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1" sheetId="1" r:id="rId1"/>
    <sheet name="испр. д. 3" sheetId="2" r:id="rId2"/>
    <sheet name="додаток 2" sheetId="3" r:id="rId3"/>
  </sheets>
  <definedNames>
    <definedName name="_xlnm.Print_Area" localSheetId="0">'дод. 1'!$A$1:$H$110</definedName>
    <definedName name="_xlnm.Print_Area" localSheetId="2">'додаток 2'!$A$1:$H$57</definedName>
    <definedName name="_xlnm.Print_Area" localSheetId="1">'испр. д. 3'!$A$1:$N$799</definedName>
  </definedNames>
  <calcPr fullCalcOnLoad="1"/>
</workbook>
</file>

<file path=xl/sharedStrings.xml><?xml version="1.0" encoding="utf-8"?>
<sst xmlns="http://schemas.openxmlformats.org/spreadsheetml/2006/main" count="1285" uniqueCount="529">
  <si>
    <t>Підпрограма ІІІ.                                              Збереження здоров'я дорослого населення.</t>
  </si>
  <si>
    <t xml:space="preserve">відділ охорони здоров’я Сумської міської ради </t>
  </si>
  <si>
    <t>відділ охорони здоров’я Сумської міської ради</t>
  </si>
  <si>
    <t>Завдання 3. Забезпечити пріорітетність у наданні медичної допомоги пільговій категорій громадян, визначених законодавством</t>
  </si>
  <si>
    <t>2016-2020</t>
  </si>
  <si>
    <t>Підвищення рівня обізнаності серед школярів</t>
  </si>
  <si>
    <t>1.8. Забезпечення дитячих стаціонарних відділень та інфекційних ліжок меблями, а саме ліжками для дітей молодшого та старшого віку, шафами, приліжковими тумбочками, стільцями, столами</t>
  </si>
  <si>
    <t>вирішення проблем надання медико-соціальної допомоги, догляду, психологічної реабілітації, а також психо-соціальної підтримки родичів на період хвороби та втрати близького</t>
  </si>
  <si>
    <t>2.2. Відкриття відділення паліативної допомоги</t>
  </si>
  <si>
    <t>Завдання  1.                                                     Збереження здоров’я дітей та молоді. Формування здорового способу життя.</t>
  </si>
  <si>
    <t>Завдання 1.                                                      Здоров’я працюючого населення.</t>
  </si>
  <si>
    <t xml:space="preserve">1.1. Забезпечити   проведення медичного  огляду  працюючого населення міста </t>
  </si>
  <si>
    <t>Забезпечити обізнаність батьків щодо реального стану здоров'я їх дітей. Своєчасне виявлення  захворювання.</t>
  </si>
  <si>
    <t>2.3. Забезпечити пріоритетність у наданні медичної допомоги ветеранам праці, війни та інших категорій  громадян, визначених законодавством</t>
  </si>
  <si>
    <t>вирішення проблем поліпшення здоров'я літніх людей,підвищення тривалості життя</t>
  </si>
  <si>
    <t>2020 (прогноз)</t>
  </si>
  <si>
    <t>2018 рік (прогноз</t>
  </si>
  <si>
    <t>2019 рік (прогноз)</t>
  </si>
  <si>
    <t>кількість пологів</t>
  </si>
  <si>
    <t>у тому числі, кількість новонароджених, які потребують невідкладної та спеціалізованої медичної допомоги, осіб</t>
  </si>
  <si>
    <t>у т.ч. середні витрати на  1 новонародженого, який потребує невідкладної та спеціалізованої медичної допомоги, тис.грн.</t>
  </si>
  <si>
    <t>Завдання 5.                                                      Прфілактика онкологічних захворювань</t>
  </si>
  <si>
    <t>Завдання 6.                                                      Зниження захворюваності на серцево-судинні хвороби.</t>
  </si>
  <si>
    <t>Мета: виявлення онкологічних захворювань на ранніх стадіях</t>
  </si>
  <si>
    <t>5.1. Проведення оглядів молочних залоз у жіночого населення</t>
  </si>
  <si>
    <t>кількість запланованих оглядів молочних залоз, осіб</t>
  </si>
  <si>
    <t>кількість проведених оглядів, осіб</t>
  </si>
  <si>
    <t>вартість обстеження однієї особи</t>
  </si>
  <si>
    <t>відсоток жінок, яким проведені огляди</t>
  </si>
  <si>
    <t>5.2. Обстеження жіночого населенняшляхом взяття мазку на антитипові клітини та мікрофлору, тис. грн.</t>
  </si>
  <si>
    <t>кількість запланованих заборів мазків на антитипові клітини та мікрофлори, осіб</t>
  </si>
  <si>
    <t>кількість проведених заборів мазків на антитипові клітини та мікрофлори, осіб</t>
  </si>
  <si>
    <t>вартість забору на  одну особу</t>
  </si>
  <si>
    <t>відсоток проведених заборів,%</t>
  </si>
  <si>
    <t xml:space="preserve"> 080203 "Перинатальні центри, пологові будинки"</t>
  </si>
  <si>
    <t>080800 "Первинна медико-санітарна допомога"</t>
  </si>
  <si>
    <t>081002 "Інші заходи по охороні здоров'я"</t>
  </si>
  <si>
    <t xml:space="preserve">6.1.Забезпечити  зниження смертності від інфаркту міокарда за рахунок проведення тромболізісу, тис. грн. </t>
  </si>
  <si>
    <t xml:space="preserve">6.4.Забезпечити  зниження смертності від ішемічного інсульту за рахунок проведення тромболізісу, тис. грн. </t>
  </si>
  <si>
    <t>Завдання 7.                                                      Вдосконалення допомоги хворим на термінальну ниркову недостатність.</t>
  </si>
  <si>
    <t>7.1.Забезпечити необхідним витратним матеріалом та медикаментами  для проведення хронічного  гемодіалізу, тис. грн.</t>
  </si>
  <si>
    <t>кількість обладнання відповідно до потреби, одиниць</t>
  </si>
  <si>
    <t>кількість наявного обладнання на початок року, одиниць</t>
  </si>
  <si>
    <t>кількість придбаного обладнання, одиниць</t>
  </si>
  <si>
    <t>середні витрати на придбання  одиниці обладнання, тис.грн.</t>
  </si>
  <si>
    <t>відсоток забезпечення обладнанням  наявного до потреби, %</t>
  </si>
  <si>
    <t xml:space="preserve">Завдання 2. Забезпечити придбання  обладнання лікувально-профілактичними закладами для надання необхідної допомоги дорослому населенню міста, тис. грн. </t>
  </si>
  <si>
    <t>кількість  обладнання, наявного на початок року, одиниць</t>
  </si>
  <si>
    <t>кількість  обладнання, яке необхідно придбати, одиниць</t>
  </si>
  <si>
    <t>середні витрати на придбання одиниці обладнання, тис. грн.</t>
  </si>
  <si>
    <t>відсоток забезпечення закладів обладнанням до потреби, %</t>
  </si>
  <si>
    <t xml:space="preserve">Завдання  3. Забезпечити  проведення капітальних ремонтів та придбання ліфтового обладнання лікувально-профілактичних закладів міста,  тис.грн. </t>
  </si>
  <si>
    <t>кількість одиниць ліфтового обладнання в лікувально-профілактичних закладах міста, одиниць</t>
  </si>
  <si>
    <t>кількість одиниць ліфтового обладнання, що потребують капітального ремонту, одиниць</t>
  </si>
  <si>
    <t>кількість одиниць ліфтового обладнання, що потребують заміни, одиниць</t>
  </si>
  <si>
    <t>кількість відремонтованих ліфтів, одиниць</t>
  </si>
  <si>
    <t>кількість замінених одиниць ліфтового обладнання, одиниць</t>
  </si>
  <si>
    <t>середні витрати на капітальний ремонт  одного ліфта,               тис. грн.</t>
  </si>
  <si>
    <t>середні витрати на заміну одного ліфта,  тис.грн.</t>
  </si>
  <si>
    <t xml:space="preserve">Показник якості  </t>
  </si>
  <si>
    <t>відсоток відремонтованих одиниць ліфтового обладнання від потребуючих ремонту з початку програми, %</t>
  </si>
  <si>
    <t>відсоток замінених одиниць ліфтового обладнання від потребуючих заміни з початку програми, %</t>
  </si>
  <si>
    <t>Завдання 4. Забезпечити проведення капітальних ремонтів приміщень лікувально-профілактичних закладів міста, тис. грн.</t>
  </si>
  <si>
    <t>загальна площа приміщень, м.кв.</t>
  </si>
  <si>
    <t>площа приміщень, що потребують проведення ремонту, м.кв.</t>
  </si>
  <si>
    <t>площа відремонтованих приміщень,  м.кв.</t>
  </si>
  <si>
    <t>середні витрати на проведення ремонту на 1кв. м. площі,  тис.грн.</t>
  </si>
  <si>
    <t>відсоток площ відремонтованих приміщень (з початку програми до початкової потреби), %</t>
  </si>
  <si>
    <t>Завдання 5. Забезпечити проведення капітальних ремонтів покрівель лікувально-профілактичних закладів міста, тис. грн.</t>
  </si>
  <si>
    <t>площа покрівлі будівель, кв.м.</t>
  </si>
  <si>
    <t>площа покрівлі будівель, що підлягає першочерговому ремонту, кв.м.</t>
  </si>
  <si>
    <t>площа відремонтованої покрівлі будівель, кв.м.</t>
  </si>
  <si>
    <t>середні витрати на проведення ремонту на 1 кв.м. покрівлі, тис.грн.</t>
  </si>
  <si>
    <t>відсоток площі відремонтованої покрівлі до першочергової потреби (з початку програми),  %</t>
  </si>
  <si>
    <t>протяжність мереж,  пог.м</t>
  </si>
  <si>
    <t>Завдання 6. Забезпечити проведення капітальних ремонтів інженерних мереж лікувально-профілактичних закладів міста</t>
  </si>
  <si>
    <t>Завдання 9. Забезпечити  проведення капітальних ремонтів медичного обладнання лікувально - профілактичними закладами міста</t>
  </si>
  <si>
    <t>середні витрати на проведення капітального ремионту системи підготовки води для гемодіалізу, тис. грн.</t>
  </si>
  <si>
    <t>% відремонтованого обладнання</t>
  </si>
  <si>
    <t>Середні витрати на придбання одиниці автотранспорту, тис. грн.</t>
  </si>
  <si>
    <t>% придбаного автотранспорту</t>
  </si>
  <si>
    <t>Кількість одиниць обладання, що потребують капітального ремонту</t>
  </si>
  <si>
    <t>Кількість відремонтовного обладання, од.</t>
  </si>
  <si>
    <t>протяжність мереж, що потребують проведення невідкладного ремонту, пог.м</t>
  </si>
  <si>
    <t>протяжність відремонтованих мереж,  пог.м</t>
  </si>
  <si>
    <t>середні витрати на проведення ремонту на 1 пог.м. мереж, тис. грн.</t>
  </si>
  <si>
    <t>відсоток відремонтованих мереж до потребуючих невідкладного ремонту, з початку програми, %</t>
  </si>
  <si>
    <t>Завдання 7. Забезпечити приведення системи пожежної сигналізації та категорійності електропостачання до вимог чинного законодавства, тис. грн.</t>
  </si>
  <si>
    <t>кількість електричного обладнання, яке необхідно встановити, одиниць</t>
  </si>
  <si>
    <t>площа, що потребує встановлення пожежної сигналізації, кв.м.</t>
  </si>
  <si>
    <t>кількість встановленого електричного обладнання, одиниць</t>
  </si>
  <si>
    <t>площа приміщень, де встановлено пожежну сигналізацію, м.кв.</t>
  </si>
  <si>
    <t>середні витрати на встановлення елктричного обладнання тис. грн.</t>
  </si>
  <si>
    <t xml:space="preserve">середні витрати на встановлення пожежної сигналізації  на 1 кв. м., тис. грн. </t>
  </si>
  <si>
    <t>відсоток встановлених джерел енергопостачання до потреби, %</t>
  </si>
  <si>
    <t>відсоток площ, яка обслуговується пожежною сигналізацією до потреби, %</t>
  </si>
  <si>
    <t xml:space="preserve">Завдання  8. Забезпечити  придбання та переобладнання автотранспорту для лікувально-профілактичних закладів міста,  тис.грн. </t>
  </si>
  <si>
    <t>кількість одиниць автотранспорту в лікувально-профілактичних закладах міста, одиниць</t>
  </si>
  <si>
    <t>кількість одиниць автотранспорту, що потребують заміни, одиниць</t>
  </si>
  <si>
    <t>кількість придбаного та переобладнаного автотранспорту, одиниць</t>
  </si>
  <si>
    <t>Завдання1. Забезпечити придбання медичного обладнання для надання медичної допомоги дитячому населенню міста, тис. грн.</t>
  </si>
  <si>
    <t xml:space="preserve">6.1. Забезпечити  зниження смертності від інфаркту міокарда за рахунок проведення тромболізісу </t>
  </si>
  <si>
    <t>6.2.Впроваджувати передовий міжнародний досвід в практичну діяльність лікувальних закладів щодо профілактики хвороб системи кровообігу</t>
  </si>
  <si>
    <t>6.3. Забезпечити надання медичної допомоги згідно розроблених Міністерством охорони здоров’я стандартів якості діагностики та лікування хворих з серцево-судинними захворюваннями</t>
  </si>
  <si>
    <t>3.1.Забезпечити виявлення хворих шляхом проведення туберкулінодіагностики серед осіб, що належать до груп ризику та дітей</t>
  </si>
  <si>
    <t>3.2.Забезпечити проведення комплексної діагностики туберкульозу рентгенологічним та флюорографічним  обстеженням</t>
  </si>
  <si>
    <t>3.3.Забезпечення харчування хворих у відділенні для дітей, хворих на туберкулоьз</t>
  </si>
  <si>
    <t>3. 4. Забезпечити лікувальні заклади  засобами захисту працівників, задіяних у наданні протитуберкульозної допомоги населенню міста, в т.ч. бактерицидними випромінювачами</t>
  </si>
  <si>
    <t>3.5. Забезпечити санітарно-епідеміологічний нагляд за дотриманням заходів профілактики туберкульозу в дитячих колективах, ЛПЗ, на підприємствах, організаціях, установах міста при проведенні планових перевірок</t>
  </si>
  <si>
    <t>3.2.Забезпечити проведення комплексної діагностики туберкульозу рентгенологічним та флюорографічним  обстеженням, тис. грн.</t>
  </si>
  <si>
    <t>недопущення занедбаних випадків раку шийки матки</t>
  </si>
  <si>
    <t>охопити 100% жіноче населення медичними оглядами</t>
  </si>
  <si>
    <t>досягти забезпеченість лікувально-профілактичних закладів сучасним медичним обладнанням відповідно до табелю. Оснащення та вимог сучасної медицини</t>
  </si>
  <si>
    <t>з метою уникнення аваріних випадків досягти 100% оновлення ліфтового господарства</t>
  </si>
  <si>
    <t>забезпечити стан приміщень лікувально-профілактичних закладів відповідно до вимог ДБН та санітарно-технічних вимог щодо життєдіяльності закладів охорони здоров'я</t>
  </si>
  <si>
    <t>необхідно виконати оновлення санітарного автотранспорту лікувально-профілактичних закладів, так як 90% існуючих автомашин вичерпали свій ресурс та підлягають заміні</t>
  </si>
  <si>
    <t>2018     (прогноз)</t>
  </si>
  <si>
    <t>2019     (прогноз)</t>
  </si>
  <si>
    <t>2020     (прогноз)</t>
  </si>
  <si>
    <t>1.5. Проводити спортивно-оздоровчі заходи.</t>
  </si>
  <si>
    <t>1.6. Залучати медичних працвників та шкільних психологів до реалізації заходів щодо збереження здоров'я школярів, підвищення рівня гігієнічної культури педагогів та батьків</t>
  </si>
  <si>
    <t>1.7. Забезпечення дитячих стаціонарних відділень та інфекційних ліжок меблями, а саме ліжками для дітей молодшого та старшого віку, шафами, приліжковими тумбочками, стільцями, столами</t>
  </si>
  <si>
    <t xml:space="preserve"> відділ охорони здоров'я Сумської міської ради, Сумське міське управління Дерсанепідслужби в Сумській області</t>
  </si>
  <si>
    <t>відділ з охорони праці Сумської міської ради, Сумське міське управління Держсанепідслужби в Сумській області</t>
  </si>
  <si>
    <t>Завдання 6. Зниження захворюваності на серцево-судинні хвороби.</t>
  </si>
  <si>
    <t>Завдання 7.  Вдосконалення допомоги хворим на термінальну ниркову недостатність.</t>
  </si>
  <si>
    <t xml:space="preserve">Підпрограми V11. Розвиток  матеріально-технічної бази лікувально-профілактичних закладів міста на 2016-2020 роки              </t>
  </si>
  <si>
    <t>Мета: створення комфортних умов під час перебування хворих у стаціонарних відділеннях лікувально-профілактичних закладів та у разі амбулаторного лікування шляхом придбання сучасного медичного обладнання, проведення капітальних ремонтів приміщень відповідно до вимог сучасних санітарних норм, заміни парку санітарного автомобільного транспорту лікувально – профілактичних закладів</t>
  </si>
  <si>
    <t>3.1. Забезпечити рецептами пільгову категорію населення (тис. грн.)</t>
  </si>
  <si>
    <t>Досягти 100% забезпечення пільгової катергорії населення технічними засобами згідно діючого законодавства України</t>
  </si>
  <si>
    <t>1.4. Забезпечення обстеження призовників та груп ризику на меркери гепатиту В та С</t>
  </si>
  <si>
    <t xml:space="preserve">кількість призовників та груп ризику, які підлягають обстеженню, осіб </t>
  </si>
  <si>
    <t xml:space="preserve">кількість призовників та груп ризику, які  обстежені, осіб </t>
  </si>
  <si>
    <t>середні витрати на одного обстеженого, тис. грн.</t>
  </si>
  <si>
    <t>відсоток призовників та груп ризику, яким проведені обстеження, %</t>
  </si>
  <si>
    <t>2.3. Забезпечити проведення екстренної діагностики  ВІЛ-інфекції за допомогою швидких тестів</t>
  </si>
  <si>
    <t>кількість осіб, які потребують екстренної діагностики</t>
  </si>
  <si>
    <t>кількість осіб, яким проведено екстрену діагностику</t>
  </si>
  <si>
    <t>відсоток, отриманих екстрену діагностику (%)</t>
  </si>
  <si>
    <t>Уникнення поширення захворюваності</t>
  </si>
  <si>
    <t>чисельність  хворих з гострим інфарктом міокарда, яким проведено тромболізіс в кардіологічному відділенні,  осіб</t>
  </si>
  <si>
    <t>1.3.Удосконалення діагностики вірусних гепатитів шляхом обстеження медичних працівників на носійство антигенів (тис грн)</t>
  </si>
  <si>
    <t>чисельність  хворих з ішемічним інсультом, яким проведено тромболізіс в неврологічному відділенні, осіб</t>
  </si>
  <si>
    <t>3.3.Забезпечити фінансування на зубопротезування порожнини рота пільгових верств населення (тис. грн.)</t>
  </si>
  <si>
    <t>кількість  рентгенологічних обстежень на 1000 населення</t>
  </si>
  <si>
    <t>кількість флюорографічних обстежень на 1000 населення</t>
  </si>
  <si>
    <t>кількість медичних працівників, які отримализасоби захисту, осіб</t>
  </si>
  <si>
    <t>3.3.Забезпечити фінансування на зубопротезування порожнини рота пільгових верств населення</t>
  </si>
  <si>
    <t xml:space="preserve">2.4. Забезпечити санітарно-епідеміологічний нагляд за дотриманням безпеки лікувально-діагностичниого процесу, в т.ч. з питань профілактики ВІЛ-інфекції /СНІДу та інших парентеральних інфекцій </t>
  </si>
  <si>
    <t>Вчасна діагнгстика захворювання</t>
  </si>
  <si>
    <t xml:space="preserve"> управління освіти та науки Сумської міської ради, відділ охорони здоров'я Сумської міської ради</t>
  </si>
  <si>
    <t>Завдання  1. Збереження здоров’я дітей та молод. Формування здорового способу життя.</t>
  </si>
  <si>
    <t>Охоплення населення профоглядами з метою попередження виникнення захворювань на рак</t>
  </si>
  <si>
    <t>відділ охорони здоров'я Сумської міської ради, управління освіти та науки Сумської міської ради</t>
  </si>
  <si>
    <t>Відовідальні виконавці</t>
  </si>
  <si>
    <t>Завдання 1.                          Зниження захворюваності на гострий вірусний гепатит В та С серед населення</t>
  </si>
  <si>
    <t>Кількість медичних працівників, які  забезпечені засобами  профілактики інфікування ВІЛ, осіб</t>
  </si>
  <si>
    <t>середня вартість забезпечення засобами профілактики одного медпрацівника, тис. гривень</t>
  </si>
  <si>
    <t>О.М. Лисенко</t>
  </si>
  <si>
    <t>вартість пільгового рецепту (середня),           тис. грн.</t>
  </si>
  <si>
    <t>3.1.Забезпечити виявлення хворих шляхом проведення туберкулінодіагностики серед осіб, що належать до груп ризику та дітей, тис. грн.</t>
  </si>
  <si>
    <t xml:space="preserve">Завдання  4.                                                     Репродуктивне здоров’я (здоров’я жінок). </t>
  </si>
  <si>
    <t>Завдання 2.                                                      Забезпечення профілактики ВІЛ-інфекції, лікування, догляду та підтримки ВІЛ-інфікованих і хворих на СНІД.</t>
  </si>
  <si>
    <t>Завдання 3.                                                      Протидії захворюваності на туберкульоз.</t>
  </si>
  <si>
    <t>1.1. Дотримуватися вимог щодо гарантованої державою безоплатної допомоги хворим при невідкладних станах та пільговій категорії хворих з хронічними захворюваннями</t>
  </si>
  <si>
    <t>2.1.Продовжувати створювати, відповідно до діючої нормативної бази, у медичних закладах сімейні лікарські амбулаторії з метою наближення медико-санітарної допомоги до осіб похилого та старечого віку</t>
  </si>
  <si>
    <t>6.1.Забезпечити необхідним витратним матеріалом та медикаментами  для проведення хронічного  гемодіалізу</t>
  </si>
  <si>
    <t>Уникнення інфікування медпрацівників шляхом  100% вакцінації</t>
  </si>
  <si>
    <t>Завдання 1.                                                      Профілактичні заходи, направлені на боротьбу з поширеністю та захворюванням органів дихання</t>
  </si>
  <si>
    <t>Завдання  3.                                                     Боротьба із захворюванням на цукровий діабет.</t>
  </si>
  <si>
    <t>Мета: лікування цукрового діабету на ранніх стадіях захворювання, недопущення переходу хворого до категорії інсулінозалежних</t>
  </si>
  <si>
    <t>3.1. Забезпечити  хворих на цукровий діабет ІІ типу цукрознижувальними лікарськими засобами (таблетки)</t>
  </si>
  <si>
    <t>3.2.Забезпечити проведення визначення рівня глюкози в крові усім сиаціонарним хворим та в амбулаторно поліклінічних закладах під час профоглядів осіб груп ризику захворювання на цукровий діабет, тис.грн.</t>
  </si>
  <si>
    <t>середні витрати на 1 обстеження методами  ультразвукової та функціональної діагностики, тис. грн.</t>
  </si>
  <si>
    <t xml:space="preserve">Мета: зменшення смерності від інфаркту-міокарда, дотримання вимог МОЗ при наданні медичної дпомоги кардіологічним хворим </t>
  </si>
  <si>
    <t>чисельність хворих з гострим інфарктом міокарда, які потребують проведення тромболізісу в умовах стаціонару, осіб</t>
  </si>
  <si>
    <t>3.1. Забезпечити  хворих на цукровий діабет ІІ типу цукрознижуваль-ними лікарськими засобами (таблетки)</t>
  </si>
  <si>
    <t>відсоток хворих, яким проведено тромболізіс, до числа потребуючих даного лікування, %</t>
  </si>
  <si>
    <t>Мета: надання своєчасної допомоги хворим на термінальну ниркову недостатність, уникнення летальних наслідків</t>
  </si>
  <si>
    <t>1.2.Проведення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тестів, тис. грн.</t>
  </si>
  <si>
    <t>1.3. Удосконалення діагностики вірусних гепатитів шляхом обстеження медичних працівників на носійство антигенів (тис грн)</t>
  </si>
  <si>
    <t>2.1.Забезпечити та постійно проводити пропаганду здорового способу життя серед населення у засобах масової інформації, у закладах освіти та під час культурно-масових заходів</t>
  </si>
  <si>
    <t>2.2.Продовжити роботу з гігієнічного навчання і виховання населення, здійснювати його через систему загальної освіти та засоби масової інформації</t>
  </si>
  <si>
    <t>відділ охорони здоров'я Сумської міської ради</t>
  </si>
  <si>
    <t>середня вартість медикаментів та витратного матеріалу на проведення гемодіалізу з розрахунку на 1 хворого, тис.грн.</t>
  </si>
  <si>
    <t>2.1.Забезпечення впровадження методів діагностики ВІЛ-інфекцій у дітей, народжених ВІЛ-інфікованими матерями,  проведення заходів з профілактики передачі ВІЛ-інфекції від матері до дитини, тис. грн.</t>
  </si>
  <si>
    <t>вартість медикаментів для проведення тромболізісу в умовах стаціонару на 1 хворого, тис.грн.</t>
  </si>
  <si>
    <t>кількість дітей, що підлягають обстеженню (осіб)</t>
  </si>
  <si>
    <t>Заходи виконання завдань Програми</t>
  </si>
  <si>
    <t>Мета, завдання та результативні показники Програми</t>
  </si>
  <si>
    <t xml:space="preserve">до міської комплексної Програми </t>
  </si>
  <si>
    <t>% забезпечення пільговим рецептами</t>
  </si>
  <si>
    <t>загальний фонд</t>
  </si>
  <si>
    <t>спеціальний фонд</t>
  </si>
  <si>
    <t>Мета: забезпечення покращення умов життєдіяльності пільговій категорії населення</t>
  </si>
  <si>
    <t>відсоток медпрацівників, які забезпечені  засобами профілактики (%)</t>
  </si>
  <si>
    <t xml:space="preserve">Завдання  4. Репродуктивне здоров’я (здоров’я жінок). </t>
  </si>
  <si>
    <t>1.1. Проводити санітарну просвіту населення з усіх аспектів профілактики та проведення своєчасних обстежень</t>
  </si>
  <si>
    <t>Всього на виконання завдання</t>
  </si>
  <si>
    <t>Завдання 3. Протидії захворюваності на туберкульоз.</t>
  </si>
  <si>
    <t>Всього на виконання завдання (тис. грн.)</t>
  </si>
  <si>
    <t>Показник витарт</t>
  </si>
  <si>
    <t>кількість проведених л/днів</t>
  </si>
  <si>
    <t>Завдання 2. Профілактичні заходи, направлені на боротьбу з раком.</t>
  </si>
  <si>
    <t>Підпрограма 1.                                                                                      Реалізація та дотримання прав громадян у сфері охорони здоров'я</t>
  </si>
  <si>
    <t xml:space="preserve">ПідпрограмаІІ.                                                                                       Здоров'я дітей та молоді                                                                                                        </t>
  </si>
  <si>
    <t>Підпрограма ІІІ.                                                                                    Збереження здоров'я дорослого населення.</t>
  </si>
  <si>
    <t xml:space="preserve">Підпрограма ІV.                                                                                    Зниження захворюваності та  поширеності хронічних неінфекційних хвороб, які складають питому вагу  в структурі поширеності хвороб. </t>
  </si>
  <si>
    <t>ПідпрограмаV.                                                                                       Зменшення захворюваності та поширеності інфекційних хвороб.</t>
  </si>
  <si>
    <t>Мета: зниження частки передачі ВІЛ - інфекції від матері до дитини, попередження інфікування ВІЛ медичних працівників</t>
  </si>
  <si>
    <t>середні витрати на туберкулінодіагностику на 1 дитину (тис. грн).</t>
  </si>
  <si>
    <t>Показник продукту</t>
  </si>
  <si>
    <t>Показник ефективності</t>
  </si>
  <si>
    <t>Мета: зростання рівня народжуванності населення, зниження показника малюкової смертності, зниження рівня онкологічної захворюваності молочної залози, зниження рівня гемолітичної захворюванності у новонароджених</t>
  </si>
  <si>
    <t>Мета: збільшення охоплення туберкулінодіагносикою дитячого населення, своєчасне виявлення хворих на туберкульоз, запобігання випадків захворювання медпрацівників</t>
  </si>
  <si>
    <t>Разом</t>
  </si>
  <si>
    <t>Піпрограма VІ.                                                                       Розвиток інформаційного забезпечення сфери охорони здоров'я міста.</t>
  </si>
  <si>
    <t>Всього на виконання завдання, тис. грн.</t>
  </si>
  <si>
    <t>Завдання 1. Зниження захворюваності на гострий вірусний гепатит В та С серед населення</t>
  </si>
  <si>
    <t xml:space="preserve"> Напрями (підпрограми), завдання Програми</t>
  </si>
  <si>
    <t>Завдання 1.  Інформаційна обізнаність населення.</t>
  </si>
  <si>
    <t>3.3. Забезпечення хворих на цукровий діабет препаратами інсуліну, тис. грн.</t>
  </si>
  <si>
    <t>кількість осіб які потребують забезпечення препаратами інсуліну, осіб</t>
  </si>
  <si>
    <t>кількість забезпечених осіб препаратвми інсуліну, осіб.</t>
  </si>
  <si>
    <t>середня вартість на одну особу, тис. грн.</t>
  </si>
  <si>
    <t>відсоток хворих, забезпечених препаратами інсуліну (%)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</si>
  <si>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ВІЛ, тис. грн.</t>
  </si>
  <si>
    <t xml:space="preserve">кількість медичних працівників, які надають медичну допомогу ВІЛ-інфікованим особам і мають контакт з кров'ю людей та її компонентами, осіб </t>
  </si>
  <si>
    <t>Обсяг фінансу    вання</t>
  </si>
  <si>
    <t>Завдання 2.                           Формування здорового способу життя.</t>
  </si>
  <si>
    <t>чисельність дітей народжений від ВІЛ-інфікованих матерів, осіб</t>
  </si>
  <si>
    <t>чисельність дітей народжений від ВІЛ-інфікованих матерів, яким проведено діагностику та заходи профілактики, осіб</t>
  </si>
  <si>
    <t>вартість обстеження однієї дитини, тис. грн.</t>
  </si>
  <si>
    <t>чисельність дорослого населення, яке підлягає обстеженню, осіб</t>
  </si>
  <si>
    <t>кількість осіб, яким проведено флюорографічне обстеження, осіб</t>
  </si>
  <si>
    <t>кількість осіб, яким проведено рентгенологічне обстеження серед дітей, осіб</t>
  </si>
  <si>
    <t>середні витрати на 1 флюорографічне обстеження, тис. грн.</t>
  </si>
  <si>
    <t>середні витрати на 1 рентгенологічне обстеження серед дітей, тис. грн.</t>
  </si>
  <si>
    <t>кількість ліжок у відділенні, од.</t>
  </si>
  <si>
    <t>норматив витрат на харчування на 1 л/день, тис. грн.</t>
  </si>
  <si>
    <t>кількість пролікованих хворих, осіб</t>
  </si>
  <si>
    <t>середні витрати на харчування на 1 л/день, тис.грн.</t>
  </si>
  <si>
    <t>забезпечення харчування до нормативу, %</t>
  </si>
  <si>
    <t>середні витрати на забезпечення захисту 1 медпрацівника, тис. грн.</t>
  </si>
  <si>
    <t>Підпрограма VІ.                                                                               Розвиток інофрмаційного  забезпечененя  сфери охорони здоров'я міста.</t>
  </si>
  <si>
    <t>Піпрограма ІІ.                                                                      Здоров'я дітей та молоді.</t>
  </si>
  <si>
    <t>Піпрограма ІV.                                                                     Зниження захворюваності та поширеності хронічних неінфекційних хвороб, які складають питому вагу в структурі поширеності хвороб.</t>
  </si>
  <si>
    <t>Піпрограма V.                                                                      Зменшення захворюваності та поширеності інфекційних хвороб.</t>
  </si>
  <si>
    <t>Додаток 1</t>
  </si>
  <si>
    <t>Завдання 1. Профілактичні заходи, направлені на боротьбу з захворюванням та поширенням хвороб органів дихання.</t>
  </si>
  <si>
    <t>4.1. Створити умови для безпечного материнства</t>
  </si>
  <si>
    <t>1.5.Забезпечити проведення щомісчного епідеміологічного монітоиингу за інфекційною захворюваністю та постійне висвітлення в засобах масової інформації стану санітарно-епідеміологічної ситуації в місті, заходів профілактики іефекційних та неінфекційних хвороб</t>
  </si>
  <si>
    <t>№ з/п</t>
  </si>
  <si>
    <t>Назва напряму діяльності (пріоритетні завдання)</t>
  </si>
  <si>
    <t>охплення дітей, що підлягають обстеженню, %</t>
  </si>
  <si>
    <t>кількість проведених обстежень серед дітей, що підлягають обстеженню (осіб)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</si>
  <si>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</si>
  <si>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</si>
  <si>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</si>
  <si>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</si>
  <si>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(вартість), тис. грн. у тому числі:</t>
  </si>
  <si>
    <t>Очікуваний результат</t>
  </si>
  <si>
    <t>Мета: надання своєчасної та гарантованої державою медичної допомоги</t>
  </si>
  <si>
    <t>Завдання  3. Боротьба з захворюванням на цукровий діабет.</t>
  </si>
  <si>
    <t>Завдання 2.Забезпечення профілактики ВІЛ-інфекції, лікування, догляду та підтримки ВІЛ-інфікованих і хворих на СНІД.</t>
  </si>
  <si>
    <t>Завдання 1. Державна політика у сфері охорони здоров’я населення.</t>
  </si>
  <si>
    <t>Завдання 2. Формування здорового способу життя.</t>
  </si>
  <si>
    <t>тис.  грн.</t>
  </si>
  <si>
    <t>Додаток 3</t>
  </si>
  <si>
    <t>забезпечення медпрецівників засобами захисту,%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</si>
  <si>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</t>
  </si>
  <si>
    <t>3.3. Забезпечення хворих на цукровий діабет препаратами інсуліну</t>
  </si>
  <si>
    <t>Забезпечення пфідтримки жіттєдіяльності інсулінозалежних хворих</t>
  </si>
  <si>
    <t>2.1.Забезпечення впровадження методів діагностики ВІЛ-інфекцій у дітей, народжених ВІЛ-інфікованими матерями,  проведення заходів з профілактики передачі ВІЛ-інфекції від матері до дитини</t>
  </si>
  <si>
    <t>чисельність хворих з ішемічним інсультом, які потребують проведення тромболізісу в умовах стаціонару, осіб</t>
  </si>
  <si>
    <t>Мета: профілактика інфекування та попередження розвитку у хворих цирозу печінки і первинної гепатоцелюлярної крциономи.</t>
  </si>
  <si>
    <t>1.1.Забезпечити проведення вакціонації медичних працівників вакциною проти гепатиту В, тис. грн.</t>
  </si>
  <si>
    <t xml:space="preserve">кількість медичних працівників, які підлягають вакцинації проти гепатиту В, осіб </t>
  </si>
  <si>
    <t>Кількість медичних працівників, які провакциновані проти гепатиту В, осіб</t>
  </si>
  <si>
    <t>середні витрати на вакцінацію одного медпрацівника, тис. грн.</t>
  </si>
  <si>
    <t>% осіб, яким проведено вакцінацію</t>
  </si>
  <si>
    <t>чисельність медичних працівників, які підлягають обстеженню на НВsAg, осіб.</t>
  </si>
  <si>
    <t>чисельність медичних працівників, які підлягають обстеженню на НCV, осіб.</t>
  </si>
  <si>
    <t>чисельність медичних працівників, які  обстежені на НВsAg, осіб.</t>
  </si>
  <si>
    <t>чисельність медичних працівників, які  обстежені на НCV, осіб.</t>
  </si>
  <si>
    <t>% медичних працівників, обстежених  на НВsAg</t>
  </si>
  <si>
    <t>% медичних працівників, обстежених  на НCV</t>
  </si>
  <si>
    <t>вартість обстеження 1 особи на НВsAg, тис. грн.</t>
  </si>
  <si>
    <t>вартість обстеження 1 особи на НCV, тис. грн.</t>
  </si>
  <si>
    <t>тис. грн.</t>
  </si>
  <si>
    <t>Приближення надання медичної допомоги до населення на основі розвитку первинної медико-санітарної допомоги</t>
  </si>
  <si>
    <t>Реалізація прав  і обов’язків усіх членів суспільства в галузі охорони здоров’я згідно з нормативно-правовими актами, адаптованими до норм і вимог світових стандартів.</t>
  </si>
  <si>
    <t>Виконання чинних законодавчих актів щодо реформування, модернізації та впровадження новітніх технологій в галузі охорони здоров'я</t>
  </si>
  <si>
    <t>Забезпечення населення якісною та своєчасною медичною допомогою.</t>
  </si>
  <si>
    <t>Формування ідеології здорового способу життя, в тому числі духовного і психічного  у свідомості населення. Підвищення рівня інформованості населення про стан навколишнього середовища</t>
  </si>
  <si>
    <t>Досягти більш масової обізнасті громадян через засоби масової інформації з питань культури гігієни</t>
  </si>
  <si>
    <t>Досягти 100% забезпечення пільгової катергорії населення ліками згідно діючого законодавства України</t>
  </si>
  <si>
    <t>Досягти 100% забезпечення пільгової ктергорії населення безоплатним зубопротезуванням порожнини рота згідно діючого законодавства України</t>
  </si>
  <si>
    <t xml:space="preserve">Наближення медико-санітарної допомоги до пацієнта  </t>
  </si>
  <si>
    <t>Забезпечення необхідного для лікувального процесу харчування дитини</t>
  </si>
  <si>
    <t>Зменшення захворюванності у дітей на ОРЗ, уникнення виникнення хвороб кісток та суглобів</t>
  </si>
  <si>
    <t>Зниження кількості професійних захворювань щороку на 5% в порівнянні з минулим роком при умові дотримання  керівниками підприємств, організацій, установ належних умов праці</t>
  </si>
  <si>
    <t>Забезпечення спеціальними меблями стаціонарних відділень КУ "Сумська міська дитяча клінічна лікарня" відповідно до потреби</t>
  </si>
  <si>
    <t>Своєчасне надання медичної допомоги людям похилого віку</t>
  </si>
  <si>
    <t>Досягнення зменшення захворюваності на хвороби органів дихання</t>
  </si>
  <si>
    <t>Недопущення переходу хворого до категорії інсулінозалежних</t>
  </si>
  <si>
    <t>Надання змоги виконувати постійний контроль за рівнем глюкози в крові самим хворим</t>
  </si>
  <si>
    <t>Зниження ризику під час пологів, зниження рівня гемолітичної хвороби новонароджених на 50%</t>
  </si>
  <si>
    <t>Покращення надання медичної допомоги кордіологічним хворим</t>
  </si>
  <si>
    <t>Дотримання вимог МОЗ при наданні медичної допомоги кардіохворим</t>
  </si>
  <si>
    <t>Надання своєчасної допомоги хворим на термінальну ниркову недостатність, уникнення летальних наслідків</t>
  </si>
  <si>
    <t>Зниження на 2% частки передачі ВІЛ-інфекції від матері до дитини</t>
  </si>
  <si>
    <t>Стовідсоткове попередження інфікування ВІЛ у медичних працівників</t>
  </si>
  <si>
    <t>Створення безпечних умов лікування пацієнтів та умов праці медичних працівників лікувально-профілактичних закладів</t>
  </si>
  <si>
    <t>Отримання повноцінного харчування хворих згідно вимог діючого законодавства</t>
  </si>
  <si>
    <t xml:space="preserve">Запобігання виникненню випадків зараження медпрацівників </t>
  </si>
  <si>
    <t>Попередження поширення туберкульозу в організованих колективах</t>
  </si>
  <si>
    <t>Отримання достовірного аналізу стану здоров'я населення міста</t>
  </si>
  <si>
    <t>Покращення інформованості населення з питань діяльності галузі охорони здоров'я</t>
  </si>
  <si>
    <t>Можливість більш точного планування бюджетних коштів</t>
  </si>
  <si>
    <t>Покращення обізнаності населення з питань профілактики захворювань та  здорового способу життя</t>
  </si>
  <si>
    <t>Недопущення спалахів групових інфекційних захворювань та харчових отруєнь серед населення міста</t>
  </si>
  <si>
    <t>Додаток 2</t>
  </si>
  <si>
    <t>Виконання якісного контролю за наданням медичної допомоги</t>
  </si>
  <si>
    <t>Завдання 1. Збереження здоров’я працюючого населення.</t>
  </si>
  <si>
    <t>Завдання 2. Забезпечення здоров’я в старості.</t>
  </si>
  <si>
    <t>3.2.Забезпечити проведення визначення рівня глюкози в крові усім сиаціонарним хворим та в амбулаторно поліклінічних закладах під час профоглядів осіб груп ризику захворювання на цукровий діабет</t>
  </si>
  <si>
    <t xml:space="preserve">кількість жінок фертильного віку, осіб </t>
  </si>
  <si>
    <t>кількість вагітних, осіб</t>
  </si>
  <si>
    <t xml:space="preserve">кількість проведених обстежень серед вагітних жінок методами ультразвукової та функціональної діагностики, одиниць </t>
  </si>
  <si>
    <t>Показники якості</t>
  </si>
  <si>
    <t>кількість народжених живими у пологових стаціонарах міста, осіб</t>
  </si>
  <si>
    <t>середні витрати на 1  новонародженого, тис.грн.</t>
  </si>
  <si>
    <t>Показник якості</t>
  </si>
  <si>
    <t>показик ранньої неонатальної смертності, на 1000 народжених</t>
  </si>
  <si>
    <t>Мета: надання медичної допомги хворим, вроваджуючи передові методи лікування, зниження показника інфекційних захворювань</t>
  </si>
  <si>
    <t>Мета: збереження здоров'я дітей, збільшення чисельності здорових дітей. Поширювати духовне, патріотичне виховання дітей та молоді.</t>
  </si>
  <si>
    <t>Мета: збереження здоров'я працюючого населення, зменшення випадків інвалідності в працездатному віці</t>
  </si>
  <si>
    <t>Мета: проводити профілактичні огляди населення, своєчасно виявляти захворювання та надання необхідної медичної та профілактичної допомги на всіх стадіях захворювання, стоврити умови безпечного материнства.</t>
  </si>
  <si>
    <t>Мета: забезпечити широке освітлення серед населення інформацію щодо здорового способу життя, профілактики захворюваності.</t>
  </si>
  <si>
    <t>кількість чоловік, які отримали  пільгове зубне протезування всього, осіб</t>
  </si>
  <si>
    <t>кількість чоловік, які отримали пільгове забезпечення, осіб</t>
  </si>
  <si>
    <t>Мета: зміцнення та збереження психічного й фізичного здоров’я учасників навчально-виховного процесу, формування у підростаючого покоління навичок здорового способу життя, виховання свідомого ставлення до свого здоров’я та здоров’я оточуючих</t>
  </si>
  <si>
    <t>Питома вага придбаного обладнання до розрахункової потреби</t>
  </si>
  <si>
    <t>Кількість одиниць, які необхідно прибати, од.</t>
  </si>
  <si>
    <t>Кількість меблів, які заплановано придбати, од.</t>
  </si>
  <si>
    <t>кількість  придбаних меблів, од.</t>
  </si>
  <si>
    <t>середня вартість однієї одиниці куплених меблів, тис. гривень</t>
  </si>
  <si>
    <t>Кількість пацієнтів, яким буде проведено екстрену діагносикцу гепатиту В та С, осіб</t>
  </si>
  <si>
    <t>Кількість медичних працівників, яким проведено екстрену діагносикцу гепатиту В та С, осіб</t>
  </si>
  <si>
    <t>Кількість пацієнтів, яким  проведено екстрену діагносикцу гепатиту В та С, осіб</t>
  </si>
  <si>
    <t>Кількість медичних працівників, що підлягають проведенню екстреної діагностиці гепатиту В та С, осіб</t>
  </si>
  <si>
    <t>Середня вартість екстреної діагносики гепатиту В та С для населення, тис. гривень</t>
  </si>
  <si>
    <t>Середня вартість екстреної діагносики гепатиту В та С для медперсоналу, тис. гривень</t>
  </si>
  <si>
    <t>відсоток занедбаних випадків раку шийки матки, %</t>
  </si>
  <si>
    <t>кількість осіб, які потребують проведення гемодіалізу, осіб</t>
  </si>
  <si>
    <t>кількість проведених гемодіалізів на рік, одиниць</t>
  </si>
  <si>
    <t>кількість осіб, яким проведено гемодіаліз, осіб</t>
  </si>
  <si>
    <t>середня вартість медикаментів та витратного матеріалу на 1 гемодіаліз, тис.грн.</t>
  </si>
  <si>
    <t>відсоток осіб, забезпечених гемодіалізом до потреби, %</t>
  </si>
  <si>
    <t>Показник витрат</t>
  </si>
  <si>
    <t xml:space="preserve">зниження смертності від інфаркту міокарда у місті  порівняно з минулим роком, % </t>
  </si>
  <si>
    <t>Показники витрат</t>
  </si>
  <si>
    <t>кількість хворих на цукровий діабет всього, осіб</t>
  </si>
  <si>
    <t>Показники продукту</t>
  </si>
  <si>
    <t>кількість хворих на цукровий діабет, які отримують цукрознижувальні таблетки всього, осіб</t>
  </si>
  <si>
    <t>Показники ефективності</t>
  </si>
  <si>
    <t>вартість лікування одного хворого, тис. грн.</t>
  </si>
  <si>
    <t xml:space="preserve">Показники якості  </t>
  </si>
  <si>
    <t xml:space="preserve">Показник продукту </t>
  </si>
  <si>
    <t xml:space="preserve">Показник якості: </t>
  </si>
  <si>
    <t>інша субвенція з обласного бюджету</t>
  </si>
  <si>
    <t>% забезпечення пільговим протезуванням</t>
  </si>
  <si>
    <t>вартість протезування 1 пацієнта (середня), тис. грн.</t>
  </si>
  <si>
    <t>кількість чоловік, які мають отримати  пільгове зубне протезування всього, осіб.</t>
  </si>
  <si>
    <t>кількість чоловік, які мають отримати  пільгове забезпечення всього, осіб.</t>
  </si>
  <si>
    <t>кількість проведених обстежень, од.</t>
  </si>
  <si>
    <t>відсоток хворих, які забезпечені таблетками (%)</t>
  </si>
  <si>
    <t>кількість медичних працівників, задіяних у наданні протитуберкульозної допомоги, осіб</t>
  </si>
  <si>
    <t>1.1.На базі кабінетів обліку і медичної статистики продовжувати створювати інформаційно-аналітичні системи моніторингу та аналізу стану здоров'я населення, основною функцією яких буде приведення централізованого збору, обробки первинної облікової документації, використовуючи для цього комп'ютерну техніку</t>
  </si>
  <si>
    <t>1.2.Продовжувати вдосконалювати систему моніторингу здоров'я населення для визначення реальної потреби в лікарських спеціальностях, медичних курсах, обсягу  безоплатної медичної допомоги, гарантованої державою</t>
  </si>
  <si>
    <t>Всього на виконання Програми</t>
  </si>
  <si>
    <t>відсоток хворих, яким проведено обстеження (%)</t>
  </si>
  <si>
    <t>кількість осіб які потребують проведення обстеження, осіб</t>
  </si>
  <si>
    <t>вартість одного обстеження, тис. грн.</t>
  </si>
  <si>
    <t>міський бюджет</t>
  </si>
  <si>
    <t>Підрограма 1.                                                   Реалізація та дотримання прав громадян у сфері охорони здоров'я</t>
  </si>
  <si>
    <t>чисельність хворих з гострим коронарним синдромом, які потребують лікування в умовах стаціонару, осіб</t>
  </si>
  <si>
    <t>чисельність  хворих з гострим коронарним синдромом, забезпечених медикаментами в умовах стаціонару,  осіб</t>
  </si>
  <si>
    <t>вартість медикаментів на лікування хворих з гострим коронарним синдромом в умовах стаціонару на 1 хворого, тис.грн.</t>
  </si>
  <si>
    <t>відсоток хворих, забезпечених медикаментами, до числа пролікованих хворих, %</t>
  </si>
  <si>
    <t>6.5.Забезпечити  покращення надання медичної допомоги хворим на серцево-судинні захворювання в кардіологічному відділенні  КУ "СМКЛ №1"</t>
  </si>
  <si>
    <t>Сумський міський голова</t>
  </si>
  <si>
    <t>2017     (план)</t>
  </si>
  <si>
    <t>кількість введених внутришноьматкових та оральних контрацептивів, шт.</t>
  </si>
  <si>
    <t>кількість виданих  контрацептивів, шт.</t>
  </si>
  <si>
    <t>кількість вагітних жінок з анемією, осіб</t>
  </si>
  <si>
    <t>середні витрати на забезпечення1 жінки контрацептивами, тис. грн.</t>
  </si>
  <si>
    <t>середні витрати на забезпечення 1 підлтка, 1 малозабезпеченої жінки контрацептивами, тис. грн.</t>
  </si>
  <si>
    <t>середні витрати на лікування 1 жінки з анемією, тис. грн.</t>
  </si>
  <si>
    <t>кількість жіночого населення міста (18-29 років), що потребують вакцинації від вірусу папіломи людини, осіб</t>
  </si>
  <si>
    <t>кількість жіночого населення міста (9-17 років), що потребують вакцинації від вірусу папіломи людини, осіб</t>
  </si>
  <si>
    <t>кількість  провакцинованих  жінок (18-29 років), осіб</t>
  </si>
  <si>
    <t>кількість  провакцинованих  підлітків (9-17 років), осіб</t>
  </si>
  <si>
    <t>середні витрати на вакцинацію 1 жінки (18-29 років), тис.грн.</t>
  </si>
  <si>
    <t>середні витрати на вакцинацію 1 підлітка (9-17 років), тис.грн.</t>
  </si>
  <si>
    <t>кількість вагітних жінок хворих на діабет, осіб</t>
  </si>
  <si>
    <t>кількість вагітних жінок хворих на тяжку анемію, осіб</t>
  </si>
  <si>
    <t>кількість вагітних жінок з негативним резусом, осіб</t>
  </si>
  <si>
    <t>середні витрати на діагностику та лікування 1 жінки хворої на діабет, тис. грн.</t>
  </si>
  <si>
    <t>середні витрати закупівлю антирезесного імуноглобуліну для профілактики гемолітичної хвороби новонароджених у  1 жінки з негативним резусом , тис. грн.</t>
  </si>
  <si>
    <t xml:space="preserve"> середні витрати на  1 новонародженого, який потребує профілактики ранньої та пізньої геморагічної хвороби, тис.грн.</t>
  </si>
  <si>
    <t xml:space="preserve">                                                      Перелік завдань міської комплексної Програми "Охорона здоров'я на 2017-2020 роки"</t>
  </si>
  <si>
    <t>Завдання 5. Прфілактика онкологічних захворювань</t>
  </si>
  <si>
    <t>"Охорона здоров'я на 2017-2020 роки"</t>
  </si>
  <si>
    <t xml:space="preserve">КПКВК 1412010  Багатопрофільна стаціонарна медична допомога населенню </t>
  </si>
  <si>
    <t xml:space="preserve">КПКВК 1412010  Багатопрофільна стаціонарна медична допомога населенню (КУ "Сумська міська дитяча клінічна лікарня Святої Зінаїди") </t>
  </si>
  <si>
    <t>КПКВК 1412180 Первинна медична допомога населенню</t>
  </si>
  <si>
    <t>КПКВК 1412050 Лікарсько-акушерська допомога  вагітним, породіллям та новонародженим</t>
  </si>
  <si>
    <t>КПКВК 1412140 Надання стоматологічної допомоги населенню</t>
  </si>
  <si>
    <t>КПКВК 1412010  Багатопрофільна стаціонарна медична допомога населенню (КУ "Сумська міська дитяча клінічна лікарня Святої Зінаїди")</t>
  </si>
  <si>
    <t>3. 4. Забезпечити лікувальні заклади  засобами захисту працівників, задіяних у наданні протитуберкульозної допомоги населенню міста, у т.ч. бактерицидними випромінювачами, тис. грн.</t>
  </si>
  <si>
    <t>3.3.Забезпечення харчування хворих у відділенні для дітей, хворих на туберкульоз, тис. грн.</t>
  </si>
  <si>
    <t>Завдання 9. Забезпечити  проведення капітальних та поточних ремонтів медичного обладнання лікувально - профілактичними закладами міста</t>
  </si>
  <si>
    <t xml:space="preserve">Підпрограми V11. Розвиток  матеріально-технічної бази лікувально-профілактичних закладів міста на 2017-2020 роки              </t>
  </si>
  <si>
    <t>2017 рік (план)</t>
  </si>
  <si>
    <t>«Охорона здоров'я на 2017-2020 роки»</t>
  </si>
  <si>
    <t>1 етап</t>
  </si>
  <si>
    <t xml:space="preserve">                                          Напрями діяльності міської комплексної Програми "Охорона здоров'я на 2017-2020 роки"</t>
  </si>
  <si>
    <t>2017-2020</t>
  </si>
  <si>
    <t>201-2020</t>
  </si>
  <si>
    <t>Зменшення первинного виходу на інвалідність в працездатному віці (на 10 тис. прац. населення):  2017-47,6; 2018-46,0; 2019-45,5; 2020-44,8</t>
  </si>
  <si>
    <t>Зростання рівня народжуваності  на 1 тис. населення): 2017-10,9; 2018-11,0; 2019-11,2 ;2020-11,5</t>
  </si>
  <si>
    <t>Зниження показника малюкової смертності на 1000 народж.живими: 2017-6,2; 2018-6,0; 2019-5,8; 2020-5,5</t>
  </si>
  <si>
    <t xml:space="preserve">Підвищення рівня виявляє- мості злоякісних новоутворень в 1-11 ст. на: 2017-10,8%; 2018-10,4%; 2019-10,2%; 2020-10,0% </t>
  </si>
  <si>
    <t>2017-5,8;       2018-6,2;        2019-6,5;        2020-6,9</t>
  </si>
  <si>
    <t>зменшення смертності від інфаркту міокарда (на 1 тис.населення): 2017-0,25; 2018-0,21; 2019-0,2; 2020- 0,18</t>
  </si>
  <si>
    <t xml:space="preserve">Зниження смертності від ішемічного інсульту за рахунок проведення тромболізісу: 2017-1%; 2018-1%; 2019-1%; 2020-1% </t>
  </si>
  <si>
    <t>2017-100,4;       2018-107,1;        2019-113,1;       2020-113,1</t>
  </si>
  <si>
    <t>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тестів: 2017 рік - 100%; 2018-100%; 2019-100%; 2020-100%</t>
  </si>
  <si>
    <t>Обстеження медичних працівників на носійство антигенів:  2017 рік - 100%; 2018-100%; 2019-100%; 2020-100%</t>
  </si>
  <si>
    <t>Збільшення питомої ваги охоплення туберкулінодіагностикою дитячого населення.</t>
  </si>
  <si>
    <t>2017-339,7;       2018-350,0;       2019-300,0;      2020-850,0</t>
  </si>
  <si>
    <t>Зменшення захворюваності на деструктивні форми туберкульозу  (на 100 тис. нас): 2017-7,5; 2018- 7,0; 2019-6,5; 2020 - 6,0</t>
  </si>
  <si>
    <t>2017-253,0; 2018-270,0; 2019-285,1; 2020-301,0</t>
  </si>
  <si>
    <t>2017-347,1; 2018-370,3; 2019-391,3; 2020-413,5</t>
  </si>
  <si>
    <t>2017-107,6; 2018-115,0; 2019-121,6; 2020-128,7</t>
  </si>
  <si>
    <t>2017-58,4;          2018-4,3;           2019-4,6;               2020-4,8</t>
  </si>
  <si>
    <t>2017-5,0;       2018-5,3;        2019-5,6;       2020-5,9</t>
  </si>
  <si>
    <t>2017-155,0;       2018-165,4;        2019-174,6;       2020-184,4</t>
  </si>
  <si>
    <t>2017-24,6;       2018-26,2;        2019-27,7;       2020-29,3</t>
  </si>
  <si>
    <t>2017-68,7;       2018-74,1;        2019-78,4;       2020-82,8</t>
  </si>
  <si>
    <t>2017-12,6;       2018-13,5;        2019-14,3;       2020-15,1</t>
  </si>
  <si>
    <t>2017-6,2;       2018-6,6;        2019-7,0;       2020-7,4</t>
  </si>
  <si>
    <t>2017-15,9;       2018-16,9;        2019-17,8;       2020-18,9</t>
  </si>
  <si>
    <t>2017-29,5;       2018-30,8;        2019-32,5;       2020-34,4</t>
  </si>
  <si>
    <t>2017-2825,5;       2018-2070,2;        2019-2186,1;       2020-2308,4</t>
  </si>
  <si>
    <t>2017-59,2;       2018-56,4;        2019-59,8;       2020-63,3</t>
  </si>
  <si>
    <t>2017-1250,6;       2018-1344,4;        2019-1445,2;       2020-1553,6</t>
  </si>
  <si>
    <t>2017-209,5;       2018-223,7;        2019-127,3;       2020-134,7</t>
  </si>
  <si>
    <t>2017-84,0;       2018-89,6;        2019-94,6;       2020-99,9</t>
  </si>
  <si>
    <t>2017-19,0;       2018-20,3;        2019-21,5;       2020-22,8</t>
  </si>
  <si>
    <t>2017-3041,8;       2018-4180,5;        2019-12270,0;       2020-2926,5</t>
  </si>
  <si>
    <t>2017-4965,0;       2018-2114,4;        2019-4640;       2020-850,0</t>
  </si>
  <si>
    <t>2017-4692,5;       2018-2875,0;        2019-2880,0;       2020-960,0</t>
  </si>
  <si>
    <t>2017- 735,1</t>
  </si>
  <si>
    <t>3.1. Забезпечити рецептами  пільгову категорію населення</t>
  </si>
  <si>
    <t>3.2. Забезпечити пільгову категорію населення технічними та іншимим засобами</t>
  </si>
  <si>
    <t xml:space="preserve">    Завдання та заходи  міської комплексної Програми «Охорона здоров'я  на 2017-2020 роки»</t>
  </si>
  <si>
    <t>Виконавець: Чумаченко О.Ю.</t>
  </si>
  <si>
    <t>Виконавець:Чумачекно О.Ю.</t>
  </si>
  <si>
    <t>4. 2. Забезпечити сучасними контрацептивами жінок з хронічними захворюваннями, при яких вагітність та пологи загрожують життю</t>
  </si>
  <si>
    <t>Кількість жінок з абсолютними протипоказами до виношування вагітності, осіб</t>
  </si>
  <si>
    <t>4.3. Забезпечити закупівлю контрацептивів для безоплатного надання підліткам від 14 до 17 років та жінкам з малозабезпечених родин</t>
  </si>
  <si>
    <t>кількість підлітків (14-17 років) та малозабезпечених жінок, що потребують контрацепції, осіб</t>
  </si>
  <si>
    <t>4.4. Забезпечити інсуліновими помпами вагітних з діабетом та тест-системами для контролю за рівнем глікемії</t>
  </si>
  <si>
    <t>кількість вагітних жінок хворих на діабет, які забезпечені інсуліновими помпами та тест-системами</t>
  </si>
  <si>
    <t>4.5.Забезпечити акушерське відділення індивідуальними наборами, лікарськими засобами та медичними виробами для зупинки акушерських кровотеч</t>
  </si>
  <si>
    <t>кількість придбаний індивідуальних наборів</t>
  </si>
  <si>
    <t>середні витрати на  придбання одного індивідуального набору, тис. грн.</t>
  </si>
  <si>
    <t>4.6. Забезпечити закупівлю антирезусних імуноглобулінів для профілактики гемолітичної хвороби новонароджених</t>
  </si>
  <si>
    <t>кількість вагітних жінок з негативним резусом, які отримали антирезусні імуноглобуліни, осіб</t>
  </si>
  <si>
    <t>4.7. Забезпечити препаратами для лікування вагітних та породіль з тяжкою анемією</t>
  </si>
  <si>
    <t>кількість вагітних жінок хворих на тяжку анемію, які отримали препарати для лікування, осіб</t>
  </si>
  <si>
    <t>4. 8. Покращити надання допомоги новонародженим,            тис. грн.</t>
  </si>
  <si>
    <t>4.9. Забезпечити проведення вакцінації жіночого населення проти вірусу папіломи людини,   тис. грн.</t>
  </si>
  <si>
    <t>2017-7,2;          2018-7,2;        2019-7,2;       2020-7,2</t>
  </si>
  <si>
    <t>2017-26,4;     2018-27,9; 2019-29,4; 2020-31,0</t>
  </si>
  <si>
    <t>2017-32,9;     2018-33,6; 2019-35,6; 2020-37,6</t>
  </si>
  <si>
    <t>2017-350,0;     2018-400,0; 2019-420,0; 2020-450,0</t>
  </si>
  <si>
    <t>2017-50,0;     2018-50,0; 2019-50,0; 2020-50,0</t>
  </si>
  <si>
    <t>2017-450,0;     2018-450,0; 2019-450,0; 2020-450,0</t>
  </si>
  <si>
    <t>2017-3,0;          2018-3,17;        2019-3,34;       2020-3,52</t>
  </si>
  <si>
    <t xml:space="preserve">4. 8. Покращити надання допомоги новонародженим,       </t>
  </si>
  <si>
    <t>1412800 Забезпечення централізованих заходів з лікування хворих на цукровий та не цукровий діабет</t>
  </si>
  <si>
    <t>1412800  Забезпечення централізованих заходів з лікування хворих на цукровий та не цукровий діабет</t>
  </si>
  <si>
    <t>1412800Забезпечення централізованих заходів з лікування хворих на цукровий та не цукровий діабет</t>
  </si>
  <si>
    <t>1412800 Забезпечення централізованих заходів з лікування хворих на цукровий діабет</t>
  </si>
  <si>
    <t>1412802 "Інші заходи по охороні здоров'я"</t>
  </si>
  <si>
    <t>4.10. Забезпечити рівноцінний доступ населення до служб репродуктивного здоров’я, планування сім’ї, медико-генетичного консультування та методичної допомоги жінкам під час  вагітності та пологів</t>
  </si>
  <si>
    <t>1.4.Забезпечити широке висвітлення в засобах масової інформації та на веб-сайті відділу охорони здоров'я питань здорового способу життя, протидії шкідливим звичкам, профілактики сезонних хвороб, загального стану здоров'я населення міста Суми</t>
  </si>
  <si>
    <t>1.3. Забезпечити широке висвітлення в засобах масової інформації та на веб-сайті відділу охорони здоров'я щорічних звітів діяльності галузі охорони здоров'я міста, її оптимізацію</t>
  </si>
  <si>
    <t>1.2.Сприяти впровадженню нових моделей діяльності закладів охорони здоров’явідповідно до чинного закнодавства</t>
  </si>
  <si>
    <t>1.3.Впроваджувати державну політику і стратегію в галузі охорони здоров’я на основі пріоритетного розвитку первинної медико-санітарної допомоги</t>
  </si>
  <si>
    <t>1.4. Визначити міських позаштатних спеціалістів галузі охорони здоров'я, як експертів за контролем якості надання медичної допомоги</t>
  </si>
  <si>
    <t xml:space="preserve">1.5.Поліпшувати медикаментозне та матеріально-технічне забезпечення галузі охорони здоров’я </t>
  </si>
  <si>
    <t>1.1. Щорічно проводити профілактичні медичні огляди учнів ЗНЗ у присутності батьків, аналіз результатів, розробку заходів з профілактики захворювань.</t>
  </si>
  <si>
    <t>1.2. Забезпечити поступовий перехід до системи медичної допомоги дітям за принципами лікаря загальної практики сімейної медицини.</t>
  </si>
  <si>
    <t xml:space="preserve">1.3. Вжити заходи щодо забезпечення дітей з малозабезпечених сімей безкоштовним харчуванням під час стаціонарного лікування. </t>
  </si>
  <si>
    <t xml:space="preserve"> управління освіти та науки Сумської міської ради</t>
  </si>
  <si>
    <t>1.2. Забезпечити санітарно-епідеміологічний нагляд за дотриманням санітарного законодавства щодо питань умов праці, виконання заходів профілактики професійних захворювань на підприємствах, в організаціях та установ.</t>
  </si>
  <si>
    <t>4.1. Проводити профілактику та лікування захворювань жіночих статевих органів та молочної залози,            тис. грн.</t>
  </si>
  <si>
    <t>2017-8516,7; 2018-8636,5; 2019-9120,3; 2020-9512,0</t>
  </si>
  <si>
    <t>2017-1039,1; 2018-853,8; 2019-901,6; 2020-952,2</t>
  </si>
  <si>
    <t>2017-2206,0; 2018-2353,8; 2019-2485,6; 2020-2624,8</t>
  </si>
  <si>
    <t>2017-8825,8; 2018-5668,2; 2019-5985,6; 2020-6320,8</t>
  </si>
  <si>
    <t>2017-1000,0;          2018-11052,7;           2019-8106,9;               2020-7789,9</t>
  </si>
  <si>
    <t>2017-13496,9;       2018-12590,6;        2019-13295,7;       2020-14042,0</t>
  </si>
  <si>
    <t>2017-6229,5;     2018-1369,8;        2019-405,6;       2020-447,0</t>
  </si>
  <si>
    <t>2017-37020,4;       2018-17744,7;        2019-14612,2       2020-15115,7</t>
  </si>
  <si>
    <t>2017-717,1       2018-1237,4;        2019-2250,4;       2020-264,2</t>
  </si>
  <si>
    <t>2017-26962,3;       2018-14002,2;        2019-9076,8;       2020-11803,9</t>
  </si>
  <si>
    <t>кількість осіб які потребують забезпечення , осіб</t>
  </si>
  <si>
    <t>3.4. Забезпечити доступність лікарських засобів (тис. грн.)</t>
  </si>
  <si>
    <t>кількість забезпечених осіб , осіб.</t>
  </si>
  <si>
    <t>відсоток забезпечених хворих,  (%)</t>
  </si>
  <si>
    <t>3.4. Забезпечити доступність лікарських засобів</t>
  </si>
  <si>
    <t>2017-3360,4</t>
  </si>
  <si>
    <t>Досягти 100% забезпечення пільгової ктергорії населення доствними ліками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</si>
</sst>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  <numFmt numFmtId="210" formatCode="0.0000"/>
    <numFmt numFmtId="211" formatCode="0.00000"/>
    <numFmt numFmtId="212" formatCode="0.000000"/>
    <numFmt numFmtId="213" formatCode="0.0000000"/>
    <numFmt numFmtId="214" formatCode="0.00000000"/>
    <numFmt numFmtId="215" formatCode="0.000000000"/>
  </numFmts>
  <fonts count="58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5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3" fillId="0" borderId="0" xfId="53" applyFont="1" applyFill="1" applyAlignment="1">
      <alignment wrapText="1"/>
      <protection/>
    </xf>
    <xf numFmtId="0" fontId="3" fillId="0" borderId="0" xfId="0" applyFont="1" applyAlignment="1">
      <alignment/>
    </xf>
    <xf numFmtId="0" fontId="3" fillId="0" borderId="0" xfId="53" applyFont="1" applyFill="1">
      <alignment/>
      <protection/>
    </xf>
    <xf numFmtId="0" fontId="8" fillId="0" borderId="0" xfId="0" applyFont="1" applyAlignment="1">
      <alignment/>
    </xf>
    <xf numFmtId="0" fontId="6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/>
    </xf>
    <xf numFmtId="0" fontId="6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justify" vertical="top" wrapText="1"/>
    </xf>
    <xf numFmtId="0" fontId="2" fillId="0" borderId="10" xfId="53" applyFont="1" applyFill="1" applyBorder="1" applyAlignment="1">
      <alignment vertical="top" wrapText="1"/>
      <protection/>
    </xf>
    <xf numFmtId="0" fontId="0" fillId="0" borderId="10" xfId="0" applyBorder="1" applyAlignment="1">
      <alignment/>
    </xf>
    <xf numFmtId="0" fontId="6" fillId="0" borderId="11" xfId="53" applyFont="1" applyFill="1" applyBorder="1" applyAlignment="1">
      <alignment horizontal="left" wrapText="1"/>
      <protection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justify" vertical="center" wrapText="1"/>
    </xf>
    <xf numFmtId="0" fontId="6" fillId="0" borderId="10" xfId="53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53" applyFont="1" applyFill="1" applyBorder="1" applyAlignment="1">
      <alignment vertical="top" wrapText="1"/>
      <protection/>
    </xf>
    <xf numFmtId="204" fontId="6" fillId="0" borderId="12" xfId="0" applyNumberFormat="1" applyFont="1" applyBorder="1" applyAlignment="1">
      <alignment horizontal="left"/>
    </xf>
    <xf numFmtId="204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/>
    </xf>
    <xf numFmtId="0" fontId="6" fillId="0" borderId="10" xfId="53" applyFont="1" applyFill="1" applyBorder="1" applyAlignment="1">
      <alignment horizontal="left" wrapText="1"/>
      <protection/>
    </xf>
    <xf numFmtId="204" fontId="6" fillId="32" borderId="10" xfId="53" applyNumberFormat="1" applyFont="1" applyFill="1" applyBorder="1" applyAlignment="1">
      <alignment horizontal="left"/>
      <protection/>
    </xf>
    <xf numFmtId="0" fontId="1" fillId="0" borderId="0" xfId="53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justify" vertical="center" wrapText="1"/>
    </xf>
    <xf numFmtId="204" fontId="2" fillId="32" borderId="10" xfId="53" applyNumberFormat="1" applyFont="1" applyFill="1" applyBorder="1" applyAlignment="1">
      <alignment horizontal="left"/>
      <protection/>
    </xf>
    <xf numFmtId="204" fontId="6" fillId="0" borderId="10" xfId="0" applyNumberFormat="1" applyFont="1" applyBorder="1" applyAlignment="1">
      <alignment horizontal="left"/>
    </xf>
    <xf numFmtId="204" fontId="6" fillId="0" borderId="10" xfId="0" applyNumberFormat="1" applyFont="1" applyFill="1" applyBorder="1" applyAlignment="1">
      <alignment horizontal="left"/>
    </xf>
    <xf numFmtId="204" fontId="2" fillId="0" borderId="10" xfId="0" applyNumberFormat="1" applyFont="1" applyFill="1" applyBorder="1" applyAlignment="1">
      <alignment horizontal="left" wrapText="1"/>
    </xf>
    <xf numFmtId="204" fontId="2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" fontId="6" fillId="32" borderId="10" xfId="53" applyNumberFormat="1" applyFont="1" applyFill="1" applyBorder="1" applyAlignment="1">
      <alignment horizontal="left"/>
      <protection/>
    </xf>
    <xf numFmtId="1" fontId="2" fillId="32" borderId="10" xfId="53" applyNumberFormat="1" applyFont="1" applyFill="1" applyBorder="1" applyAlignment="1">
      <alignment horizontal="left"/>
      <protection/>
    </xf>
    <xf numFmtId="2" fontId="2" fillId="32" borderId="10" xfId="53" applyNumberFormat="1" applyFont="1" applyFill="1" applyBorder="1" applyAlignment="1">
      <alignment horizontal="left"/>
      <protection/>
    </xf>
    <xf numFmtId="209" fontId="2" fillId="32" borderId="10" xfId="53" applyNumberFormat="1" applyFont="1" applyFill="1" applyBorder="1" applyAlignment="1">
      <alignment horizontal="left"/>
      <protection/>
    </xf>
    <xf numFmtId="211" fontId="2" fillId="32" borderId="10" xfId="53" applyNumberFormat="1" applyFont="1" applyFill="1" applyBorder="1" applyAlignment="1">
      <alignment horizontal="left"/>
      <protection/>
    </xf>
    <xf numFmtId="204" fontId="1" fillId="0" borderId="10" xfId="53" applyNumberFormat="1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204" fontId="6" fillId="0" borderId="10" xfId="53" applyNumberFormat="1" applyFont="1" applyFill="1" applyBorder="1" applyAlignment="1">
      <alignment horizontal="left"/>
      <protection/>
    </xf>
    <xf numFmtId="204" fontId="2" fillId="0" borderId="10" xfId="53" applyNumberFormat="1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justify"/>
    </xf>
    <xf numFmtId="0" fontId="6" fillId="0" borderId="13" xfId="0" applyFont="1" applyFill="1" applyBorder="1" applyAlignment="1">
      <alignment horizontal="justify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204" fontId="6" fillId="0" borderId="12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204" fontId="2" fillId="0" borderId="12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204" fontId="10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justify" vertical="top" wrapText="1"/>
    </xf>
    <xf numFmtId="204" fontId="1" fillId="0" borderId="10" xfId="0" applyNumberFormat="1" applyFont="1" applyFill="1" applyBorder="1" applyAlignment="1">
      <alignment horizontal="left"/>
    </xf>
    <xf numFmtId="204" fontId="2" fillId="0" borderId="10" xfId="53" applyNumberFormat="1" applyFont="1" applyFill="1" applyBorder="1" applyAlignment="1">
      <alignment horizontal="left" vertical="center"/>
      <protection/>
    </xf>
    <xf numFmtId="204" fontId="6" fillId="0" borderId="14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204" fontId="6" fillId="0" borderId="10" xfId="53" applyNumberFormat="1" applyFont="1" applyFill="1" applyBorder="1" applyAlignment="1">
      <alignment horizontal="left" vertical="center"/>
      <protection/>
    </xf>
    <xf numFmtId="204" fontId="2" fillId="0" borderId="14" xfId="0" applyNumberFormat="1" applyFont="1" applyFill="1" applyBorder="1" applyAlignment="1">
      <alignment horizontal="left" vertical="center"/>
    </xf>
    <xf numFmtId="204" fontId="2" fillId="0" borderId="10" xfId="0" applyNumberFormat="1" applyFont="1" applyFill="1" applyBorder="1" applyAlignment="1">
      <alignment horizontal="left" vertical="center"/>
    </xf>
    <xf numFmtId="210" fontId="2" fillId="0" borderId="10" xfId="0" applyNumberFormat="1" applyFont="1" applyFill="1" applyBorder="1" applyAlignment="1">
      <alignment horizontal="left" vertical="center"/>
    </xf>
    <xf numFmtId="210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210" fontId="2" fillId="0" borderId="10" xfId="0" applyNumberFormat="1" applyFont="1" applyFill="1" applyBorder="1" applyAlignment="1">
      <alignment horizontal="left"/>
    </xf>
    <xf numFmtId="204" fontId="0" fillId="0" borderId="10" xfId="0" applyNumberForma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204" fontId="2" fillId="0" borderId="10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/>
    </xf>
    <xf numFmtId="1" fontId="6" fillId="0" borderId="10" xfId="53" applyNumberFormat="1" applyFont="1" applyFill="1" applyBorder="1" applyAlignment="1">
      <alignment horizontal="left"/>
      <protection/>
    </xf>
    <xf numFmtId="1" fontId="2" fillId="0" borderId="10" xfId="53" applyNumberFormat="1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left"/>
    </xf>
    <xf numFmtId="2" fontId="2" fillId="0" borderId="10" xfId="0" applyNumberFormat="1" applyFont="1" applyFill="1" applyBorder="1" applyAlignment="1">
      <alignment horizontal="left" vertical="center"/>
    </xf>
    <xf numFmtId="210" fontId="2" fillId="32" borderId="10" xfId="53" applyNumberFormat="1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vertical="top"/>
    </xf>
    <xf numFmtId="0" fontId="6" fillId="0" borderId="10" xfId="0" applyFont="1" applyFill="1" applyBorder="1" applyAlignment="1">
      <alignment horizontal="justify" vertical="top"/>
    </xf>
    <xf numFmtId="0" fontId="8" fillId="0" borderId="10" xfId="0" applyFont="1" applyBorder="1" applyAlignment="1">
      <alignment vertical="top"/>
    </xf>
    <xf numFmtId="49" fontId="2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0" fontId="6" fillId="0" borderId="10" xfId="53" applyFont="1" applyFill="1" applyBorder="1" applyAlignment="1">
      <alignment horizontal="justify" vertical="top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49" fontId="9" fillId="0" borderId="0" xfId="0" applyNumberFormat="1" applyFont="1" applyFill="1" applyBorder="1" applyAlignment="1">
      <alignment horizontal="justify" vertical="center" wrapText="1"/>
    </xf>
    <xf numFmtId="0" fontId="2" fillId="0" borderId="10" xfId="53" applyFont="1" applyFill="1" applyBorder="1" applyAlignment="1">
      <alignment horizontal="left" wrapText="1"/>
      <protection/>
    </xf>
    <xf numFmtId="209" fontId="2" fillId="0" borderId="10" xfId="0" applyNumberFormat="1" applyFont="1" applyFill="1" applyBorder="1" applyAlignment="1">
      <alignment horizontal="left"/>
    </xf>
    <xf numFmtId="16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10" xfId="53" applyFont="1" applyFill="1" applyBorder="1" applyAlignment="1">
      <alignment horizontal="center" vertical="top" wrapText="1"/>
      <protection/>
    </xf>
    <xf numFmtId="204" fontId="6" fillId="0" borderId="10" xfId="53" applyNumberFormat="1" applyFont="1" applyFill="1" applyBorder="1" applyAlignment="1">
      <alignment horizontal="left" vertical="top" wrapText="1"/>
      <protection/>
    </xf>
    <xf numFmtId="1" fontId="6" fillId="32" borderId="10" xfId="53" applyNumberFormat="1" applyFont="1" applyFill="1" applyBorder="1" applyAlignment="1">
      <alignment horizontal="left" vertical="top"/>
      <protection/>
    </xf>
    <xf numFmtId="0" fontId="8" fillId="0" borderId="10" xfId="0" applyFont="1" applyBorder="1" applyAlignment="1">
      <alignment horizontal="left" vertical="top"/>
    </xf>
    <xf numFmtId="204" fontId="2" fillId="0" borderId="10" xfId="0" applyNumberFormat="1" applyFont="1" applyBorder="1" applyAlignment="1">
      <alignment horizontal="left" vertical="top"/>
    </xf>
    <xf numFmtId="204" fontId="6" fillId="0" borderId="10" xfId="0" applyNumberFormat="1" applyFont="1" applyBorder="1" applyAlignment="1">
      <alignment horizontal="left" vertical="top"/>
    </xf>
    <xf numFmtId="204" fontId="2" fillId="32" borderId="10" xfId="53" applyNumberFormat="1" applyFont="1" applyFill="1" applyBorder="1" applyAlignment="1">
      <alignment horizontal="left" vertical="top"/>
      <protection/>
    </xf>
    <xf numFmtId="204" fontId="2" fillId="0" borderId="10" xfId="0" applyNumberFormat="1" applyFont="1" applyFill="1" applyBorder="1" applyAlignment="1">
      <alignment horizontal="left" vertical="top"/>
    </xf>
    <xf numFmtId="1" fontId="2" fillId="32" borderId="10" xfId="53" applyNumberFormat="1" applyFont="1" applyFill="1" applyBorder="1" applyAlignment="1">
      <alignment horizontal="left" vertical="top"/>
      <protection/>
    </xf>
    <xf numFmtId="1" fontId="2" fillId="0" borderId="10" xfId="0" applyNumberFormat="1" applyFont="1" applyFill="1" applyBorder="1" applyAlignment="1">
      <alignment horizontal="left" vertical="top"/>
    </xf>
    <xf numFmtId="1" fontId="2" fillId="0" borderId="10" xfId="53" applyNumberFormat="1" applyFont="1" applyFill="1" applyBorder="1" applyAlignment="1">
      <alignment horizontal="left" vertical="top"/>
      <protection/>
    </xf>
    <xf numFmtId="0" fontId="2" fillId="0" borderId="10" xfId="0" applyFont="1" applyBorder="1" applyAlignment="1">
      <alignment horizontal="left" vertical="top"/>
    </xf>
    <xf numFmtId="204" fontId="6" fillId="32" borderId="10" xfId="53" applyNumberFormat="1" applyFont="1" applyFill="1" applyBorder="1" applyAlignment="1">
      <alignment horizontal="left" vertical="top"/>
      <protection/>
    </xf>
    <xf numFmtId="204" fontId="2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16" fontId="2" fillId="0" borderId="10" xfId="0" applyNumberFormat="1" applyFont="1" applyFill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/>
    </xf>
    <xf numFmtId="0" fontId="2" fillId="0" borderId="16" xfId="0" applyFont="1" applyBorder="1" applyAlignment="1">
      <alignment horizontal="justify" vertical="top"/>
    </xf>
    <xf numFmtId="0" fontId="6" fillId="0" borderId="16" xfId="53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justify" vertical="top"/>
    </xf>
    <xf numFmtId="0" fontId="0" fillId="0" borderId="10" xfId="0" applyFont="1" applyBorder="1" applyAlignment="1">
      <alignment/>
    </xf>
    <xf numFmtId="204" fontId="6" fillId="0" borderId="10" xfId="53" applyNumberFormat="1" applyFont="1" applyFill="1" applyBorder="1" applyAlignment="1">
      <alignment/>
      <protection/>
    </xf>
    <xf numFmtId="0" fontId="0" fillId="0" borderId="10" xfId="0" applyBorder="1" applyAlignment="1">
      <alignment/>
    </xf>
    <xf numFmtId="204" fontId="2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04" fontId="2" fillId="0" borderId="10" xfId="0" applyNumberFormat="1" applyFont="1" applyFill="1" applyBorder="1" applyAlignment="1">
      <alignment/>
    </xf>
    <xf numFmtId="204" fontId="2" fillId="0" borderId="10" xfId="0" applyNumberFormat="1" applyFont="1" applyBorder="1" applyAlignment="1">
      <alignment/>
    </xf>
    <xf numFmtId="204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/>
    </xf>
    <xf numFmtId="204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209" fontId="2" fillId="0" borderId="10" xfId="0" applyNumberFormat="1" applyFont="1" applyBorder="1" applyAlignment="1">
      <alignment/>
    </xf>
    <xf numFmtId="0" fontId="2" fillId="0" borderId="13" xfId="53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justify"/>
    </xf>
    <xf numFmtId="0" fontId="2" fillId="0" borderId="11" xfId="53" applyFont="1" applyFill="1" applyBorder="1" applyAlignment="1">
      <alignment horizontal="left" wrapText="1"/>
      <protection/>
    </xf>
    <xf numFmtId="0" fontId="2" fillId="0" borderId="13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justify" vertical="center" wrapText="1"/>
    </xf>
    <xf numFmtId="204" fontId="1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04" fontId="2" fillId="0" borderId="10" xfId="0" applyNumberFormat="1" applyFont="1" applyBorder="1" applyAlignment="1">
      <alignment/>
    </xf>
    <xf numFmtId="204" fontId="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/>
    </xf>
    <xf numFmtId="49" fontId="6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9" fillId="0" borderId="10" xfId="53" applyFont="1" applyFill="1" applyBorder="1" applyAlignment="1">
      <alignment horizontal="justify" vertical="top" wrapText="1"/>
      <protection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211" fontId="2" fillId="0" borderId="10" xfId="0" applyNumberFormat="1" applyFont="1" applyBorder="1" applyAlignment="1">
      <alignment horizontal="left"/>
    </xf>
    <xf numFmtId="204" fontId="6" fillId="0" borderId="10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2" fillId="32" borderId="10" xfId="53" applyNumberFormat="1" applyFont="1" applyFill="1" applyBorder="1" applyAlignment="1">
      <alignment horizontal="left"/>
      <protection/>
    </xf>
    <xf numFmtId="204" fontId="2" fillId="32" borderId="10" xfId="0" applyNumberFormat="1" applyFont="1" applyFill="1" applyBorder="1" applyAlignment="1">
      <alignment horizontal="left"/>
    </xf>
    <xf numFmtId="1" fontId="2" fillId="32" borderId="10" xfId="0" applyNumberFormat="1" applyFont="1" applyFill="1" applyBorder="1" applyAlignment="1">
      <alignment horizontal="left"/>
    </xf>
    <xf numFmtId="204" fontId="6" fillId="32" borderId="10" xfId="0" applyNumberFormat="1" applyFont="1" applyFill="1" applyBorder="1" applyAlignment="1">
      <alignment horizontal="left"/>
    </xf>
    <xf numFmtId="2" fontId="2" fillId="32" borderId="10" xfId="0" applyNumberFormat="1" applyFont="1" applyFill="1" applyBorder="1" applyAlignment="1">
      <alignment horizontal="left"/>
    </xf>
    <xf numFmtId="204" fontId="6" fillId="32" borderId="10" xfId="0" applyNumberFormat="1" applyFont="1" applyFill="1" applyBorder="1" applyAlignment="1">
      <alignment horizontal="left" wrapText="1"/>
    </xf>
    <xf numFmtId="204" fontId="2" fillId="32" borderId="10" xfId="0" applyNumberFormat="1" applyFont="1" applyFill="1" applyBorder="1" applyAlignment="1">
      <alignment horizontal="left" wrapText="1"/>
    </xf>
    <xf numFmtId="1" fontId="2" fillId="32" borderId="10" xfId="0" applyNumberFormat="1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/>
    </xf>
    <xf numFmtId="209" fontId="2" fillId="32" borderId="10" xfId="0" applyNumberFormat="1" applyFont="1" applyFill="1" applyBorder="1" applyAlignment="1">
      <alignment horizontal="left" wrapText="1"/>
    </xf>
    <xf numFmtId="2" fontId="2" fillId="32" borderId="10" xfId="0" applyNumberFormat="1" applyFont="1" applyFill="1" applyBorder="1" applyAlignment="1">
      <alignment horizontal="left" wrapText="1"/>
    </xf>
    <xf numFmtId="2" fontId="13" fillId="32" borderId="10" xfId="0" applyNumberFormat="1" applyFont="1" applyFill="1" applyBorder="1" applyAlignment="1">
      <alignment horizontal="left" wrapText="1"/>
    </xf>
    <xf numFmtId="209" fontId="2" fillId="32" borderId="10" xfId="0" applyNumberFormat="1" applyFont="1" applyFill="1" applyBorder="1" applyAlignment="1">
      <alignment horizontal="left"/>
    </xf>
    <xf numFmtId="0" fontId="1" fillId="0" borderId="10" xfId="53" applyFont="1" applyFill="1" applyBorder="1" applyAlignment="1">
      <alignment horizontal="center" vertical="top" wrapText="1"/>
      <protection/>
    </xf>
    <xf numFmtId="0" fontId="1" fillId="32" borderId="0" xfId="0" applyFont="1" applyFill="1" applyAlignment="1">
      <alignment/>
    </xf>
    <xf numFmtId="0" fontId="1" fillId="32" borderId="0" xfId="53" applyFont="1" applyFill="1" applyBorder="1" applyAlignment="1">
      <alignment wrapText="1"/>
      <protection/>
    </xf>
    <xf numFmtId="0" fontId="15" fillId="32" borderId="0" xfId="53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top"/>
    </xf>
    <xf numFmtId="0" fontId="2" fillId="0" borderId="0" xfId="53" applyFont="1" applyFill="1" applyBorder="1" applyAlignment="1">
      <alignment horizontal="justify" vertical="top" wrapText="1"/>
      <protection/>
    </xf>
    <xf numFmtId="20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204" fontId="6" fillId="33" borderId="10" xfId="54" applyNumberFormat="1" applyFont="1" applyFill="1" applyBorder="1" applyAlignment="1">
      <alignment horizontal="center"/>
      <protection/>
    </xf>
    <xf numFmtId="0" fontId="6" fillId="33" borderId="10" xfId="0" applyFont="1" applyFill="1" applyBorder="1" applyAlignment="1">
      <alignment horizontal="center"/>
    </xf>
    <xf numFmtId="204" fontId="6" fillId="33" borderId="10" xfId="0" applyNumberFormat="1" applyFont="1" applyFill="1" applyBorder="1" applyAlignment="1">
      <alignment horizontal="center"/>
    </xf>
    <xf numFmtId="204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top"/>
    </xf>
    <xf numFmtId="0" fontId="6" fillId="0" borderId="12" xfId="0" applyFont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6" fillId="0" borderId="12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53" applyFont="1" applyFill="1" applyBorder="1" applyAlignment="1">
      <alignment vertical="top" wrapText="1"/>
      <protection/>
    </xf>
    <xf numFmtId="0" fontId="2" fillId="0" borderId="12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/>
    </xf>
    <xf numFmtId="49" fontId="1" fillId="32" borderId="10" xfId="53" applyNumberFormat="1" applyFont="1" applyFill="1" applyBorder="1" applyAlignment="1">
      <alignment horizontal="justify" vertical="center" wrapText="1"/>
      <protection/>
    </xf>
    <xf numFmtId="49" fontId="1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Border="1" applyAlignment="1">
      <alignment vertical="top"/>
    </xf>
    <xf numFmtId="49" fontId="9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justify" vertical="top" wrapText="1"/>
    </xf>
    <xf numFmtId="0" fontId="2" fillId="0" borderId="15" xfId="53" applyFont="1" applyFill="1" applyBorder="1" applyAlignment="1">
      <alignment horizontal="justify" vertical="top" wrapText="1"/>
      <protection/>
    </xf>
    <xf numFmtId="0" fontId="9" fillId="0" borderId="15" xfId="53" applyFont="1" applyFill="1" applyBorder="1" applyAlignment="1">
      <alignment horizontal="justify" vertical="top" wrapText="1"/>
      <protection/>
    </xf>
    <xf numFmtId="0" fontId="2" fillId="32" borderId="1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53" applyFont="1" applyFill="1" applyBorder="1" applyAlignment="1">
      <alignment horizontal="center" wrapText="1"/>
      <protection/>
    </xf>
    <xf numFmtId="204" fontId="2" fillId="0" borderId="12" xfId="0" applyNumberFormat="1" applyFont="1" applyBorder="1" applyAlignment="1">
      <alignment horizontal="left"/>
    </xf>
    <xf numFmtId="0" fontId="2" fillId="32" borderId="10" xfId="0" applyFont="1" applyFill="1" applyBorder="1" applyAlignment="1">
      <alignment horizontal="justify" vertical="top" wrapText="1"/>
    </xf>
    <xf numFmtId="0" fontId="2" fillId="0" borderId="11" xfId="53" applyFont="1" applyFill="1" applyBorder="1" applyAlignment="1">
      <alignment horizontal="center" wrapText="1"/>
      <protection/>
    </xf>
    <xf numFmtId="204" fontId="53" fillId="32" borderId="10" xfId="53" applyNumberFormat="1" applyFont="1" applyFill="1" applyBorder="1" applyAlignment="1">
      <alignment horizontal="left" vertical="top"/>
      <protection/>
    </xf>
    <xf numFmtId="204" fontId="53" fillId="0" borderId="10" xfId="0" applyNumberFormat="1" applyFont="1" applyBorder="1" applyAlignment="1">
      <alignment vertical="top"/>
    </xf>
    <xf numFmtId="0" fontId="53" fillId="0" borderId="10" xfId="0" applyFont="1" applyBorder="1" applyAlignment="1">
      <alignment vertical="top"/>
    </xf>
    <xf numFmtId="204" fontId="54" fillId="0" borderId="10" xfId="53" applyNumberFormat="1" applyFont="1" applyFill="1" applyBorder="1" applyAlignment="1">
      <alignment horizontal="left"/>
      <protection/>
    </xf>
    <xf numFmtId="204" fontId="54" fillId="0" borderId="10" xfId="0" applyNumberFormat="1" applyFont="1" applyFill="1" applyBorder="1" applyAlignment="1">
      <alignment horizontal="left"/>
    </xf>
    <xf numFmtId="204" fontId="54" fillId="0" borderId="10" xfId="0" applyNumberFormat="1" applyFont="1" applyBorder="1" applyAlignment="1">
      <alignment horizontal="left"/>
    </xf>
    <xf numFmtId="204" fontId="55" fillId="32" borderId="10" xfId="53" applyNumberFormat="1" applyFont="1" applyFill="1" applyBorder="1" applyAlignment="1">
      <alignment horizontal="left"/>
      <protection/>
    </xf>
    <xf numFmtId="204" fontId="56" fillId="32" borderId="10" xfId="0" applyNumberFormat="1" applyFont="1" applyFill="1" applyBorder="1" applyAlignment="1">
      <alignment horizontal="left" wrapText="1"/>
    </xf>
    <xf numFmtId="0" fontId="57" fillId="0" borderId="10" xfId="53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justify" vertical="top"/>
    </xf>
    <xf numFmtId="204" fontId="2" fillId="0" borderId="12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204" fontId="6" fillId="0" borderId="12" xfId="0" applyNumberFormat="1" applyFont="1" applyFill="1" applyBorder="1" applyAlignment="1">
      <alignment vertical="top"/>
    </xf>
    <xf numFmtId="210" fontId="2" fillId="0" borderId="12" xfId="0" applyNumberFormat="1" applyFont="1" applyFill="1" applyBorder="1" applyAlignment="1">
      <alignment vertical="top"/>
    </xf>
    <xf numFmtId="16" fontId="6" fillId="0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wrapText="1"/>
    </xf>
    <xf numFmtId="204" fontId="6" fillId="33" borderId="10" xfId="53" applyNumberFormat="1" applyFont="1" applyFill="1" applyBorder="1" applyAlignment="1">
      <alignment horizontal="left" vertical="center"/>
      <protection/>
    </xf>
    <xf numFmtId="204" fontId="2" fillId="33" borderId="10" xfId="53" applyNumberFormat="1" applyFont="1" applyFill="1" applyBorder="1" applyAlignment="1">
      <alignment horizontal="left" vertical="center"/>
      <protection/>
    </xf>
    <xf numFmtId="0" fontId="9" fillId="33" borderId="10" xfId="53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53" applyFont="1" applyFill="1" applyBorder="1" applyAlignment="1">
      <alignment horizontal="left" vertical="top" wrapText="1"/>
      <protection/>
    </xf>
    <xf numFmtId="1" fontId="2" fillId="33" borderId="10" xfId="53" applyNumberFormat="1" applyFont="1" applyFill="1" applyBorder="1" applyAlignment="1">
      <alignment horizontal="left" vertical="center"/>
      <protection/>
    </xf>
    <xf numFmtId="210" fontId="2" fillId="33" borderId="10" xfId="53" applyNumberFormat="1" applyFont="1" applyFill="1" applyBorder="1" applyAlignment="1">
      <alignment horizontal="left" vertical="center"/>
      <protection/>
    </xf>
    <xf numFmtId="0" fontId="1" fillId="33" borderId="10" xfId="0" applyFont="1" applyFill="1" applyBorder="1" applyAlignment="1">
      <alignment wrapText="1"/>
    </xf>
    <xf numFmtId="209" fontId="2" fillId="33" borderId="10" xfId="0" applyNumberFormat="1" applyFont="1" applyFill="1" applyBorder="1" applyAlignment="1">
      <alignment horizontal="left" vertical="center"/>
    </xf>
    <xf numFmtId="2" fontId="6" fillId="33" borderId="10" xfId="53" applyNumberFormat="1" applyFont="1" applyFill="1" applyBorder="1" applyAlignment="1">
      <alignment horizontal="left" vertical="center"/>
      <protection/>
    </xf>
    <xf numFmtId="2" fontId="6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justify"/>
    </xf>
    <xf numFmtId="210" fontId="6" fillId="33" borderId="10" xfId="53" applyNumberFormat="1" applyFont="1" applyFill="1" applyBorder="1" applyAlignment="1">
      <alignment horizontal="left" vertical="center"/>
      <protection/>
    </xf>
    <xf numFmtId="1" fontId="6" fillId="33" borderId="10" xfId="53" applyNumberFormat="1" applyFont="1" applyFill="1" applyBorder="1" applyAlignment="1">
      <alignment horizontal="left" vertical="center"/>
      <protection/>
    </xf>
    <xf numFmtId="209" fontId="2" fillId="33" borderId="10" xfId="53" applyNumberFormat="1" applyFont="1" applyFill="1" applyBorder="1" applyAlignment="1">
      <alignment horizontal="left" vertical="center"/>
      <protection/>
    </xf>
    <xf numFmtId="2" fontId="2" fillId="33" borderId="10" xfId="53" applyNumberFormat="1" applyFont="1" applyFill="1" applyBorder="1" applyAlignment="1">
      <alignment horizontal="left" vertical="center"/>
      <protection/>
    </xf>
    <xf numFmtId="210" fontId="2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53" applyNumberFormat="1" applyFont="1" applyFill="1" applyBorder="1" applyAlignment="1">
      <alignment horizontal="left" vertical="center"/>
      <protection/>
    </xf>
    <xf numFmtId="204" fontId="54" fillId="33" borderId="10" xfId="53" applyNumberFormat="1" applyFont="1" applyFill="1" applyBorder="1" applyAlignment="1">
      <alignment horizontal="left" vertical="center"/>
      <protection/>
    </xf>
    <xf numFmtId="0" fontId="9" fillId="33" borderId="10" xfId="53" applyFont="1" applyFill="1" applyBorder="1" applyAlignment="1">
      <alignment vertical="top" wrapText="1"/>
      <protection/>
    </xf>
    <xf numFmtId="0" fontId="2" fillId="33" borderId="10" xfId="53" applyFont="1" applyFill="1" applyBorder="1" applyAlignment="1">
      <alignment vertical="top" wrapText="1"/>
      <protection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vertical="center"/>
    </xf>
    <xf numFmtId="211" fontId="2" fillId="33" borderId="10" xfId="53" applyNumberFormat="1" applyFont="1" applyFill="1" applyBorder="1" applyAlignment="1">
      <alignment horizontal="left" vertical="center"/>
      <protection/>
    </xf>
    <xf numFmtId="0" fontId="0" fillId="33" borderId="10" xfId="0" applyFill="1" applyBorder="1" applyAlignment="1">
      <alignment/>
    </xf>
    <xf numFmtId="0" fontId="1" fillId="33" borderId="10" xfId="53" applyFont="1" applyFill="1" applyBorder="1" applyAlignment="1">
      <alignment horizontal="left" vertical="top" wrapText="1"/>
      <protection/>
    </xf>
    <xf numFmtId="0" fontId="9" fillId="33" borderId="10" xfId="53" applyFont="1" applyFill="1" applyBorder="1" applyAlignment="1">
      <alignment horizontal="left" vertical="center" wrapText="1"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 horizontal="justify"/>
    </xf>
    <xf numFmtId="0" fontId="9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justify" vertical="top"/>
    </xf>
    <xf numFmtId="204" fontId="1" fillId="33" borderId="10" xfId="53" applyNumberFormat="1" applyFont="1" applyFill="1" applyBorder="1" applyAlignment="1">
      <alignment horizontal="left" vertical="center"/>
      <protection/>
    </xf>
    <xf numFmtId="0" fontId="0" fillId="33" borderId="10" xfId="0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justify" vertical="top" wrapText="1"/>
    </xf>
    <xf numFmtId="204" fontId="6" fillId="33" borderId="10" xfId="53" applyNumberFormat="1" applyFont="1" applyFill="1" applyBorder="1" applyAlignment="1">
      <alignment horizontal="left"/>
      <protection/>
    </xf>
    <xf numFmtId="0" fontId="6" fillId="33" borderId="11" xfId="53" applyFont="1" applyFill="1" applyBorder="1" applyAlignment="1">
      <alignment horizontal="left" wrapText="1"/>
      <protection/>
    </xf>
    <xf numFmtId="0" fontId="1" fillId="33" borderId="10" xfId="0" applyFont="1" applyFill="1" applyBorder="1" applyAlignment="1">
      <alignment horizontal="justify" vertical="top"/>
    </xf>
    <xf numFmtId="204" fontId="2" fillId="33" borderId="10" xfId="53" applyNumberFormat="1" applyFont="1" applyFill="1" applyBorder="1" applyAlignment="1">
      <alignment horizontal="left"/>
      <protection/>
    </xf>
    <xf numFmtId="0" fontId="9" fillId="33" borderId="10" xfId="0" applyFont="1" applyFill="1" applyBorder="1" applyAlignment="1">
      <alignment horizontal="justify" vertical="top" wrapText="1"/>
    </xf>
    <xf numFmtId="204" fontId="6" fillId="33" borderId="10" xfId="0" applyNumberFormat="1" applyFont="1" applyFill="1" applyBorder="1" applyAlignment="1">
      <alignment horizontal="left"/>
    </xf>
    <xf numFmtId="204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justify" vertical="top" wrapText="1"/>
    </xf>
    <xf numFmtId="1" fontId="2" fillId="33" borderId="10" xfId="0" applyNumberFormat="1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left" vertical="center"/>
    </xf>
    <xf numFmtId="204" fontId="2" fillId="33" borderId="10" xfId="0" applyNumberFormat="1" applyFont="1" applyFill="1" applyBorder="1" applyAlignment="1">
      <alignment horizontal="left" wrapText="1"/>
    </xf>
    <xf numFmtId="204" fontId="2" fillId="33" borderId="10" xfId="0" applyNumberFormat="1" applyFont="1" applyFill="1" applyBorder="1" applyAlignment="1">
      <alignment/>
    </xf>
    <xf numFmtId="0" fontId="6" fillId="33" borderId="10" xfId="53" applyFont="1" applyFill="1" applyBorder="1" applyAlignment="1">
      <alignment horizontal="left" wrapText="1"/>
      <protection/>
    </xf>
    <xf numFmtId="204" fontId="54" fillId="33" borderId="10" xfId="53" applyNumberFormat="1" applyFont="1" applyFill="1" applyBorder="1" applyAlignment="1">
      <alignment horizontal="left"/>
      <protection/>
    </xf>
    <xf numFmtId="1" fontId="2" fillId="33" borderId="10" xfId="53" applyNumberFormat="1" applyFont="1" applyFill="1" applyBorder="1" applyAlignment="1">
      <alignment horizontal="left"/>
      <protection/>
    </xf>
    <xf numFmtId="2" fontId="2" fillId="33" borderId="10" xfId="53" applyNumberFormat="1" applyFont="1" applyFill="1" applyBorder="1" applyAlignment="1">
      <alignment horizontal="left"/>
      <protection/>
    </xf>
    <xf numFmtId="2" fontId="55" fillId="33" borderId="10" xfId="53" applyNumberFormat="1" applyFont="1" applyFill="1" applyBorder="1" applyAlignment="1">
      <alignment horizontal="left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1" fillId="33" borderId="10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justify" vertical="top"/>
    </xf>
    <xf numFmtId="204" fontId="6" fillId="33" borderId="10" xfId="0" applyNumberFormat="1" applyFont="1" applyFill="1" applyBorder="1" applyAlignment="1">
      <alignment horizontal="left" wrapText="1"/>
    </xf>
    <xf numFmtId="1" fontId="2" fillId="33" borderId="10" xfId="0" applyNumberFormat="1" applyFont="1" applyFill="1" applyBorder="1" applyAlignment="1">
      <alignment horizontal="left" wrapText="1"/>
    </xf>
    <xf numFmtId="209" fontId="2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justify" vertical="top"/>
    </xf>
    <xf numFmtId="0" fontId="2" fillId="0" borderId="17" xfId="0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top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5" xfId="53" applyFont="1" applyFill="1" applyBorder="1" applyAlignment="1">
      <alignment horizontal="center" vertical="top" wrapText="1"/>
      <protection/>
    </xf>
    <xf numFmtId="0" fontId="2" fillId="0" borderId="17" xfId="53" applyFont="1" applyFill="1" applyBorder="1" applyAlignment="1">
      <alignment horizontal="center" vertical="top" wrapText="1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1" fillId="0" borderId="0" xfId="0" applyFont="1" applyAlignment="1">
      <alignment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ПРОЕКТ Охорона здоровя на 12.01.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76</xdr:row>
      <xdr:rowOff>0</xdr:rowOff>
    </xdr:from>
    <xdr:to>
      <xdr:col>2</xdr:col>
      <xdr:colOff>1590675</xdr:colOff>
      <xdr:row>76</xdr:row>
      <xdr:rowOff>0</xdr:rowOff>
    </xdr:to>
    <xdr:sp>
      <xdr:nvSpPr>
        <xdr:cNvPr id="1" name="Oval 1"/>
        <xdr:cNvSpPr>
          <a:spLocks/>
        </xdr:cNvSpPr>
      </xdr:nvSpPr>
      <xdr:spPr>
        <a:xfrm>
          <a:off x="3895725" y="64541400"/>
          <a:ext cx="76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308</xdr:row>
      <xdr:rowOff>0</xdr:rowOff>
    </xdr:from>
    <xdr:to>
      <xdr:col>1</xdr:col>
      <xdr:colOff>1295400</xdr:colOff>
      <xdr:row>308</xdr:row>
      <xdr:rowOff>114300</xdr:rowOff>
    </xdr:to>
    <xdr:sp>
      <xdr:nvSpPr>
        <xdr:cNvPr id="1" name="Oval 2"/>
        <xdr:cNvSpPr>
          <a:spLocks/>
        </xdr:cNvSpPr>
      </xdr:nvSpPr>
      <xdr:spPr>
        <a:xfrm>
          <a:off x="3962400" y="158915100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402</xdr:row>
      <xdr:rowOff>0</xdr:rowOff>
    </xdr:from>
    <xdr:to>
      <xdr:col>1</xdr:col>
      <xdr:colOff>1295400</xdr:colOff>
      <xdr:row>402</xdr:row>
      <xdr:rowOff>76200</xdr:rowOff>
    </xdr:to>
    <xdr:sp>
      <xdr:nvSpPr>
        <xdr:cNvPr id="2" name="Oval 13"/>
        <xdr:cNvSpPr>
          <a:spLocks/>
        </xdr:cNvSpPr>
      </xdr:nvSpPr>
      <xdr:spPr>
        <a:xfrm>
          <a:off x="3962400" y="208930875"/>
          <a:ext cx="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23"/>
  <sheetViews>
    <sheetView tabSelected="1" view="pageBreakPreview" zoomScale="75" zoomScaleNormal="75" zoomScaleSheetLayoutView="75" zoomScalePageLayoutView="0" workbookViewId="0" topLeftCell="A1">
      <selection activeCell="G25" sqref="G25"/>
    </sheetView>
  </sheetViews>
  <sheetFormatPr defaultColWidth="9.140625" defaultRowHeight="12.75"/>
  <cols>
    <col min="1" max="1" width="6.7109375" style="0" customWidth="1"/>
    <col min="2" max="2" width="29.00390625" style="0" customWidth="1"/>
    <col min="3" max="3" width="47.8515625" style="0" customWidth="1"/>
    <col min="4" max="4" width="12.00390625" style="0" customWidth="1"/>
    <col min="5" max="5" width="16.00390625" style="0" customWidth="1"/>
    <col min="6" max="6" width="10.57421875" style="0" customWidth="1"/>
    <col min="7" max="7" width="15.00390625" style="0" customWidth="1"/>
    <col min="8" max="8" width="44.7109375" style="0" customWidth="1"/>
  </cols>
  <sheetData>
    <row r="1" spans="6:11" ht="18.75">
      <c r="F1" s="3"/>
      <c r="H1" s="5" t="s">
        <v>248</v>
      </c>
      <c r="I1" s="95"/>
      <c r="J1" s="95"/>
      <c r="K1" s="95"/>
    </row>
    <row r="2" spans="6:9" ht="18.75">
      <c r="F2" s="4" t="s">
        <v>190</v>
      </c>
      <c r="G2" s="4"/>
      <c r="H2" s="4"/>
      <c r="I2" s="4"/>
    </row>
    <row r="3" spans="1:9" ht="18.75">
      <c r="A3" s="96"/>
      <c r="F3" s="4" t="s">
        <v>426</v>
      </c>
      <c r="G3" s="4"/>
      <c r="H3" s="4"/>
      <c r="I3" s="4"/>
    </row>
    <row r="4" spans="1:8" ht="15" customHeight="1">
      <c r="A4" s="96"/>
      <c r="F4" s="4"/>
      <c r="G4" s="4"/>
      <c r="H4" s="4"/>
    </row>
    <row r="5" spans="1:8" ht="18.75">
      <c r="A5" s="37" t="s">
        <v>428</v>
      </c>
      <c r="B5" s="198"/>
      <c r="C5" s="198"/>
      <c r="D5" s="198"/>
      <c r="E5" s="200"/>
      <c r="F5" s="199"/>
      <c r="G5" s="199"/>
      <c r="H5" s="199"/>
    </row>
    <row r="6" ht="12" customHeight="1">
      <c r="A6" s="1"/>
    </row>
    <row r="7" spans="1:8" ht="96.75" customHeight="1">
      <c r="A7" s="97" t="s">
        <v>252</v>
      </c>
      <c r="B7" s="97" t="s">
        <v>253</v>
      </c>
      <c r="C7" s="97" t="s">
        <v>256</v>
      </c>
      <c r="D7" s="97" t="s">
        <v>257</v>
      </c>
      <c r="E7" s="97" t="s">
        <v>258</v>
      </c>
      <c r="F7" s="97" t="s">
        <v>259</v>
      </c>
      <c r="G7" s="97" t="s">
        <v>260</v>
      </c>
      <c r="H7" s="97" t="s">
        <v>261</v>
      </c>
    </row>
    <row r="8" spans="1:8" ht="63">
      <c r="A8" s="104"/>
      <c r="B8" s="141" t="s">
        <v>204</v>
      </c>
      <c r="C8" s="7"/>
      <c r="D8" s="104"/>
      <c r="E8" s="104"/>
      <c r="F8" s="104"/>
      <c r="G8" s="104"/>
      <c r="H8" s="104"/>
    </row>
    <row r="9" spans="1:8" ht="51" customHeight="1">
      <c r="A9" s="104"/>
      <c r="B9" s="7" t="s">
        <v>265</v>
      </c>
      <c r="C9" s="102"/>
      <c r="D9" s="104"/>
      <c r="E9" s="104"/>
      <c r="F9" s="104"/>
      <c r="G9" s="104"/>
      <c r="H9" s="104"/>
    </row>
    <row r="10" spans="1:8" ht="78" customHeight="1">
      <c r="A10" s="104"/>
      <c r="B10" s="32"/>
      <c r="C10" s="12" t="s">
        <v>164</v>
      </c>
      <c r="D10" s="101" t="s">
        <v>429</v>
      </c>
      <c r="E10" s="103" t="s">
        <v>183</v>
      </c>
      <c r="F10" s="101"/>
      <c r="G10" s="104"/>
      <c r="H10" s="12" t="s">
        <v>291</v>
      </c>
    </row>
    <row r="11" spans="1:8" ht="63" customHeight="1">
      <c r="A11" s="104"/>
      <c r="B11" s="30"/>
      <c r="C11" s="101" t="s">
        <v>502</v>
      </c>
      <c r="D11" s="101" t="s">
        <v>429</v>
      </c>
      <c r="E11" s="101" t="s">
        <v>1</v>
      </c>
      <c r="F11" s="101"/>
      <c r="G11" s="104"/>
      <c r="H11" s="101" t="s">
        <v>292</v>
      </c>
    </row>
    <row r="12" spans="1:8" ht="63" customHeight="1">
      <c r="A12" s="104"/>
      <c r="B12" s="32"/>
      <c r="C12" s="12" t="s">
        <v>503</v>
      </c>
      <c r="D12" s="101" t="s">
        <v>429</v>
      </c>
      <c r="E12" s="103" t="s">
        <v>183</v>
      </c>
      <c r="F12" s="101"/>
      <c r="G12" s="104"/>
      <c r="H12" s="101" t="s">
        <v>290</v>
      </c>
    </row>
    <row r="13" spans="1:8" ht="67.5" customHeight="1">
      <c r="A13" s="104"/>
      <c r="B13" s="32"/>
      <c r="C13" s="12" t="s">
        <v>504</v>
      </c>
      <c r="D13" s="101" t="s">
        <v>429</v>
      </c>
      <c r="E13" s="103" t="s">
        <v>183</v>
      </c>
      <c r="F13" s="101"/>
      <c r="G13" s="104"/>
      <c r="H13" s="101" t="s">
        <v>323</v>
      </c>
    </row>
    <row r="14" spans="1:8" ht="50.25" customHeight="1">
      <c r="A14" s="104"/>
      <c r="B14" s="32"/>
      <c r="C14" s="101" t="s">
        <v>505</v>
      </c>
      <c r="D14" s="101" t="s">
        <v>429</v>
      </c>
      <c r="E14" s="101" t="s">
        <v>2</v>
      </c>
      <c r="F14" s="101"/>
      <c r="G14" s="104"/>
      <c r="H14" s="101" t="s">
        <v>293</v>
      </c>
    </row>
    <row r="15" spans="1:8" ht="47.25">
      <c r="A15" s="104"/>
      <c r="B15" s="90" t="s">
        <v>229</v>
      </c>
      <c r="C15" s="110"/>
      <c r="D15" s="104"/>
      <c r="E15" s="130"/>
      <c r="F15" s="101"/>
      <c r="G15" s="104"/>
      <c r="H15" s="104"/>
    </row>
    <row r="16" spans="1:8" ht="81.75" customHeight="1">
      <c r="A16" s="104"/>
      <c r="B16" s="101"/>
      <c r="C16" s="101" t="s">
        <v>181</v>
      </c>
      <c r="D16" s="101" t="s">
        <v>429</v>
      </c>
      <c r="E16" s="101" t="s">
        <v>2</v>
      </c>
      <c r="F16" s="101"/>
      <c r="G16" s="104"/>
      <c r="H16" s="101" t="s">
        <v>294</v>
      </c>
    </row>
    <row r="17" spans="1:8" ht="61.5" customHeight="1">
      <c r="A17" s="104"/>
      <c r="B17" s="100"/>
      <c r="C17" s="101" t="s">
        <v>182</v>
      </c>
      <c r="D17" s="101" t="s">
        <v>429</v>
      </c>
      <c r="E17" s="103" t="s">
        <v>183</v>
      </c>
      <c r="F17" s="101"/>
      <c r="G17" s="104"/>
      <c r="H17" s="101" t="s">
        <v>295</v>
      </c>
    </row>
    <row r="18" spans="1:8" ht="94.5">
      <c r="A18" s="104"/>
      <c r="B18" s="270" t="s">
        <v>3</v>
      </c>
      <c r="C18" s="105"/>
      <c r="D18" s="104"/>
      <c r="E18" s="130"/>
      <c r="F18" s="101"/>
      <c r="G18" s="104"/>
      <c r="H18" s="104"/>
    </row>
    <row r="19" spans="1:8" ht="79.5" customHeight="1">
      <c r="A19" s="104"/>
      <c r="B19" s="100"/>
      <c r="C19" s="100" t="s">
        <v>466</v>
      </c>
      <c r="D19" s="101" t="s">
        <v>4</v>
      </c>
      <c r="E19" s="103" t="s">
        <v>183</v>
      </c>
      <c r="F19" s="101" t="s">
        <v>385</v>
      </c>
      <c r="G19" s="101" t="s">
        <v>512</v>
      </c>
      <c r="H19" s="101" t="s">
        <v>296</v>
      </c>
    </row>
    <row r="20" spans="1:8" ht="64.5" customHeight="1">
      <c r="A20" s="104"/>
      <c r="B20" s="100"/>
      <c r="C20" s="177" t="s">
        <v>467</v>
      </c>
      <c r="D20" s="101" t="s">
        <v>4</v>
      </c>
      <c r="E20" s="103" t="s">
        <v>183</v>
      </c>
      <c r="F20" s="101" t="s">
        <v>385</v>
      </c>
      <c r="G20" s="101" t="s">
        <v>513</v>
      </c>
      <c r="H20" s="101" t="s">
        <v>129</v>
      </c>
    </row>
    <row r="21" spans="1:8" ht="68.25" customHeight="1">
      <c r="A21" s="104"/>
      <c r="B21" s="100"/>
      <c r="C21" s="100" t="s">
        <v>147</v>
      </c>
      <c r="D21" s="101" t="s">
        <v>4</v>
      </c>
      <c r="E21" s="103" t="s">
        <v>183</v>
      </c>
      <c r="F21" s="101" t="s">
        <v>385</v>
      </c>
      <c r="G21" s="101" t="s">
        <v>514</v>
      </c>
      <c r="H21" s="101" t="s">
        <v>297</v>
      </c>
    </row>
    <row r="22" spans="1:8" ht="66" customHeight="1">
      <c r="A22" s="104"/>
      <c r="B22" s="100"/>
      <c r="C22" s="100" t="s">
        <v>526</v>
      </c>
      <c r="D22" s="101">
        <v>2017</v>
      </c>
      <c r="E22" s="103" t="s">
        <v>183</v>
      </c>
      <c r="F22" s="101" t="s">
        <v>385</v>
      </c>
      <c r="G22" s="101" t="s">
        <v>527</v>
      </c>
      <c r="H22" s="101" t="s">
        <v>528</v>
      </c>
    </row>
    <row r="23" spans="1:8" ht="31.5">
      <c r="A23" s="104"/>
      <c r="B23" s="7" t="s">
        <v>245</v>
      </c>
      <c r="C23" s="7"/>
      <c r="D23" s="104"/>
      <c r="E23" s="130"/>
      <c r="F23" s="101"/>
      <c r="G23" s="104"/>
      <c r="H23" s="104"/>
    </row>
    <row r="24" spans="1:8" ht="67.5" customHeight="1">
      <c r="A24" s="104"/>
      <c r="B24" s="7" t="s">
        <v>9</v>
      </c>
      <c r="C24" s="7"/>
      <c r="D24" s="104"/>
      <c r="E24" s="130"/>
      <c r="F24" s="101"/>
      <c r="G24" s="104"/>
      <c r="H24" s="104"/>
    </row>
    <row r="25" spans="1:8" ht="129.75" customHeight="1">
      <c r="A25" s="104"/>
      <c r="B25" s="32"/>
      <c r="C25" s="30" t="s">
        <v>506</v>
      </c>
      <c r="D25" s="101" t="s">
        <v>429</v>
      </c>
      <c r="E25" s="176" t="s">
        <v>150</v>
      </c>
      <c r="F25" s="101"/>
      <c r="G25" s="104"/>
      <c r="H25" s="101" t="s">
        <v>12</v>
      </c>
    </row>
    <row r="26" spans="1:8" ht="51" customHeight="1">
      <c r="A26" s="104"/>
      <c r="B26" s="32"/>
      <c r="C26" s="30" t="s">
        <v>507</v>
      </c>
      <c r="D26" s="101" t="s">
        <v>429</v>
      </c>
      <c r="E26" s="103" t="s">
        <v>183</v>
      </c>
      <c r="F26" s="101"/>
      <c r="G26" s="104"/>
      <c r="H26" s="101" t="s">
        <v>298</v>
      </c>
    </row>
    <row r="27" spans="1:8" ht="50.25" customHeight="1">
      <c r="A27" s="104"/>
      <c r="B27" s="32"/>
      <c r="C27" s="30" t="s">
        <v>508</v>
      </c>
      <c r="D27" s="101" t="s">
        <v>429</v>
      </c>
      <c r="E27" s="103" t="s">
        <v>183</v>
      </c>
      <c r="F27" s="101"/>
      <c r="G27" s="104"/>
      <c r="H27" s="101" t="s">
        <v>299</v>
      </c>
    </row>
    <row r="28" spans="1:8" ht="72.75" customHeight="1">
      <c r="A28" s="104"/>
      <c r="B28" s="103"/>
      <c r="C28" s="111" t="s">
        <v>119</v>
      </c>
      <c r="D28" s="101" t="s">
        <v>429</v>
      </c>
      <c r="E28" s="103" t="s">
        <v>509</v>
      </c>
      <c r="F28" s="101"/>
      <c r="G28" s="104"/>
      <c r="H28" s="101" t="s">
        <v>300</v>
      </c>
    </row>
    <row r="29" spans="1:8" ht="67.5" customHeight="1">
      <c r="A29" s="104"/>
      <c r="B29" s="103"/>
      <c r="C29" s="111" t="s">
        <v>120</v>
      </c>
      <c r="D29" s="101" t="s">
        <v>429</v>
      </c>
      <c r="E29" s="103" t="s">
        <v>183</v>
      </c>
      <c r="F29" s="101"/>
      <c r="G29" s="104"/>
      <c r="H29" s="101" t="s">
        <v>5</v>
      </c>
    </row>
    <row r="30" spans="1:8" ht="81.75" customHeight="1">
      <c r="A30" s="104"/>
      <c r="B30" s="100"/>
      <c r="C30" s="134" t="s">
        <v>121</v>
      </c>
      <c r="D30" s="101" t="s">
        <v>429</v>
      </c>
      <c r="E30" s="103" t="s">
        <v>183</v>
      </c>
      <c r="F30" s="101" t="s">
        <v>385</v>
      </c>
      <c r="G30" s="101" t="s">
        <v>444</v>
      </c>
      <c r="H30" s="101" t="s">
        <v>302</v>
      </c>
    </row>
    <row r="31" spans="1:8" ht="47.25">
      <c r="A31" s="104"/>
      <c r="B31" s="7" t="s">
        <v>0</v>
      </c>
      <c r="C31" s="110"/>
      <c r="D31" s="104"/>
      <c r="E31" s="104"/>
      <c r="F31" s="101"/>
      <c r="G31" s="104"/>
      <c r="H31" s="104"/>
    </row>
    <row r="32" spans="1:8" ht="47.25">
      <c r="A32" s="104"/>
      <c r="B32" s="7" t="s">
        <v>10</v>
      </c>
      <c r="C32" s="110"/>
      <c r="D32" s="104"/>
      <c r="E32" s="104"/>
      <c r="F32" s="101"/>
      <c r="G32" s="104"/>
      <c r="H32" s="104"/>
    </row>
    <row r="33" spans="1:8" ht="70.5" customHeight="1">
      <c r="A33" s="104"/>
      <c r="B33" s="32"/>
      <c r="C33" s="30" t="s">
        <v>11</v>
      </c>
      <c r="D33" s="101" t="s">
        <v>429</v>
      </c>
      <c r="E33" s="101" t="s">
        <v>183</v>
      </c>
      <c r="F33" s="101"/>
      <c r="G33" s="104"/>
      <c r="H33" s="101" t="s">
        <v>431</v>
      </c>
    </row>
    <row r="34" spans="1:8" ht="84" customHeight="1">
      <c r="A34" s="104"/>
      <c r="B34" s="32"/>
      <c r="C34" s="101" t="s">
        <v>510</v>
      </c>
      <c r="D34" s="101" t="s">
        <v>429</v>
      </c>
      <c r="E34" s="111" t="s">
        <v>183</v>
      </c>
      <c r="F34" s="101"/>
      <c r="G34" s="104"/>
      <c r="H34" s="101" t="s">
        <v>301</v>
      </c>
    </row>
    <row r="35" spans="1:8" ht="31.5">
      <c r="A35" s="104"/>
      <c r="B35" s="90" t="s">
        <v>325</v>
      </c>
      <c r="C35" s="32"/>
      <c r="D35" s="104"/>
      <c r="E35" s="104"/>
      <c r="F35" s="101"/>
      <c r="G35" s="104"/>
      <c r="H35" s="104"/>
    </row>
    <row r="36" spans="1:8" ht="86.25" customHeight="1">
      <c r="A36" s="104"/>
      <c r="B36" s="90"/>
      <c r="C36" s="30" t="s">
        <v>165</v>
      </c>
      <c r="D36" s="101" t="s">
        <v>429</v>
      </c>
      <c r="E36" s="111" t="s">
        <v>183</v>
      </c>
      <c r="F36" s="101"/>
      <c r="G36" s="104"/>
      <c r="H36" s="101" t="s">
        <v>303</v>
      </c>
    </row>
    <row r="37" spans="1:8" ht="68.25" customHeight="1">
      <c r="A37" s="104"/>
      <c r="B37" s="90"/>
      <c r="C37" s="30" t="s">
        <v>8</v>
      </c>
      <c r="D37" s="101" t="s">
        <v>429</v>
      </c>
      <c r="E37" s="111" t="s">
        <v>183</v>
      </c>
      <c r="F37" s="101"/>
      <c r="G37" s="104"/>
      <c r="H37" s="142" t="s">
        <v>7</v>
      </c>
    </row>
    <row r="38" spans="1:8" ht="64.5" customHeight="1">
      <c r="A38" s="104"/>
      <c r="B38" s="90"/>
      <c r="C38" s="30" t="s">
        <v>13</v>
      </c>
      <c r="D38" s="101" t="s">
        <v>429</v>
      </c>
      <c r="E38" s="111" t="s">
        <v>183</v>
      </c>
      <c r="F38" s="101"/>
      <c r="G38" s="104"/>
      <c r="H38" s="142" t="s">
        <v>14</v>
      </c>
    </row>
    <row r="39" spans="1:8" ht="117.75" customHeight="1">
      <c r="A39" s="104"/>
      <c r="B39" s="7" t="s">
        <v>246</v>
      </c>
      <c r="C39" s="105"/>
      <c r="D39" s="104"/>
      <c r="E39" s="104"/>
      <c r="F39" s="101"/>
      <c r="G39" s="104"/>
      <c r="H39" s="104"/>
    </row>
    <row r="40" spans="1:8" ht="94.5">
      <c r="A40" s="104"/>
      <c r="B40" s="7" t="s">
        <v>168</v>
      </c>
      <c r="C40" s="7"/>
      <c r="D40" s="104"/>
      <c r="E40" s="104"/>
      <c r="F40" s="101"/>
      <c r="G40" s="104"/>
      <c r="H40" s="104"/>
    </row>
    <row r="41" spans="1:8" ht="68.25" customHeight="1">
      <c r="A41" s="104"/>
      <c r="B41" s="32"/>
      <c r="C41" s="30" t="s">
        <v>197</v>
      </c>
      <c r="D41" s="101" t="s">
        <v>429</v>
      </c>
      <c r="E41" s="111" t="s">
        <v>183</v>
      </c>
      <c r="F41" s="101"/>
      <c r="G41" s="104"/>
      <c r="H41" s="101" t="s">
        <v>304</v>
      </c>
    </row>
    <row r="42" spans="1:8" ht="68.25" customHeight="1">
      <c r="A42" s="104"/>
      <c r="B42" s="7" t="s">
        <v>203</v>
      </c>
      <c r="C42" s="30"/>
      <c r="D42" s="101"/>
      <c r="E42" s="111"/>
      <c r="F42" s="101"/>
      <c r="G42" s="104"/>
      <c r="H42" s="101"/>
    </row>
    <row r="43" spans="1:8" ht="50.25" customHeight="1">
      <c r="A43" s="104"/>
      <c r="B43" s="7"/>
      <c r="C43" s="30" t="s">
        <v>197</v>
      </c>
      <c r="D43" s="101" t="s">
        <v>429</v>
      </c>
      <c r="E43" s="111" t="s">
        <v>183</v>
      </c>
      <c r="F43" s="101"/>
      <c r="G43" s="104"/>
      <c r="H43" s="101" t="s">
        <v>152</v>
      </c>
    </row>
    <row r="44" spans="1:8" ht="63">
      <c r="A44" s="104"/>
      <c r="B44" s="269" t="s">
        <v>169</v>
      </c>
      <c r="C44" s="90"/>
      <c r="D44" s="104"/>
      <c r="E44" s="101"/>
      <c r="F44" s="101"/>
      <c r="G44" s="104"/>
      <c r="H44" s="104"/>
    </row>
    <row r="45" spans="1:8" ht="78.75" customHeight="1">
      <c r="A45" s="104"/>
      <c r="B45" s="100"/>
      <c r="C45" s="100" t="s">
        <v>171</v>
      </c>
      <c r="D45" s="101" t="s">
        <v>4</v>
      </c>
      <c r="E45" s="111" t="s">
        <v>183</v>
      </c>
      <c r="F45" s="101" t="s">
        <v>385</v>
      </c>
      <c r="G45" s="101" t="s">
        <v>445</v>
      </c>
      <c r="H45" s="101" t="s">
        <v>305</v>
      </c>
    </row>
    <row r="46" spans="1:8" ht="80.25" customHeight="1">
      <c r="A46" s="104"/>
      <c r="B46" s="100"/>
      <c r="C46" s="100" t="s">
        <v>326</v>
      </c>
      <c r="D46" s="101" t="s">
        <v>4</v>
      </c>
      <c r="E46" s="111" t="s">
        <v>183</v>
      </c>
      <c r="F46" s="101" t="s">
        <v>385</v>
      </c>
      <c r="G46" s="101" t="s">
        <v>446</v>
      </c>
      <c r="H46" s="101" t="s">
        <v>306</v>
      </c>
    </row>
    <row r="47" spans="1:8" ht="81" customHeight="1">
      <c r="A47" s="104"/>
      <c r="B47" s="100"/>
      <c r="C47" s="101" t="s">
        <v>271</v>
      </c>
      <c r="D47" s="101" t="s">
        <v>4</v>
      </c>
      <c r="E47" s="111"/>
      <c r="F47" s="101" t="s">
        <v>371</v>
      </c>
      <c r="G47" s="101" t="s">
        <v>515</v>
      </c>
      <c r="H47" s="219" t="s">
        <v>272</v>
      </c>
    </row>
    <row r="48" spans="1:8" ht="47.25">
      <c r="A48" s="104"/>
      <c r="B48" s="268" t="s">
        <v>161</v>
      </c>
      <c r="C48" s="7"/>
      <c r="D48" s="104"/>
      <c r="E48" s="101"/>
      <c r="F48" s="101"/>
      <c r="G48" s="104"/>
      <c r="H48" s="104"/>
    </row>
    <row r="49" spans="1:8" ht="66.75" customHeight="1">
      <c r="A49" s="104"/>
      <c r="B49" s="32"/>
      <c r="C49" s="30" t="s">
        <v>250</v>
      </c>
      <c r="D49" s="101" t="s">
        <v>429</v>
      </c>
      <c r="E49" s="111" t="s">
        <v>183</v>
      </c>
      <c r="F49" s="101" t="s">
        <v>385</v>
      </c>
      <c r="G49" s="101" t="s">
        <v>486</v>
      </c>
      <c r="H49" s="12" t="s">
        <v>432</v>
      </c>
    </row>
    <row r="50" spans="1:8" ht="66" customHeight="1">
      <c r="A50" s="104"/>
      <c r="B50" s="32"/>
      <c r="C50" s="21" t="s">
        <v>471</v>
      </c>
      <c r="D50" s="101" t="s">
        <v>429</v>
      </c>
      <c r="E50" s="111" t="s">
        <v>183</v>
      </c>
      <c r="F50" s="101" t="s">
        <v>385</v>
      </c>
      <c r="G50" s="101" t="s">
        <v>487</v>
      </c>
      <c r="H50" s="12"/>
    </row>
    <row r="51" spans="1:8" ht="69" customHeight="1">
      <c r="A51" s="104"/>
      <c r="B51" s="32"/>
      <c r="C51" s="21" t="s">
        <v>473</v>
      </c>
      <c r="D51" s="101" t="s">
        <v>429</v>
      </c>
      <c r="E51" s="111" t="s">
        <v>183</v>
      </c>
      <c r="F51" s="101" t="s">
        <v>385</v>
      </c>
      <c r="G51" s="101" t="s">
        <v>488</v>
      </c>
      <c r="H51" s="12"/>
    </row>
    <row r="52" spans="1:8" ht="63.75" customHeight="1">
      <c r="A52" s="104"/>
      <c r="B52" s="32"/>
      <c r="C52" s="2" t="s">
        <v>475</v>
      </c>
      <c r="D52" s="101" t="s">
        <v>429</v>
      </c>
      <c r="E52" s="111" t="s">
        <v>183</v>
      </c>
      <c r="F52" s="101" t="s">
        <v>385</v>
      </c>
      <c r="G52" s="101" t="s">
        <v>489</v>
      </c>
      <c r="H52" s="12"/>
    </row>
    <row r="53" spans="1:8" ht="66.75" customHeight="1">
      <c r="A53" s="104"/>
      <c r="B53" s="32"/>
      <c r="C53" s="2" t="s">
        <v>477</v>
      </c>
      <c r="D53" s="101" t="s">
        <v>429</v>
      </c>
      <c r="E53" s="111" t="s">
        <v>183</v>
      </c>
      <c r="F53" s="101" t="s">
        <v>385</v>
      </c>
      <c r="G53" s="101" t="s">
        <v>490</v>
      </c>
      <c r="H53" s="12"/>
    </row>
    <row r="54" spans="1:8" ht="66.75" customHeight="1">
      <c r="A54" s="104"/>
      <c r="B54" s="32"/>
      <c r="C54" s="2" t="s">
        <v>480</v>
      </c>
      <c r="D54" s="101" t="s">
        <v>429</v>
      </c>
      <c r="E54" s="111" t="s">
        <v>183</v>
      </c>
      <c r="F54" s="101" t="s">
        <v>385</v>
      </c>
      <c r="G54" s="101" t="s">
        <v>491</v>
      </c>
      <c r="H54" s="12"/>
    </row>
    <row r="55" spans="1:8" ht="66.75" customHeight="1">
      <c r="A55" s="104"/>
      <c r="B55" s="32"/>
      <c r="C55" s="2" t="s">
        <v>482</v>
      </c>
      <c r="D55" s="101" t="s">
        <v>429</v>
      </c>
      <c r="E55" s="111" t="s">
        <v>183</v>
      </c>
      <c r="F55" s="101" t="s">
        <v>385</v>
      </c>
      <c r="G55" s="101" t="s">
        <v>492</v>
      </c>
      <c r="H55" s="12"/>
    </row>
    <row r="56" spans="1:8" ht="66" customHeight="1">
      <c r="A56" s="104"/>
      <c r="B56" s="32"/>
      <c r="C56" s="32" t="s">
        <v>493</v>
      </c>
      <c r="D56" s="101" t="s">
        <v>429</v>
      </c>
      <c r="E56" s="111" t="s">
        <v>183</v>
      </c>
      <c r="F56" s="101" t="s">
        <v>385</v>
      </c>
      <c r="G56" s="101" t="s">
        <v>447</v>
      </c>
      <c r="H56" s="12" t="s">
        <v>433</v>
      </c>
    </row>
    <row r="57" spans="1:8" ht="79.5" customHeight="1">
      <c r="A57" s="104"/>
      <c r="B57" s="32"/>
      <c r="C57" s="232" t="s">
        <v>485</v>
      </c>
      <c r="D57" s="101" t="s">
        <v>429</v>
      </c>
      <c r="E57" s="111" t="s">
        <v>183</v>
      </c>
      <c r="F57" s="101" t="s">
        <v>385</v>
      </c>
      <c r="G57" s="101" t="s">
        <v>516</v>
      </c>
      <c r="H57" s="101" t="s">
        <v>434</v>
      </c>
    </row>
    <row r="58" spans="1:8" ht="84.75" customHeight="1">
      <c r="A58" s="104"/>
      <c r="B58" s="32"/>
      <c r="C58" s="30" t="s">
        <v>499</v>
      </c>
      <c r="D58" s="101" t="s">
        <v>429</v>
      </c>
      <c r="E58" s="111" t="s">
        <v>183</v>
      </c>
      <c r="F58" s="101"/>
      <c r="G58" s="101"/>
      <c r="H58" s="101" t="s">
        <v>307</v>
      </c>
    </row>
    <row r="59" spans="1:8" ht="66.75" customHeight="1">
      <c r="A59" s="104"/>
      <c r="B59" s="10" t="s">
        <v>21</v>
      </c>
      <c r="C59" s="30"/>
      <c r="D59" s="101"/>
      <c r="E59" s="111"/>
      <c r="F59" s="101"/>
      <c r="G59" s="101"/>
      <c r="H59" s="101"/>
    </row>
    <row r="60" spans="1:8" ht="83.25" customHeight="1">
      <c r="A60" s="104"/>
      <c r="B60" s="32"/>
      <c r="C60" s="103" t="s">
        <v>24</v>
      </c>
      <c r="D60" s="101" t="s">
        <v>429</v>
      </c>
      <c r="E60" s="111" t="s">
        <v>183</v>
      </c>
      <c r="F60" s="101" t="s">
        <v>385</v>
      </c>
      <c r="G60" s="101" t="s">
        <v>435</v>
      </c>
      <c r="H60" s="101" t="s">
        <v>111</v>
      </c>
    </row>
    <row r="61" spans="1:8" ht="66.75" customHeight="1">
      <c r="A61" s="104"/>
      <c r="B61" s="32"/>
      <c r="C61" s="103" t="s">
        <v>29</v>
      </c>
      <c r="D61" s="101" t="s">
        <v>429</v>
      </c>
      <c r="E61" s="111" t="s">
        <v>183</v>
      </c>
      <c r="F61" s="101" t="s">
        <v>385</v>
      </c>
      <c r="G61" s="101" t="s">
        <v>448</v>
      </c>
      <c r="H61" s="103" t="s">
        <v>110</v>
      </c>
    </row>
    <row r="62" spans="1:8" ht="66" customHeight="1">
      <c r="A62" s="104"/>
      <c r="B62" s="7" t="s">
        <v>22</v>
      </c>
      <c r="C62" s="7"/>
      <c r="D62" s="104"/>
      <c r="E62" s="101"/>
      <c r="F62" s="101"/>
      <c r="G62" s="104"/>
      <c r="H62" s="104"/>
    </row>
    <row r="63" spans="1:8" ht="65.25" customHeight="1">
      <c r="A63" s="104"/>
      <c r="B63" s="100"/>
      <c r="C63" s="100" t="s">
        <v>101</v>
      </c>
      <c r="D63" s="101" t="s">
        <v>429</v>
      </c>
      <c r="E63" s="111" t="s">
        <v>183</v>
      </c>
      <c r="F63" s="101" t="s">
        <v>385</v>
      </c>
      <c r="G63" s="101" t="s">
        <v>449</v>
      </c>
      <c r="H63" s="101" t="s">
        <v>436</v>
      </c>
    </row>
    <row r="64" spans="1:8" ht="49.5" customHeight="1">
      <c r="A64" s="104"/>
      <c r="B64" s="101"/>
      <c r="C64" s="101" t="s">
        <v>102</v>
      </c>
      <c r="D64" s="101" t="s">
        <v>429</v>
      </c>
      <c r="E64" s="111" t="s">
        <v>183</v>
      </c>
      <c r="F64" s="101"/>
      <c r="G64" s="101"/>
      <c r="H64" s="101" t="s">
        <v>308</v>
      </c>
    </row>
    <row r="65" spans="1:8" ht="81.75" customHeight="1">
      <c r="A65" s="104"/>
      <c r="B65" s="101"/>
      <c r="C65" s="101" t="s">
        <v>103</v>
      </c>
      <c r="D65" s="101" t="s">
        <v>429</v>
      </c>
      <c r="E65" s="111" t="s">
        <v>183</v>
      </c>
      <c r="F65" s="101"/>
      <c r="G65" s="104"/>
      <c r="H65" s="101" t="s">
        <v>309</v>
      </c>
    </row>
    <row r="66" spans="1:8" ht="78" customHeight="1">
      <c r="A66" s="104"/>
      <c r="B66" s="101"/>
      <c r="C66" s="100" t="s">
        <v>38</v>
      </c>
      <c r="D66" s="101" t="s">
        <v>429</v>
      </c>
      <c r="E66" s="111" t="s">
        <v>183</v>
      </c>
      <c r="F66" s="101" t="s">
        <v>385</v>
      </c>
      <c r="G66" s="101" t="s">
        <v>450</v>
      </c>
      <c r="H66" s="100" t="s">
        <v>437</v>
      </c>
    </row>
    <row r="67" spans="1:8" ht="78" customHeight="1">
      <c r="A67" s="104"/>
      <c r="B67" s="101"/>
      <c r="C67" s="232" t="s">
        <v>391</v>
      </c>
      <c r="D67" s="101" t="s">
        <v>429</v>
      </c>
      <c r="E67" s="111" t="s">
        <v>183</v>
      </c>
      <c r="F67" s="101" t="s">
        <v>385</v>
      </c>
      <c r="G67" s="101" t="s">
        <v>438</v>
      </c>
      <c r="H67" s="100"/>
    </row>
    <row r="68" spans="1:8" ht="66" customHeight="1">
      <c r="A68" s="104"/>
      <c r="B68" s="268" t="s">
        <v>39</v>
      </c>
      <c r="C68" s="7"/>
      <c r="D68" s="104"/>
      <c r="E68" s="101"/>
      <c r="F68" s="101"/>
      <c r="G68" s="104"/>
      <c r="H68" s="104"/>
    </row>
    <row r="69" spans="1:8" ht="80.25" customHeight="1">
      <c r="A69" s="104"/>
      <c r="B69" s="101"/>
      <c r="C69" s="101" t="s">
        <v>166</v>
      </c>
      <c r="D69" s="101" t="s">
        <v>429</v>
      </c>
      <c r="E69" s="111" t="s">
        <v>183</v>
      </c>
      <c r="F69" s="101" t="s">
        <v>371</v>
      </c>
      <c r="G69" s="101" t="s">
        <v>517</v>
      </c>
      <c r="H69" s="101" t="s">
        <v>310</v>
      </c>
    </row>
    <row r="70" spans="1:8" ht="86.25" customHeight="1">
      <c r="A70" s="104"/>
      <c r="B70" s="7" t="s">
        <v>247</v>
      </c>
      <c r="C70" s="101"/>
      <c r="D70" s="104"/>
      <c r="E70" s="101"/>
      <c r="F70" s="101"/>
      <c r="G70" s="104"/>
      <c r="H70" s="104"/>
    </row>
    <row r="71" spans="1:8" ht="78.75">
      <c r="A71" s="104"/>
      <c r="B71" s="34" t="s">
        <v>155</v>
      </c>
      <c r="C71" s="7"/>
      <c r="D71" s="104"/>
      <c r="E71" s="101"/>
      <c r="F71" s="101"/>
      <c r="G71" s="104"/>
      <c r="H71" s="104"/>
    </row>
    <row r="72" spans="1:8" ht="80.25" customHeight="1">
      <c r="A72" s="104"/>
      <c r="B72" s="101"/>
      <c r="C72" s="30" t="s">
        <v>276</v>
      </c>
      <c r="D72" s="101" t="s">
        <v>429</v>
      </c>
      <c r="E72" s="111" t="s">
        <v>183</v>
      </c>
      <c r="F72" s="101" t="s">
        <v>385</v>
      </c>
      <c r="G72" s="101" t="s">
        <v>451</v>
      </c>
      <c r="H72" s="101" t="s">
        <v>167</v>
      </c>
    </row>
    <row r="73" spans="1:8" ht="100.5" customHeight="1">
      <c r="A73" s="104"/>
      <c r="B73" s="101"/>
      <c r="C73" s="30" t="s">
        <v>179</v>
      </c>
      <c r="D73" s="101" t="s">
        <v>429</v>
      </c>
      <c r="E73" s="111" t="s">
        <v>183</v>
      </c>
      <c r="F73" s="101" t="s">
        <v>385</v>
      </c>
      <c r="G73" s="101" t="s">
        <v>452</v>
      </c>
      <c r="H73" s="30" t="s">
        <v>439</v>
      </c>
    </row>
    <row r="74" spans="1:8" ht="81" customHeight="1">
      <c r="A74" s="104"/>
      <c r="B74" s="101"/>
      <c r="C74" s="103" t="s">
        <v>180</v>
      </c>
      <c r="D74" s="101" t="s">
        <v>429</v>
      </c>
      <c r="E74" s="111" t="s">
        <v>183</v>
      </c>
      <c r="F74" s="101" t="s">
        <v>385</v>
      </c>
      <c r="G74" s="101" t="s">
        <v>453</v>
      </c>
      <c r="H74" s="103" t="s">
        <v>440</v>
      </c>
    </row>
    <row r="75" spans="1:8" ht="66" customHeight="1">
      <c r="A75" s="104"/>
      <c r="B75" s="101"/>
      <c r="C75" s="101" t="s">
        <v>130</v>
      </c>
      <c r="D75" s="101" t="s">
        <v>429</v>
      </c>
      <c r="E75" s="111" t="s">
        <v>183</v>
      </c>
      <c r="F75" s="101" t="s">
        <v>385</v>
      </c>
      <c r="G75" s="101" t="s">
        <v>454</v>
      </c>
      <c r="H75" s="103" t="s">
        <v>139</v>
      </c>
    </row>
    <row r="76" spans="1:8" ht="113.25" customHeight="1">
      <c r="A76" s="104"/>
      <c r="B76" s="90" t="s">
        <v>162</v>
      </c>
      <c r="C76" s="90"/>
      <c r="D76" s="104"/>
      <c r="E76" s="101"/>
      <c r="F76" s="101"/>
      <c r="G76" s="104"/>
      <c r="H76" s="104"/>
    </row>
    <row r="77" spans="1:8" ht="81.75" customHeight="1">
      <c r="A77" s="104"/>
      <c r="B77" s="30"/>
      <c r="C77" s="30" t="s">
        <v>273</v>
      </c>
      <c r="D77" s="101" t="s">
        <v>429</v>
      </c>
      <c r="E77" s="111" t="s">
        <v>183</v>
      </c>
      <c r="F77" s="101" t="s">
        <v>385</v>
      </c>
      <c r="G77" s="101" t="s">
        <v>455</v>
      </c>
      <c r="H77" s="101" t="s">
        <v>311</v>
      </c>
    </row>
    <row r="78" spans="1:8" ht="82.5" customHeight="1">
      <c r="A78" s="104"/>
      <c r="B78" s="30"/>
      <c r="C78" s="30" t="s">
        <v>270</v>
      </c>
      <c r="D78" s="101" t="s">
        <v>429</v>
      </c>
      <c r="E78" s="111" t="s">
        <v>183</v>
      </c>
      <c r="F78" s="101" t="s">
        <v>385</v>
      </c>
      <c r="G78" s="101" t="s">
        <v>456</v>
      </c>
      <c r="H78" s="101" t="s">
        <v>312</v>
      </c>
    </row>
    <row r="79" spans="1:8" ht="81" customHeight="1">
      <c r="A79" s="104"/>
      <c r="B79" s="30"/>
      <c r="C79" s="30" t="s">
        <v>135</v>
      </c>
      <c r="D79" s="101" t="s">
        <v>429</v>
      </c>
      <c r="E79" s="111" t="s">
        <v>183</v>
      </c>
      <c r="F79" s="101" t="s">
        <v>385</v>
      </c>
      <c r="G79" s="101" t="s">
        <v>457</v>
      </c>
      <c r="H79" s="101" t="s">
        <v>149</v>
      </c>
    </row>
    <row r="80" spans="1:8" ht="81" customHeight="1">
      <c r="A80" s="104"/>
      <c r="B80" s="30"/>
      <c r="C80" s="30" t="s">
        <v>148</v>
      </c>
      <c r="D80" s="101" t="s">
        <v>429</v>
      </c>
      <c r="E80" s="111" t="s">
        <v>183</v>
      </c>
      <c r="F80" s="101"/>
      <c r="G80" s="101"/>
      <c r="H80" s="101" t="s">
        <v>313</v>
      </c>
    </row>
    <row r="81" spans="1:8" ht="47.25">
      <c r="A81" s="104"/>
      <c r="B81" s="90" t="s">
        <v>163</v>
      </c>
      <c r="C81" s="90"/>
      <c r="D81" s="104"/>
      <c r="E81" s="101"/>
      <c r="F81" s="101"/>
      <c r="G81" s="104"/>
      <c r="H81" s="106"/>
    </row>
    <row r="82" spans="1:8" ht="66" customHeight="1">
      <c r="A82" s="104"/>
      <c r="B82" s="30"/>
      <c r="C82" s="30" t="s">
        <v>104</v>
      </c>
      <c r="D82" s="101" t="s">
        <v>429</v>
      </c>
      <c r="E82" s="111" t="s">
        <v>183</v>
      </c>
      <c r="F82" s="101" t="s">
        <v>385</v>
      </c>
      <c r="G82" s="101" t="s">
        <v>458</v>
      </c>
      <c r="H82" s="101" t="s">
        <v>441</v>
      </c>
    </row>
    <row r="83" spans="1:8" ht="64.5" customHeight="1">
      <c r="A83" s="104"/>
      <c r="B83" s="12"/>
      <c r="C83" s="12" t="s">
        <v>105</v>
      </c>
      <c r="D83" s="101" t="s">
        <v>429</v>
      </c>
      <c r="E83" s="111" t="s">
        <v>183</v>
      </c>
      <c r="F83" s="101" t="s">
        <v>385</v>
      </c>
      <c r="G83" s="101" t="s">
        <v>459</v>
      </c>
      <c r="H83" s="101" t="s">
        <v>443</v>
      </c>
    </row>
    <row r="84" spans="1:8" ht="65.25" customHeight="1">
      <c r="A84" s="104"/>
      <c r="B84" s="107"/>
      <c r="C84" s="107" t="s">
        <v>106</v>
      </c>
      <c r="D84" s="101" t="s">
        <v>429</v>
      </c>
      <c r="E84" s="111" t="s">
        <v>183</v>
      </c>
      <c r="F84" s="101" t="s">
        <v>385</v>
      </c>
      <c r="G84" s="101" t="s">
        <v>460</v>
      </c>
      <c r="H84" s="101" t="s">
        <v>314</v>
      </c>
    </row>
    <row r="85" spans="1:8" ht="64.5" customHeight="1">
      <c r="A85" s="104"/>
      <c r="B85" s="13"/>
      <c r="C85" s="111" t="s">
        <v>107</v>
      </c>
      <c r="D85" s="101" t="s">
        <v>429</v>
      </c>
      <c r="E85" s="111" t="s">
        <v>183</v>
      </c>
      <c r="F85" s="101" t="s">
        <v>385</v>
      </c>
      <c r="G85" s="101" t="s">
        <v>461</v>
      </c>
      <c r="H85" s="101" t="s">
        <v>315</v>
      </c>
    </row>
    <row r="86" spans="1:8" ht="99" customHeight="1">
      <c r="A86" s="104"/>
      <c r="B86" s="13"/>
      <c r="C86" s="111" t="s">
        <v>108</v>
      </c>
      <c r="D86" s="101" t="s">
        <v>429</v>
      </c>
      <c r="E86" s="111" t="s">
        <v>183</v>
      </c>
      <c r="F86" s="101"/>
      <c r="G86" s="101"/>
      <c r="H86" s="101" t="s">
        <v>316</v>
      </c>
    </row>
    <row r="87" spans="1:8" ht="63">
      <c r="A87" s="104"/>
      <c r="B87" s="7" t="s">
        <v>216</v>
      </c>
      <c r="C87" s="108"/>
      <c r="D87" s="104"/>
      <c r="E87" s="101"/>
      <c r="F87" s="104"/>
      <c r="G87" s="104"/>
      <c r="H87" s="104"/>
    </row>
    <row r="88" spans="1:8" ht="30" customHeight="1">
      <c r="A88" s="104"/>
      <c r="B88" s="7" t="s">
        <v>220</v>
      </c>
      <c r="C88" s="108"/>
      <c r="D88" s="104"/>
      <c r="E88" s="101"/>
      <c r="F88" s="104"/>
      <c r="G88" s="104"/>
      <c r="H88" s="104"/>
    </row>
    <row r="89" spans="1:8" ht="129" customHeight="1">
      <c r="A89" s="104"/>
      <c r="B89" s="101"/>
      <c r="C89" s="101" t="s">
        <v>379</v>
      </c>
      <c r="D89" s="101" t="s">
        <v>429</v>
      </c>
      <c r="E89" s="111" t="s">
        <v>183</v>
      </c>
      <c r="F89" s="104"/>
      <c r="G89" s="104"/>
      <c r="H89" s="101" t="s">
        <v>317</v>
      </c>
    </row>
    <row r="90" spans="1:8" ht="79.5" customHeight="1">
      <c r="A90" s="104"/>
      <c r="B90" s="101"/>
      <c r="C90" s="101" t="s">
        <v>380</v>
      </c>
      <c r="D90" s="101" t="s">
        <v>429</v>
      </c>
      <c r="E90" s="111" t="s">
        <v>183</v>
      </c>
      <c r="F90" s="104"/>
      <c r="G90" s="104"/>
      <c r="H90" s="101" t="s">
        <v>319</v>
      </c>
    </row>
    <row r="91" spans="1:8" ht="65.25" customHeight="1">
      <c r="A91" s="104"/>
      <c r="B91" s="101"/>
      <c r="C91" s="101" t="s">
        <v>501</v>
      </c>
      <c r="D91" s="101" t="s">
        <v>429</v>
      </c>
      <c r="E91" s="111" t="s">
        <v>183</v>
      </c>
      <c r="F91" s="104"/>
      <c r="G91" s="104"/>
      <c r="H91" s="101" t="s">
        <v>318</v>
      </c>
    </row>
    <row r="92" spans="1:8" ht="94.5" customHeight="1">
      <c r="A92" s="104"/>
      <c r="B92" s="101"/>
      <c r="C92" s="101" t="s">
        <v>500</v>
      </c>
      <c r="D92" s="101" t="s">
        <v>429</v>
      </c>
      <c r="E92" s="111" t="s">
        <v>183</v>
      </c>
      <c r="F92" s="104"/>
      <c r="G92" s="104"/>
      <c r="H92" s="101" t="s">
        <v>320</v>
      </c>
    </row>
    <row r="93" spans="1:8" ht="114" customHeight="1">
      <c r="A93" s="104"/>
      <c r="B93" s="101"/>
      <c r="C93" s="101" t="s">
        <v>251</v>
      </c>
      <c r="D93" s="101" t="s">
        <v>429</v>
      </c>
      <c r="E93" s="111" t="s">
        <v>183</v>
      </c>
      <c r="F93" s="104"/>
      <c r="G93" s="104"/>
      <c r="H93" s="101" t="s">
        <v>321</v>
      </c>
    </row>
    <row r="94" spans="1:8" ht="78.75">
      <c r="A94" s="104"/>
      <c r="B94" s="171" t="s">
        <v>126</v>
      </c>
      <c r="C94" s="101"/>
      <c r="D94" s="101"/>
      <c r="E94" s="101"/>
      <c r="F94" s="104"/>
      <c r="G94" s="104"/>
      <c r="H94" s="104"/>
    </row>
    <row r="95" spans="1:8" ht="78.75">
      <c r="A95" s="104"/>
      <c r="B95" s="7"/>
      <c r="C95" s="142" t="s">
        <v>100</v>
      </c>
      <c r="D95" s="101" t="s">
        <v>429</v>
      </c>
      <c r="E95" s="111" t="s">
        <v>183</v>
      </c>
      <c r="F95" s="101" t="s">
        <v>385</v>
      </c>
      <c r="G95" s="101" t="s">
        <v>518</v>
      </c>
      <c r="H95" s="101" t="s">
        <v>112</v>
      </c>
    </row>
    <row r="96" spans="1:8" ht="81" customHeight="1">
      <c r="A96" s="104"/>
      <c r="B96" s="108"/>
      <c r="C96" s="103" t="s">
        <v>46</v>
      </c>
      <c r="D96" s="101" t="s">
        <v>429</v>
      </c>
      <c r="E96" s="111" t="s">
        <v>183</v>
      </c>
      <c r="F96" s="101" t="s">
        <v>385</v>
      </c>
      <c r="G96" s="101" t="s">
        <v>519</v>
      </c>
      <c r="H96" s="101" t="s">
        <v>112</v>
      </c>
    </row>
    <row r="97" spans="1:8" ht="63">
      <c r="A97" s="104"/>
      <c r="B97" s="90"/>
      <c r="C97" s="116" t="s">
        <v>51</v>
      </c>
      <c r="D97" s="101" t="s">
        <v>429</v>
      </c>
      <c r="E97" s="111" t="s">
        <v>183</v>
      </c>
      <c r="F97" s="101" t="s">
        <v>385</v>
      </c>
      <c r="G97" s="101" t="s">
        <v>520</v>
      </c>
      <c r="H97" s="101" t="s">
        <v>113</v>
      </c>
    </row>
    <row r="98" spans="1:8" ht="81" customHeight="1">
      <c r="A98" s="104"/>
      <c r="B98" s="104"/>
      <c r="C98" s="116" t="s">
        <v>62</v>
      </c>
      <c r="D98" s="101" t="s">
        <v>429</v>
      </c>
      <c r="E98" s="111" t="s">
        <v>183</v>
      </c>
      <c r="F98" s="101" t="s">
        <v>385</v>
      </c>
      <c r="G98" s="101" t="s">
        <v>521</v>
      </c>
      <c r="H98" s="345" t="s">
        <v>114</v>
      </c>
    </row>
    <row r="99" spans="1:8" ht="67.5" customHeight="1">
      <c r="A99" s="109"/>
      <c r="B99" s="109"/>
      <c r="C99" s="116" t="s">
        <v>68</v>
      </c>
      <c r="D99" s="101" t="s">
        <v>429</v>
      </c>
      <c r="E99" s="111" t="s">
        <v>183</v>
      </c>
      <c r="F99" s="101" t="s">
        <v>385</v>
      </c>
      <c r="G99" s="101" t="s">
        <v>462</v>
      </c>
      <c r="H99" s="346"/>
    </row>
    <row r="100" spans="1:8" ht="63">
      <c r="A100" s="14"/>
      <c r="B100" s="14"/>
      <c r="C100" s="116" t="s">
        <v>75</v>
      </c>
      <c r="D100" s="101" t="s">
        <v>429</v>
      </c>
      <c r="E100" s="111" t="s">
        <v>183</v>
      </c>
      <c r="F100" s="101" t="s">
        <v>385</v>
      </c>
      <c r="G100" s="101" t="s">
        <v>463</v>
      </c>
      <c r="H100" s="346"/>
    </row>
    <row r="101" spans="1:8" ht="63">
      <c r="A101" s="14"/>
      <c r="B101" s="14"/>
      <c r="C101" s="116" t="s">
        <v>87</v>
      </c>
      <c r="D101" s="101" t="s">
        <v>429</v>
      </c>
      <c r="E101" s="111" t="s">
        <v>183</v>
      </c>
      <c r="F101" s="101" t="s">
        <v>385</v>
      </c>
      <c r="G101" s="101" t="s">
        <v>442</v>
      </c>
      <c r="H101" s="347"/>
    </row>
    <row r="102" spans="1:8" ht="63">
      <c r="A102" s="14"/>
      <c r="B102" s="14"/>
      <c r="C102" s="116" t="s">
        <v>96</v>
      </c>
      <c r="D102" s="101" t="s">
        <v>429</v>
      </c>
      <c r="E102" s="111" t="s">
        <v>183</v>
      </c>
      <c r="F102" s="101" t="s">
        <v>385</v>
      </c>
      <c r="G102" s="101" t="s">
        <v>464</v>
      </c>
      <c r="H102" s="101" t="s">
        <v>115</v>
      </c>
    </row>
    <row r="103" spans="1:8" ht="68.25" customHeight="1">
      <c r="A103" s="14"/>
      <c r="B103" s="14"/>
      <c r="C103" s="116" t="s">
        <v>76</v>
      </c>
      <c r="D103" s="101" t="s">
        <v>430</v>
      </c>
      <c r="E103" s="111" t="s">
        <v>183</v>
      </c>
      <c r="F103" s="101" t="s">
        <v>385</v>
      </c>
      <c r="G103" s="101" t="s">
        <v>465</v>
      </c>
      <c r="H103" s="14"/>
    </row>
    <row r="104" spans="1:8" ht="15.75">
      <c r="A104" s="201"/>
      <c r="B104" s="201"/>
      <c r="C104" s="202"/>
      <c r="D104" s="203"/>
      <c r="E104" s="204"/>
      <c r="F104" s="203"/>
      <c r="G104" s="203"/>
      <c r="H104" s="201"/>
    </row>
    <row r="105" spans="1:8" ht="15.75">
      <c r="A105" s="201"/>
      <c r="B105" s="201"/>
      <c r="C105" s="202"/>
      <c r="D105" s="203"/>
      <c r="E105" s="204"/>
      <c r="F105" s="203"/>
      <c r="G105" s="203"/>
      <c r="H105" s="201"/>
    </row>
    <row r="106" spans="1:8" ht="15.75">
      <c r="A106" s="201"/>
      <c r="B106" s="201"/>
      <c r="C106" s="202"/>
      <c r="D106" s="203"/>
      <c r="E106" s="204"/>
      <c r="F106" s="203"/>
      <c r="G106" s="203"/>
      <c r="H106" s="201"/>
    </row>
    <row r="107" spans="1:8" ht="15.75">
      <c r="A107" s="201"/>
      <c r="B107" s="201"/>
      <c r="C107" s="202"/>
      <c r="D107" s="203"/>
      <c r="E107" s="204"/>
      <c r="F107" s="203"/>
      <c r="G107" s="203"/>
      <c r="H107" s="201"/>
    </row>
    <row r="108" spans="1:8" ht="18.75">
      <c r="A108" s="4" t="s">
        <v>392</v>
      </c>
      <c r="B108" s="4"/>
      <c r="C108" s="4"/>
      <c r="D108" s="4"/>
      <c r="E108" s="4"/>
      <c r="F108" s="4"/>
      <c r="G108" s="4"/>
      <c r="H108" s="4" t="s">
        <v>158</v>
      </c>
    </row>
    <row r="110" spans="1:9" ht="18.75">
      <c r="A110" s="118" t="s">
        <v>469</v>
      </c>
      <c r="B110" s="4"/>
      <c r="C110" s="4"/>
      <c r="D110" s="4"/>
      <c r="E110" s="4"/>
      <c r="F110" s="4"/>
      <c r="G110" s="4"/>
      <c r="H110" s="4"/>
      <c r="I110" s="4"/>
    </row>
    <row r="112" ht="15.75" customHeight="1"/>
    <row r="123" spans="1:8" ht="15.75">
      <c r="A123" s="344"/>
      <c r="B123" s="344"/>
      <c r="C123" s="344"/>
      <c r="D123" s="344"/>
      <c r="E123" s="344"/>
      <c r="F123" s="344"/>
      <c r="G123" s="344"/>
      <c r="H123" s="344"/>
    </row>
  </sheetData>
  <sheetProtection/>
  <mergeCells count="2">
    <mergeCell ref="A123:H123"/>
    <mergeCell ref="H98:H101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scale="75" r:id="rId2"/>
  <rowBreaks count="11" manualBreakCount="11">
    <brk id="14" max="7" man="1"/>
    <brk id="23" max="7" man="1"/>
    <brk id="31" max="7" man="1"/>
    <brk id="39" max="7" man="1"/>
    <brk id="47" max="7" man="1"/>
    <brk id="57" max="7" man="1"/>
    <brk id="66" max="7" man="1"/>
    <brk id="74" max="7" man="1"/>
    <brk id="80" max="7" man="1"/>
    <brk id="88" max="7" man="1"/>
    <brk id="95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802"/>
  <sheetViews>
    <sheetView view="pageBreakPreview" zoomScale="75" zoomScaleNormal="75" zoomScaleSheetLayoutView="75" workbookViewId="0" topLeftCell="A1">
      <selection activeCell="C385" sqref="C385"/>
    </sheetView>
  </sheetViews>
  <sheetFormatPr defaultColWidth="9.140625" defaultRowHeight="12.75"/>
  <cols>
    <col min="1" max="1" width="36.7109375" style="0" customWidth="1"/>
    <col min="2" max="2" width="36.28125" style="0" customWidth="1"/>
    <col min="3" max="3" width="10.00390625" style="0" customWidth="1"/>
    <col min="4" max="4" width="10.140625" style="0" customWidth="1"/>
    <col min="5" max="6" width="9.7109375" style="0" customWidth="1"/>
    <col min="7" max="7" width="9.00390625" style="0" customWidth="1"/>
    <col min="8" max="8" width="9.7109375" style="0" customWidth="1"/>
    <col min="9" max="9" width="10.421875" style="0" customWidth="1"/>
    <col min="10" max="10" width="9.421875" style="0" customWidth="1"/>
    <col min="11" max="11" width="10.57421875" style="0" customWidth="1"/>
    <col min="12" max="12" width="9.7109375" style="0" customWidth="1"/>
    <col min="13" max="13" width="10.00390625" style="0" customWidth="1"/>
    <col min="14" max="14" width="9.7109375" style="0" customWidth="1"/>
  </cols>
  <sheetData>
    <row r="1" spans="7:10" ht="18.75">
      <c r="G1" s="3"/>
      <c r="I1" s="5" t="s">
        <v>268</v>
      </c>
      <c r="J1" s="4"/>
    </row>
    <row r="2" spans="5:10" ht="18.75">
      <c r="E2" s="4"/>
      <c r="G2" s="4" t="s">
        <v>190</v>
      </c>
      <c r="H2" s="4"/>
      <c r="I2" s="4"/>
      <c r="J2" s="4"/>
    </row>
    <row r="3" spans="7:10" ht="18.75">
      <c r="G3" s="4" t="s">
        <v>426</v>
      </c>
      <c r="H3" s="4"/>
      <c r="I3" s="4"/>
      <c r="J3" s="4"/>
    </row>
    <row r="4" ht="18.75">
      <c r="C4" s="4"/>
    </row>
    <row r="5" spans="1:12" ht="18.75">
      <c r="A5" s="352" t="s">
        <v>468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</row>
    <row r="6" spans="9:11" ht="15.75">
      <c r="I6" s="1"/>
      <c r="J6" s="1" t="s">
        <v>289</v>
      </c>
      <c r="K6" s="1"/>
    </row>
    <row r="7" spans="1:14" ht="15.75">
      <c r="A7" s="353" t="s">
        <v>189</v>
      </c>
      <c r="B7" s="353" t="s">
        <v>188</v>
      </c>
      <c r="C7" s="349" t="s">
        <v>427</v>
      </c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1"/>
    </row>
    <row r="8" spans="1:14" ht="30" customHeight="1">
      <c r="A8" s="354"/>
      <c r="B8" s="354"/>
      <c r="C8" s="348" t="s">
        <v>425</v>
      </c>
      <c r="D8" s="348"/>
      <c r="E8" s="348"/>
      <c r="F8" s="348" t="s">
        <v>16</v>
      </c>
      <c r="G8" s="348"/>
      <c r="H8" s="348"/>
      <c r="I8" s="348" t="s">
        <v>17</v>
      </c>
      <c r="J8" s="348"/>
      <c r="K8" s="348"/>
      <c r="L8" s="349" t="s">
        <v>15</v>
      </c>
      <c r="M8" s="350"/>
      <c r="N8" s="351"/>
    </row>
    <row r="9" spans="1:14" ht="47.25">
      <c r="A9" s="355"/>
      <c r="B9" s="355"/>
      <c r="C9" s="241" t="s">
        <v>215</v>
      </c>
      <c r="D9" s="101" t="s">
        <v>192</v>
      </c>
      <c r="E9" s="101" t="s">
        <v>193</v>
      </c>
      <c r="F9" s="241" t="s">
        <v>215</v>
      </c>
      <c r="G9" s="101" t="s">
        <v>192</v>
      </c>
      <c r="H9" s="101" t="s">
        <v>193</v>
      </c>
      <c r="I9" s="241" t="s">
        <v>215</v>
      </c>
      <c r="J9" s="101" t="s">
        <v>192</v>
      </c>
      <c r="K9" s="101" t="s">
        <v>193</v>
      </c>
      <c r="L9" s="241" t="s">
        <v>215</v>
      </c>
      <c r="M9" s="101" t="s">
        <v>192</v>
      </c>
      <c r="N9" s="101" t="s">
        <v>193</v>
      </c>
    </row>
    <row r="10" spans="1:14" ht="39" customHeight="1">
      <c r="A10" s="197" t="s">
        <v>381</v>
      </c>
      <c r="B10" s="18"/>
      <c r="C10" s="24">
        <f>D10+E10</f>
        <v>129568.3</v>
      </c>
      <c r="D10" s="24">
        <f>SUM(D11:D16)</f>
        <v>46346.899999999994</v>
      </c>
      <c r="E10" s="24">
        <f>SUM(E11:E14)</f>
        <v>83221.40000000001</v>
      </c>
      <c r="F10" s="24">
        <f>G10+H10</f>
        <v>98080.8057</v>
      </c>
      <c r="G10" s="24">
        <f>SUM(G11:G16)</f>
        <v>47143.70569999999</v>
      </c>
      <c r="H10" s="24">
        <f>SUM(H11:H16)</f>
        <v>50937.1</v>
      </c>
      <c r="I10" s="24">
        <f aca="true" t="shared" si="0" ref="I10:I15">J10+K10</f>
        <v>98689.59060719999</v>
      </c>
      <c r="J10" s="24">
        <f>SUM(J11:J16)</f>
        <v>46105.990607199994</v>
      </c>
      <c r="K10" s="24">
        <f>SUM(K11:K16)</f>
        <v>52583.6</v>
      </c>
      <c r="L10" s="24">
        <f>M10+N10</f>
        <v>89088.611702872</v>
      </c>
      <c r="M10" s="24">
        <f>SUM(M11:M16)</f>
        <v>47798.111702872004</v>
      </c>
      <c r="N10" s="24">
        <f>SUM(N11:N16)</f>
        <v>41290.5</v>
      </c>
    </row>
    <row r="11" spans="1:14" ht="47.25">
      <c r="A11" s="255" t="s">
        <v>415</v>
      </c>
      <c r="B11" s="256"/>
      <c r="C11" s="257">
        <f>D11+E11</f>
        <v>91501.3</v>
      </c>
      <c r="D11" s="257">
        <f>D21+D86+D101+D236+D258+D291+D307+D399+D459+D552+D630+D783+D541</f>
        <v>26904.9</v>
      </c>
      <c r="E11" s="257">
        <f>E541+E552+E591+E630+E664+E692+E719+E753+E783</f>
        <v>64596.4</v>
      </c>
      <c r="F11" s="257">
        <f>G11+H11</f>
        <v>61385.095</v>
      </c>
      <c r="G11" s="257">
        <f>G21+G86+G101+G236+G258+G291+G307+G399+G459</f>
        <v>23988.295000000002</v>
      </c>
      <c r="H11" s="257">
        <f>H541+H552+H591+H630+H664+H692+H719+H753+H783</f>
        <v>37396.799999999996</v>
      </c>
      <c r="I11" s="257">
        <f t="shared" si="0"/>
        <v>67851.224625</v>
      </c>
      <c r="J11" s="257">
        <f>J21+J86+J101+J236+J258+J291+J307+J399+J459</f>
        <v>25248.724625</v>
      </c>
      <c r="K11" s="257">
        <f>K541+K552+K591+K664+K753+K630+K692+K719</f>
        <v>42602.5</v>
      </c>
      <c r="L11" s="257">
        <f>M11+N11</f>
        <v>57112.61647187501</v>
      </c>
      <c r="M11" s="257">
        <f>M21+M86+M101+M236+M258+M291+M307+M399+M459</f>
        <v>26684.316471875</v>
      </c>
      <c r="N11" s="25">
        <f>N541+N552+N591+N630+N664+N692+N753+N719</f>
        <v>30428.300000000003</v>
      </c>
    </row>
    <row r="12" spans="1:14" ht="47.25">
      <c r="A12" s="254" t="s">
        <v>418</v>
      </c>
      <c r="B12" s="256"/>
      <c r="C12" s="257">
        <f>D12+E12</f>
        <v>14699.199999999999</v>
      </c>
      <c r="D12" s="257">
        <f>D158+D400+D308+D555</f>
        <v>3566.2999999999997</v>
      </c>
      <c r="E12" s="257">
        <f>E555+E592+E631+E665+E693+E720+E754</f>
        <v>11132.9</v>
      </c>
      <c r="F12" s="257">
        <f>G12+H12</f>
        <v>21435.417</v>
      </c>
      <c r="G12" s="257">
        <f>G158+G400+G308</f>
        <v>13550.417000000001</v>
      </c>
      <c r="H12" s="257">
        <f>H555+H592+H631+H665+H693+H720+H754</f>
        <v>7885</v>
      </c>
      <c r="I12" s="257">
        <f t="shared" si="0"/>
        <v>17751.622935</v>
      </c>
      <c r="J12" s="257">
        <f>J158+J400+J308</f>
        <v>10713.922935</v>
      </c>
      <c r="K12" s="257">
        <f>K555+K592+K631+K754</f>
        <v>7037.7</v>
      </c>
      <c r="L12" s="257">
        <f>M12+N12</f>
        <v>19321.122696425</v>
      </c>
      <c r="M12" s="257">
        <f>M158+M400+M308</f>
        <v>10520.922696425</v>
      </c>
      <c r="N12" s="168">
        <f>N665+N631+N555</f>
        <v>8800.2</v>
      </c>
    </row>
    <row r="13" spans="1:14" ht="33" customHeight="1">
      <c r="A13" s="101" t="s">
        <v>417</v>
      </c>
      <c r="B13" s="256"/>
      <c r="C13" s="257">
        <f>D13+E13</f>
        <v>2940.4</v>
      </c>
      <c r="D13" s="257">
        <f>D22+D102+D309+D401+D460</f>
        <v>1096.4</v>
      </c>
      <c r="E13" s="257">
        <f>E553+E666+E755+E632</f>
        <v>1844</v>
      </c>
      <c r="F13" s="257">
        <f>G13+H13</f>
        <v>2883.4917000000005</v>
      </c>
      <c r="G13" s="257">
        <f>G22+G102+G309+G401+G460</f>
        <v>1169.9917000000003</v>
      </c>
      <c r="H13" s="257">
        <f>H553+H593+H632+H666+H755</f>
        <v>1713.5</v>
      </c>
      <c r="I13" s="257">
        <f t="shared" si="0"/>
        <v>2629.3281352000004</v>
      </c>
      <c r="J13" s="257">
        <f>J22+J102+J309+J401+J460</f>
        <v>1235.9281352000003</v>
      </c>
      <c r="K13" s="257">
        <f>K553+K632+K755</f>
        <v>1393.4</v>
      </c>
      <c r="L13" s="257">
        <f>M13+N13</f>
        <v>2148.6631875000003</v>
      </c>
      <c r="M13" s="257">
        <f>M22+M102+M309+M401+M460</f>
        <v>1186.6631875</v>
      </c>
      <c r="N13" s="25">
        <f>N553+N632+N754</f>
        <v>962</v>
      </c>
    </row>
    <row r="14" spans="1:14" ht="34.5" customHeight="1">
      <c r="A14" s="258" t="s">
        <v>419</v>
      </c>
      <c r="B14" s="256"/>
      <c r="C14" s="257">
        <f>D14+E14</f>
        <v>6035.200000000001</v>
      </c>
      <c r="D14" s="257">
        <f>D402</f>
        <v>387.1</v>
      </c>
      <c r="E14" s="257">
        <f>E554+E633+E694+E721+E756</f>
        <v>5648.1</v>
      </c>
      <c r="F14" s="257">
        <f>G14+H14</f>
        <v>4354.8</v>
      </c>
      <c r="G14" s="257">
        <f>G402</f>
        <v>413</v>
      </c>
      <c r="H14" s="257">
        <f>H554+H633+H694+H721+H756</f>
        <v>3941.8</v>
      </c>
      <c r="I14" s="257">
        <f t="shared" si="0"/>
        <v>1986.2</v>
      </c>
      <c r="J14" s="257">
        <f>J402</f>
        <v>436.2</v>
      </c>
      <c r="K14" s="257">
        <f>K554+K633+K694</f>
        <v>1550</v>
      </c>
      <c r="L14" s="257">
        <f>M14+N14</f>
        <v>1560.6</v>
      </c>
      <c r="M14" s="257">
        <f>M402</f>
        <v>460.6</v>
      </c>
      <c r="N14" s="257">
        <f>N554+N633</f>
        <v>1100</v>
      </c>
    </row>
    <row r="15" spans="1:14" ht="31.5">
      <c r="A15" s="100" t="s">
        <v>498</v>
      </c>
      <c r="B15" s="259"/>
      <c r="C15" s="257">
        <f aca="true" t="shared" si="1" ref="C15:M15">C23</f>
        <v>5566.4</v>
      </c>
      <c r="D15" s="257">
        <f t="shared" si="1"/>
        <v>5566.4</v>
      </c>
      <c r="E15" s="257"/>
      <c r="F15" s="257">
        <f t="shared" si="1"/>
        <v>2353.8019999999997</v>
      </c>
      <c r="G15" s="257">
        <f t="shared" si="1"/>
        <v>2353.8019999999997</v>
      </c>
      <c r="H15" s="257"/>
      <c r="I15" s="257">
        <f t="shared" si="0"/>
        <v>2485.614912</v>
      </c>
      <c r="J15" s="257">
        <f t="shared" si="1"/>
        <v>2485.614912</v>
      </c>
      <c r="K15" s="257"/>
      <c r="L15" s="257">
        <f t="shared" si="1"/>
        <v>2624.809347072</v>
      </c>
      <c r="M15" s="257">
        <f t="shared" si="1"/>
        <v>2624.809347072</v>
      </c>
      <c r="N15" s="16"/>
    </row>
    <row r="16" spans="1:14" ht="63">
      <c r="A16" s="101" t="s">
        <v>495</v>
      </c>
      <c r="B16" s="259"/>
      <c r="C16" s="257">
        <f aca="true" t="shared" si="2" ref="C16:M16">C103</f>
        <v>8825.8</v>
      </c>
      <c r="D16" s="257">
        <f t="shared" si="2"/>
        <v>8825.8</v>
      </c>
      <c r="E16" s="257"/>
      <c r="F16" s="257">
        <f t="shared" si="2"/>
        <v>5668.2</v>
      </c>
      <c r="G16" s="257">
        <f t="shared" si="2"/>
        <v>5668.2</v>
      </c>
      <c r="H16" s="257"/>
      <c r="I16" s="257">
        <f t="shared" si="2"/>
        <v>5985.6</v>
      </c>
      <c r="J16" s="257">
        <f t="shared" si="2"/>
        <v>5985.6</v>
      </c>
      <c r="K16" s="257"/>
      <c r="L16" s="257">
        <f t="shared" si="2"/>
        <v>6320.8</v>
      </c>
      <c r="M16" s="257">
        <f t="shared" si="2"/>
        <v>6320.8</v>
      </c>
      <c r="N16" s="109"/>
    </row>
    <row r="17" spans="1:14" ht="81" customHeight="1">
      <c r="A17" s="230" t="s">
        <v>386</v>
      </c>
      <c r="B17" s="15"/>
      <c r="C17" s="24"/>
      <c r="D17" s="24"/>
      <c r="E17" s="24"/>
      <c r="F17" s="24"/>
      <c r="G17" s="24"/>
      <c r="H17" s="24"/>
      <c r="I17" s="24"/>
      <c r="J17" s="24"/>
      <c r="K17" s="26"/>
      <c r="L17" s="14"/>
      <c r="M17" s="14"/>
      <c r="N17" s="14"/>
    </row>
    <row r="18" spans="1:14" ht="84.75" customHeight="1">
      <c r="A18" s="105" t="s">
        <v>3</v>
      </c>
      <c r="B18" s="58"/>
      <c r="C18" s="43"/>
      <c r="D18" s="43"/>
      <c r="E18" s="43"/>
      <c r="F18" s="43"/>
      <c r="G18" s="43"/>
      <c r="H18" s="43"/>
      <c r="I18" s="43"/>
      <c r="J18" s="43"/>
      <c r="K18" s="61"/>
      <c r="L18" s="14"/>
      <c r="M18" s="14"/>
      <c r="N18" s="14"/>
    </row>
    <row r="19" spans="1:14" ht="51.75" customHeight="1">
      <c r="A19" s="100" t="s">
        <v>194</v>
      </c>
      <c r="B19" s="59"/>
      <c r="C19" s="60"/>
      <c r="D19" s="61"/>
      <c r="E19" s="61"/>
      <c r="F19" s="60"/>
      <c r="G19" s="61"/>
      <c r="H19" s="61"/>
      <c r="I19" s="60"/>
      <c r="J19" s="61"/>
      <c r="K19" s="61"/>
      <c r="L19" s="14"/>
      <c r="M19" s="14"/>
      <c r="N19" s="14"/>
    </row>
    <row r="20" spans="1:14" ht="31.5">
      <c r="A20" s="34" t="s">
        <v>200</v>
      </c>
      <c r="B20" s="15"/>
      <c r="C20" s="62">
        <f aca="true" t="shared" si="3" ref="C20:M20">SUM(C21:C23)</f>
        <v>15122.2</v>
      </c>
      <c r="D20" s="62">
        <f t="shared" si="3"/>
        <v>15122.2</v>
      </c>
      <c r="E20" s="62"/>
      <c r="F20" s="62">
        <f t="shared" si="3"/>
        <v>11844.093700000001</v>
      </c>
      <c r="G20" s="62">
        <f t="shared" si="3"/>
        <v>11844.093700000001</v>
      </c>
      <c r="H20" s="62"/>
      <c r="I20" s="62">
        <f t="shared" si="3"/>
        <v>12507.500547200001</v>
      </c>
      <c r="J20" s="62">
        <f t="shared" si="3"/>
        <v>12507.500547200001</v>
      </c>
      <c r="K20" s="62"/>
      <c r="L20" s="62">
        <f t="shared" si="3"/>
        <v>13089.009347072</v>
      </c>
      <c r="M20" s="62">
        <f t="shared" si="3"/>
        <v>13089.009347072</v>
      </c>
      <c r="N20" s="14"/>
    </row>
    <row r="21" spans="1:14" ht="47.25">
      <c r="A21" s="220" t="s">
        <v>415</v>
      </c>
      <c r="B21" s="15"/>
      <c r="C21" s="62">
        <f>C25+C44</f>
        <v>8550.7</v>
      </c>
      <c r="D21" s="62">
        <f>D25+D44</f>
        <v>8550.7</v>
      </c>
      <c r="E21" s="62"/>
      <c r="F21" s="62">
        <f>F25+F44</f>
        <v>8417.800000000001</v>
      </c>
      <c r="G21" s="62">
        <f>G25+G44</f>
        <v>8417.800000000001</v>
      </c>
      <c r="H21" s="62"/>
      <c r="I21" s="62">
        <f>I25+I44</f>
        <v>8889.4</v>
      </c>
      <c r="J21" s="62">
        <f>J25+J44</f>
        <v>8889.4</v>
      </c>
      <c r="K21" s="62"/>
      <c r="L21" s="62">
        <f>L25+L44</f>
        <v>9387.300000000001</v>
      </c>
      <c r="M21" s="62">
        <f>M25+M44</f>
        <v>9387.300000000001</v>
      </c>
      <c r="N21" s="14"/>
    </row>
    <row r="22" spans="1:14" ht="31.5">
      <c r="A22" s="9" t="s">
        <v>417</v>
      </c>
      <c r="B22" s="15"/>
      <c r="C22" s="62">
        <f>C26+C45</f>
        <v>1005.1</v>
      </c>
      <c r="D22" s="62">
        <f>D26+D45</f>
        <v>1005.1</v>
      </c>
      <c r="E22" s="62"/>
      <c r="F22" s="62">
        <f>F26+F45</f>
        <v>1072.4917</v>
      </c>
      <c r="G22" s="62">
        <f>G26+G45</f>
        <v>1072.4917</v>
      </c>
      <c r="H22" s="62"/>
      <c r="I22" s="62">
        <f>I26+I45</f>
        <v>1132.4856352000002</v>
      </c>
      <c r="J22" s="62">
        <f>J26+J45</f>
        <v>1132.4856352000002</v>
      </c>
      <c r="K22" s="62"/>
      <c r="L22" s="62">
        <f>L26+L45</f>
        <v>1076.9</v>
      </c>
      <c r="M22" s="62">
        <f>M26+M45</f>
        <v>1076.9</v>
      </c>
      <c r="N22" s="14"/>
    </row>
    <row r="23" spans="1:14" ht="31.5">
      <c r="A23" s="58" t="s">
        <v>36</v>
      </c>
      <c r="B23" s="15"/>
      <c r="C23" s="62">
        <f>C62+C72</f>
        <v>5566.4</v>
      </c>
      <c r="D23" s="62">
        <f>C23</f>
        <v>5566.4</v>
      </c>
      <c r="E23" s="62"/>
      <c r="F23" s="62">
        <f aca="true" t="shared" si="4" ref="F23:M23">F63</f>
        <v>2353.8019999999997</v>
      </c>
      <c r="G23" s="62">
        <f t="shared" si="4"/>
        <v>2353.8019999999997</v>
      </c>
      <c r="H23" s="62"/>
      <c r="I23" s="62">
        <f t="shared" si="4"/>
        <v>2485.614912</v>
      </c>
      <c r="J23" s="62">
        <f t="shared" si="4"/>
        <v>2485.614912</v>
      </c>
      <c r="K23" s="62"/>
      <c r="L23" s="62">
        <f t="shared" si="4"/>
        <v>2624.809347072</v>
      </c>
      <c r="M23" s="62">
        <f t="shared" si="4"/>
        <v>2624.809347072</v>
      </c>
      <c r="N23" s="14"/>
    </row>
    <row r="24" spans="1:14" ht="55.5" customHeight="1">
      <c r="A24" s="33"/>
      <c r="B24" s="223" t="s">
        <v>128</v>
      </c>
      <c r="C24" s="43">
        <f>C25+C26</f>
        <v>8516.7</v>
      </c>
      <c r="D24" s="43">
        <f>C24</f>
        <v>8516.7</v>
      </c>
      <c r="E24" s="43"/>
      <c r="F24" s="43">
        <f>F25+F26</f>
        <v>8636.4917</v>
      </c>
      <c r="G24" s="43">
        <f>G25+G26</f>
        <v>8636.4917</v>
      </c>
      <c r="H24" s="43"/>
      <c r="I24" s="43">
        <f>I25+I26</f>
        <v>9120.2856352</v>
      </c>
      <c r="J24" s="43">
        <f>J25+J26</f>
        <v>9120.2856352</v>
      </c>
      <c r="K24" s="43"/>
      <c r="L24" s="43">
        <f>L25+L26</f>
        <v>9512</v>
      </c>
      <c r="M24" s="43">
        <f>M25+M26</f>
        <v>9512</v>
      </c>
      <c r="N24" s="109"/>
    </row>
    <row r="25" spans="1:14" ht="47.25">
      <c r="A25" s="33"/>
      <c r="B25" s="220" t="s">
        <v>415</v>
      </c>
      <c r="C25" s="45">
        <v>7661.6</v>
      </c>
      <c r="D25" s="45">
        <f>C25</f>
        <v>7661.6</v>
      </c>
      <c r="E25" s="45"/>
      <c r="F25" s="45">
        <v>7724.1</v>
      </c>
      <c r="G25" s="45">
        <f>F25</f>
        <v>7724.1</v>
      </c>
      <c r="H25" s="45"/>
      <c r="I25" s="45">
        <v>8156.8</v>
      </c>
      <c r="J25" s="45">
        <f>I25</f>
        <v>8156.8</v>
      </c>
      <c r="K25" s="45"/>
      <c r="L25" s="45">
        <v>8613.6</v>
      </c>
      <c r="M25" s="45">
        <f>L25</f>
        <v>8613.6</v>
      </c>
      <c r="N25" s="109"/>
    </row>
    <row r="26" spans="1:14" ht="37.5" customHeight="1">
      <c r="A26" s="33"/>
      <c r="B26" s="9" t="s">
        <v>417</v>
      </c>
      <c r="C26" s="45">
        <v>855.1</v>
      </c>
      <c r="D26" s="45">
        <f>C26</f>
        <v>855.1</v>
      </c>
      <c r="E26" s="45"/>
      <c r="F26" s="45">
        <f>D26*1.067</f>
        <v>912.3917</v>
      </c>
      <c r="G26" s="45">
        <f>F26</f>
        <v>912.3917</v>
      </c>
      <c r="H26" s="39"/>
      <c r="I26" s="64">
        <f>G26*1.056</f>
        <v>963.4856352</v>
      </c>
      <c r="J26" s="45">
        <f>I26</f>
        <v>963.4856352</v>
      </c>
      <c r="K26" s="39"/>
      <c r="L26" s="25">
        <v>898.4</v>
      </c>
      <c r="M26" s="25">
        <f>L26</f>
        <v>898.4</v>
      </c>
      <c r="N26" s="109"/>
    </row>
    <row r="27" spans="1:14" ht="15.75">
      <c r="A27" s="33"/>
      <c r="B27" s="68" t="s">
        <v>360</v>
      </c>
      <c r="C27" s="45">
        <f aca="true" t="shared" si="5" ref="C27:M27">C29+C30</f>
        <v>58997</v>
      </c>
      <c r="D27" s="45">
        <f t="shared" si="5"/>
        <v>58997</v>
      </c>
      <c r="E27" s="45">
        <f t="shared" si="5"/>
        <v>0</v>
      </c>
      <c r="F27" s="45">
        <f t="shared" si="5"/>
        <v>57003</v>
      </c>
      <c r="G27" s="45">
        <f t="shared" si="5"/>
        <v>57003</v>
      </c>
      <c r="H27" s="45"/>
      <c r="I27" s="45">
        <f t="shared" si="5"/>
        <v>58034</v>
      </c>
      <c r="J27" s="45">
        <f t="shared" si="5"/>
        <v>58034</v>
      </c>
      <c r="K27" s="45"/>
      <c r="L27" s="45">
        <f t="shared" si="5"/>
        <v>59123</v>
      </c>
      <c r="M27" s="45">
        <f t="shared" si="5"/>
        <v>59123</v>
      </c>
      <c r="N27" s="109"/>
    </row>
    <row r="28" spans="1:14" ht="46.5" customHeight="1">
      <c r="A28" s="33"/>
      <c r="B28" s="20" t="s">
        <v>375</v>
      </c>
      <c r="C28" s="47">
        <f aca="true" t="shared" si="6" ref="C28:M28">C29+C30</f>
        <v>58997</v>
      </c>
      <c r="D28" s="47">
        <f t="shared" si="6"/>
        <v>58997</v>
      </c>
      <c r="E28" s="45"/>
      <c r="F28" s="45">
        <f t="shared" si="6"/>
        <v>57003</v>
      </c>
      <c r="G28" s="45">
        <f t="shared" si="6"/>
        <v>57003</v>
      </c>
      <c r="H28" s="45"/>
      <c r="I28" s="45">
        <f t="shared" si="6"/>
        <v>58034</v>
      </c>
      <c r="J28" s="45">
        <f t="shared" si="6"/>
        <v>58034</v>
      </c>
      <c r="K28" s="45"/>
      <c r="L28" s="45">
        <f t="shared" si="6"/>
        <v>59123</v>
      </c>
      <c r="M28" s="45">
        <f t="shared" si="6"/>
        <v>59123</v>
      </c>
      <c r="N28" s="109"/>
    </row>
    <row r="29" spans="1:14" ht="47.25">
      <c r="A29" s="33"/>
      <c r="B29" s="220" t="s">
        <v>415</v>
      </c>
      <c r="C29" s="45">
        <v>49861</v>
      </c>
      <c r="D29" s="45">
        <f>C29</f>
        <v>49861</v>
      </c>
      <c r="E29" s="45"/>
      <c r="F29" s="45">
        <v>50506</v>
      </c>
      <c r="G29" s="45">
        <f>F29</f>
        <v>50506</v>
      </c>
      <c r="H29" s="45"/>
      <c r="I29" s="45">
        <v>51537</v>
      </c>
      <c r="J29" s="45">
        <f>I29</f>
        <v>51537</v>
      </c>
      <c r="K29" s="45"/>
      <c r="L29" s="45">
        <v>52626</v>
      </c>
      <c r="M29" s="45">
        <f>L29</f>
        <v>52626</v>
      </c>
      <c r="N29" s="109"/>
    </row>
    <row r="30" spans="1:14" ht="31.5">
      <c r="A30" s="33"/>
      <c r="B30" s="9" t="s">
        <v>417</v>
      </c>
      <c r="C30" s="47">
        <v>9136</v>
      </c>
      <c r="D30" s="47">
        <f>C30</f>
        <v>9136</v>
      </c>
      <c r="E30" s="45"/>
      <c r="F30" s="45">
        <v>6497</v>
      </c>
      <c r="G30" s="45">
        <v>6497</v>
      </c>
      <c r="H30" s="45"/>
      <c r="I30" s="45">
        <v>6497</v>
      </c>
      <c r="J30" s="45">
        <v>6497</v>
      </c>
      <c r="K30" s="45"/>
      <c r="L30" s="45">
        <v>6497</v>
      </c>
      <c r="M30" s="45">
        <v>6497</v>
      </c>
      <c r="N30" s="109"/>
    </row>
    <row r="31" spans="1:14" ht="15.75">
      <c r="A31" s="33"/>
      <c r="B31" s="68" t="s">
        <v>369</v>
      </c>
      <c r="C31" s="64"/>
      <c r="D31" s="45"/>
      <c r="E31" s="45"/>
      <c r="F31" s="64"/>
      <c r="G31" s="45"/>
      <c r="H31" s="39"/>
      <c r="I31" s="64"/>
      <c r="J31" s="45"/>
      <c r="K31" s="39"/>
      <c r="L31" s="109"/>
      <c r="M31" s="109"/>
      <c r="N31" s="109"/>
    </row>
    <row r="32" spans="1:14" ht="35.25" customHeight="1">
      <c r="A32" s="33"/>
      <c r="B32" s="20" t="s">
        <v>341</v>
      </c>
      <c r="C32" s="47">
        <f aca="true" t="shared" si="7" ref="C32:M32">C33+C34</f>
        <v>17434</v>
      </c>
      <c r="D32" s="47">
        <f t="shared" si="7"/>
        <v>17434</v>
      </c>
      <c r="E32" s="47"/>
      <c r="F32" s="47">
        <f t="shared" si="7"/>
        <v>25489</v>
      </c>
      <c r="G32" s="47">
        <f t="shared" si="7"/>
        <v>25489</v>
      </c>
      <c r="H32" s="47"/>
      <c r="I32" s="47">
        <f t="shared" si="7"/>
        <v>26531</v>
      </c>
      <c r="J32" s="47">
        <f t="shared" si="7"/>
        <v>26531</v>
      </c>
      <c r="K32" s="47"/>
      <c r="L32" s="47">
        <f t="shared" si="7"/>
        <v>27623</v>
      </c>
      <c r="M32" s="47">
        <f t="shared" si="7"/>
        <v>27623</v>
      </c>
      <c r="N32" s="109"/>
    </row>
    <row r="33" spans="1:14" ht="47.25">
      <c r="A33" s="33"/>
      <c r="B33" s="220" t="s">
        <v>415</v>
      </c>
      <c r="C33" s="47">
        <f>D33</f>
        <v>14530</v>
      </c>
      <c r="D33" s="47">
        <v>14530</v>
      </c>
      <c r="E33" s="47"/>
      <c r="F33" s="47">
        <f>G33</f>
        <v>22585</v>
      </c>
      <c r="G33" s="47">
        <v>22585</v>
      </c>
      <c r="H33" s="47"/>
      <c r="I33" s="47">
        <v>23627</v>
      </c>
      <c r="J33" s="47">
        <f>I33</f>
        <v>23627</v>
      </c>
      <c r="K33" s="47"/>
      <c r="L33" s="47">
        <f>M33</f>
        <v>24719</v>
      </c>
      <c r="M33" s="47">
        <v>24719</v>
      </c>
      <c r="N33" s="109"/>
    </row>
    <row r="34" spans="1:14" ht="31.5">
      <c r="A34" s="33"/>
      <c r="B34" s="9" t="s">
        <v>417</v>
      </c>
      <c r="C34" s="69">
        <v>2904</v>
      </c>
      <c r="D34" s="47">
        <f>C34</f>
        <v>2904</v>
      </c>
      <c r="E34" s="47"/>
      <c r="F34" s="69">
        <v>2904</v>
      </c>
      <c r="G34" s="47">
        <f>F34</f>
        <v>2904</v>
      </c>
      <c r="H34" s="47"/>
      <c r="I34" s="69">
        <v>2904</v>
      </c>
      <c r="J34" s="47">
        <f>I34</f>
        <v>2904</v>
      </c>
      <c r="K34" s="39"/>
      <c r="L34" s="109">
        <v>2904</v>
      </c>
      <c r="M34" s="109">
        <f>L34</f>
        <v>2904</v>
      </c>
      <c r="N34" s="109"/>
    </row>
    <row r="35" spans="1:14" ht="23.25" customHeight="1">
      <c r="A35" s="33"/>
      <c r="B35" s="68" t="s">
        <v>212</v>
      </c>
      <c r="C35" s="69"/>
      <c r="D35" s="47"/>
      <c r="E35" s="47"/>
      <c r="F35" s="69"/>
      <c r="G35" s="47"/>
      <c r="H35" s="47"/>
      <c r="I35" s="69"/>
      <c r="J35" s="47"/>
      <c r="K35" s="39"/>
      <c r="L35" s="109"/>
      <c r="M35" s="109"/>
      <c r="N35" s="109"/>
    </row>
    <row r="36" spans="1:14" ht="36.75" customHeight="1">
      <c r="A36" s="33"/>
      <c r="B36" s="20" t="s">
        <v>159</v>
      </c>
      <c r="C36" s="70">
        <f aca="true" t="shared" si="8" ref="C36:M36">C24/C32</f>
        <v>0.4885109556039922</v>
      </c>
      <c r="D36" s="70">
        <f t="shared" si="8"/>
        <v>0.4885109556039922</v>
      </c>
      <c r="E36" s="70"/>
      <c r="F36" s="70">
        <f t="shared" si="8"/>
        <v>0.33883211189140416</v>
      </c>
      <c r="G36" s="70">
        <f t="shared" si="8"/>
        <v>0.33883211189140416</v>
      </c>
      <c r="H36" s="70"/>
      <c r="I36" s="70">
        <f t="shared" si="8"/>
        <v>0.34375958822509517</v>
      </c>
      <c r="J36" s="70">
        <f t="shared" si="8"/>
        <v>0.34375958822509517</v>
      </c>
      <c r="K36" s="70"/>
      <c r="L36" s="70">
        <f t="shared" si="8"/>
        <v>0.3443507222242334</v>
      </c>
      <c r="M36" s="70">
        <f t="shared" si="8"/>
        <v>0.3443507222242334</v>
      </c>
      <c r="N36" s="157"/>
    </row>
    <row r="37" spans="1:14" ht="47.25">
      <c r="A37" s="33"/>
      <c r="B37" s="220" t="s">
        <v>415</v>
      </c>
      <c r="C37" s="70">
        <f aca="true" t="shared" si="9" ref="C37:M37">C25/C33</f>
        <v>0.5272952512044047</v>
      </c>
      <c r="D37" s="70">
        <f t="shared" si="9"/>
        <v>0.5272952512044047</v>
      </c>
      <c r="E37" s="70"/>
      <c r="F37" s="70">
        <f t="shared" si="9"/>
        <v>0.3420013283152535</v>
      </c>
      <c r="G37" s="70">
        <f t="shared" si="9"/>
        <v>0.3420013283152535</v>
      </c>
      <c r="H37" s="70"/>
      <c r="I37" s="70">
        <f t="shared" si="9"/>
        <v>0.3452321496592881</v>
      </c>
      <c r="J37" s="70">
        <f t="shared" si="9"/>
        <v>0.3452321496592881</v>
      </c>
      <c r="K37" s="70"/>
      <c r="L37" s="70">
        <f t="shared" si="9"/>
        <v>0.34846069824831105</v>
      </c>
      <c r="M37" s="70">
        <f t="shared" si="9"/>
        <v>0.34846069824831105</v>
      </c>
      <c r="N37" s="109"/>
    </row>
    <row r="38" spans="1:14" ht="31.5">
      <c r="A38" s="33"/>
      <c r="B38" s="9" t="s">
        <v>417</v>
      </c>
      <c r="C38" s="70">
        <f aca="true" t="shared" si="10" ref="C38:M38">C26/C34</f>
        <v>0.29445592286501376</v>
      </c>
      <c r="D38" s="70">
        <f t="shared" si="10"/>
        <v>0.29445592286501376</v>
      </c>
      <c r="E38" s="70"/>
      <c r="F38" s="70">
        <f t="shared" si="10"/>
        <v>0.3141844696969697</v>
      </c>
      <c r="G38" s="70">
        <f t="shared" si="10"/>
        <v>0.3141844696969697</v>
      </c>
      <c r="H38" s="70"/>
      <c r="I38" s="70">
        <f t="shared" si="10"/>
        <v>0.33177880000000004</v>
      </c>
      <c r="J38" s="70">
        <f t="shared" si="10"/>
        <v>0.33177880000000004</v>
      </c>
      <c r="K38" s="70"/>
      <c r="L38" s="70">
        <f t="shared" si="10"/>
        <v>0.309366391184573</v>
      </c>
      <c r="M38" s="70">
        <f t="shared" si="10"/>
        <v>0.309366391184573</v>
      </c>
      <c r="N38" s="109"/>
    </row>
    <row r="39" spans="1:14" ht="15.75">
      <c r="A39" s="33"/>
      <c r="B39" s="68" t="s">
        <v>370</v>
      </c>
      <c r="C39" s="71"/>
      <c r="D39" s="70"/>
      <c r="E39" s="70"/>
      <c r="F39" s="71"/>
      <c r="G39" s="70"/>
      <c r="H39" s="70"/>
      <c r="I39" s="71"/>
      <c r="J39" s="70"/>
      <c r="K39" s="39"/>
      <c r="L39" s="109"/>
      <c r="M39" s="109"/>
      <c r="N39" s="109"/>
    </row>
    <row r="40" spans="1:14" ht="31.5">
      <c r="A40" s="33"/>
      <c r="B40" s="20" t="s">
        <v>191</v>
      </c>
      <c r="C40" s="70">
        <f aca="true" t="shared" si="11" ref="C40:M40">C32/C28*100</f>
        <v>29.550655118056852</v>
      </c>
      <c r="D40" s="70">
        <f t="shared" si="11"/>
        <v>29.550655118056852</v>
      </c>
      <c r="E40" s="70"/>
      <c r="F40" s="70">
        <f t="shared" si="11"/>
        <v>44.71519042857393</v>
      </c>
      <c r="G40" s="70">
        <f t="shared" si="11"/>
        <v>44.71519042857393</v>
      </c>
      <c r="H40" s="70"/>
      <c r="I40" s="70">
        <f t="shared" si="11"/>
        <v>45.716304235448185</v>
      </c>
      <c r="J40" s="70">
        <f t="shared" si="11"/>
        <v>45.716304235448185</v>
      </c>
      <c r="K40" s="70"/>
      <c r="L40" s="70">
        <f t="shared" si="11"/>
        <v>46.721242156182875</v>
      </c>
      <c r="M40" s="70">
        <f t="shared" si="11"/>
        <v>46.721242156182875</v>
      </c>
      <c r="N40" s="109"/>
    </row>
    <row r="41" spans="1:14" ht="47.25">
      <c r="A41" s="33"/>
      <c r="B41" s="220" t="s">
        <v>415</v>
      </c>
      <c r="C41" s="70">
        <f aca="true" t="shared" si="12" ref="C41:M41">C33/C29*100</f>
        <v>29.141012013397244</v>
      </c>
      <c r="D41" s="70">
        <f t="shared" si="12"/>
        <v>29.141012013397244</v>
      </c>
      <c r="E41" s="70"/>
      <c r="F41" s="70">
        <f t="shared" si="12"/>
        <v>44.71745931176494</v>
      </c>
      <c r="G41" s="70">
        <f t="shared" si="12"/>
        <v>44.71745931176494</v>
      </c>
      <c r="H41" s="70"/>
      <c r="I41" s="70">
        <f t="shared" si="12"/>
        <v>45.84473291033626</v>
      </c>
      <c r="J41" s="70">
        <f t="shared" si="12"/>
        <v>45.84473291033626</v>
      </c>
      <c r="K41" s="70"/>
      <c r="L41" s="70">
        <f t="shared" si="12"/>
        <v>46.97107893436704</v>
      </c>
      <c r="M41" s="70">
        <f t="shared" si="12"/>
        <v>46.97107893436704</v>
      </c>
      <c r="N41" s="109"/>
    </row>
    <row r="42" spans="1:14" ht="31.5">
      <c r="A42" s="33"/>
      <c r="B42" s="9" t="s">
        <v>417</v>
      </c>
      <c r="C42" s="70">
        <f aca="true" t="shared" si="13" ref="C42:M42">C34/C30*100</f>
        <v>31.78633975481611</v>
      </c>
      <c r="D42" s="70">
        <f t="shared" si="13"/>
        <v>31.78633975481611</v>
      </c>
      <c r="E42" s="70"/>
      <c r="F42" s="70">
        <f t="shared" si="13"/>
        <v>44.69755271663845</v>
      </c>
      <c r="G42" s="70">
        <f t="shared" si="13"/>
        <v>44.69755271663845</v>
      </c>
      <c r="H42" s="70"/>
      <c r="I42" s="70">
        <f t="shared" si="13"/>
        <v>44.69755271663845</v>
      </c>
      <c r="J42" s="70">
        <f t="shared" si="13"/>
        <v>44.69755271663845</v>
      </c>
      <c r="K42" s="70"/>
      <c r="L42" s="70">
        <f t="shared" si="13"/>
        <v>44.69755271663845</v>
      </c>
      <c r="M42" s="70">
        <f t="shared" si="13"/>
        <v>44.69755271663845</v>
      </c>
      <c r="N42" s="109"/>
    </row>
    <row r="43" spans="1:14" ht="80.25" customHeight="1">
      <c r="A43" s="33"/>
      <c r="B43" s="225" t="s">
        <v>467</v>
      </c>
      <c r="C43" s="62">
        <f aca="true" t="shared" si="14" ref="C43:M43">C44+C45</f>
        <v>1039.1</v>
      </c>
      <c r="D43" s="62">
        <f t="shared" si="14"/>
        <v>1039.1</v>
      </c>
      <c r="E43" s="62"/>
      <c r="F43" s="62">
        <f t="shared" si="14"/>
        <v>853.8000000000001</v>
      </c>
      <c r="G43" s="62">
        <f t="shared" si="14"/>
        <v>853.8000000000001</v>
      </c>
      <c r="H43" s="62"/>
      <c r="I43" s="62">
        <f t="shared" si="14"/>
        <v>901.6</v>
      </c>
      <c r="J43" s="62">
        <f t="shared" si="14"/>
        <v>901.6</v>
      </c>
      <c r="K43" s="62"/>
      <c r="L43" s="62">
        <f t="shared" si="14"/>
        <v>952.2</v>
      </c>
      <c r="M43" s="62">
        <f t="shared" si="14"/>
        <v>952.2</v>
      </c>
      <c r="N43" s="109"/>
    </row>
    <row r="44" spans="1:14" ht="47.25">
      <c r="A44" s="33"/>
      <c r="B44" s="220" t="s">
        <v>415</v>
      </c>
      <c r="C44" s="64">
        <v>889.1</v>
      </c>
      <c r="D44" s="64">
        <f>C44</f>
        <v>889.1</v>
      </c>
      <c r="E44" s="64"/>
      <c r="F44" s="64">
        <v>693.7</v>
      </c>
      <c r="G44" s="64">
        <f>F44</f>
        <v>693.7</v>
      </c>
      <c r="H44" s="64"/>
      <c r="I44" s="64">
        <v>732.6</v>
      </c>
      <c r="J44" s="64">
        <f>I44</f>
        <v>732.6</v>
      </c>
      <c r="K44" s="64"/>
      <c r="L44" s="64">
        <v>773.7</v>
      </c>
      <c r="M44" s="64">
        <f>L44</f>
        <v>773.7</v>
      </c>
      <c r="N44" s="109"/>
    </row>
    <row r="45" spans="1:14" ht="31.5">
      <c r="A45" s="33"/>
      <c r="B45" s="108" t="s">
        <v>417</v>
      </c>
      <c r="C45" s="64">
        <f>D45</f>
        <v>150</v>
      </c>
      <c r="D45" s="64">
        <v>150</v>
      </c>
      <c r="E45" s="64"/>
      <c r="F45" s="64">
        <v>160.1</v>
      </c>
      <c r="G45" s="64">
        <f>F45</f>
        <v>160.1</v>
      </c>
      <c r="H45" s="64"/>
      <c r="I45" s="64">
        <v>169</v>
      </c>
      <c r="J45" s="64">
        <f>I45</f>
        <v>169</v>
      </c>
      <c r="K45" s="64"/>
      <c r="L45" s="64">
        <v>178.5</v>
      </c>
      <c r="M45" s="64">
        <f>L45</f>
        <v>178.5</v>
      </c>
      <c r="N45" s="109"/>
    </row>
    <row r="46" spans="1:14" ht="15.75">
      <c r="A46" s="33"/>
      <c r="B46" s="227" t="s">
        <v>360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109"/>
    </row>
    <row r="47" spans="1:14" ht="51" customHeight="1">
      <c r="A47" s="33"/>
      <c r="B47" s="116" t="s">
        <v>375</v>
      </c>
      <c r="C47" s="64">
        <f aca="true" t="shared" si="15" ref="C47:M47">C48+C49</f>
        <v>12386</v>
      </c>
      <c r="D47" s="64">
        <f t="shared" si="15"/>
        <v>12386</v>
      </c>
      <c r="E47" s="64"/>
      <c r="F47" s="64">
        <f t="shared" si="15"/>
        <v>613</v>
      </c>
      <c r="G47" s="64">
        <f t="shared" si="15"/>
        <v>613</v>
      </c>
      <c r="H47" s="64"/>
      <c r="I47" s="64">
        <f t="shared" si="15"/>
        <v>619</v>
      </c>
      <c r="J47" s="64">
        <f t="shared" si="15"/>
        <v>619</v>
      </c>
      <c r="K47" s="64"/>
      <c r="L47" s="64">
        <f t="shared" si="15"/>
        <v>625</v>
      </c>
      <c r="M47" s="64">
        <f t="shared" si="15"/>
        <v>625</v>
      </c>
      <c r="N47" s="109"/>
    </row>
    <row r="48" spans="1:14" ht="47.25">
      <c r="A48" s="33"/>
      <c r="B48" s="231" t="s">
        <v>415</v>
      </c>
      <c r="C48" s="64">
        <v>12294</v>
      </c>
      <c r="D48" s="64">
        <f>C48</f>
        <v>12294</v>
      </c>
      <c r="E48" s="64"/>
      <c r="F48" s="64">
        <v>520</v>
      </c>
      <c r="G48" s="64">
        <v>520</v>
      </c>
      <c r="H48" s="64"/>
      <c r="I48" s="64">
        <v>525</v>
      </c>
      <c r="J48" s="64">
        <v>525</v>
      </c>
      <c r="K48" s="64"/>
      <c r="L48" s="64">
        <v>530</v>
      </c>
      <c r="M48" s="64">
        <v>530</v>
      </c>
      <c r="N48" s="109"/>
    </row>
    <row r="49" spans="1:14" ht="31.5">
      <c r="A49" s="33"/>
      <c r="B49" s="108" t="s">
        <v>417</v>
      </c>
      <c r="C49" s="64">
        <v>92</v>
      </c>
      <c r="D49" s="64">
        <v>92</v>
      </c>
      <c r="E49" s="64"/>
      <c r="F49" s="64">
        <v>93</v>
      </c>
      <c r="G49" s="64">
        <v>93</v>
      </c>
      <c r="H49" s="64"/>
      <c r="I49" s="64">
        <v>94</v>
      </c>
      <c r="J49" s="64">
        <v>94</v>
      </c>
      <c r="K49" s="64"/>
      <c r="L49" s="64">
        <v>95</v>
      </c>
      <c r="M49" s="64">
        <v>95</v>
      </c>
      <c r="N49" s="109"/>
    </row>
    <row r="50" spans="1:14" ht="22.5" customHeight="1">
      <c r="A50" s="33"/>
      <c r="B50" s="227" t="s">
        <v>369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109"/>
    </row>
    <row r="51" spans="1:14" ht="35.25" customHeight="1">
      <c r="A51" s="33"/>
      <c r="B51" s="116" t="s">
        <v>341</v>
      </c>
      <c r="C51" s="69">
        <f aca="true" t="shared" si="16" ref="C51:M51">C52+C53</f>
        <v>12339</v>
      </c>
      <c r="D51" s="69">
        <f t="shared" si="16"/>
        <v>12339</v>
      </c>
      <c r="E51" s="69"/>
      <c r="F51" s="69">
        <f t="shared" si="16"/>
        <v>360</v>
      </c>
      <c r="G51" s="69">
        <f t="shared" si="16"/>
        <v>360</v>
      </c>
      <c r="H51" s="69"/>
      <c r="I51" s="69">
        <f t="shared" si="16"/>
        <v>360</v>
      </c>
      <c r="J51" s="69">
        <f t="shared" si="16"/>
        <v>360</v>
      </c>
      <c r="K51" s="69"/>
      <c r="L51" s="69">
        <f t="shared" si="16"/>
        <v>360</v>
      </c>
      <c r="M51" s="69">
        <f t="shared" si="16"/>
        <v>360</v>
      </c>
      <c r="N51" s="109"/>
    </row>
    <row r="52" spans="1:14" ht="47.25">
      <c r="A52" s="33"/>
      <c r="B52" s="231" t="s">
        <v>415</v>
      </c>
      <c r="C52" s="69">
        <f>D52</f>
        <v>12294</v>
      </c>
      <c r="D52" s="69">
        <v>12294</v>
      </c>
      <c r="E52" s="69"/>
      <c r="F52" s="69">
        <v>315</v>
      </c>
      <c r="G52" s="69">
        <v>315</v>
      </c>
      <c r="H52" s="69"/>
      <c r="I52" s="69">
        <v>315</v>
      </c>
      <c r="J52" s="69">
        <v>315</v>
      </c>
      <c r="K52" s="69"/>
      <c r="L52" s="69">
        <v>315</v>
      </c>
      <c r="M52" s="69">
        <v>315</v>
      </c>
      <c r="N52" s="109"/>
    </row>
    <row r="53" spans="1:14" ht="31.5">
      <c r="A53" s="33"/>
      <c r="B53" s="108" t="s">
        <v>417</v>
      </c>
      <c r="C53" s="69">
        <v>45</v>
      </c>
      <c r="D53" s="69">
        <f>C53</f>
        <v>45</v>
      </c>
      <c r="E53" s="69"/>
      <c r="F53" s="69">
        <v>45</v>
      </c>
      <c r="G53" s="69">
        <v>45</v>
      </c>
      <c r="H53" s="69"/>
      <c r="I53" s="69">
        <v>45</v>
      </c>
      <c r="J53" s="69">
        <v>45</v>
      </c>
      <c r="K53" s="69"/>
      <c r="L53" s="69">
        <v>45</v>
      </c>
      <c r="M53" s="69">
        <v>45</v>
      </c>
      <c r="N53" s="109"/>
    </row>
    <row r="54" spans="1:14" ht="19.5" customHeight="1">
      <c r="A54" s="33"/>
      <c r="B54" s="227" t="s">
        <v>212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109"/>
    </row>
    <row r="55" spans="1:14" ht="39" customHeight="1">
      <c r="A55" s="33"/>
      <c r="B55" s="116" t="s">
        <v>159</v>
      </c>
      <c r="C55" s="64">
        <f aca="true" t="shared" si="17" ref="C55:M55">C43/C51</f>
        <v>0.08421265904854526</v>
      </c>
      <c r="D55" s="64">
        <f t="shared" si="17"/>
        <v>0.08421265904854526</v>
      </c>
      <c r="E55" s="64"/>
      <c r="F55" s="64">
        <f t="shared" si="17"/>
        <v>2.371666666666667</v>
      </c>
      <c r="G55" s="64">
        <f t="shared" si="17"/>
        <v>2.371666666666667</v>
      </c>
      <c r="H55" s="64"/>
      <c r="I55" s="64">
        <f t="shared" si="17"/>
        <v>2.5044444444444447</v>
      </c>
      <c r="J55" s="64">
        <f t="shared" si="17"/>
        <v>2.5044444444444447</v>
      </c>
      <c r="K55" s="64"/>
      <c r="L55" s="64">
        <f t="shared" si="17"/>
        <v>2.645</v>
      </c>
      <c r="M55" s="64">
        <f t="shared" si="17"/>
        <v>2.645</v>
      </c>
      <c r="N55" s="109"/>
    </row>
    <row r="56" spans="1:14" ht="47.25">
      <c r="A56" s="33"/>
      <c r="B56" s="231" t="s">
        <v>415</v>
      </c>
      <c r="C56" s="64">
        <f aca="true" t="shared" si="18" ref="C56:M56">C44/C52</f>
        <v>0.0723198308117781</v>
      </c>
      <c r="D56" s="64">
        <f t="shared" si="18"/>
        <v>0.0723198308117781</v>
      </c>
      <c r="E56" s="64"/>
      <c r="F56" s="64">
        <f t="shared" si="18"/>
        <v>2.2022222222222223</v>
      </c>
      <c r="G56" s="64">
        <f t="shared" si="18"/>
        <v>2.2022222222222223</v>
      </c>
      <c r="H56" s="64"/>
      <c r="I56" s="64">
        <f t="shared" si="18"/>
        <v>2.3257142857142856</v>
      </c>
      <c r="J56" s="64">
        <f t="shared" si="18"/>
        <v>2.3257142857142856</v>
      </c>
      <c r="K56" s="64"/>
      <c r="L56" s="64">
        <f t="shared" si="18"/>
        <v>2.4561904761904763</v>
      </c>
      <c r="M56" s="64">
        <f t="shared" si="18"/>
        <v>2.4561904761904763</v>
      </c>
      <c r="N56" s="109"/>
    </row>
    <row r="57" spans="1:14" ht="31.5">
      <c r="A57" s="33"/>
      <c r="B57" s="9" t="s">
        <v>417</v>
      </c>
      <c r="C57" s="64">
        <f aca="true" t="shared" si="19" ref="C57:M57">C45/C53</f>
        <v>3.3333333333333335</v>
      </c>
      <c r="D57" s="64">
        <f t="shared" si="19"/>
        <v>3.3333333333333335</v>
      </c>
      <c r="E57" s="64"/>
      <c r="F57" s="64">
        <f t="shared" si="19"/>
        <v>3.5577777777777775</v>
      </c>
      <c r="G57" s="64">
        <f t="shared" si="19"/>
        <v>3.5577777777777775</v>
      </c>
      <c r="H57" s="64"/>
      <c r="I57" s="64">
        <f t="shared" si="19"/>
        <v>3.7555555555555555</v>
      </c>
      <c r="J57" s="64">
        <f t="shared" si="19"/>
        <v>3.7555555555555555</v>
      </c>
      <c r="K57" s="64"/>
      <c r="L57" s="64">
        <f t="shared" si="19"/>
        <v>3.966666666666667</v>
      </c>
      <c r="M57" s="64">
        <f t="shared" si="19"/>
        <v>3.966666666666667</v>
      </c>
      <c r="N57" s="109"/>
    </row>
    <row r="58" spans="1:14" ht="15.75">
      <c r="A58" s="33"/>
      <c r="B58" s="68" t="s">
        <v>370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109"/>
    </row>
    <row r="59" spans="1:14" ht="40.5" customHeight="1">
      <c r="A59" s="33"/>
      <c r="B59" s="20" t="s">
        <v>191</v>
      </c>
      <c r="C59" s="64">
        <f aca="true" t="shared" si="20" ref="C59:M59">C51/C47*100</f>
        <v>99.6205393185855</v>
      </c>
      <c r="D59" s="64">
        <f t="shared" si="20"/>
        <v>99.6205393185855</v>
      </c>
      <c r="E59" s="64"/>
      <c r="F59" s="64">
        <f t="shared" si="20"/>
        <v>58.727569331158236</v>
      </c>
      <c r="G59" s="64">
        <f t="shared" si="20"/>
        <v>58.727569331158236</v>
      </c>
      <c r="H59" s="64"/>
      <c r="I59" s="64">
        <f t="shared" si="20"/>
        <v>58.15831987075929</v>
      </c>
      <c r="J59" s="64">
        <f t="shared" si="20"/>
        <v>58.15831987075929</v>
      </c>
      <c r="K59" s="64"/>
      <c r="L59" s="64">
        <f t="shared" si="20"/>
        <v>57.599999999999994</v>
      </c>
      <c r="M59" s="64">
        <f t="shared" si="20"/>
        <v>57.599999999999994</v>
      </c>
      <c r="N59" s="109"/>
    </row>
    <row r="60" spans="1:14" ht="47.25">
      <c r="A60" s="33"/>
      <c r="B60" s="220" t="s">
        <v>415</v>
      </c>
      <c r="C60" s="64">
        <f aca="true" t="shared" si="21" ref="C60:M60">C52/C48*100</f>
        <v>100</v>
      </c>
      <c r="D60" s="64">
        <f t="shared" si="21"/>
        <v>100</v>
      </c>
      <c r="E60" s="64"/>
      <c r="F60" s="64">
        <f t="shared" si="21"/>
        <v>60.57692307692307</v>
      </c>
      <c r="G60" s="64">
        <f t="shared" si="21"/>
        <v>60.57692307692307</v>
      </c>
      <c r="H60" s="64"/>
      <c r="I60" s="64">
        <f t="shared" si="21"/>
        <v>60</v>
      </c>
      <c r="J60" s="64">
        <f t="shared" si="21"/>
        <v>60</v>
      </c>
      <c r="K60" s="64"/>
      <c r="L60" s="64">
        <f t="shared" si="21"/>
        <v>59.43396226415094</v>
      </c>
      <c r="M60" s="64">
        <f t="shared" si="21"/>
        <v>59.43396226415094</v>
      </c>
      <c r="N60" s="109"/>
    </row>
    <row r="61" spans="1:14" ht="31.5">
      <c r="A61" s="33"/>
      <c r="B61" s="9" t="s">
        <v>417</v>
      </c>
      <c r="C61" s="64">
        <f aca="true" t="shared" si="22" ref="C61:M61">C53/C49*100</f>
        <v>48.91304347826087</v>
      </c>
      <c r="D61" s="64">
        <f t="shared" si="22"/>
        <v>48.91304347826087</v>
      </c>
      <c r="E61" s="64"/>
      <c r="F61" s="64">
        <f t="shared" si="22"/>
        <v>48.38709677419355</v>
      </c>
      <c r="G61" s="64">
        <f t="shared" si="22"/>
        <v>48.38709677419355</v>
      </c>
      <c r="H61" s="64"/>
      <c r="I61" s="64">
        <f t="shared" si="22"/>
        <v>47.87234042553192</v>
      </c>
      <c r="J61" s="64">
        <f t="shared" si="22"/>
        <v>47.87234042553192</v>
      </c>
      <c r="K61" s="64"/>
      <c r="L61" s="64">
        <f t="shared" si="22"/>
        <v>47.368421052631575</v>
      </c>
      <c r="M61" s="64">
        <f t="shared" si="22"/>
        <v>47.368421052631575</v>
      </c>
      <c r="N61" s="109"/>
    </row>
    <row r="62" spans="1:14" ht="98.25" customHeight="1">
      <c r="A62" s="100"/>
      <c r="B62" s="226" t="s">
        <v>143</v>
      </c>
      <c r="C62" s="62">
        <f aca="true" t="shared" si="23" ref="C62:M62">C63</f>
        <v>2206</v>
      </c>
      <c r="D62" s="62">
        <f t="shared" si="23"/>
        <v>2206</v>
      </c>
      <c r="E62" s="62"/>
      <c r="F62" s="62">
        <f t="shared" si="23"/>
        <v>2353.8019999999997</v>
      </c>
      <c r="G62" s="62">
        <f t="shared" si="23"/>
        <v>2353.8019999999997</v>
      </c>
      <c r="H62" s="62"/>
      <c r="I62" s="62">
        <f t="shared" si="23"/>
        <v>2485.614912</v>
      </c>
      <c r="J62" s="62">
        <f t="shared" si="23"/>
        <v>2485.614912</v>
      </c>
      <c r="K62" s="62"/>
      <c r="L62" s="62">
        <f t="shared" si="23"/>
        <v>2624.809347072</v>
      </c>
      <c r="M62" s="62">
        <f t="shared" si="23"/>
        <v>2624.809347072</v>
      </c>
      <c r="N62" s="109"/>
    </row>
    <row r="63" spans="1:14" ht="31.5">
      <c r="A63" s="100"/>
      <c r="B63" s="100" t="s">
        <v>498</v>
      </c>
      <c r="C63" s="64">
        <v>2206</v>
      </c>
      <c r="D63" s="45">
        <f>C63</f>
        <v>2206</v>
      </c>
      <c r="E63" s="45"/>
      <c r="F63" s="45">
        <f>C63*1.067</f>
        <v>2353.8019999999997</v>
      </c>
      <c r="G63" s="45">
        <f>F63</f>
        <v>2353.8019999999997</v>
      </c>
      <c r="H63" s="45"/>
      <c r="I63" s="45">
        <f>F63*1.056</f>
        <v>2485.614912</v>
      </c>
      <c r="J63" s="45">
        <f>I63</f>
        <v>2485.614912</v>
      </c>
      <c r="K63" s="45"/>
      <c r="L63" s="45">
        <f>I63*1.056</f>
        <v>2624.809347072</v>
      </c>
      <c r="M63" s="45">
        <f>L63</f>
        <v>2624.809347072</v>
      </c>
      <c r="N63" s="109"/>
    </row>
    <row r="64" spans="1:14" ht="15.75">
      <c r="A64" s="100"/>
      <c r="B64" s="227" t="s">
        <v>360</v>
      </c>
      <c r="C64" s="64"/>
      <c r="D64" s="45"/>
      <c r="E64" s="45"/>
      <c r="F64" s="64"/>
      <c r="G64" s="45"/>
      <c r="H64" s="39"/>
      <c r="I64" s="64"/>
      <c r="J64" s="45"/>
      <c r="K64" s="39"/>
      <c r="L64" s="109"/>
      <c r="M64" s="109"/>
      <c r="N64" s="109"/>
    </row>
    <row r="65" spans="1:14" ht="49.5" customHeight="1">
      <c r="A65" s="100"/>
      <c r="B65" s="116" t="s">
        <v>374</v>
      </c>
      <c r="C65" s="64">
        <v>5084</v>
      </c>
      <c r="D65" s="64">
        <v>5084</v>
      </c>
      <c r="E65" s="64"/>
      <c r="F65" s="64">
        <v>5084</v>
      </c>
      <c r="G65" s="64">
        <v>5084</v>
      </c>
      <c r="H65" s="64"/>
      <c r="I65" s="64">
        <v>5084</v>
      </c>
      <c r="J65" s="64">
        <v>5084</v>
      </c>
      <c r="K65" s="64"/>
      <c r="L65" s="64">
        <v>5084</v>
      </c>
      <c r="M65" s="64">
        <v>5084</v>
      </c>
      <c r="N65" s="109"/>
    </row>
    <row r="66" spans="1:14" ht="15.75">
      <c r="A66" s="100"/>
      <c r="B66" s="227" t="s">
        <v>369</v>
      </c>
      <c r="C66" s="64"/>
      <c r="D66" s="45"/>
      <c r="E66" s="45"/>
      <c r="F66" s="64"/>
      <c r="G66" s="45"/>
      <c r="H66" s="39"/>
      <c r="I66" s="64"/>
      <c r="J66" s="45"/>
      <c r="K66" s="39"/>
      <c r="L66" s="109"/>
      <c r="M66" s="109"/>
      <c r="N66" s="109"/>
    </row>
    <row r="67" spans="1:14" ht="47.25">
      <c r="A67" s="100"/>
      <c r="B67" s="116" t="s">
        <v>340</v>
      </c>
      <c r="C67" s="45">
        <v>813</v>
      </c>
      <c r="D67" s="45">
        <v>813</v>
      </c>
      <c r="E67" s="45"/>
      <c r="F67" s="45">
        <v>910</v>
      </c>
      <c r="G67" s="45">
        <v>910</v>
      </c>
      <c r="H67" s="45"/>
      <c r="I67" s="45">
        <v>930</v>
      </c>
      <c r="J67" s="45">
        <v>930</v>
      </c>
      <c r="K67" s="39"/>
      <c r="L67" s="109">
        <v>930</v>
      </c>
      <c r="M67" s="109">
        <v>930</v>
      </c>
      <c r="N67" s="109"/>
    </row>
    <row r="68" spans="1:14" ht="19.5" customHeight="1">
      <c r="A68" s="100"/>
      <c r="B68" s="227" t="s">
        <v>212</v>
      </c>
      <c r="C68" s="64"/>
      <c r="D68" s="45"/>
      <c r="E68" s="45"/>
      <c r="F68" s="64"/>
      <c r="G68" s="45"/>
      <c r="H68" s="39"/>
      <c r="I68" s="64"/>
      <c r="J68" s="45"/>
      <c r="K68" s="39"/>
      <c r="L68" s="109"/>
      <c r="M68" s="109"/>
      <c r="N68" s="109"/>
    </row>
    <row r="69" spans="1:14" ht="37.5" customHeight="1">
      <c r="A69" s="100"/>
      <c r="B69" s="116" t="s">
        <v>373</v>
      </c>
      <c r="C69" s="71">
        <f>C62/C67</f>
        <v>2.713407134071341</v>
      </c>
      <c r="D69" s="71">
        <f aca="true" t="shared" si="24" ref="D69:M69">D62/D67</f>
        <v>2.713407134071341</v>
      </c>
      <c r="E69" s="71"/>
      <c r="F69" s="71">
        <f t="shared" si="24"/>
        <v>2.586595604395604</v>
      </c>
      <c r="G69" s="71">
        <f t="shared" si="24"/>
        <v>2.586595604395604</v>
      </c>
      <c r="H69" s="71"/>
      <c r="I69" s="71">
        <f t="shared" si="24"/>
        <v>2.672704206451613</v>
      </c>
      <c r="J69" s="71">
        <f t="shared" si="24"/>
        <v>2.672704206451613</v>
      </c>
      <c r="K69" s="71"/>
      <c r="L69" s="71">
        <f t="shared" si="24"/>
        <v>2.8223756420129034</v>
      </c>
      <c r="M69" s="71">
        <f t="shared" si="24"/>
        <v>2.8223756420129034</v>
      </c>
      <c r="N69" s="109"/>
    </row>
    <row r="70" spans="1:14" ht="15.75" customHeight="1">
      <c r="A70" s="33"/>
      <c r="B70" s="68" t="s">
        <v>370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109"/>
    </row>
    <row r="71" spans="1:14" ht="37.5" customHeight="1">
      <c r="A71" s="33"/>
      <c r="B71" s="20" t="s">
        <v>372</v>
      </c>
      <c r="C71" s="64">
        <f>C67/C65*100</f>
        <v>15.991345397324942</v>
      </c>
      <c r="D71" s="64">
        <f aca="true" t="shared" si="25" ref="D71:M71">D67/D65*100</f>
        <v>15.991345397324942</v>
      </c>
      <c r="E71" s="64"/>
      <c r="F71" s="64">
        <f t="shared" si="25"/>
        <v>17.899291896144767</v>
      </c>
      <c r="G71" s="64">
        <f t="shared" si="25"/>
        <v>17.899291896144767</v>
      </c>
      <c r="H71" s="64"/>
      <c r="I71" s="64">
        <f t="shared" si="25"/>
        <v>18.29268292682927</v>
      </c>
      <c r="J71" s="64">
        <f t="shared" si="25"/>
        <v>18.29268292682927</v>
      </c>
      <c r="K71" s="64"/>
      <c r="L71" s="64">
        <f t="shared" si="25"/>
        <v>18.29268292682927</v>
      </c>
      <c r="M71" s="64">
        <f t="shared" si="25"/>
        <v>18.29268292682927</v>
      </c>
      <c r="N71" s="109"/>
    </row>
    <row r="72" spans="1:14" ht="33" customHeight="1">
      <c r="A72" s="33"/>
      <c r="B72" s="272" t="s">
        <v>523</v>
      </c>
      <c r="C72" s="273">
        <v>3360.4</v>
      </c>
      <c r="D72" s="273">
        <f>C72</f>
        <v>3360.4</v>
      </c>
      <c r="E72" s="271"/>
      <c r="F72" s="271"/>
      <c r="G72" s="271"/>
      <c r="H72" s="271"/>
      <c r="I72" s="271"/>
      <c r="J72" s="271"/>
      <c r="K72" s="271"/>
      <c r="L72" s="271"/>
      <c r="M72" s="271"/>
      <c r="N72" s="104"/>
    </row>
    <row r="73" spans="1:14" ht="30.75" customHeight="1">
      <c r="A73" s="33"/>
      <c r="B73" s="100" t="s">
        <v>498</v>
      </c>
      <c r="C73" s="271">
        <v>3360.4</v>
      </c>
      <c r="D73" s="271">
        <f>C73</f>
        <v>3360.4</v>
      </c>
      <c r="E73" s="271"/>
      <c r="F73" s="271"/>
      <c r="G73" s="271"/>
      <c r="H73" s="271"/>
      <c r="I73" s="271"/>
      <c r="J73" s="271"/>
      <c r="K73" s="271"/>
      <c r="L73" s="271"/>
      <c r="M73" s="271"/>
      <c r="N73" s="104"/>
    </row>
    <row r="74" spans="1:14" ht="17.25" customHeight="1">
      <c r="A74" s="33"/>
      <c r="B74" s="227" t="s">
        <v>362</v>
      </c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104"/>
    </row>
    <row r="75" spans="1:14" ht="35.25" customHeight="1">
      <c r="A75" s="33"/>
      <c r="B75" s="116" t="s">
        <v>522</v>
      </c>
      <c r="C75" s="271">
        <v>87628</v>
      </c>
      <c r="D75" s="271">
        <f>C75</f>
        <v>87628</v>
      </c>
      <c r="E75" s="271"/>
      <c r="F75" s="271"/>
      <c r="G75" s="271"/>
      <c r="H75" s="271"/>
      <c r="I75" s="271"/>
      <c r="J75" s="271"/>
      <c r="K75" s="271"/>
      <c r="L75" s="271"/>
      <c r="M75" s="271"/>
      <c r="N75" s="104"/>
    </row>
    <row r="76" spans="1:14" ht="18" customHeight="1">
      <c r="A76" s="33"/>
      <c r="B76" s="227" t="s">
        <v>364</v>
      </c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104"/>
    </row>
    <row r="77" spans="1:14" ht="17.25" customHeight="1">
      <c r="A77" s="33"/>
      <c r="B77" s="116" t="s">
        <v>524</v>
      </c>
      <c r="C77" s="271">
        <f>C75</f>
        <v>87628</v>
      </c>
      <c r="D77" s="271">
        <f>C77</f>
        <v>87628</v>
      </c>
      <c r="E77" s="271"/>
      <c r="F77" s="271"/>
      <c r="G77" s="271"/>
      <c r="H77" s="271"/>
      <c r="I77" s="271"/>
      <c r="J77" s="271"/>
      <c r="K77" s="271"/>
      <c r="L77" s="271"/>
      <c r="M77" s="271"/>
      <c r="N77" s="104"/>
    </row>
    <row r="78" spans="1:14" ht="15" customHeight="1">
      <c r="A78" s="33"/>
      <c r="B78" s="227" t="s">
        <v>366</v>
      </c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104"/>
    </row>
    <row r="79" spans="1:14" ht="30.75" customHeight="1">
      <c r="A79" s="33"/>
      <c r="B79" s="100" t="s">
        <v>224</v>
      </c>
      <c r="C79" s="274">
        <f>C73/C77</f>
        <v>0.038348473090792895</v>
      </c>
      <c r="D79" s="274">
        <f>C79</f>
        <v>0.038348473090792895</v>
      </c>
      <c r="E79" s="271"/>
      <c r="F79" s="271"/>
      <c r="G79" s="271"/>
      <c r="H79" s="271"/>
      <c r="I79" s="271"/>
      <c r="J79" s="271"/>
      <c r="K79" s="271"/>
      <c r="L79" s="271"/>
      <c r="M79" s="271"/>
      <c r="N79" s="104"/>
    </row>
    <row r="80" spans="1:14" ht="20.25" customHeight="1">
      <c r="A80" s="33"/>
      <c r="B80" s="68" t="s">
        <v>368</v>
      </c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104"/>
    </row>
    <row r="81" spans="1:14" ht="18.75" customHeight="1">
      <c r="A81" s="33"/>
      <c r="B81" s="20" t="s">
        <v>525</v>
      </c>
      <c r="C81" s="271">
        <v>100</v>
      </c>
      <c r="D81" s="271">
        <v>100</v>
      </c>
      <c r="E81" s="271"/>
      <c r="F81" s="271"/>
      <c r="G81" s="271"/>
      <c r="H81" s="271"/>
      <c r="I81" s="271"/>
      <c r="J81" s="271"/>
      <c r="K81" s="271"/>
      <c r="L81" s="271"/>
      <c r="M81" s="271"/>
      <c r="N81" s="104"/>
    </row>
    <row r="82" spans="1:14" ht="37.5" customHeight="1">
      <c r="A82" s="230" t="s">
        <v>245</v>
      </c>
      <c r="B82" s="158"/>
      <c r="C82" s="159"/>
      <c r="D82" s="39"/>
      <c r="E82" s="39"/>
      <c r="F82" s="64"/>
      <c r="G82" s="45"/>
      <c r="H82" s="39"/>
      <c r="I82" s="64"/>
      <c r="J82" s="45"/>
      <c r="K82" s="39"/>
      <c r="L82" s="109"/>
      <c r="M82" s="109"/>
      <c r="N82" s="109"/>
    </row>
    <row r="83" spans="1:14" ht="71.25" customHeight="1">
      <c r="A83" s="7" t="s">
        <v>9</v>
      </c>
      <c r="B83" s="158"/>
      <c r="C83" s="159"/>
      <c r="D83" s="39"/>
      <c r="E83" s="39"/>
      <c r="F83" s="64"/>
      <c r="G83" s="45"/>
      <c r="H83" s="39"/>
      <c r="I83" s="64"/>
      <c r="J83" s="45"/>
      <c r="K83" s="39"/>
      <c r="L83" s="109"/>
      <c r="M83" s="109"/>
      <c r="N83" s="109"/>
    </row>
    <row r="84" spans="1:14" ht="129.75" customHeight="1">
      <c r="A84" s="100" t="s">
        <v>342</v>
      </c>
      <c r="B84" s="160"/>
      <c r="C84" s="113"/>
      <c r="D84" s="39"/>
      <c r="E84" s="39"/>
      <c r="F84" s="39"/>
      <c r="G84" s="39"/>
      <c r="H84" s="39"/>
      <c r="I84" s="39"/>
      <c r="J84" s="39"/>
      <c r="K84" s="39"/>
      <c r="L84" s="109"/>
      <c r="M84" s="109"/>
      <c r="N84" s="109"/>
    </row>
    <row r="85" spans="1:14" ht="31.5">
      <c r="A85" s="34" t="s">
        <v>200</v>
      </c>
      <c r="B85" s="161"/>
      <c r="C85" s="62">
        <f aca="true" t="shared" si="26" ref="C85:M86">C86</f>
        <v>253</v>
      </c>
      <c r="D85" s="62">
        <f t="shared" si="26"/>
        <v>253</v>
      </c>
      <c r="E85" s="62"/>
      <c r="F85" s="62">
        <f t="shared" si="26"/>
        <v>270</v>
      </c>
      <c r="G85" s="62">
        <f t="shared" si="26"/>
        <v>270</v>
      </c>
      <c r="H85" s="62"/>
      <c r="I85" s="62">
        <f t="shared" si="26"/>
        <v>285.1</v>
      </c>
      <c r="J85" s="62">
        <f t="shared" si="26"/>
        <v>285.1</v>
      </c>
      <c r="K85" s="62"/>
      <c r="L85" s="62">
        <f t="shared" si="26"/>
        <v>301</v>
      </c>
      <c r="M85" s="62">
        <f t="shared" si="26"/>
        <v>301</v>
      </c>
      <c r="N85" s="109"/>
    </row>
    <row r="86" spans="1:14" ht="78.75">
      <c r="A86" s="220" t="s">
        <v>420</v>
      </c>
      <c r="B86" s="161"/>
      <c r="C86" s="64">
        <f>C87</f>
        <v>253</v>
      </c>
      <c r="D86" s="64">
        <f t="shared" si="26"/>
        <v>253</v>
      </c>
      <c r="E86" s="64">
        <f t="shared" si="26"/>
        <v>0</v>
      </c>
      <c r="F86" s="64">
        <f t="shared" si="26"/>
        <v>270</v>
      </c>
      <c r="G86" s="64">
        <f t="shared" si="26"/>
        <v>270</v>
      </c>
      <c r="H86" s="64">
        <f t="shared" si="26"/>
        <v>0</v>
      </c>
      <c r="I86" s="64">
        <f t="shared" si="26"/>
        <v>285.1</v>
      </c>
      <c r="J86" s="64">
        <f t="shared" si="26"/>
        <v>285.1</v>
      </c>
      <c r="K86" s="64">
        <f t="shared" si="26"/>
        <v>0</v>
      </c>
      <c r="L86" s="64">
        <f t="shared" si="26"/>
        <v>301</v>
      </c>
      <c r="M86" s="64">
        <f t="shared" si="26"/>
        <v>301</v>
      </c>
      <c r="N86" s="109"/>
    </row>
    <row r="87" spans="1:14" ht="115.5" customHeight="1">
      <c r="A87" s="21"/>
      <c r="B87" s="275" t="s">
        <v>6</v>
      </c>
      <c r="C87" s="43">
        <f>D87</f>
        <v>253</v>
      </c>
      <c r="D87" s="43">
        <v>253</v>
      </c>
      <c r="E87" s="43"/>
      <c r="F87" s="43">
        <v>270</v>
      </c>
      <c r="G87" s="43">
        <f>F87</f>
        <v>270</v>
      </c>
      <c r="H87" s="43"/>
      <c r="I87" s="43">
        <v>285.1</v>
      </c>
      <c r="J87" s="43">
        <f>I87</f>
        <v>285.1</v>
      </c>
      <c r="K87" s="67"/>
      <c r="L87" s="28">
        <v>301</v>
      </c>
      <c r="M87" s="28">
        <f>L87</f>
        <v>301</v>
      </c>
      <c r="N87" s="16"/>
    </row>
    <row r="88" spans="1:14" ht="15.75">
      <c r="A88" s="21"/>
      <c r="B88" s="40" t="s">
        <v>362</v>
      </c>
      <c r="C88" s="45"/>
      <c r="D88" s="45"/>
      <c r="E88" s="45"/>
      <c r="F88" s="45"/>
      <c r="G88" s="45"/>
      <c r="H88" s="45"/>
      <c r="I88" s="45"/>
      <c r="J88" s="45"/>
      <c r="K88" s="39"/>
      <c r="L88" s="16"/>
      <c r="M88" s="16"/>
      <c r="N88" s="16"/>
    </row>
    <row r="89" spans="1:14" ht="36" customHeight="1">
      <c r="A89" s="21"/>
      <c r="B89" s="19" t="s">
        <v>344</v>
      </c>
      <c r="C89" s="45">
        <f>D89</f>
        <v>885</v>
      </c>
      <c r="D89" s="39">
        <v>885</v>
      </c>
      <c r="E89" s="39"/>
      <c r="F89" s="45">
        <f>G89</f>
        <v>885</v>
      </c>
      <c r="G89" s="39">
        <v>885</v>
      </c>
      <c r="H89" s="39"/>
      <c r="I89" s="45">
        <f>J89</f>
        <v>885</v>
      </c>
      <c r="J89" s="39">
        <v>885</v>
      </c>
      <c r="K89" s="39"/>
      <c r="L89" s="39">
        <v>885</v>
      </c>
      <c r="M89" s="39">
        <v>885</v>
      </c>
      <c r="N89" s="16"/>
    </row>
    <row r="90" spans="1:14" ht="34.5" customHeight="1">
      <c r="A90" s="21"/>
      <c r="B90" s="115" t="s">
        <v>345</v>
      </c>
      <c r="C90" s="47">
        <f>D90</f>
        <v>130</v>
      </c>
      <c r="D90" s="47">
        <v>130</v>
      </c>
      <c r="E90" s="47"/>
      <c r="F90" s="47">
        <v>95</v>
      </c>
      <c r="G90" s="47">
        <v>95</v>
      </c>
      <c r="H90" s="47"/>
      <c r="I90" s="47">
        <v>100</v>
      </c>
      <c r="J90" s="47">
        <v>100</v>
      </c>
      <c r="K90" s="39"/>
      <c r="L90" s="16">
        <v>106</v>
      </c>
      <c r="M90" s="16">
        <v>106</v>
      </c>
      <c r="N90" s="16"/>
    </row>
    <row r="91" spans="1:14" ht="23.25" customHeight="1">
      <c r="A91" s="21"/>
      <c r="B91" s="40" t="s">
        <v>364</v>
      </c>
      <c r="C91" s="47"/>
      <c r="D91" s="47"/>
      <c r="E91" s="47"/>
      <c r="F91" s="47"/>
      <c r="G91" s="47"/>
      <c r="H91" s="47"/>
      <c r="I91" s="47"/>
      <c r="J91" s="47"/>
      <c r="K91" s="39"/>
      <c r="L91" s="16"/>
      <c r="M91" s="16"/>
      <c r="N91" s="16"/>
    </row>
    <row r="92" spans="1:14" ht="20.25" customHeight="1">
      <c r="A92" s="21"/>
      <c r="B92" s="30" t="s">
        <v>346</v>
      </c>
      <c r="C92" s="47">
        <v>130</v>
      </c>
      <c r="D92" s="47">
        <f>C92</f>
        <v>130</v>
      </c>
      <c r="E92" s="47"/>
      <c r="F92" s="47">
        <v>95</v>
      </c>
      <c r="G92" s="47">
        <v>95</v>
      </c>
      <c r="H92" s="47"/>
      <c r="I92" s="47">
        <v>100</v>
      </c>
      <c r="J92" s="47">
        <v>100</v>
      </c>
      <c r="K92" s="39"/>
      <c r="L92" s="39">
        <v>106</v>
      </c>
      <c r="M92" s="39">
        <v>106</v>
      </c>
      <c r="N92" s="16"/>
    </row>
    <row r="93" spans="1:14" ht="15.75">
      <c r="A93" s="21"/>
      <c r="B93" s="40" t="s">
        <v>366</v>
      </c>
      <c r="C93" s="45"/>
      <c r="D93" s="45"/>
      <c r="E93" s="45"/>
      <c r="F93" s="45"/>
      <c r="G93" s="45"/>
      <c r="H93" s="45"/>
      <c r="I93" s="45"/>
      <c r="J93" s="45"/>
      <c r="K93" s="39"/>
      <c r="L93" s="16"/>
      <c r="M93" s="16"/>
      <c r="N93" s="16"/>
    </row>
    <row r="94" spans="1:14" ht="41.25" customHeight="1">
      <c r="A94" s="21"/>
      <c r="B94" s="33" t="s">
        <v>347</v>
      </c>
      <c r="C94" s="70">
        <f>C87/C92</f>
        <v>1.9461538461538461</v>
      </c>
      <c r="D94" s="70">
        <f>D87/D92</f>
        <v>1.9461538461538461</v>
      </c>
      <c r="E94" s="70"/>
      <c r="F94" s="70">
        <f aca="true" t="shared" si="27" ref="F94:M94">F92/F87</f>
        <v>0.35185185185185186</v>
      </c>
      <c r="G94" s="70">
        <f t="shared" si="27"/>
        <v>0.35185185185185186</v>
      </c>
      <c r="H94" s="70"/>
      <c r="I94" s="70">
        <f t="shared" si="27"/>
        <v>0.350754121360926</v>
      </c>
      <c r="J94" s="70">
        <f t="shared" si="27"/>
        <v>0.350754121360926</v>
      </c>
      <c r="K94" s="70"/>
      <c r="L94" s="70">
        <f t="shared" si="27"/>
        <v>0.3521594684385382</v>
      </c>
      <c r="M94" s="70">
        <f t="shared" si="27"/>
        <v>0.3521594684385382</v>
      </c>
      <c r="N94" s="16"/>
    </row>
    <row r="95" spans="1:14" ht="15.75">
      <c r="A95" s="21"/>
      <c r="B95" s="40" t="s">
        <v>368</v>
      </c>
      <c r="C95" s="45"/>
      <c r="D95" s="45"/>
      <c r="E95" s="45"/>
      <c r="F95" s="45"/>
      <c r="G95" s="45"/>
      <c r="H95" s="45"/>
      <c r="I95" s="45"/>
      <c r="J95" s="45"/>
      <c r="K95" s="39"/>
      <c r="L95" s="16"/>
      <c r="M95" s="16"/>
      <c r="N95" s="16"/>
    </row>
    <row r="96" spans="1:14" ht="35.25" customHeight="1">
      <c r="A96" s="21"/>
      <c r="B96" s="19" t="s">
        <v>343</v>
      </c>
      <c r="C96" s="45">
        <f>C92/C89*100</f>
        <v>14.689265536723164</v>
      </c>
      <c r="D96" s="45">
        <f aca="true" t="shared" si="28" ref="D96:M96">D92/D89*100</f>
        <v>14.689265536723164</v>
      </c>
      <c r="E96" s="45"/>
      <c r="F96" s="45">
        <f t="shared" si="28"/>
        <v>10.734463276836157</v>
      </c>
      <c r="G96" s="45">
        <f t="shared" si="28"/>
        <v>10.734463276836157</v>
      </c>
      <c r="H96" s="45"/>
      <c r="I96" s="45">
        <f t="shared" si="28"/>
        <v>11.299435028248588</v>
      </c>
      <c r="J96" s="45">
        <f t="shared" si="28"/>
        <v>11.299435028248588</v>
      </c>
      <c r="K96" s="45"/>
      <c r="L96" s="45">
        <f t="shared" si="28"/>
        <v>11.977401129943503</v>
      </c>
      <c r="M96" s="45">
        <f t="shared" si="28"/>
        <v>11.977401129943503</v>
      </c>
      <c r="N96" s="16"/>
    </row>
    <row r="97" spans="1:14" ht="138" customHeight="1">
      <c r="A97" s="230" t="s">
        <v>246</v>
      </c>
      <c r="B97" s="33"/>
      <c r="C97" s="43">
        <f aca="true" t="shared" si="29" ref="C97:N97">C100+C157+C235+C257+C290</f>
        <v>25046.1</v>
      </c>
      <c r="D97" s="43">
        <f t="shared" si="29"/>
        <v>25046.1</v>
      </c>
      <c r="E97" s="43">
        <f t="shared" si="29"/>
        <v>0</v>
      </c>
      <c r="F97" s="43">
        <f t="shared" si="29"/>
        <v>31083.117000000006</v>
      </c>
      <c r="G97" s="43">
        <f t="shared" si="29"/>
        <v>31083.117000000006</v>
      </c>
      <c r="H97" s="43">
        <f t="shared" si="29"/>
        <v>0</v>
      </c>
      <c r="I97" s="43">
        <f t="shared" si="29"/>
        <v>29228.822935000004</v>
      </c>
      <c r="J97" s="43">
        <f t="shared" si="29"/>
        <v>29228.822935000004</v>
      </c>
      <c r="K97" s="43">
        <f t="shared" si="29"/>
        <v>0</v>
      </c>
      <c r="L97" s="43">
        <f t="shared" si="29"/>
        <v>30066.822696425</v>
      </c>
      <c r="M97" s="43">
        <f t="shared" si="29"/>
        <v>30066.822696425</v>
      </c>
      <c r="N97" s="43">
        <f t="shared" si="29"/>
        <v>0</v>
      </c>
    </row>
    <row r="98" spans="1:14" ht="64.5" customHeight="1">
      <c r="A98" s="243" t="s">
        <v>169</v>
      </c>
      <c r="B98" s="162"/>
      <c r="C98" s="74"/>
      <c r="D98" s="74"/>
      <c r="E98" s="74"/>
      <c r="F98" s="74"/>
      <c r="G98" s="74"/>
      <c r="H98" s="74"/>
      <c r="I98" s="74"/>
      <c r="J98" s="74"/>
      <c r="K98" s="39"/>
      <c r="L98" s="16"/>
      <c r="M98" s="16"/>
      <c r="N98" s="16"/>
    </row>
    <row r="99" spans="1:14" ht="68.25" customHeight="1">
      <c r="A99" s="100" t="s">
        <v>170</v>
      </c>
      <c r="B99" s="33"/>
      <c r="C99" s="74"/>
      <c r="D99" s="39"/>
      <c r="E99" s="39"/>
      <c r="F99" s="39"/>
      <c r="G99" s="39"/>
      <c r="H99" s="39"/>
      <c r="I99" s="39"/>
      <c r="J99" s="39"/>
      <c r="K99" s="39"/>
      <c r="L99" s="16"/>
      <c r="M99" s="16"/>
      <c r="N99" s="16"/>
    </row>
    <row r="100" spans="1:14" ht="19.5" customHeight="1">
      <c r="A100" s="15" t="s">
        <v>198</v>
      </c>
      <c r="B100" s="113"/>
      <c r="C100" s="56">
        <f aca="true" t="shared" si="30" ref="C100:J100">SUM(C101:C103)</f>
        <v>9280.5</v>
      </c>
      <c r="D100" s="263">
        <f t="shared" si="30"/>
        <v>9280.5</v>
      </c>
      <c r="E100" s="56"/>
      <c r="F100" s="56">
        <f t="shared" si="30"/>
        <v>6153.5</v>
      </c>
      <c r="G100" s="56">
        <f t="shared" si="30"/>
        <v>6153.5</v>
      </c>
      <c r="H100" s="56">
        <f t="shared" si="30"/>
        <v>0</v>
      </c>
      <c r="I100" s="56">
        <f t="shared" si="30"/>
        <v>6498.5</v>
      </c>
      <c r="J100" s="56">
        <f t="shared" si="30"/>
        <v>6498.5</v>
      </c>
      <c r="K100" s="56"/>
      <c r="L100" s="56">
        <f>SUM(L101:L103)</f>
        <v>6863</v>
      </c>
      <c r="M100" s="56">
        <f>SUM(M101:M103)</f>
        <v>6863</v>
      </c>
      <c r="N100" s="16"/>
    </row>
    <row r="101" spans="1:14" ht="47.25">
      <c r="A101" s="220" t="s">
        <v>415</v>
      </c>
      <c r="B101" s="163"/>
      <c r="C101" s="75">
        <f aca="true" t="shared" si="31" ref="C101:M101">C105+C124</f>
        <v>392.59999999999997</v>
      </c>
      <c r="D101" s="75">
        <f t="shared" si="31"/>
        <v>392.59999999999997</v>
      </c>
      <c r="E101" s="75"/>
      <c r="F101" s="75">
        <f>G101</f>
        <v>419</v>
      </c>
      <c r="G101" s="75">
        <f t="shared" si="31"/>
        <v>419</v>
      </c>
      <c r="H101" s="75"/>
      <c r="I101" s="75">
        <f t="shared" si="31"/>
        <v>442.6</v>
      </c>
      <c r="J101" s="75">
        <f t="shared" si="31"/>
        <v>442.6</v>
      </c>
      <c r="K101" s="75"/>
      <c r="L101" s="75">
        <f t="shared" si="31"/>
        <v>467.7</v>
      </c>
      <c r="M101" s="75">
        <f t="shared" si="31"/>
        <v>467.7</v>
      </c>
      <c r="N101" s="16"/>
    </row>
    <row r="102" spans="1:14" ht="36" customHeight="1">
      <c r="A102" s="9" t="s">
        <v>417</v>
      </c>
      <c r="B102" s="34"/>
      <c r="C102" s="43">
        <f aca="true" t="shared" si="32" ref="C102:M102">C106+C125</f>
        <v>62.1</v>
      </c>
      <c r="D102" s="43">
        <f t="shared" si="32"/>
        <v>62.1</v>
      </c>
      <c r="E102" s="43"/>
      <c r="F102" s="43">
        <f t="shared" si="32"/>
        <v>66.3</v>
      </c>
      <c r="G102" s="43">
        <f t="shared" si="32"/>
        <v>66.3</v>
      </c>
      <c r="H102" s="43"/>
      <c r="I102" s="43">
        <f t="shared" si="32"/>
        <v>70.3</v>
      </c>
      <c r="J102" s="43">
        <f t="shared" si="32"/>
        <v>70.3</v>
      </c>
      <c r="K102" s="43"/>
      <c r="L102" s="43">
        <f t="shared" si="32"/>
        <v>74.5</v>
      </c>
      <c r="M102" s="43">
        <f t="shared" si="32"/>
        <v>74.5</v>
      </c>
      <c r="N102" s="29"/>
    </row>
    <row r="103" spans="1:14" ht="73.5" customHeight="1">
      <c r="A103" s="108" t="s">
        <v>497</v>
      </c>
      <c r="B103" s="34"/>
      <c r="C103" s="43">
        <f aca="true" t="shared" si="33" ref="C103:M103">C142</f>
        <v>8825.8</v>
      </c>
      <c r="D103" s="43">
        <f t="shared" si="33"/>
        <v>8825.8</v>
      </c>
      <c r="E103" s="43">
        <f t="shared" si="33"/>
        <v>0</v>
      </c>
      <c r="F103" s="43">
        <f t="shared" si="33"/>
        <v>5668.2</v>
      </c>
      <c r="G103" s="43">
        <f t="shared" si="33"/>
        <v>5668.2</v>
      </c>
      <c r="H103" s="43">
        <f t="shared" si="33"/>
        <v>0</v>
      </c>
      <c r="I103" s="43">
        <f t="shared" si="33"/>
        <v>5985.6</v>
      </c>
      <c r="J103" s="43">
        <f t="shared" si="33"/>
        <v>5985.6</v>
      </c>
      <c r="K103" s="43">
        <f t="shared" si="33"/>
        <v>0</v>
      </c>
      <c r="L103" s="43">
        <f t="shared" si="33"/>
        <v>6320.8</v>
      </c>
      <c r="M103" s="43">
        <f t="shared" si="33"/>
        <v>6320.8</v>
      </c>
      <c r="N103" s="29"/>
    </row>
    <row r="104" spans="1:14" ht="101.25" customHeight="1">
      <c r="A104" s="33"/>
      <c r="B104" s="226" t="s">
        <v>176</v>
      </c>
      <c r="C104" s="56">
        <f aca="true" t="shared" si="34" ref="C104:M104">C105+C106</f>
        <v>347.09999999999997</v>
      </c>
      <c r="D104" s="56">
        <f t="shared" si="34"/>
        <v>347.09999999999997</v>
      </c>
      <c r="E104" s="56"/>
      <c r="F104" s="56">
        <f t="shared" si="34"/>
        <v>370.3</v>
      </c>
      <c r="G104" s="56">
        <f t="shared" si="34"/>
        <v>370.3</v>
      </c>
      <c r="H104" s="56"/>
      <c r="I104" s="56">
        <f t="shared" si="34"/>
        <v>391.3</v>
      </c>
      <c r="J104" s="56">
        <f t="shared" si="34"/>
        <v>391.3</v>
      </c>
      <c r="K104" s="56"/>
      <c r="L104" s="56">
        <f t="shared" si="34"/>
        <v>413.5</v>
      </c>
      <c r="M104" s="56">
        <f t="shared" si="34"/>
        <v>413.5</v>
      </c>
      <c r="N104" s="16"/>
    </row>
    <row r="105" spans="1:14" ht="47.25">
      <c r="A105" s="76"/>
      <c r="B105" s="220" t="s">
        <v>415</v>
      </c>
      <c r="C105" s="78">
        <f>D105</f>
        <v>297.4</v>
      </c>
      <c r="D105" s="78">
        <v>297.4</v>
      </c>
      <c r="E105" s="78"/>
      <c r="F105" s="78">
        <v>317.3</v>
      </c>
      <c r="G105" s="78">
        <f>F105</f>
        <v>317.3</v>
      </c>
      <c r="H105" s="78"/>
      <c r="I105" s="78">
        <v>335.3</v>
      </c>
      <c r="J105" s="78">
        <f>I105</f>
        <v>335.3</v>
      </c>
      <c r="K105" s="78"/>
      <c r="L105" s="78">
        <v>354.4</v>
      </c>
      <c r="M105" s="78">
        <f>L105</f>
        <v>354.4</v>
      </c>
      <c r="N105" s="16"/>
    </row>
    <row r="106" spans="1:14" ht="31.5">
      <c r="A106" s="17"/>
      <c r="B106" s="9" t="s">
        <v>417</v>
      </c>
      <c r="C106" s="78">
        <v>49.7</v>
      </c>
      <c r="D106" s="78">
        <f>C106</f>
        <v>49.7</v>
      </c>
      <c r="E106" s="78"/>
      <c r="F106" s="78">
        <v>53</v>
      </c>
      <c r="G106" s="78">
        <f>F106</f>
        <v>53</v>
      </c>
      <c r="H106" s="78"/>
      <c r="I106" s="78">
        <v>56</v>
      </c>
      <c r="J106" s="78">
        <f>I106</f>
        <v>56</v>
      </c>
      <c r="K106" s="39"/>
      <c r="L106" s="78">
        <v>59.1</v>
      </c>
      <c r="M106" s="78">
        <f>L106</f>
        <v>59.1</v>
      </c>
      <c r="N106" s="109"/>
    </row>
    <row r="107" spans="1:14" ht="15.75">
      <c r="A107" s="19"/>
      <c r="B107" s="19" t="s">
        <v>362</v>
      </c>
      <c r="C107" s="79"/>
      <c r="D107" s="79"/>
      <c r="E107" s="79"/>
      <c r="F107" s="79"/>
      <c r="G107" s="79"/>
      <c r="H107" s="45"/>
      <c r="I107" s="45"/>
      <c r="J107" s="74"/>
      <c r="K107" s="39"/>
      <c r="L107" s="109"/>
      <c r="M107" s="109"/>
      <c r="N107" s="109"/>
    </row>
    <row r="108" spans="1:14" ht="37.5" customHeight="1">
      <c r="A108" s="19"/>
      <c r="B108" s="19" t="s">
        <v>363</v>
      </c>
      <c r="C108" s="27">
        <f aca="true" t="shared" si="35" ref="C108:M108">C109+C110</f>
        <v>7270</v>
      </c>
      <c r="D108" s="27">
        <f t="shared" si="35"/>
        <v>7270</v>
      </c>
      <c r="E108" s="27"/>
      <c r="F108" s="27">
        <f t="shared" si="35"/>
        <v>7502</v>
      </c>
      <c r="G108" s="27">
        <f t="shared" si="35"/>
        <v>7502</v>
      </c>
      <c r="H108" s="27"/>
      <c r="I108" s="27">
        <f t="shared" si="35"/>
        <v>7757</v>
      </c>
      <c r="J108" s="27">
        <f t="shared" si="35"/>
        <v>7757</v>
      </c>
      <c r="K108" s="27"/>
      <c r="L108" s="27">
        <f t="shared" si="35"/>
        <v>8038</v>
      </c>
      <c r="M108" s="27">
        <f t="shared" si="35"/>
        <v>8038</v>
      </c>
      <c r="N108" s="109"/>
    </row>
    <row r="109" spans="1:14" ht="47.25">
      <c r="A109" s="65"/>
      <c r="B109" s="220" t="s">
        <v>415</v>
      </c>
      <c r="C109" s="27">
        <f>D109</f>
        <v>5954</v>
      </c>
      <c r="D109" s="27">
        <v>5954</v>
      </c>
      <c r="E109" s="27"/>
      <c r="F109" s="27">
        <f>G109</f>
        <v>6186</v>
      </c>
      <c r="G109" s="27">
        <v>6186</v>
      </c>
      <c r="H109" s="27"/>
      <c r="I109" s="27">
        <f>J109</f>
        <v>6441</v>
      </c>
      <c r="J109" s="27">
        <v>6441</v>
      </c>
      <c r="K109" s="39"/>
      <c r="L109" s="16">
        <f>M109</f>
        <v>6722</v>
      </c>
      <c r="M109" s="16">
        <v>6722</v>
      </c>
      <c r="N109" s="109"/>
    </row>
    <row r="110" spans="1:14" ht="31.5">
      <c r="A110" s="17"/>
      <c r="B110" s="9" t="s">
        <v>417</v>
      </c>
      <c r="C110" s="27">
        <v>1316</v>
      </c>
      <c r="D110" s="27">
        <v>1316</v>
      </c>
      <c r="E110" s="27"/>
      <c r="F110" s="27">
        <v>1316</v>
      </c>
      <c r="G110" s="27">
        <v>1316</v>
      </c>
      <c r="H110" s="27"/>
      <c r="I110" s="27">
        <v>1316</v>
      </c>
      <c r="J110" s="27">
        <v>1316</v>
      </c>
      <c r="K110" s="39"/>
      <c r="L110" s="178">
        <v>1316</v>
      </c>
      <c r="M110" s="178">
        <v>1316</v>
      </c>
      <c r="N110" s="109"/>
    </row>
    <row r="111" spans="1:14" ht="15.75">
      <c r="A111" s="19"/>
      <c r="B111" s="40" t="s">
        <v>364</v>
      </c>
      <c r="C111" s="74"/>
      <c r="D111" s="74"/>
      <c r="E111" s="74"/>
      <c r="F111" s="74"/>
      <c r="G111" s="74"/>
      <c r="H111" s="74"/>
      <c r="I111" s="74"/>
      <c r="J111" s="74"/>
      <c r="K111" s="39"/>
      <c r="L111" s="109"/>
      <c r="M111" s="109"/>
      <c r="N111" s="109"/>
    </row>
    <row r="112" spans="1:14" ht="63" customHeight="1">
      <c r="A112" s="19"/>
      <c r="B112" s="30" t="s">
        <v>365</v>
      </c>
      <c r="C112" s="27">
        <f aca="true" t="shared" si="36" ref="C112:M112">C113+C114</f>
        <v>3622</v>
      </c>
      <c r="D112" s="27">
        <f t="shared" si="36"/>
        <v>3622</v>
      </c>
      <c r="E112" s="27"/>
      <c r="F112" s="27">
        <f t="shared" si="36"/>
        <v>4873</v>
      </c>
      <c r="G112" s="27">
        <f t="shared" si="36"/>
        <v>4873</v>
      </c>
      <c r="H112" s="27"/>
      <c r="I112" s="27">
        <f t="shared" si="36"/>
        <v>5190</v>
      </c>
      <c r="J112" s="27">
        <f t="shared" si="36"/>
        <v>5190</v>
      </c>
      <c r="K112" s="27"/>
      <c r="L112" s="27">
        <f t="shared" si="36"/>
        <v>5344</v>
      </c>
      <c r="M112" s="27">
        <f t="shared" si="36"/>
        <v>5344</v>
      </c>
      <c r="N112" s="109"/>
    </row>
    <row r="113" spans="1:14" ht="47.25">
      <c r="A113" s="65"/>
      <c r="B113" s="220" t="s">
        <v>415</v>
      </c>
      <c r="C113" s="27">
        <f>D113</f>
        <v>2680</v>
      </c>
      <c r="D113" s="27">
        <v>2680</v>
      </c>
      <c r="E113" s="27"/>
      <c r="F113" s="27">
        <f>G113</f>
        <v>3931</v>
      </c>
      <c r="G113" s="27">
        <v>3931</v>
      </c>
      <c r="H113" s="27"/>
      <c r="I113" s="27">
        <f>J113</f>
        <v>4248</v>
      </c>
      <c r="J113" s="27">
        <v>4248</v>
      </c>
      <c r="K113" s="39"/>
      <c r="L113" s="16">
        <f>M113</f>
        <v>4402</v>
      </c>
      <c r="M113" s="16">
        <v>4402</v>
      </c>
      <c r="N113" s="109"/>
    </row>
    <row r="114" spans="1:14" ht="31.5">
      <c r="A114" s="17"/>
      <c r="B114" s="9" t="s">
        <v>417</v>
      </c>
      <c r="C114" s="27">
        <v>942</v>
      </c>
      <c r="D114" s="27">
        <v>942</v>
      </c>
      <c r="E114" s="27"/>
      <c r="F114" s="27">
        <v>942</v>
      </c>
      <c r="G114" s="27">
        <v>942</v>
      </c>
      <c r="H114" s="27"/>
      <c r="I114" s="27">
        <v>942</v>
      </c>
      <c r="J114" s="27">
        <v>942</v>
      </c>
      <c r="K114" s="39"/>
      <c r="L114" s="178">
        <v>942</v>
      </c>
      <c r="M114" s="178">
        <v>942</v>
      </c>
      <c r="N114" s="109"/>
    </row>
    <row r="115" spans="1:14" ht="24.75" customHeight="1">
      <c r="A115" s="19"/>
      <c r="B115" s="40" t="s">
        <v>366</v>
      </c>
      <c r="C115" s="80"/>
      <c r="D115" s="80"/>
      <c r="E115" s="80"/>
      <c r="F115" s="80"/>
      <c r="G115" s="80"/>
      <c r="H115" s="80"/>
      <c r="I115" s="80"/>
      <c r="J115" s="80"/>
      <c r="K115" s="39"/>
      <c r="L115" s="109"/>
      <c r="M115" s="109"/>
      <c r="N115" s="109"/>
    </row>
    <row r="116" spans="1:14" ht="31.5" customHeight="1">
      <c r="A116" s="19"/>
      <c r="B116" s="19" t="s">
        <v>367</v>
      </c>
      <c r="C116" s="93">
        <f aca="true" t="shared" si="37" ref="C116:M116">C104/C112</f>
        <v>0.0958310325786858</v>
      </c>
      <c r="D116" s="93">
        <f t="shared" si="37"/>
        <v>0.0958310325786858</v>
      </c>
      <c r="E116" s="93"/>
      <c r="F116" s="93">
        <f t="shared" si="37"/>
        <v>0.07599014980504823</v>
      </c>
      <c r="G116" s="93">
        <f t="shared" si="37"/>
        <v>0.07599014980504823</v>
      </c>
      <c r="H116" s="93"/>
      <c r="I116" s="93">
        <f t="shared" si="37"/>
        <v>0.07539499036608864</v>
      </c>
      <c r="J116" s="93">
        <f t="shared" si="37"/>
        <v>0.07539499036608864</v>
      </c>
      <c r="K116" s="93"/>
      <c r="L116" s="93">
        <f t="shared" si="37"/>
        <v>0.07737649700598802</v>
      </c>
      <c r="M116" s="93">
        <f t="shared" si="37"/>
        <v>0.07737649700598802</v>
      </c>
      <c r="N116" s="109"/>
    </row>
    <row r="117" spans="1:14" ht="47.25">
      <c r="A117" s="65"/>
      <c r="B117" s="220" t="s">
        <v>415</v>
      </c>
      <c r="C117" s="93">
        <f aca="true" t="shared" si="38" ref="C117:M117">C105/C113</f>
        <v>0.11097014925373133</v>
      </c>
      <c r="D117" s="93">
        <f t="shared" si="38"/>
        <v>0.11097014925373133</v>
      </c>
      <c r="E117" s="93"/>
      <c r="F117" s="93">
        <f t="shared" si="38"/>
        <v>0.08071737471381328</v>
      </c>
      <c r="G117" s="93">
        <f t="shared" si="38"/>
        <v>0.08071737471381328</v>
      </c>
      <c r="H117" s="93"/>
      <c r="I117" s="93">
        <f t="shared" si="38"/>
        <v>0.07893126177024483</v>
      </c>
      <c r="J117" s="93">
        <f t="shared" si="38"/>
        <v>0.07893126177024483</v>
      </c>
      <c r="K117" s="93"/>
      <c r="L117" s="93">
        <f t="shared" si="38"/>
        <v>0.08050885960926851</v>
      </c>
      <c r="M117" s="93">
        <f t="shared" si="38"/>
        <v>0.08050885960926851</v>
      </c>
      <c r="N117" s="109"/>
    </row>
    <row r="118" spans="1:14" ht="31.5">
      <c r="A118" s="17"/>
      <c r="B118" s="9" t="s">
        <v>417</v>
      </c>
      <c r="C118" s="93">
        <f aca="true" t="shared" si="39" ref="C118:M118">C106/C114</f>
        <v>0.05276008492569002</v>
      </c>
      <c r="D118" s="93">
        <f t="shared" si="39"/>
        <v>0.05276008492569002</v>
      </c>
      <c r="E118" s="93"/>
      <c r="F118" s="93">
        <f t="shared" si="39"/>
        <v>0.05626326963906582</v>
      </c>
      <c r="G118" s="93">
        <f t="shared" si="39"/>
        <v>0.05626326963906582</v>
      </c>
      <c r="H118" s="93"/>
      <c r="I118" s="93">
        <f t="shared" si="39"/>
        <v>0.059447983014861996</v>
      </c>
      <c r="J118" s="93">
        <f t="shared" si="39"/>
        <v>0.059447983014861996</v>
      </c>
      <c r="K118" s="93"/>
      <c r="L118" s="93">
        <f t="shared" si="39"/>
        <v>0.06273885350318471</v>
      </c>
      <c r="M118" s="93">
        <f t="shared" si="39"/>
        <v>0.06273885350318471</v>
      </c>
      <c r="N118" s="109"/>
    </row>
    <row r="119" spans="1:14" ht="15.75">
      <c r="A119" s="19"/>
      <c r="B119" s="40" t="s">
        <v>368</v>
      </c>
      <c r="C119" s="80"/>
      <c r="D119" s="81"/>
      <c r="E119" s="80"/>
      <c r="F119" s="80"/>
      <c r="G119" s="81"/>
      <c r="H119" s="80"/>
      <c r="I119" s="80"/>
      <c r="J119" s="81"/>
      <c r="K119" s="39"/>
      <c r="L119" s="109"/>
      <c r="M119" s="109"/>
      <c r="N119" s="109"/>
    </row>
    <row r="120" spans="1:14" ht="39" customHeight="1">
      <c r="A120" s="19"/>
      <c r="B120" s="19" t="s">
        <v>377</v>
      </c>
      <c r="C120" s="79">
        <f aca="true" t="shared" si="40" ref="C120:M120">C112/C108*100</f>
        <v>49.82118294360385</v>
      </c>
      <c r="D120" s="79">
        <f t="shared" si="40"/>
        <v>49.82118294360385</v>
      </c>
      <c r="E120" s="79"/>
      <c r="F120" s="79">
        <f t="shared" si="40"/>
        <v>64.95601173020528</v>
      </c>
      <c r="G120" s="79">
        <f t="shared" si="40"/>
        <v>64.95601173020528</v>
      </c>
      <c r="H120" s="79"/>
      <c r="I120" s="79">
        <f t="shared" si="40"/>
        <v>66.90730952687895</v>
      </c>
      <c r="J120" s="79">
        <f t="shared" si="40"/>
        <v>66.90730952687895</v>
      </c>
      <c r="K120" s="79"/>
      <c r="L120" s="79">
        <f t="shared" si="40"/>
        <v>66.48420004976361</v>
      </c>
      <c r="M120" s="79">
        <f t="shared" si="40"/>
        <v>66.48420004976361</v>
      </c>
      <c r="N120" s="109"/>
    </row>
    <row r="121" spans="1:14" ht="47.25">
      <c r="A121" s="65"/>
      <c r="B121" s="220" t="s">
        <v>415</v>
      </c>
      <c r="C121" s="79">
        <f aca="true" t="shared" si="41" ref="C121:M121">C113/C109*100</f>
        <v>45.01175680214982</v>
      </c>
      <c r="D121" s="79">
        <f t="shared" si="41"/>
        <v>45.01175680214982</v>
      </c>
      <c r="E121" s="79"/>
      <c r="F121" s="79">
        <f t="shared" si="41"/>
        <v>63.54671839637892</v>
      </c>
      <c r="G121" s="79">
        <f t="shared" si="41"/>
        <v>63.54671839637892</v>
      </c>
      <c r="H121" s="79"/>
      <c r="I121" s="79">
        <f t="shared" si="41"/>
        <v>65.95249184909176</v>
      </c>
      <c r="J121" s="79">
        <f t="shared" si="41"/>
        <v>65.95249184909176</v>
      </c>
      <c r="K121" s="79"/>
      <c r="L121" s="79">
        <f t="shared" si="41"/>
        <v>65.48646236239215</v>
      </c>
      <c r="M121" s="79">
        <f t="shared" si="41"/>
        <v>65.48646236239215</v>
      </c>
      <c r="N121" s="109"/>
    </row>
    <row r="122" spans="1:14" ht="31.5">
      <c r="A122" s="17"/>
      <c r="B122" s="9" t="s">
        <v>417</v>
      </c>
      <c r="C122" s="79">
        <f aca="true" t="shared" si="42" ref="C122:M122">C114/C110*100</f>
        <v>71.580547112462</v>
      </c>
      <c r="D122" s="79">
        <f t="shared" si="42"/>
        <v>71.580547112462</v>
      </c>
      <c r="E122" s="79"/>
      <c r="F122" s="79">
        <f t="shared" si="42"/>
        <v>71.580547112462</v>
      </c>
      <c r="G122" s="79">
        <f t="shared" si="42"/>
        <v>71.580547112462</v>
      </c>
      <c r="H122" s="79"/>
      <c r="I122" s="79">
        <f t="shared" si="42"/>
        <v>71.580547112462</v>
      </c>
      <c r="J122" s="79">
        <f t="shared" si="42"/>
        <v>71.580547112462</v>
      </c>
      <c r="K122" s="79"/>
      <c r="L122" s="79">
        <f>M122</f>
        <v>71.580547112462</v>
      </c>
      <c r="M122" s="79">
        <f t="shared" si="42"/>
        <v>71.580547112462</v>
      </c>
      <c r="N122" s="109"/>
    </row>
    <row r="123" spans="1:14" ht="154.5" customHeight="1">
      <c r="A123" s="33"/>
      <c r="B123" s="223" t="s">
        <v>172</v>
      </c>
      <c r="C123" s="181">
        <f aca="true" t="shared" si="43" ref="C123:J123">C124+C125</f>
        <v>107.60000000000001</v>
      </c>
      <c r="D123" s="181">
        <f t="shared" si="43"/>
        <v>107.60000000000001</v>
      </c>
      <c r="E123" s="181"/>
      <c r="F123" s="181">
        <f t="shared" si="43"/>
        <v>115</v>
      </c>
      <c r="G123" s="181">
        <f t="shared" si="43"/>
        <v>115</v>
      </c>
      <c r="H123" s="181"/>
      <c r="I123" s="181">
        <f t="shared" si="43"/>
        <v>121.6</v>
      </c>
      <c r="J123" s="181">
        <f t="shared" si="43"/>
        <v>121.6</v>
      </c>
      <c r="K123" s="181"/>
      <c r="L123" s="181">
        <f>L124+L125</f>
        <v>128.7</v>
      </c>
      <c r="M123" s="181">
        <f>M124+M125</f>
        <v>128.7</v>
      </c>
      <c r="N123" s="109"/>
    </row>
    <row r="124" spans="1:14" ht="47.25">
      <c r="A124" s="65"/>
      <c r="B124" s="220" t="s">
        <v>415</v>
      </c>
      <c r="C124" s="79">
        <v>95.2</v>
      </c>
      <c r="D124" s="79">
        <f>C124</f>
        <v>95.2</v>
      </c>
      <c r="E124" s="79"/>
      <c r="F124" s="79">
        <f>G124</f>
        <v>101.7</v>
      </c>
      <c r="G124" s="79">
        <v>101.7</v>
      </c>
      <c r="H124" s="79"/>
      <c r="I124" s="79">
        <v>107.3</v>
      </c>
      <c r="J124" s="79">
        <f>I124</f>
        <v>107.3</v>
      </c>
      <c r="K124" s="79"/>
      <c r="L124" s="79">
        <v>113.3</v>
      </c>
      <c r="M124" s="79">
        <f>L124</f>
        <v>113.3</v>
      </c>
      <c r="N124" s="109"/>
    </row>
    <row r="125" spans="1:14" ht="31.5">
      <c r="A125" s="17"/>
      <c r="B125" s="9" t="s">
        <v>417</v>
      </c>
      <c r="C125" s="79">
        <v>12.4</v>
      </c>
      <c r="D125" s="79">
        <v>12.4</v>
      </c>
      <c r="E125" s="79"/>
      <c r="F125" s="79">
        <v>13.3</v>
      </c>
      <c r="G125" s="79">
        <v>13.3</v>
      </c>
      <c r="H125" s="79"/>
      <c r="I125" s="79">
        <v>14.3</v>
      </c>
      <c r="J125" s="79">
        <v>14.3</v>
      </c>
      <c r="K125" s="39"/>
      <c r="L125" s="109">
        <v>15.4</v>
      </c>
      <c r="M125" s="109">
        <v>15.4</v>
      </c>
      <c r="N125" s="109"/>
    </row>
    <row r="126" spans="1:14" ht="15.75">
      <c r="A126" s="19"/>
      <c r="B126" s="40" t="s">
        <v>362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109"/>
      <c r="M126" s="109"/>
      <c r="N126" s="109"/>
    </row>
    <row r="127" spans="1:14" ht="39.75" customHeight="1">
      <c r="A127" s="30"/>
      <c r="B127" s="30" t="s">
        <v>383</v>
      </c>
      <c r="C127" s="27">
        <f aca="true" t="shared" si="44" ref="C127:M127">C128+C129</f>
        <v>72084</v>
      </c>
      <c r="D127" s="27">
        <f t="shared" si="44"/>
        <v>72084</v>
      </c>
      <c r="E127" s="27">
        <f t="shared" si="44"/>
        <v>0</v>
      </c>
      <c r="F127" s="27">
        <f t="shared" si="44"/>
        <v>72201</v>
      </c>
      <c r="G127" s="27">
        <f t="shared" si="44"/>
        <v>72201</v>
      </c>
      <c r="H127" s="27">
        <f t="shared" si="44"/>
        <v>0</v>
      </c>
      <c r="I127" s="27">
        <f t="shared" si="44"/>
        <v>72720</v>
      </c>
      <c r="J127" s="27">
        <f t="shared" si="44"/>
        <v>72720</v>
      </c>
      <c r="K127" s="27"/>
      <c r="L127" s="27">
        <f t="shared" si="44"/>
        <v>72740</v>
      </c>
      <c r="M127" s="27">
        <f t="shared" si="44"/>
        <v>72740</v>
      </c>
      <c r="N127" s="109"/>
    </row>
    <row r="128" spans="1:14" ht="47.25">
      <c r="A128" s="65"/>
      <c r="B128" s="220" t="s">
        <v>415</v>
      </c>
      <c r="C128" s="27">
        <v>55684</v>
      </c>
      <c r="D128" s="27">
        <v>55684</v>
      </c>
      <c r="E128" s="27"/>
      <c r="F128" s="27">
        <v>55701</v>
      </c>
      <c r="G128" s="27">
        <v>55701</v>
      </c>
      <c r="H128" s="27"/>
      <c r="I128" s="27">
        <v>55720</v>
      </c>
      <c r="J128" s="27">
        <v>55720</v>
      </c>
      <c r="K128" s="27"/>
      <c r="L128" s="27">
        <v>55739</v>
      </c>
      <c r="M128" s="27">
        <v>55739</v>
      </c>
      <c r="N128" s="109"/>
    </row>
    <row r="129" spans="1:14" ht="31.5">
      <c r="A129" s="17"/>
      <c r="B129" s="9" t="s">
        <v>417</v>
      </c>
      <c r="C129" s="27">
        <v>16400</v>
      </c>
      <c r="D129" s="82">
        <v>16400</v>
      </c>
      <c r="E129" s="27"/>
      <c r="F129" s="27">
        <v>16500</v>
      </c>
      <c r="G129" s="82">
        <v>16500</v>
      </c>
      <c r="H129" s="27"/>
      <c r="I129" s="27">
        <v>17000</v>
      </c>
      <c r="J129" s="82">
        <v>17000</v>
      </c>
      <c r="K129" s="39"/>
      <c r="L129" s="109">
        <v>17001</v>
      </c>
      <c r="M129" s="109">
        <v>17001</v>
      </c>
      <c r="N129" s="109"/>
    </row>
    <row r="130" spans="1:14" ht="18" customHeight="1">
      <c r="A130" s="19"/>
      <c r="B130" s="72" t="s">
        <v>364</v>
      </c>
      <c r="C130" s="27"/>
      <c r="D130" s="27"/>
      <c r="E130" s="27"/>
      <c r="F130" s="27"/>
      <c r="G130" s="27"/>
      <c r="H130" s="27"/>
      <c r="I130" s="27"/>
      <c r="J130" s="27"/>
      <c r="K130" s="39"/>
      <c r="L130" s="109"/>
      <c r="M130" s="109"/>
      <c r="N130" s="109"/>
    </row>
    <row r="131" spans="1:14" ht="18" customHeight="1">
      <c r="A131" s="30"/>
      <c r="B131" s="30" t="s">
        <v>376</v>
      </c>
      <c r="C131" s="27">
        <f aca="true" t="shared" si="45" ref="C131:M131">C132+C133</f>
        <v>27272</v>
      </c>
      <c r="D131" s="27">
        <f t="shared" si="45"/>
        <v>27272</v>
      </c>
      <c r="E131" s="27"/>
      <c r="F131" s="27">
        <f t="shared" si="45"/>
        <v>26315</v>
      </c>
      <c r="G131" s="27">
        <f t="shared" si="45"/>
        <v>26315</v>
      </c>
      <c r="H131" s="27"/>
      <c r="I131" s="27">
        <f t="shared" si="45"/>
        <v>26882</v>
      </c>
      <c r="J131" s="27">
        <f t="shared" si="45"/>
        <v>26882</v>
      </c>
      <c r="K131" s="27"/>
      <c r="L131" s="27">
        <f t="shared" si="45"/>
        <v>26663</v>
      </c>
      <c r="M131" s="27">
        <f t="shared" si="45"/>
        <v>26663</v>
      </c>
      <c r="N131" s="109"/>
    </row>
    <row r="132" spans="1:14" ht="47.25">
      <c r="A132" s="65"/>
      <c r="B132" s="231" t="s">
        <v>415</v>
      </c>
      <c r="C132" s="27">
        <f>D132</f>
        <v>10872</v>
      </c>
      <c r="D132" s="27">
        <v>10872</v>
      </c>
      <c r="E132" s="27"/>
      <c r="F132" s="27">
        <f>G132</f>
        <v>9815</v>
      </c>
      <c r="G132" s="27">
        <v>9815</v>
      </c>
      <c r="H132" s="27"/>
      <c r="I132" s="27">
        <f>J132</f>
        <v>9882</v>
      </c>
      <c r="J132" s="27">
        <v>9882</v>
      </c>
      <c r="K132" s="39"/>
      <c r="L132" s="16">
        <f>M132</f>
        <v>9662</v>
      </c>
      <c r="M132" s="16">
        <v>9662</v>
      </c>
      <c r="N132" s="109"/>
    </row>
    <row r="133" spans="1:14" ht="31.5">
      <c r="A133" s="17"/>
      <c r="B133" s="108" t="s">
        <v>417</v>
      </c>
      <c r="C133" s="27">
        <v>16400</v>
      </c>
      <c r="D133" s="82">
        <v>16400</v>
      </c>
      <c r="E133" s="27"/>
      <c r="F133" s="27">
        <v>16500</v>
      </c>
      <c r="G133" s="82">
        <v>16500</v>
      </c>
      <c r="H133" s="27"/>
      <c r="I133" s="27">
        <v>17000</v>
      </c>
      <c r="J133" s="82">
        <v>17000</v>
      </c>
      <c r="K133" s="39"/>
      <c r="L133" s="16">
        <v>17001</v>
      </c>
      <c r="M133" s="16">
        <v>17001</v>
      </c>
      <c r="N133" s="109"/>
    </row>
    <row r="134" spans="1:14" ht="20.25" customHeight="1">
      <c r="A134" s="19"/>
      <c r="B134" s="72" t="s">
        <v>366</v>
      </c>
      <c r="C134" s="83"/>
      <c r="D134" s="83"/>
      <c r="E134" s="83"/>
      <c r="F134" s="83"/>
      <c r="G134" s="83"/>
      <c r="H134" s="83"/>
      <c r="I134" s="83"/>
      <c r="J134" s="83"/>
      <c r="K134" s="39"/>
      <c r="L134" s="109"/>
      <c r="M134" s="109"/>
      <c r="N134" s="109"/>
    </row>
    <row r="135" spans="1:14" ht="30.75" customHeight="1">
      <c r="A135" s="33"/>
      <c r="B135" s="100" t="s">
        <v>384</v>
      </c>
      <c r="C135" s="83">
        <f aca="true" t="shared" si="46" ref="C135:M135">C123/C131</f>
        <v>0.003945438545027867</v>
      </c>
      <c r="D135" s="83">
        <f t="shared" si="46"/>
        <v>0.003945438545027867</v>
      </c>
      <c r="E135" s="83"/>
      <c r="F135" s="83">
        <f t="shared" si="46"/>
        <v>0.004370131103933118</v>
      </c>
      <c r="G135" s="83">
        <f t="shared" si="46"/>
        <v>0.004370131103933118</v>
      </c>
      <c r="H135" s="83"/>
      <c r="I135" s="83">
        <f t="shared" si="46"/>
        <v>0.004523472955881258</v>
      </c>
      <c r="J135" s="83">
        <f t="shared" si="46"/>
        <v>0.004523472955881258</v>
      </c>
      <c r="K135" s="83"/>
      <c r="L135" s="83">
        <f t="shared" si="46"/>
        <v>0.004826913700633837</v>
      </c>
      <c r="M135" s="83">
        <f t="shared" si="46"/>
        <v>0.004826913700633837</v>
      </c>
      <c r="N135" s="109"/>
    </row>
    <row r="136" spans="1:14" ht="47.25">
      <c r="A136" s="65"/>
      <c r="B136" s="231" t="s">
        <v>415</v>
      </c>
      <c r="C136" s="83">
        <f aca="true" t="shared" si="47" ref="C136:M136">C124/C132</f>
        <v>0.008756438557763062</v>
      </c>
      <c r="D136" s="83">
        <f t="shared" si="47"/>
        <v>0.008756438557763062</v>
      </c>
      <c r="E136" s="83"/>
      <c r="F136" s="83">
        <f t="shared" si="47"/>
        <v>0.010361691288843606</v>
      </c>
      <c r="G136" s="83">
        <f t="shared" si="47"/>
        <v>0.010361691288843606</v>
      </c>
      <c r="H136" s="83"/>
      <c r="I136" s="83">
        <f t="shared" si="47"/>
        <v>0.010858125885448289</v>
      </c>
      <c r="J136" s="83">
        <f t="shared" si="47"/>
        <v>0.010858125885448289</v>
      </c>
      <c r="K136" s="83"/>
      <c r="L136" s="83">
        <f t="shared" si="47"/>
        <v>0.011726350652038916</v>
      </c>
      <c r="M136" s="83">
        <f t="shared" si="47"/>
        <v>0.011726350652038916</v>
      </c>
      <c r="N136" s="109"/>
    </row>
    <row r="137" spans="1:14" ht="31.5">
      <c r="A137" s="91"/>
      <c r="B137" s="108" t="s">
        <v>417</v>
      </c>
      <c r="C137" s="83">
        <f aca="true" t="shared" si="48" ref="C137:M137">C125/C133</f>
        <v>0.0007560975609756098</v>
      </c>
      <c r="D137" s="83">
        <f t="shared" si="48"/>
        <v>0.0007560975609756098</v>
      </c>
      <c r="E137" s="83"/>
      <c r="F137" s="83">
        <f t="shared" si="48"/>
        <v>0.0008060606060606062</v>
      </c>
      <c r="G137" s="83">
        <f t="shared" si="48"/>
        <v>0.0008060606060606062</v>
      </c>
      <c r="H137" s="83"/>
      <c r="I137" s="83">
        <f t="shared" si="48"/>
        <v>0.0008411764705882354</v>
      </c>
      <c r="J137" s="83">
        <f t="shared" si="48"/>
        <v>0.0008411764705882354</v>
      </c>
      <c r="K137" s="83"/>
      <c r="L137" s="83">
        <f t="shared" si="48"/>
        <v>0.0009058290688783013</v>
      </c>
      <c r="M137" s="83">
        <f t="shared" si="48"/>
        <v>0.0009058290688783013</v>
      </c>
      <c r="N137" s="109"/>
    </row>
    <row r="138" spans="1:14" ht="15.75">
      <c r="A138" s="19"/>
      <c r="B138" s="227" t="s">
        <v>368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16"/>
      <c r="M138" s="16"/>
      <c r="N138" s="109"/>
    </row>
    <row r="139" spans="1:14" ht="31.5">
      <c r="A139" s="19"/>
      <c r="B139" s="116" t="s">
        <v>382</v>
      </c>
      <c r="C139" s="45">
        <f aca="true" t="shared" si="49" ref="C139:M139">C131/C127*100</f>
        <v>37.83363853282282</v>
      </c>
      <c r="D139" s="45">
        <f t="shared" si="49"/>
        <v>37.83363853282282</v>
      </c>
      <c r="E139" s="45"/>
      <c r="F139" s="45">
        <f t="shared" si="49"/>
        <v>36.446863616847416</v>
      </c>
      <c r="G139" s="45">
        <f t="shared" si="49"/>
        <v>36.446863616847416</v>
      </c>
      <c r="H139" s="45"/>
      <c r="I139" s="45">
        <f t="shared" si="49"/>
        <v>36.96644664466447</v>
      </c>
      <c r="J139" s="45">
        <f t="shared" si="49"/>
        <v>36.96644664466447</v>
      </c>
      <c r="K139" s="45"/>
      <c r="L139" s="45">
        <f t="shared" si="49"/>
        <v>36.65521033819082</v>
      </c>
      <c r="M139" s="45">
        <f t="shared" si="49"/>
        <v>36.65521033819082</v>
      </c>
      <c r="N139" s="109"/>
    </row>
    <row r="140" spans="1:14" ht="47.25">
      <c r="A140" s="65"/>
      <c r="B140" s="231" t="s">
        <v>415</v>
      </c>
      <c r="C140" s="45">
        <f aca="true" t="shared" si="50" ref="C140:M140">C132/C128*100</f>
        <v>19.524459449752175</v>
      </c>
      <c r="D140" s="45">
        <f t="shared" si="50"/>
        <v>19.524459449752175</v>
      </c>
      <c r="E140" s="45"/>
      <c r="F140" s="45">
        <f t="shared" si="50"/>
        <v>17.620868566093968</v>
      </c>
      <c r="G140" s="45">
        <f t="shared" si="50"/>
        <v>17.620868566093968</v>
      </c>
      <c r="H140" s="45"/>
      <c r="I140" s="45">
        <f t="shared" si="50"/>
        <v>17.73510409188801</v>
      </c>
      <c r="J140" s="45">
        <f t="shared" si="50"/>
        <v>17.73510409188801</v>
      </c>
      <c r="K140" s="45"/>
      <c r="L140" s="45">
        <f t="shared" si="50"/>
        <v>17.334361936884406</v>
      </c>
      <c r="M140" s="45">
        <f t="shared" si="50"/>
        <v>17.334361936884406</v>
      </c>
      <c r="N140" s="109"/>
    </row>
    <row r="141" spans="1:14" ht="31.5">
      <c r="A141" s="17"/>
      <c r="B141" s="108" t="s">
        <v>417</v>
      </c>
      <c r="C141" s="47">
        <f aca="true" t="shared" si="51" ref="C141:M141">C129/C133*100</f>
        <v>100</v>
      </c>
      <c r="D141" s="47">
        <f t="shared" si="51"/>
        <v>100</v>
      </c>
      <c r="E141" s="47"/>
      <c r="F141" s="47">
        <f t="shared" si="51"/>
        <v>100</v>
      </c>
      <c r="G141" s="47">
        <f t="shared" si="51"/>
        <v>100</v>
      </c>
      <c r="H141" s="47"/>
      <c r="I141" s="47">
        <f t="shared" si="51"/>
        <v>100</v>
      </c>
      <c r="J141" s="47">
        <f t="shared" si="51"/>
        <v>100</v>
      </c>
      <c r="K141" s="47"/>
      <c r="L141" s="47">
        <f t="shared" si="51"/>
        <v>100</v>
      </c>
      <c r="M141" s="47">
        <f t="shared" si="51"/>
        <v>100</v>
      </c>
      <c r="N141" s="109"/>
    </row>
    <row r="142" spans="1:14" ht="78.75" customHeight="1">
      <c r="A142" s="17"/>
      <c r="B142" s="244" t="s">
        <v>221</v>
      </c>
      <c r="C142" s="43">
        <f>C143</f>
        <v>8825.8</v>
      </c>
      <c r="D142" s="264">
        <f>D143</f>
        <v>8825.8</v>
      </c>
      <c r="E142" s="43"/>
      <c r="F142" s="43">
        <f>F143</f>
        <v>5668.2</v>
      </c>
      <c r="G142" s="43">
        <f>G143</f>
        <v>5668.2</v>
      </c>
      <c r="H142" s="43"/>
      <c r="I142" s="43">
        <v>5985.6</v>
      </c>
      <c r="J142" s="43">
        <f>I142</f>
        <v>5985.6</v>
      </c>
      <c r="K142" s="43"/>
      <c r="L142" s="43">
        <v>6320.8</v>
      </c>
      <c r="M142" s="43">
        <f>L142</f>
        <v>6320.8</v>
      </c>
      <c r="N142" s="164"/>
    </row>
    <row r="143" spans="1:14" ht="70.5" customHeight="1">
      <c r="A143" s="17"/>
      <c r="B143" s="101" t="s">
        <v>494</v>
      </c>
      <c r="C143" s="45">
        <f>D143</f>
        <v>8825.8</v>
      </c>
      <c r="D143" s="45">
        <v>8825.8</v>
      </c>
      <c r="E143" s="45"/>
      <c r="F143" s="45">
        <v>5668.2</v>
      </c>
      <c r="G143" s="45">
        <f>F143</f>
        <v>5668.2</v>
      </c>
      <c r="H143" s="45"/>
      <c r="I143" s="45">
        <f>J143</f>
        <v>13026</v>
      </c>
      <c r="J143" s="45">
        <v>13026</v>
      </c>
      <c r="K143" s="45"/>
      <c r="L143" s="25">
        <f>M143</f>
        <v>13755.5</v>
      </c>
      <c r="M143" s="25">
        <v>13755.5</v>
      </c>
      <c r="N143" s="109"/>
    </row>
    <row r="144" spans="1:14" ht="25.5" customHeight="1">
      <c r="A144" s="17"/>
      <c r="B144" s="227" t="s">
        <v>362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16"/>
      <c r="M144" s="16"/>
      <c r="N144" s="109"/>
    </row>
    <row r="145" spans="1:14" ht="54" customHeight="1">
      <c r="A145" s="17"/>
      <c r="B145" s="116" t="s">
        <v>222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16"/>
      <c r="M145" s="16"/>
      <c r="N145" s="109"/>
    </row>
    <row r="146" spans="1:14" ht="67.5" customHeight="1">
      <c r="A146" s="17"/>
      <c r="B146" s="101" t="s">
        <v>495</v>
      </c>
      <c r="C146" s="39">
        <f aca="true" t="shared" si="52" ref="C146:L146">C149</f>
        <v>1536</v>
      </c>
      <c r="D146" s="39">
        <f>C146</f>
        <v>1536</v>
      </c>
      <c r="E146" s="39">
        <f t="shared" si="52"/>
        <v>0</v>
      </c>
      <c r="F146" s="39">
        <f t="shared" si="52"/>
        <v>1536</v>
      </c>
      <c r="G146" s="39">
        <f>F146</f>
        <v>1536</v>
      </c>
      <c r="H146" s="39">
        <f t="shared" si="52"/>
        <v>0</v>
      </c>
      <c r="I146" s="39">
        <f t="shared" si="52"/>
        <v>1536</v>
      </c>
      <c r="J146" s="39">
        <f>I146</f>
        <v>1536</v>
      </c>
      <c r="K146" s="39"/>
      <c r="L146" s="39">
        <f t="shared" si="52"/>
        <v>1536</v>
      </c>
      <c r="M146" s="39">
        <f>L146</f>
        <v>1536</v>
      </c>
      <c r="N146" s="109"/>
    </row>
    <row r="147" spans="1:14" ht="21.75" customHeight="1">
      <c r="A147" s="17"/>
      <c r="B147" s="227" t="s">
        <v>364</v>
      </c>
      <c r="C147" s="67"/>
      <c r="D147" s="39"/>
      <c r="E147" s="67"/>
      <c r="F147" s="67"/>
      <c r="G147" s="39"/>
      <c r="H147" s="67"/>
      <c r="I147" s="67"/>
      <c r="J147" s="39"/>
      <c r="K147" s="55"/>
      <c r="L147" s="29"/>
      <c r="M147" s="29"/>
      <c r="N147" s="14"/>
    </row>
    <row r="148" spans="1:14" ht="33.75" customHeight="1">
      <c r="A148" s="17"/>
      <c r="B148" s="116" t="s">
        <v>223</v>
      </c>
      <c r="C148" s="67"/>
      <c r="D148" s="39"/>
      <c r="E148" s="67"/>
      <c r="F148" s="67"/>
      <c r="G148" s="39"/>
      <c r="H148" s="67"/>
      <c r="I148" s="67"/>
      <c r="J148" s="39"/>
      <c r="K148" s="55"/>
      <c r="L148" s="29"/>
      <c r="M148" s="29"/>
      <c r="N148" s="14"/>
    </row>
    <row r="149" spans="1:14" ht="69" customHeight="1">
      <c r="A149" s="17"/>
      <c r="B149" s="101" t="s">
        <v>496</v>
      </c>
      <c r="C149" s="39">
        <v>1536</v>
      </c>
      <c r="D149" s="39">
        <f>C149</f>
        <v>1536</v>
      </c>
      <c r="E149" s="39"/>
      <c r="F149" s="39">
        <v>1536</v>
      </c>
      <c r="G149" s="39">
        <f>D149</f>
        <v>1536</v>
      </c>
      <c r="H149" s="39"/>
      <c r="I149" s="39">
        <v>1536</v>
      </c>
      <c r="J149" s="39">
        <f>G149</f>
        <v>1536</v>
      </c>
      <c r="K149" s="39"/>
      <c r="L149" s="16">
        <v>1536</v>
      </c>
      <c r="M149" s="16">
        <f>J149</f>
        <v>1536</v>
      </c>
      <c r="N149" s="109"/>
    </row>
    <row r="150" spans="1:14" ht="19.5" customHeight="1">
      <c r="A150" s="17"/>
      <c r="B150" s="227" t="s">
        <v>366</v>
      </c>
      <c r="C150" s="39"/>
      <c r="D150" s="39"/>
      <c r="E150" s="39"/>
      <c r="F150" s="39"/>
      <c r="G150" s="39"/>
      <c r="H150" s="39"/>
      <c r="I150" s="114"/>
      <c r="J150" s="39"/>
      <c r="K150" s="39"/>
      <c r="L150" s="16"/>
      <c r="M150" s="16"/>
      <c r="N150" s="109"/>
    </row>
    <row r="151" spans="1:14" ht="33" customHeight="1">
      <c r="A151" s="17"/>
      <c r="B151" s="100" t="s">
        <v>224</v>
      </c>
      <c r="C151" s="70">
        <f aca="true" t="shared" si="53" ref="C151:M151">C152</f>
        <v>5.745963541666666</v>
      </c>
      <c r="D151" s="70">
        <f t="shared" si="53"/>
        <v>5.745963541666666</v>
      </c>
      <c r="E151" s="70"/>
      <c r="F151" s="70">
        <f t="shared" si="53"/>
        <v>3.6902343749999997</v>
      </c>
      <c r="G151" s="70">
        <f t="shared" si="53"/>
        <v>3.6902343749999997</v>
      </c>
      <c r="H151" s="70"/>
      <c r="I151" s="70">
        <f t="shared" si="53"/>
        <v>8.48046875</v>
      </c>
      <c r="J151" s="70">
        <f t="shared" si="53"/>
        <v>8.48046875</v>
      </c>
      <c r="K151" s="70"/>
      <c r="L151" s="70">
        <f t="shared" si="53"/>
        <v>8.955403645833334</v>
      </c>
      <c r="M151" s="70">
        <f t="shared" si="53"/>
        <v>8.955403645833334</v>
      </c>
      <c r="N151" s="109"/>
    </row>
    <row r="152" spans="1:14" ht="65.25" customHeight="1">
      <c r="A152" s="17"/>
      <c r="B152" s="101" t="s">
        <v>495</v>
      </c>
      <c r="C152" s="70">
        <f aca="true" t="shared" si="54" ref="C152:M152">C143/C149</f>
        <v>5.745963541666666</v>
      </c>
      <c r="D152" s="70">
        <f t="shared" si="54"/>
        <v>5.745963541666666</v>
      </c>
      <c r="E152" s="70"/>
      <c r="F152" s="70">
        <f t="shared" si="54"/>
        <v>3.6902343749999997</v>
      </c>
      <c r="G152" s="70">
        <f t="shared" si="54"/>
        <v>3.6902343749999997</v>
      </c>
      <c r="H152" s="70"/>
      <c r="I152" s="70">
        <f t="shared" si="54"/>
        <v>8.48046875</v>
      </c>
      <c r="J152" s="70">
        <f t="shared" si="54"/>
        <v>8.48046875</v>
      </c>
      <c r="K152" s="70"/>
      <c r="L152" s="70">
        <f t="shared" si="54"/>
        <v>8.955403645833334</v>
      </c>
      <c r="M152" s="70">
        <f t="shared" si="54"/>
        <v>8.955403645833334</v>
      </c>
      <c r="N152" s="109"/>
    </row>
    <row r="153" spans="1:14" ht="15.75">
      <c r="A153" s="17"/>
      <c r="B153" s="68" t="s">
        <v>368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16"/>
      <c r="M153" s="16"/>
      <c r="N153" s="109"/>
    </row>
    <row r="154" spans="1:14" ht="39.75" customHeight="1">
      <c r="A154" s="17"/>
      <c r="B154" s="20" t="s">
        <v>225</v>
      </c>
      <c r="C154" s="39">
        <v>100</v>
      </c>
      <c r="D154" s="39">
        <v>100</v>
      </c>
      <c r="E154" s="39"/>
      <c r="F154" s="39">
        <v>100</v>
      </c>
      <c r="G154" s="39">
        <v>100</v>
      </c>
      <c r="H154" s="39"/>
      <c r="I154" s="39">
        <v>100</v>
      </c>
      <c r="J154" s="39">
        <v>100</v>
      </c>
      <c r="K154" s="39"/>
      <c r="L154" s="39">
        <v>100</v>
      </c>
      <c r="M154" s="39">
        <v>100</v>
      </c>
      <c r="N154" s="109"/>
    </row>
    <row r="155" spans="1:14" ht="60" customHeight="1">
      <c r="A155" s="230" t="s">
        <v>161</v>
      </c>
      <c r="B155" s="11"/>
      <c r="C155" s="45"/>
      <c r="D155" s="45"/>
      <c r="E155" s="45"/>
      <c r="F155" s="45"/>
      <c r="G155" s="45"/>
      <c r="H155" s="45"/>
      <c r="I155" s="45"/>
      <c r="J155" s="45"/>
      <c r="K155" s="39"/>
      <c r="L155" s="166"/>
      <c r="M155" s="166"/>
      <c r="N155" s="109"/>
    </row>
    <row r="156" spans="1:14" ht="129.75" customHeight="1">
      <c r="A156" s="103" t="s">
        <v>213</v>
      </c>
      <c r="B156" s="11"/>
      <c r="C156" s="74"/>
      <c r="D156" s="39"/>
      <c r="E156" s="39"/>
      <c r="F156" s="45"/>
      <c r="G156" s="39"/>
      <c r="H156" s="39"/>
      <c r="I156" s="45"/>
      <c r="J156" s="39"/>
      <c r="K156" s="39"/>
      <c r="L156" s="109"/>
      <c r="M156" s="109"/>
      <c r="N156" s="109"/>
    </row>
    <row r="157" spans="1:14" ht="31.5">
      <c r="A157" s="34" t="s">
        <v>217</v>
      </c>
      <c r="B157" s="161"/>
      <c r="C157" s="77">
        <f aca="true" t="shared" si="55" ref="C157:M157">C158</f>
        <v>1977.9</v>
      </c>
      <c r="D157" s="77">
        <f t="shared" si="55"/>
        <v>1977.9</v>
      </c>
      <c r="E157" s="77"/>
      <c r="F157" s="77">
        <f t="shared" si="55"/>
        <v>12028.817000000001</v>
      </c>
      <c r="G157" s="77">
        <f t="shared" si="55"/>
        <v>12028.817000000001</v>
      </c>
      <c r="H157" s="77"/>
      <c r="I157" s="77">
        <f t="shared" si="55"/>
        <v>9107.022935</v>
      </c>
      <c r="J157" s="77">
        <f t="shared" si="55"/>
        <v>9107.022935</v>
      </c>
      <c r="K157" s="77"/>
      <c r="L157" s="77">
        <f t="shared" si="55"/>
        <v>8824.022696425</v>
      </c>
      <c r="M157" s="77">
        <f t="shared" si="55"/>
        <v>8824.022696425</v>
      </c>
      <c r="N157" s="109"/>
    </row>
    <row r="158" spans="1:14" ht="50.25" customHeight="1">
      <c r="A158" s="221" t="s">
        <v>418</v>
      </c>
      <c r="B158" s="63"/>
      <c r="C158" s="77">
        <f>C159+C168+C175+C182+C190+C197+C204+C211+C221</f>
        <v>1977.9</v>
      </c>
      <c r="D158" s="77">
        <f aca="true" t="shared" si="56" ref="D158:M158">D159+D168+D175+D182+D190+D197+D204+D211+D221</f>
        <v>1977.9</v>
      </c>
      <c r="E158" s="77"/>
      <c r="F158" s="77">
        <f t="shared" si="56"/>
        <v>12028.817000000001</v>
      </c>
      <c r="G158" s="77">
        <f t="shared" si="56"/>
        <v>12028.817000000001</v>
      </c>
      <c r="H158" s="77"/>
      <c r="I158" s="77">
        <f t="shared" si="56"/>
        <v>9107.022935</v>
      </c>
      <c r="J158" s="77">
        <f t="shared" si="56"/>
        <v>9107.022935</v>
      </c>
      <c r="K158" s="77"/>
      <c r="L158" s="77">
        <f t="shared" si="56"/>
        <v>8824.022696425</v>
      </c>
      <c r="M158" s="77">
        <f t="shared" si="56"/>
        <v>8824.022696425</v>
      </c>
      <c r="N158" s="109"/>
    </row>
    <row r="159" spans="1:14" ht="69" customHeight="1">
      <c r="A159" s="2"/>
      <c r="B159" s="276" t="s">
        <v>511</v>
      </c>
      <c r="C159" s="277">
        <f>C167*C165</f>
        <v>7.2</v>
      </c>
      <c r="D159" s="277">
        <f aca="true" t="shared" si="57" ref="D159:M159">D167*D165</f>
        <v>7.2</v>
      </c>
      <c r="E159" s="277"/>
      <c r="F159" s="277">
        <f t="shared" si="57"/>
        <v>7.2</v>
      </c>
      <c r="G159" s="277">
        <f t="shared" si="57"/>
        <v>7.2</v>
      </c>
      <c r="H159" s="277"/>
      <c r="I159" s="277">
        <f t="shared" si="57"/>
        <v>7.2</v>
      </c>
      <c r="J159" s="277">
        <f t="shared" si="57"/>
        <v>7.2</v>
      </c>
      <c r="K159" s="277"/>
      <c r="L159" s="277">
        <f t="shared" si="57"/>
        <v>7.2</v>
      </c>
      <c r="M159" s="277">
        <f t="shared" si="57"/>
        <v>7.2</v>
      </c>
      <c r="N159" s="278"/>
    </row>
    <row r="160" spans="1:14" ht="20.25" customHeight="1">
      <c r="A160" s="9"/>
      <c r="B160" s="279" t="s">
        <v>362</v>
      </c>
      <c r="C160" s="277"/>
      <c r="D160" s="277"/>
      <c r="E160" s="277"/>
      <c r="F160" s="277"/>
      <c r="G160" s="277"/>
      <c r="H160" s="277"/>
      <c r="I160" s="277"/>
      <c r="J160" s="277"/>
      <c r="K160" s="280"/>
      <c r="L160" s="280"/>
      <c r="M160" s="280"/>
      <c r="N160" s="281"/>
    </row>
    <row r="161" spans="1:14" ht="32.25" customHeight="1">
      <c r="A161" s="9"/>
      <c r="B161" s="282" t="s">
        <v>327</v>
      </c>
      <c r="C161" s="283">
        <f>D161</f>
        <v>69803</v>
      </c>
      <c r="D161" s="283">
        <v>69803</v>
      </c>
      <c r="E161" s="278"/>
      <c r="F161" s="283">
        <f>G161</f>
        <v>69803</v>
      </c>
      <c r="G161" s="283">
        <v>69803</v>
      </c>
      <c r="H161" s="278"/>
      <c r="I161" s="283">
        <f>J161</f>
        <v>69803</v>
      </c>
      <c r="J161" s="283">
        <v>69803</v>
      </c>
      <c r="K161" s="280"/>
      <c r="L161" s="283">
        <f>M161</f>
        <v>69803</v>
      </c>
      <c r="M161" s="283">
        <v>69803</v>
      </c>
      <c r="N161" s="281"/>
    </row>
    <row r="162" spans="1:14" ht="22.5" customHeight="1">
      <c r="A162" s="9"/>
      <c r="B162" s="282" t="s">
        <v>328</v>
      </c>
      <c r="C162" s="283">
        <f>D162</f>
        <v>4700</v>
      </c>
      <c r="D162" s="283">
        <v>4700</v>
      </c>
      <c r="E162" s="283"/>
      <c r="F162" s="283">
        <f>G162</f>
        <v>4700</v>
      </c>
      <c r="G162" s="283">
        <v>4700</v>
      </c>
      <c r="H162" s="283"/>
      <c r="I162" s="283">
        <f>J162</f>
        <v>4700</v>
      </c>
      <c r="J162" s="283">
        <v>4700</v>
      </c>
      <c r="K162" s="280"/>
      <c r="L162" s="283">
        <f>M162</f>
        <v>4700</v>
      </c>
      <c r="M162" s="283">
        <v>4700</v>
      </c>
      <c r="N162" s="281"/>
    </row>
    <row r="163" spans="1:14" ht="18.75" customHeight="1">
      <c r="A163" s="9"/>
      <c r="B163" s="282" t="s">
        <v>18</v>
      </c>
      <c r="C163" s="283">
        <f>D163</f>
        <v>2500</v>
      </c>
      <c r="D163" s="283">
        <v>2500</v>
      </c>
      <c r="E163" s="283"/>
      <c r="F163" s="283">
        <f>G163</f>
        <v>2500</v>
      </c>
      <c r="G163" s="283">
        <v>2500</v>
      </c>
      <c r="H163" s="283"/>
      <c r="I163" s="283">
        <f>J163</f>
        <v>2500</v>
      </c>
      <c r="J163" s="283">
        <v>2500</v>
      </c>
      <c r="K163" s="280"/>
      <c r="L163" s="283">
        <f>M163</f>
        <v>2500</v>
      </c>
      <c r="M163" s="283">
        <v>2500</v>
      </c>
      <c r="N163" s="281"/>
    </row>
    <row r="164" spans="1:14" ht="24" customHeight="1">
      <c r="A164" s="9"/>
      <c r="B164" s="279" t="s">
        <v>364</v>
      </c>
      <c r="C164" s="277"/>
      <c r="D164" s="277"/>
      <c r="E164" s="277"/>
      <c r="F164" s="277"/>
      <c r="G164" s="277"/>
      <c r="H164" s="277"/>
      <c r="I164" s="277"/>
      <c r="J164" s="277"/>
      <c r="K164" s="280"/>
      <c r="L164" s="280"/>
      <c r="M164" s="280"/>
      <c r="N164" s="281"/>
    </row>
    <row r="165" spans="1:14" ht="70.5" customHeight="1">
      <c r="A165" s="9"/>
      <c r="B165" s="282" t="s">
        <v>329</v>
      </c>
      <c r="C165" s="283">
        <f>D165</f>
        <v>18000</v>
      </c>
      <c r="D165" s="283">
        <v>18000</v>
      </c>
      <c r="E165" s="283"/>
      <c r="F165" s="283">
        <f>G165</f>
        <v>18000</v>
      </c>
      <c r="G165" s="283">
        <v>18000</v>
      </c>
      <c r="H165" s="283"/>
      <c r="I165" s="283">
        <f>J165</f>
        <v>18000</v>
      </c>
      <c r="J165" s="283">
        <v>18000</v>
      </c>
      <c r="K165" s="283"/>
      <c r="L165" s="283">
        <f>M165</f>
        <v>18000</v>
      </c>
      <c r="M165" s="283">
        <v>18000</v>
      </c>
      <c r="N165" s="281"/>
    </row>
    <row r="166" spans="1:14" ht="18" customHeight="1">
      <c r="A166" s="9"/>
      <c r="B166" s="279" t="s">
        <v>366</v>
      </c>
      <c r="C166" s="283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1"/>
    </row>
    <row r="167" spans="1:14" ht="71.25" customHeight="1">
      <c r="A167" s="9"/>
      <c r="B167" s="282" t="s">
        <v>173</v>
      </c>
      <c r="C167" s="284">
        <v>0.0004</v>
      </c>
      <c r="D167" s="284">
        <v>0.0004</v>
      </c>
      <c r="E167" s="284">
        <v>0.0004</v>
      </c>
      <c r="F167" s="284">
        <v>0.0004</v>
      </c>
      <c r="G167" s="284">
        <v>0.0004</v>
      </c>
      <c r="H167" s="284">
        <v>0.0004</v>
      </c>
      <c r="I167" s="284">
        <v>0.0004</v>
      </c>
      <c r="J167" s="284">
        <v>0.0004</v>
      </c>
      <c r="K167" s="284">
        <v>0.0004</v>
      </c>
      <c r="L167" s="284">
        <v>0.0004</v>
      </c>
      <c r="M167" s="284">
        <v>0.0004</v>
      </c>
      <c r="N167" s="281"/>
    </row>
    <row r="168" spans="1:14" ht="113.25" customHeight="1">
      <c r="A168" s="9"/>
      <c r="B168" s="285" t="s">
        <v>471</v>
      </c>
      <c r="C168" s="277">
        <f>C174*C172</f>
        <v>26.4</v>
      </c>
      <c r="D168" s="277">
        <f aca="true" t="shared" si="58" ref="D168:M168">D174*D172</f>
        <v>26.4</v>
      </c>
      <c r="E168" s="277"/>
      <c r="F168" s="277">
        <f t="shared" si="58"/>
        <v>27.851999999999997</v>
      </c>
      <c r="G168" s="277">
        <f t="shared" si="58"/>
        <v>27.851999999999997</v>
      </c>
      <c r="H168" s="277"/>
      <c r="I168" s="277">
        <f t="shared" si="58"/>
        <v>29.38386</v>
      </c>
      <c r="J168" s="277">
        <f t="shared" si="58"/>
        <v>29.38386</v>
      </c>
      <c r="K168" s="277"/>
      <c r="L168" s="277">
        <f t="shared" si="58"/>
        <v>30.999972299999992</v>
      </c>
      <c r="M168" s="277">
        <f t="shared" si="58"/>
        <v>30.999972299999992</v>
      </c>
      <c r="N168" s="281"/>
    </row>
    <row r="169" spans="1:14" ht="20.25" customHeight="1">
      <c r="A169" s="9"/>
      <c r="B169" s="279" t="s">
        <v>362</v>
      </c>
      <c r="C169" s="277"/>
      <c r="D169" s="277"/>
      <c r="E169" s="277"/>
      <c r="F169" s="277"/>
      <c r="G169" s="277"/>
      <c r="H169" s="277"/>
      <c r="I169" s="277"/>
      <c r="J169" s="277"/>
      <c r="K169" s="277"/>
      <c r="L169" s="277"/>
      <c r="M169" s="277"/>
      <c r="N169" s="281"/>
    </row>
    <row r="170" spans="1:14" ht="53.25" customHeight="1">
      <c r="A170" s="9"/>
      <c r="B170" s="282" t="s">
        <v>472</v>
      </c>
      <c r="C170" s="283">
        <f>D170</f>
        <v>480</v>
      </c>
      <c r="D170" s="283">
        <v>480</v>
      </c>
      <c r="E170" s="283"/>
      <c r="F170" s="283">
        <f>G170</f>
        <v>480</v>
      </c>
      <c r="G170" s="283">
        <v>480</v>
      </c>
      <c r="H170" s="283"/>
      <c r="I170" s="283">
        <f>J170</f>
        <v>480</v>
      </c>
      <c r="J170" s="283">
        <v>480</v>
      </c>
      <c r="K170" s="280"/>
      <c r="L170" s="283">
        <f>M170</f>
        <v>480</v>
      </c>
      <c r="M170" s="283">
        <v>480</v>
      </c>
      <c r="N170" s="281"/>
    </row>
    <row r="171" spans="1:14" ht="19.5" customHeight="1">
      <c r="A171" s="9"/>
      <c r="B171" s="279" t="s">
        <v>364</v>
      </c>
      <c r="C171" s="283"/>
      <c r="D171" s="283"/>
      <c r="E171" s="283"/>
      <c r="F171" s="283"/>
      <c r="G171" s="283"/>
      <c r="H171" s="283"/>
      <c r="I171" s="283"/>
      <c r="J171" s="283"/>
      <c r="K171" s="280"/>
      <c r="L171" s="283"/>
      <c r="M171" s="283"/>
      <c r="N171" s="281"/>
    </row>
    <row r="172" spans="1:14" ht="52.5" customHeight="1">
      <c r="A172" s="9"/>
      <c r="B172" s="282" t="s">
        <v>394</v>
      </c>
      <c r="C172" s="283">
        <f>D172</f>
        <v>110</v>
      </c>
      <c r="D172" s="283">
        <f>70+40</f>
        <v>110</v>
      </c>
      <c r="E172" s="283"/>
      <c r="F172" s="283">
        <f>G172</f>
        <v>110</v>
      </c>
      <c r="G172" s="283">
        <f>70+40</f>
        <v>110</v>
      </c>
      <c r="H172" s="283"/>
      <c r="I172" s="283">
        <f>J172</f>
        <v>110</v>
      </c>
      <c r="J172" s="283">
        <f>70+40</f>
        <v>110</v>
      </c>
      <c r="K172" s="283"/>
      <c r="L172" s="283">
        <f>M172</f>
        <v>110</v>
      </c>
      <c r="M172" s="283">
        <f>70+40</f>
        <v>110</v>
      </c>
      <c r="N172" s="281"/>
    </row>
    <row r="173" spans="1:14" ht="21" customHeight="1">
      <c r="A173" s="9"/>
      <c r="B173" s="279" t="s">
        <v>366</v>
      </c>
      <c r="C173" s="283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1"/>
    </row>
    <row r="174" spans="1:14" ht="33.75" customHeight="1">
      <c r="A174" s="9"/>
      <c r="B174" s="282" t="s">
        <v>397</v>
      </c>
      <c r="C174" s="284">
        <v>0.24</v>
      </c>
      <c r="D174" s="284">
        <v>0.24</v>
      </c>
      <c r="E174" s="277"/>
      <c r="F174" s="286">
        <f>G174</f>
        <v>0.2532</v>
      </c>
      <c r="G174" s="286">
        <f>D174*1.055</f>
        <v>0.2532</v>
      </c>
      <c r="H174" s="286"/>
      <c r="I174" s="286">
        <f>J174</f>
        <v>0.267126</v>
      </c>
      <c r="J174" s="286">
        <f>G174*1.055</f>
        <v>0.267126</v>
      </c>
      <c r="K174" s="286"/>
      <c r="L174" s="286">
        <f>M174</f>
        <v>0.28181792999999994</v>
      </c>
      <c r="M174" s="286">
        <f>J174*1.055</f>
        <v>0.28181792999999994</v>
      </c>
      <c r="N174" s="281"/>
    </row>
    <row r="175" spans="1:14" ht="89.25" customHeight="1">
      <c r="A175" s="9"/>
      <c r="B175" s="276" t="s">
        <v>473</v>
      </c>
      <c r="C175" s="287">
        <v>32.9</v>
      </c>
      <c r="D175" s="287">
        <v>32.9</v>
      </c>
      <c r="E175" s="287"/>
      <c r="F175" s="288">
        <f>F179*F181</f>
        <v>33.6</v>
      </c>
      <c r="G175" s="288">
        <f aca="true" t="shared" si="59" ref="G175:M175">G179*G181</f>
        <v>33.6</v>
      </c>
      <c r="H175" s="288"/>
      <c r="I175" s="288">
        <f t="shared" si="59"/>
        <v>35.6</v>
      </c>
      <c r="J175" s="288">
        <f t="shared" si="59"/>
        <v>35.6</v>
      </c>
      <c r="K175" s="288"/>
      <c r="L175" s="288">
        <f t="shared" si="59"/>
        <v>37.6</v>
      </c>
      <c r="M175" s="288">
        <f t="shared" si="59"/>
        <v>37.6</v>
      </c>
      <c r="N175" s="281"/>
    </row>
    <row r="176" spans="1:14" ht="19.5" customHeight="1">
      <c r="A176" s="9"/>
      <c r="B176" s="279" t="s">
        <v>362</v>
      </c>
      <c r="C176" s="284"/>
      <c r="D176" s="284"/>
      <c r="E176" s="277"/>
      <c r="F176" s="286"/>
      <c r="G176" s="286"/>
      <c r="H176" s="286"/>
      <c r="I176" s="286"/>
      <c r="J176" s="286"/>
      <c r="K176" s="286"/>
      <c r="L176" s="286"/>
      <c r="M176" s="286"/>
      <c r="N176" s="281"/>
    </row>
    <row r="177" spans="1:14" ht="49.5" customHeight="1">
      <c r="A177" s="9"/>
      <c r="B177" s="282" t="s">
        <v>474</v>
      </c>
      <c r="C177" s="283">
        <f>D177</f>
        <v>4200</v>
      </c>
      <c r="D177" s="283">
        <v>4200</v>
      </c>
      <c r="E177" s="283"/>
      <c r="F177" s="283">
        <f>G177</f>
        <v>4200</v>
      </c>
      <c r="G177" s="283">
        <v>4200</v>
      </c>
      <c r="H177" s="283"/>
      <c r="I177" s="283">
        <f>J177</f>
        <v>4200</v>
      </c>
      <c r="J177" s="283">
        <v>4200</v>
      </c>
      <c r="K177" s="280"/>
      <c r="L177" s="283">
        <f>M177</f>
        <v>4200</v>
      </c>
      <c r="M177" s="283">
        <v>4200</v>
      </c>
      <c r="N177" s="281"/>
    </row>
    <row r="178" spans="1:14" ht="20.25" customHeight="1">
      <c r="A178" s="9"/>
      <c r="B178" s="279" t="s">
        <v>364</v>
      </c>
      <c r="C178" s="283"/>
      <c r="D178" s="283"/>
      <c r="E178" s="283"/>
      <c r="F178" s="283"/>
      <c r="G178" s="283"/>
      <c r="H178" s="283"/>
      <c r="I178" s="283"/>
      <c r="J178" s="283"/>
      <c r="K178" s="280"/>
      <c r="L178" s="283"/>
      <c r="M178" s="283"/>
      <c r="N178" s="281"/>
    </row>
    <row r="179" spans="1:14" ht="34.5" customHeight="1">
      <c r="A179" s="9"/>
      <c r="B179" s="282" t="s">
        <v>395</v>
      </c>
      <c r="C179" s="283">
        <v>4000</v>
      </c>
      <c r="D179" s="283">
        <v>4000</v>
      </c>
      <c r="E179" s="283"/>
      <c r="F179" s="283">
        <v>4000</v>
      </c>
      <c r="G179" s="283">
        <v>4000</v>
      </c>
      <c r="H179" s="283"/>
      <c r="I179" s="283">
        <v>4000</v>
      </c>
      <c r="J179" s="283">
        <v>4000</v>
      </c>
      <c r="K179" s="283"/>
      <c r="L179" s="283">
        <v>4000</v>
      </c>
      <c r="M179" s="283">
        <v>4000</v>
      </c>
      <c r="N179" s="281"/>
    </row>
    <row r="180" spans="1:14" ht="21.75" customHeight="1">
      <c r="A180" s="9"/>
      <c r="B180" s="279" t="s">
        <v>366</v>
      </c>
      <c r="C180" s="283"/>
      <c r="D180" s="283"/>
      <c r="E180" s="283"/>
      <c r="F180" s="283"/>
      <c r="G180" s="283"/>
      <c r="H180" s="283"/>
      <c r="I180" s="283"/>
      <c r="J180" s="283"/>
      <c r="K180" s="280"/>
      <c r="L180" s="283"/>
      <c r="M180" s="283"/>
      <c r="N180" s="281"/>
    </row>
    <row r="181" spans="1:14" ht="54.75" customHeight="1">
      <c r="A181" s="9"/>
      <c r="B181" s="282" t="s">
        <v>398</v>
      </c>
      <c r="C181" s="284">
        <f>C175/C179</f>
        <v>0.008225</v>
      </c>
      <c r="D181" s="284">
        <f>D175/D179</f>
        <v>0.008225</v>
      </c>
      <c r="E181" s="284"/>
      <c r="F181" s="284">
        <v>0.0084</v>
      </c>
      <c r="G181" s="284">
        <v>0.0084</v>
      </c>
      <c r="H181" s="284"/>
      <c r="I181" s="284">
        <v>0.0089</v>
      </c>
      <c r="J181" s="284">
        <v>0.0089</v>
      </c>
      <c r="K181" s="284"/>
      <c r="L181" s="284">
        <v>0.0094</v>
      </c>
      <c r="M181" s="284">
        <v>0.0094</v>
      </c>
      <c r="N181" s="281"/>
    </row>
    <row r="182" spans="1:14" ht="61.5" customHeight="1">
      <c r="A182" s="9"/>
      <c r="B182" s="289" t="s">
        <v>475</v>
      </c>
      <c r="C182" s="277">
        <v>350</v>
      </c>
      <c r="D182" s="277">
        <v>350</v>
      </c>
      <c r="E182" s="290"/>
      <c r="F182" s="287">
        <v>400</v>
      </c>
      <c r="G182" s="287">
        <v>400</v>
      </c>
      <c r="H182" s="287"/>
      <c r="I182" s="287">
        <v>420</v>
      </c>
      <c r="J182" s="287">
        <v>420</v>
      </c>
      <c r="K182" s="287"/>
      <c r="L182" s="287">
        <v>450</v>
      </c>
      <c r="M182" s="287">
        <v>450</v>
      </c>
      <c r="N182" s="281"/>
    </row>
    <row r="183" spans="1:14" ht="34.5" customHeight="1">
      <c r="A183" s="9"/>
      <c r="B183" s="282" t="s">
        <v>396</v>
      </c>
      <c r="C183" s="283">
        <f>D183</f>
        <v>500</v>
      </c>
      <c r="D183" s="283">
        <v>500</v>
      </c>
      <c r="E183" s="283"/>
      <c r="F183" s="283">
        <f>G183</f>
        <v>500</v>
      </c>
      <c r="G183" s="283">
        <v>500</v>
      </c>
      <c r="H183" s="283"/>
      <c r="I183" s="283">
        <f>J183</f>
        <v>500</v>
      </c>
      <c r="J183" s="283">
        <v>500</v>
      </c>
      <c r="K183" s="283"/>
      <c r="L183" s="283">
        <f>M183</f>
        <v>500</v>
      </c>
      <c r="M183" s="283">
        <v>500</v>
      </c>
      <c r="N183" s="281"/>
    </row>
    <row r="184" spans="1:14" ht="21.75" customHeight="1">
      <c r="A184" s="9"/>
      <c r="B184" s="279" t="s">
        <v>362</v>
      </c>
      <c r="C184" s="283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1"/>
    </row>
    <row r="185" spans="1:14" ht="34.5" customHeight="1">
      <c r="A185" s="9"/>
      <c r="B185" s="282" t="s">
        <v>406</v>
      </c>
      <c r="C185" s="283">
        <f>D185</f>
        <v>10</v>
      </c>
      <c r="D185" s="283">
        <v>10</v>
      </c>
      <c r="E185" s="283"/>
      <c r="F185" s="283">
        <f>G185</f>
        <v>10</v>
      </c>
      <c r="G185" s="283">
        <v>10</v>
      </c>
      <c r="H185" s="283"/>
      <c r="I185" s="283">
        <f>J185</f>
        <v>10</v>
      </c>
      <c r="J185" s="283">
        <v>10</v>
      </c>
      <c r="K185" s="283"/>
      <c r="L185" s="283">
        <f>M185</f>
        <v>10</v>
      </c>
      <c r="M185" s="283">
        <v>10</v>
      </c>
      <c r="N185" s="281"/>
    </row>
    <row r="186" spans="1:14" ht="19.5" customHeight="1">
      <c r="A186" s="9"/>
      <c r="B186" s="279" t="s">
        <v>364</v>
      </c>
      <c r="C186" s="283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1"/>
    </row>
    <row r="187" spans="1:14" ht="48" customHeight="1">
      <c r="A187" s="9"/>
      <c r="B187" s="282" t="s">
        <v>476</v>
      </c>
      <c r="C187" s="283">
        <v>10</v>
      </c>
      <c r="D187" s="283">
        <v>10</v>
      </c>
      <c r="E187" s="283"/>
      <c r="F187" s="283">
        <v>10</v>
      </c>
      <c r="G187" s="283">
        <v>10</v>
      </c>
      <c r="H187" s="283"/>
      <c r="I187" s="283">
        <v>10</v>
      </c>
      <c r="J187" s="283">
        <v>10</v>
      </c>
      <c r="K187" s="283"/>
      <c r="L187" s="283">
        <v>10</v>
      </c>
      <c r="M187" s="283">
        <v>10</v>
      </c>
      <c r="N187" s="281"/>
    </row>
    <row r="188" spans="1:14" ht="18.75" customHeight="1">
      <c r="A188" s="9"/>
      <c r="B188" s="279" t="s">
        <v>366</v>
      </c>
      <c r="C188" s="283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1"/>
    </row>
    <row r="189" spans="1:14" ht="48" customHeight="1">
      <c r="A189" s="9"/>
      <c r="B189" s="282" t="s">
        <v>409</v>
      </c>
      <c r="C189" s="278">
        <f>C182/C187</f>
        <v>35</v>
      </c>
      <c r="D189" s="278">
        <f aca="true" t="shared" si="60" ref="D189:M189">D182/D187</f>
        <v>35</v>
      </c>
      <c r="E189" s="278"/>
      <c r="F189" s="278">
        <f t="shared" si="60"/>
        <v>40</v>
      </c>
      <c r="G189" s="278">
        <f t="shared" si="60"/>
        <v>40</v>
      </c>
      <c r="H189" s="278"/>
      <c r="I189" s="278">
        <f t="shared" si="60"/>
        <v>42</v>
      </c>
      <c r="J189" s="278">
        <f t="shared" si="60"/>
        <v>42</v>
      </c>
      <c r="K189" s="278"/>
      <c r="L189" s="278">
        <f t="shared" si="60"/>
        <v>45</v>
      </c>
      <c r="M189" s="278">
        <f t="shared" si="60"/>
        <v>45</v>
      </c>
      <c r="N189" s="281"/>
    </row>
    <row r="190" spans="1:14" ht="83.25" customHeight="1">
      <c r="A190" s="9"/>
      <c r="B190" s="289" t="s">
        <v>477</v>
      </c>
      <c r="C190" s="277">
        <v>50</v>
      </c>
      <c r="D190" s="277">
        <v>50</v>
      </c>
      <c r="E190" s="291"/>
      <c r="F190" s="291">
        <v>50</v>
      </c>
      <c r="G190" s="291">
        <v>50</v>
      </c>
      <c r="H190" s="291"/>
      <c r="I190" s="291">
        <v>50</v>
      </c>
      <c r="J190" s="291">
        <v>50</v>
      </c>
      <c r="K190" s="291"/>
      <c r="L190" s="291">
        <v>50</v>
      </c>
      <c r="M190" s="291">
        <v>50</v>
      </c>
      <c r="N190" s="281"/>
    </row>
    <row r="191" spans="1:14" ht="23.25" customHeight="1">
      <c r="A191" s="9"/>
      <c r="B191" s="279" t="s">
        <v>362</v>
      </c>
      <c r="C191" s="283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1"/>
    </row>
    <row r="192" spans="1:14" ht="23.25" customHeight="1">
      <c r="A192" s="9"/>
      <c r="B192" s="282" t="s">
        <v>328</v>
      </c>
      <c r="C192" s="283">
        <f>D192</f>
        <v>4700</v>
      </c>
      <c r="D192" s="283">
        <v>4700</v>
      </c>
      <c r="E192" s="283"/>
      <c r="F192" s="283">
        <f>G192</f>
        <v>4700</v>
      </c>
      <c r="G192" s="283">
        <v>4700</v>
      </c>
      <c r="H192" s="283"/>
      <c r="I192" s="283">
        <f>J192</f>
        <v>4700</v>
      </c>
      <c r="J192" s="283">
        <v>4700</v>
      </c>
      <c r="K192" s="280"/>
      <c r="L192" s="283">
        <f>M192</f>
        <v>4700</v>
      </c>
      <c r="M192" s="283">
        <v>4700</v>
      </c>
      <c r="N192" s="281"/>
    </row>
    <row r="193" spans="1:14" ht="23.25" customHeight="1">
      <c r="A193" s="9"/>
      <c r="B193" s="279" t="s">
        <v>364</v>
      </c>
      <c r="C193" s="283"/>
      <c r="D193" s="283"/>
      <c r="E193" s="283"/>
      <c r="F193" s="283"/>
      <c r="G193" s="283"/>
      <c r="H193" s="283"/>
      <c r="I193" s="283"/>
      <c r="J193" s="283"/>
      <c r="K193" s="280"/>
      <c r="L193" s="283"/>
      <c r="M193" s="283"/>
      <c r="N193" s="281"/>
    </row>
    <row r="194" spans="1:14" ht="36" customHeight="1">
      <c r="A194" s="9"/>
      <c r="B194" s="282" t="s">
        <v>478</v>
      </c>
      <c r="C194" s="283">
        <v>150</v>
      </c>
      <c r="D194" s="283">
        <v>150</v>
      </c>
      <c r="E194" s="283"/>
      <c r="F194" s="283">
        <v>150</v>
      </c>
      <c r="G194" s="283">
        <v>150</v>
      </c>
      <c r="H194" s="283"/>
      <c r="I194" s="283">
        <v>150</v>
      </c>
      <c r="J194" s="283">
        <v>150</v>
      </c>
      <c r="K194" s="283"/>
      <c r="L194" s="283">
        <v>150</v>
      </c>
      <c r="M194" s="283">
        <v>150</v>
      </c>
      <c r="N194" s="281"/>
    </row>
    <row r="195" spans="1:14" ht="17.25" customHeight="1">
      <c r="A195" s="9"/>
      <c r="B195" s="279" t="s">
        <v>366</v>
      </c>
      <c r="C195" s="283"/>
      <c r="D195" s="283"/>
      <c r="E195" s="283"/>
      <c r="F195" s="283"/>
      <c r="G195" s="283"/>
      <c r="H195" s="283"/>
      <c r="I195" s="283"/>
      <c r="J195" s="283"/>
      <c r="K195" s="280"/>
      <c r="L195" s="283"/>
      <c r="M195" s="283"/>
      <c r="N195" s="281"/>
    </row>
    <row r="196" spans="1:14" ht="47.25" customHeight="1">
      <c r="A196" s="9"/>
      <c r="B196" s="282" t="s">
        <v>479</v>
      </c>
      <c r="C196" s="292">
        <f>C190/C194</f>
        <v>0.3333333333333333</v>
      </c>
      <c r="D196" s="292">
        <f aca="true" t="shared" si="61" ref="D196:M196">D190/D194</f>
        <v>0.3333333333333333</v>
      </c>
      <c r="E196" s="292"/>
      <c r="F196" s="292">
        <f t="shared" si="61"/>
        <v>0.3333333333333333</v>
      </c>
      <c r="G196" s="292">
        <f t="shared" si="61"/>
        <v>0.3333333333333333</v>
      </c>
      <c r="H196" s="292"/>
      <c r="I196" s="292">
        <f t="shared" si="61"/>
        <v>0.3333333333333333</v>
      </c>
      <c r="J196" s="292">
        <f t="shared" si="61"/>
        <v>0.3333333333333333</v>
      </c>
      <c r="K196" s="292"/>
      <c r="L196" s="292">
        <f t="shared" si="61"/>
        <v>0.3333333333333333</v>
      </c>
      <c r="M196" s="292">
        <f t="shared" si="61"/>
        <v>0.3333333333333333</v>
      </c>
      <c r="N196" s="281"/>
    </row>
    <row r="197" spans="1:14" ht="67.5" customHeight="1">
      <c r="A197" s="9"/>
      <c r="B197" s="289" t="s">
        <v>480</v>
      </c>
      <c r="C197" s="277">
        <f>C201*C203</f>
        <v>450</v>
      </c>
      <c r="D197" s="277">
        <f aca="true" t="shared" si="62" ref="D197:M197">D201*D203</f>
        <v>450</v>
      </c>
      <c r="E197" s="277"/>
      <c r="F197" s="277">
        <f t="shared" si="62"/>
        <v>450</v>
      </c>
      <c r="G197" s="277">
        <f t="shared" si="62"/>
        <v>450</v>
      </c>
      <c r="H197" s="277"/>
      <c r="I197" s="277">
        <f t="shared" si="62"/>
        <v>450</v>
      </c>
      <c r="J197" s="277">
        <f t="shared" si="62"/>
        <v>450</v>
      </c>
      <c r="K197" s="277"/>
      <c r="L197" s="277">
        <f t="shared" si="62"/>
        <v>450</v>
      </c>
      <c r="M197" s="277">
        <f t="shared" si="62"/>
        <v>450</v>
      </c>
      <c r="N197" s="281"/>
    </row>
    <row r="198" spans="1:14" ht="23.25" customHeight="1">
      <c r="A198" s="9"/>
      <c r="B198" s="279" t="s">
        <v>362</v>
      </c>
      <c r="C198" s="292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81"/>
    </row>
    <row r="199" spans="1:14" ht="33" customHeight="1">
      <c r="A199" s="9"/>
      <c r="B199" s="282" t="s">
        <v>408</v>
      </c>
      <c r="C199" s="283">
        <f>D199</f>
        <v>250</v>
      </c>
      <c r="D199" s="283">
        <v>250</v>
      </c>
      <c r="E199" s="283"/>
      <c r="F199" s="283">
        <f>G199</f>
        <v>250</v>
      </c>
      <c r="G199" s="283">
        <v>250</v>
      </c>
      <c r="H199" s="283"/>
      <c r="I199" s="283">
        <f>J199</f>
        <v>250</v>
      </c>
      <c r="J199" s="283">
        <v>250</v>
      </c>
      <c r="K199" s="283"/>
      <c r="L199" s="283">
        <f>M199</f>
        <v>250</v>
      </c>
      <c r="M199" s="283">
        <v>250</v>
      </c>
      <c r="N199" s="281"/>
    </row>
    <row r="200" spans="1:14" ht="24.75" customHeight="1">
      <c r="A200" s="9"/>
      <c r="B200" s="279" t="s">
        <v>364</v>
      </c>
      <c r="C200" s="283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1"/>
    </row>
    <row r="201" spans="1:14" ht="56.25" customHeight="1">
      <c r="A201" s="9"/>
      <c r="B201" s="282" t="s">
        <v>481</v>
      </c>
      <c r="C201" s="283">
        <v>250</v>
      </c>
      <c r="D201" s="283">
        <v>250</v>
      </c>
      <c r="E201" s="283"/>
      <c r="F201" s="283">
        <v>250</v>
      </c>
      <c r="G201" s="283">
        <v>250</v>
      </c>
      <c r="H201" s="283"/>
      <c r="I201" s="283">
        <v>250</v>
      </c>
      <c r="J201" s="283">
        <v>250</v>
      </c>
      <c r="K201" s="283"/>
      <c r="L201" s="283">
        <v>250</v>
      </c>
      <c r="M201" s="283">
        <v>250</v>
      </c>
      <c r="N201" s="281"/>
    </row>
    <row r="202" spans="1:14" ht="15.75">
      <c r="A202" s="9"/>
      <c r="B202" s="279" t="s">
        <v>366</v>
      </c>
      <c r="C202" s="277"/>
      <c r="D202" s="277"/>
      <c r="E202" s="277"/>
      <c r="F202" s="277"/>
      <c r="G202" s="277"/>
      <c r="H202" s="277"/>
      <c r="I202" s="277"/>
      <c r="J202" s="277"/>
      <c r="K202" s="280"/>
      <c r="L202" s="280"/>
      <c r="M202" s="280"/>
      <c r="N202" s="281"/>
    </row>
    <row r="203" spans="1:14" ht="71.25" customHeight="1">
      <c r="A203" s="9"/>
      <c r="B203" s="282" t="s">
        <v>410</v>
      </c>
      <c r="C203" s="284">
        <v>1.8</v>
      </c>
      <c r="D203" s="284">
        <v>1.8</v>
      </c>
      <c r="E203" s="284"/>
      <c r="F203" s="284">
        <v>1.8</v>
      </c>
      <c r="G203" s="284">
        <v>1.8</v>
      </c>
      <c r="H203" s="284"/>
      <c r="I203" s="284">
        <v>1.8</v>
      </c>
      <c r="J203" s="284">
        <v>1.8</v>
      </c>
      <c r="K203" s="284"/>
      <c r="L203" s="284">
        <v>1.8</v>
      </c>
      <c r="M203" s="284">
        <v>1.8</v>
      </c>
      <c r="N203" s="281"/>
    </row>
    <row r="204" spans="1:14" ht="60" customHeight="1">
      <c r="A204" s="9"/>
      <c r="B204" s="289" t="s">
        <v>482</v>
      </c>
      <c r="C204" s="287">
        <f>C210*C208</f>
        <v>3</v>
      </c>
      <c r="D204" s="287">
        <f aca="true" t="shared" si="63" ref="D204:M204">D210*D208</f>
        <v>3</v>
      </c>
      <c r="E204" s="287"/>
      <c r="F204" s="287">
        <f t="shared" si="63"/>
        <v>3.1649999999999996</v>
      </c>
      <c r="G204" s="287">
        <f t="shared" si="63"/>
        <v>3.1649999999999996</v>
      </c>
      <c r="H204" s="287"/>
      <c r="I204" s="287">
        <f t="shared" si="63"/>
        <v>3.339075</v>
      </c>
      <c r="J204" s="287">
        <f t="shared" si="63"/>
        <v>3.339075</v>
      </c>
      <c r="K204" s="287"/>
      <c r="L204" s="287">
        <f t="shared" si="63"/>
        <v>3.5227241249999994</v>
      </c>
      <c r="M204" s="287">
        <f t="shared" si="63"/>
        <v>3.5227241249999994</v>
      </c>
      <c r="N204" s="281"/>
    </row>
    <row r="205" spans="1:14" ht="21.75" customHeight="1">
      <c r="A205" s="9"/>
      <c r="B205" s="279" t="s">
        <v>362</v>
      </c>
      <c r="C205" s="293"/>
      <c r="D205" s="293"/>
      <c r="E205" s="293"/>
      <c r="F205" s="293"/>
      <c r="G205" s="293"/>
      <c r="H205" s="293"/>
      <c r="I205" s="293"/>
      <c r="J205" s="293"/>
      <c r="K205" s="293"/>
      <c r="L205" s="293"/>
      <c r="M205" s="293"/>
      <c r="N205" s="281"/>
    </row>
    <row r="206" spans="1:14" ht="35.25" customHeight="1">
      <c r="A206" s="9"/>
      <c r="B206" s="282" t="s">
        <v>407</v>
      </c>
      <c r="C206" s="283">
        <v>25</v>
      </c>
      <c r="D206" s="283">
        <v>25</v>
      </c>
      <c r="E206" s="283"/>
      <c r="F206" s="283">
        <v>25</v>
      </c>
      <c r="G206" s="283">
        <v>25</v>
      </c>
      <c r="H206" s="283"/>
      <c r="I206" s="283">
        <v>25</v>
      </c>
      <c r="J206" s="283">
        <v>25</v>
      </c>
      <c r="K206" s="283"/>
      <c r="L206" s="283">
        <v>25</v>
      </c>
      <c r="M206" s="283">
        <v>25</v>
      </c>
      <c r="N206" s="281"/>
    </row>
    <row r="207" spans="1:14" ht="16.5" customHeight="1">
      <c r="A207" s="9"/>
      <c r="B207" s="279" t="s">
        <v>364</v>
      </c>
      <c r="C207" s="283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1"/>
    </row>
    <row r="208" spans="1:14" ht="55.5" customHeight="1">
      <c r="A208" s="9"/>
      <c r="B208" s="282" t="s">
        <v>483</v>
      </c>
      <c r="C208" s="283">
        <v>25</v>
      </c>
      <c r="D208" s="283">
        <v>25</v>
      </c>
      <c r="E208" s="283"/>
      <c r="F208" s="283">
        <v>25</v>
      </c>
      <c r="G208" s="283">
        <v>25</v>
      </c>
      <c r="H208" s="283"/>
      <c r="I208" s="283">
        <v>25</v>
      </c>
      <c r="J208" s="283">
        <v>25</v>
      </c>
      <c r="K208" s="283"/>
      <c r="L208" s="283">
        <v>25</v>
      </c>
      <c r="M208" s="283">
        <v>25</v>
      </c>
      <c r="N208" s="281"/>
    </row>
    <row r="209" spans="1:14" ht="20.25" customHeight="1">
      <c r="A209" s="9"/>
      <c r="B209" s="279" t="s">
        <v>366</v>
      </c>
      <c r="C209" s="283"/>
      <c r="D209" s="283"/>
      <c r="E209" s="283"/>
      <c r="F209" s="283"/>
      <c r="G209" s="283"/>
      <c r="H209" s="283"/>
      <c r="I209" s="283"/>
      <c r="J209" s="283"/>
      <c r="K209" s="283"/>
      <c r="L209" s="283"/>
      <c r="M209" s="283"/>
      <c r="N209" s="281"/>
    </row>
    <row r="210" spans="1:14" ht="31.5" customHeight="1">
      <c r="A210" s="9"/>
      <c r="B210" s="282" t="s">
        <v>399</v>
      </c>
      <c r="C210" s="284">
        <f>D210</f>
        <v>0.12</v>
      </c>
      <c r="D210" s="284">
        <f>D183*120/500/1000</f>
        <v>0.12</v>
      </c>
      <c r="E210" s="277"/>
      <c r="F210" s="294">
        <f>G210</f>
        <v>0.1266</v>
      </c>
      <c r="G210" s="294">
        <f>D210*1.055</f>
        <v>0.1266</v>
      </c>
      <c r="H210" s="294"/>
      <c r="I210" s="294">
        <f>J210</f>
        <v>0.133563</v>
      </c>
      <c r="J210" s="294">
        <f>G210*1.055</f>
        <v>0.133563</v>
      </c>
      <c r="K210" s="294"/>
      <c r="L210" s="294">
        <f>M210</f>
        <v>0.14090896499999997</v>
      </c>
      <c r="M210" s="294">
        <f>J210*1.055</f>
        <v>0.14090896499999997</v>
      </c>
      <c r="N210" s="281"/>
    </row>
    <row r="211" spans="1:14" ht="57" customHeight="1">
      <c r="A211" s="21"/>
      <c r="B211" s="295" t="s">
        <v>484</v>
      </c>
      <c r="C211" s="277">
        <f>8.4+50</f>
        <v>58.4</v>
      </c>
      <c r="D211" s="277">
        <f>C211</f>
        <v>58.4</v>
      </c>
      <c r="E211" s="277"/>
      <c r="F211" s="277">
        <v>4.3</v>
      </c>
      <c r="G211" s="277">
        <f>F211</f>
        <v>4.3</v>
      </c>
      <c r="H211" s="277"/>
      <c r="I211" s="277">
        <v>4.6</v>
      </c>
      <c r="J211" s="277">
        <f>I211</f>
        <v>4.6</v>
      </c>
      <c r="K211" s="296"/>
      <c r="L211" s="297">
        <v>4.8</v>
      </c>
      <c r="M211" s="297">
        <f>L211</f>
        <v>4.8</v>
      </c>
      <c r="N211" s="298"/>
    </row>
    <row r="212" spans="1:14" ht="19.5" customHeight="1">
      <c r="A212" s="11"/>
      <c r="B212" s="279" t="s">
        <v>364</v>
      </c>
      <c r="C212" s="277"/>
      <c r="D212" s="280"/>
      <c r="E212" s="280"/>
      <c r="F212" s="296"/>
      <c r="G212" s="280"/>
      <c r="H212" s="280"/>
      <c r="I212" s="280"/>
      <c r="J212" s="280"/>
      <c r="K212" s="280"/>
      <c r="L212" s="281"/>
      <c r="M212" s="281"/>
      <c r="N212" s="281"/>
    </row>
    <row r="213" spans="1:14" ht="38.25" customHeight="1">
      <c r="A213" s="11"/>
      <c r="B213" s="282" t="s">
        <v>331</v>
      </c>
      <c r="C213" s="283">
        <f>D213</f>
        <v>2500</v>
      </c>
      <c r="D213" s="283">
        <v>2500</v>
      </c>
      <c r="E213" s="283"/>
      <c r="F213" s="283">
        <f>G213</f>
        <v>2500</v>
      </c>
      <c r="G213" s="283">
        <v>2500</v>
      </c>
      <c r="H213" s="283"/>
      <c r="I213" s="283">
        <f>J213</f>
        <v>2500</v>
      </c>
      <c r="J213" s="283">
        <v>2500</v>
      </c>
      <c r="K213" s="283"/>
      <c r="L213" s="283">
        <f>M213</f>
        <v>2500</v>
      </c>
      <c r="M213" s="283">
        <v>2500</v>
      </c>
      <c r="N213" s="281"/>
    </row>
    <row r="214" spans="1:14" ht="69" customHeight="1">
      <c r="A214" s="11"/>
      <c r="B214" s="282" t="s">
        <v>19</v>
      </c>
      <c r="C214" s="283">
        <f>D214</f>
        <v>120</v>
      </c>
      <c r="D214" s="283">
        <v>120</v>
      </c>
      <c r="E214" s="283"/>
      <c r="F214" s="283">
        <f>G214</f>
        <v>120</v>
      </c>
      <c r="G214" s="283">
        <v>120</v>
      </c>
      <c r="H214" s="283"/>
      <c r="I214" s="283">
        <f>J214</f>
        <v>120</v>
      </c>
      <c r="J214" s="283">
        <v>120</v>
      </c>
      <c r="K214" s="283"/>
      <c r="L214" s="283">
        <f>M214</f>
        <v>120</v>
      </c>
      <c r="M214" s="283">
        <v>120</v>
      </c>
      <c r="N214" s="281"/>
    </row>
    <row r="215" spans="1:14" ht="15.75">
      <c r="A215" s="11"/>
      <c r="B215" s="279" t="s">
        <v>366</v>
      </c>
      <c r="C215" s="277"/>
      <c r="D215" s="278"/>
      <c r="E215" s="278"/>
      <c r="F215" s="277"/>
      <c r="G215" s="278"/>
      <c r="H215" s="278"/>
      <c r="I215" s="277"/>
      <c r="J215" s="277"/>
      <c r="K215" s="280"/>
      <c r="L215" s="281"/>
      <c r="M215" s="281"/>
      <c r="N215" s="281"/>
    </row>
    <row r="216" spans="1:14" ht="33.75" customHeight="1">
      <c r="A216" s="11"/>
      <c r="B216" s="282" t="s">
        <v>332</v>
      </c>
      <c r="C216" s="292">
        <f aca="true" t="shared" si="64" ref="C216:M216">C211/C213</f>
        <v>0.02336</v>
      </c>
      <c r="D216" s="292">
        <f t="shared" si="64"/>
        <v>0.02336</v>
      </c>
      <c r="E216" s="292"/>
      <c r="F216" s="292">
        <f t="shared" si="64"/>
        <v>0.00172</v>
      </c>
      <c r="G216" s="292">
        <f t="shared" si="64"/>
        <v>0.00172</v>
      </c>
      <c r="H216" s="292"/>
      <c r="I216" s="292">
        <f t="shared" si="64"/>
        <v>0.0018399999999999998</v>
      </c>
      <c r="J216" s="292">
        <f t="shared" si="64"/>
        <v>0.0018399999999999998</v>
      </c>
      <c r="K216" s="292"/>
      <c r="L216" s="292">
        <f t="shared" si="64"/>
        <v>0.0019199999999999998</v>
      </c>
      <c r="M216" s="292">
        <f t="shared" si="64"/>
        <v>0.0019199999999999998</v>
      </c>
      <c r="N216" s="281"/>
    </row>
    <row r="217" spans="1:14" ht="66" customHeight="1">
      <c r="A217" s="11"/>
      <c r="B217" s="282" t="s">
        <v>20</v>
      </c>
      <c r="C217" s="293">
        <f>D217</f>
        <v>0.07</v>
      </c>
      <c r="D217" s="293">
        <f>8.4/D214</f>
        <v>0.07</v>
      </c>
      <c r="E217" s="293"/>
      <c r="F217" s="293">
        <f aca="true" t="shared" si="65" ref="F217:M217">F211/F214</f>
        <v>0.035833333333333335</v>
      </c>
      <c r="G217" s="293">
        <f t="shared" si="65"/>
        <v>0.035833333333333335</v>
      </c>
      <c r="H217" s="293"/>
      <c r="I217" s="293">
        <f t="shared" si="65"/>
        <v>0.03833333333333333</v>
      </c>
      <c r="J217" s="293">
        <f t="shared" si="65"/>
        <v>0.03833333333333333</v>
      </c>
      <c r="K217" s="293"/>
      <c r="L217" s="293">
        <f t="shared" si="65"/>
        <v>0.04</v>
      </c>
      <c r="M217" s="293">
        <f t="shared" si="65"/>
        <v>0.04</v>
      </c>
      <c r="N217" s="281"/>
    </row>
    <row r="218" spans="1:14" ht="64.5" customHeight="1">
      <c r="A218" s="11"/>
      <c r="B218" s="282" t="s">
        <v>411</v>
      </c>
      <c r="C218" s="293">
        <f>D218</f>
        <v>0.02</v>
      </c>
      <c r="D218" s="293">
        <f>50/D213</f>
        <v>0.02</v>
      </c>
      <c r="E218" s="293"/>
      <c r="F218" s="293"/>
      <c r="G218" s="293"/>
      <c r="H218" s="293"/>
      <c r="I218" s="293"/>
      <c r="J218" s="293"/>
      <c r="K218" s="293"/>
      <c r="L218" s="293"/>
      <c r="M218" s="293"/>
      <c r="N218" s="281"/>
    </row>
    <row r="219" spans="1:14" ht="15.75">
      <c r="A219" s="11"/>
      <c r="B219" s="279" t="s">
        <v>333</v>
      </c>
      <c r="C219" s="277"/>
      <c r="D219" s="278"/>
      <c r="E219" s="277"/>
      <c r="F219" s="277"/>
      <c r="G219" s="278"/>
      <c r="H219" s="277"/>
      <c r="I219" s="277"/>
      <c r="J219" s="278"/>
      <c r="K219" s="280"/>
      <c r="L219" s="281"/>
      <c r="M219" s="281"/>
      <c r="N219" s="281"/>
    </row>
    <row r="220" spans="1:14" ht="31.5" customHeight="1">
      <c r="A220" s="11"/>
      <c r="B220" s="282" t="s">
        <v>334</v>
      </c>
      <c r="C220" s="278">
        <v>0.8</v>
      </c>
      <c r="D220" s="278">
        <v>0.8</v>
      </c>
      <c r="E220" s="299"/>
      <c r="F220" s="278">
        <v>0.8</v>
      </c>
      <c r="G220" s="278">
        <f>F220</f>
        <v>0.8</v>
      </c>
      <c r="H220" s="299"/>
      <c r="I220" s="278">
        <v>0.8</v>
      </c>
      <c r="J220" s="278">
        <f>I220</f>
        <v>0.8</v>
      </c>
      <c r="K220" s="280"/>
      <c r="L220" s="298">
        <v>0.8</v>
      </c>
      <c r="M220" s="298">
        <v>0.8</v>
      </c>
      <c r="N220" s="298"/>
    </row>
    <row r="221" spans="1:14" ht="66" customHeight="1">
      <c r="A221" s="21"/>
      <c r="B221" s="295" t="s">
        <v>485</v>
      </c>
      <c r="C221" s="277">
        <v>1000</v>
      </c>
      <c r="D221" s="300">
        <f>C221</f>
        <v>1000</v>
      </c>
      <c r="E221" s="277"/>
      <c r="F221" s="277">
        <f>2.2+F226*F229+F227*F230</f>
        <v>11052.7</v>
      </c>
      <c r="G221" s="277">
        <f>F221</f>
        <v>11052.7</v>
      </c>
      <c r="H221" s="277"/>
      <c r="I221" s="277">
        <f>2.3+I226*I229+I227*I230</f>
        <v>8106.900000000001</v>
      </c>
      <c r="J221" s="277">
        <f>I221</f>
        <v>8106.900000000001</v>
      </c>
      <c r="K221" s="296"/>
      <c r="L221" s="277">
        <f>2.4+L226*L229+L227*L230</f>
        <v>7789.9</v>
      </c>
      <c r="M221" s="297">
        <f>L221</f>
        <v>7789.9</v>
      </c>
      <c r="N221" s="298"/>
    </row>
    <row r="222" spans="1:14" ht="15.75">
      <c r="A222" s="13"/>
      <c r="B222" s="301" t="s">
        <v>362</v>
      </c>
      <c r="C222" s="277"/>
      <c r="D222" s="280"/>
      <c r="E222" s="280"/>
      <c r="F222" s="296"/>
      <c r="G222" s="280"/>
      <c r="H222" s="280"/>
      <c r="I222" s="280"/>
      <c r="J222" s="280"/>
      <c r="K222" s="280"/>
      <c r="L222" s="298"/>
      <c r="M222" s="298"/>
      <c r="N222" s="298"/>
    </row>
    <row r="223" spans="1:14" ht="66.75" customHeight="1">
      <c r="A223" s="13"/>
      <c r="B223" s="302" t="s">
        <v>400</v>
      </c>
      <c r="C223" s="283">
        <f>D223</f>
        <v>21635</v>
      </c>
      <c r="D223" s="283">
        <v>21635</v>
      </c>
      <c r="E223" s="283"/>
      <c r="F223" s="283">
        <f>G223</f>
        <v>21635</v>
      </c>
      <c r="G223" s="283">
        <v>21635</v>
      </c>
      <c r="H223" s="283"/>
      <c r="I223" s="283">
        <v>21635</v>
      </c>
      <c r="J223" s="283">
        <v>21635</v>
      </c>
      <c r="K223" s="283"/>
      <c r="L223" s="283">
        <f>M223</f>
        <v>21635</v>
      </c>
      <c r="M223" s="283">
        <v>21635</v>
      </c>
      <c r="N223" s="298"/>
    </row>
    <row r="224" spans="1:14" ht="63.75" customHeight="1">
      <c r="A224" s="13"/>
      <c r="B224" s="302" t="s">
        <v>401</v>
      </c>
      <c r="C224" s="283">
        <f>D224</f>
        <v>9633</v>
      </c>
      <c r="D224" s="283">
        <v>9633</v>
      </c>
      <c r="E224" s="283"/>
      <c r="F224" s="283">
        <f>G224</f>
        <v>9633</v>
      </c>
      <c r="G224" s="283">
        <v>9633</v>
      </c>
      <c r="H224" s="283"/>
      <c r="I224" s="283">
        <f>J224</f>
        <v>9633</v>
      </c>
      <c r="J224" s="283">
        <v>9633</v>
      </c>
      <c r="K224" s="283"/>
      <c r="L224" s="283">
        <f>M224</f>
        <v>9633</v>
      </c>
      <c r="M224" s="283">
        <v>9633</v>
      </c>
      <c r="N224" s="298"/>
    </row>
    <row r="225" spans="1:14" ht="21" customHeight="1">
      <c r="A225" s="11"/>
      <c r="B225" s="279" t="s">
        <v>364</v>
      </c>
      <c r="C225" s="278"/>
      <c r="D225" s="278"/>
      <c r="E225" s="278"/>
      <c r="F225" s="278"/>
      <c r="G225" s="278"/>
      <c r="H225" s="278"/>
      <c r="I225" s="278"/>
      <c r="J225" s="278"/>
      <c r="K225" s="280"/>
      <c r="L225" s="298"/>
      <c r="M225" s="298"/>
      <c r="N225" s="298"/>
    </row>
    <row r="226" spans="1:14" ht="33" customHeight="1">
      <c r="A226" s="11"/>
      <c r="B226" s="282" t="s">
        <v>402</v>
      </c>
      <c r="C226" s="283">
        <f>D226</f>
        <v>1000</v>
      </c>
      <c r="D226" s="283">
        <v>1000</v>
      </c>
      <c r="E226" s="283"/>
      <c r="F226" s="283">
        <f>G226</f>
        <v>2500</v>
      </c>
      <c r="G226" s="283">
        <v>2500</v>
      </c>
      <c r="H226" s="283"/>
      <c r="I226" s="283">
        <f>J226</f>
        <v>3500</v>
      </c>
      <c r="J226" s="283">
        <v>3500</v>
      </c>
      <c r="K226" s="283"/>
      <c r="L226" s="283">
        <f>M226</f>
        <v>5000</v>
      </c>
      <c r="M226" s="283">
        <v>5000</v>
      </c>
      <c r="N226" s="298"/>
    </row>
    <row r="227" spans="1:14" ht="36.75" customHeight="1">
      <c r="A227" s="11"/>
      <c r="B227" s="282" t="s">
        <v>403</v>
      </c>
      <c r="C227" s="283">
        <f>D227</f>
        <v>4500</v>
      </c>
      <c r="D227" s="283">
        <v>4500</v>
      </c>
      <c r="E227" s="283"/>
      <c r="F227" s="283">
        <f>G227</f>
        <v>9600</v>
      </c>
      <c r="G227" s="283">
        <v>9600</v>
      </c>
      <c r="H227" s="283"/>
      <c r="I227" s="283">
        <f>J227</f>
        <v>6300</v>
      </c>
      <c r="J227" s="283">
        <v>6300</v>
      </c>
      <c r="K227" s="283"/>
      <c r="L227" s="283">
        <f>M227</f>
        <v>2500</v>
      </c>
      <c r="M227" s="283">
        <v>2500</v>
      </c>
      <c r="N227" s="298"/>
    </row>
    <row r="228" spans="1:14" ht="15.75">
      <c r="A228" s="11"/>
      <c r="B228" s="279" t="s">
        <v>366</v>
      </c>
      <c r="C228" s="277"/>
      <c r="D228" s="278"/>
      <c r="E228" s="278"/>
      <c r="F228" s="277"/>
      <c r="G228" s="278"/>
      <c r="H228" s="278"/>
      <c r="I228" s="277"/>
      <c r="J228" s="278"/>
      <c r="K228" s="303"/>
      <c r="L228" s="304"/>
      <c r="M228" s="304"/>
      <c r="N228" s="304"/>
    </row>
    <row r="229" spans="1:14" ht="34.5" customHeight="1">
      <c r="A229" s="11"/>
      <c r="B229" s="282" t="s">
        <v>404</v>
      </c>
      <c r="C229" s="293">
        <f>D229</f>
        <v>1.12</v>
      </c>
      <c r="D229" s="293">
        <f>560*2*D226/D226/1000</f>
        <v>1.12</v>
      </c>
      <c r="E229" s="305"/>
      <c r="F229" s="286">
        <f>G229</f>
        <v>0.945</v>
      </c>
      <c r="G229" s="292">
        <v>0.945</v>
      </c>
      <c r="H229" s="294"/>
      <c r="I229" s="286">
        <f>J229</f>
        <v>0.98</v>
      </c>
      <c r="J229" s="292">
        <v>0.98</v>
      </c>
      <c r="K229" s="294"/>
      <c r="L229" s="294">
        <f>M229</f>
        <v>1.056</v>
      </c>
      <c r="M229" s="284">
        <v>1.056</v>
      </c>
      <c r="N229" s="306"/>
    </row>
    <row r="230" spans="1:14" ht="38.25" customHeight="1">
      <c r="A230" s="11"/>
      <c r="B230" s="282" t="s">
        <v>405</v>
      </c>
      <c r="C230" s="293">
        <f>D230</f>
        <v>1.12</v>
      </c>
      <c r="D230" s="293">
        <f>560*2*D227/D227/1000</f>
        <v>1.12</v>
      </c>
      <c r="E230" s="305"/>
      <c r="F230" s="286">
        <f>G230</f>
        <v>0.905</v>
      </c>
      <c r="G230" s="292">
        <v>0.905</v>
      </c>
      <c r="H230" s="294"/>
      <c r="I230" s="286">
        <f>J230</f>
        <v>0.742</v>
      </c>
      <c r="J230" s="292">
        <v>0.742</v>
      </c>
      <c r="K230" s="286"/>
      <c r="L230" s="286">
        <f>M230</f>
        <v>1.003</v>
      </c>
      <c r="M230" s="292">
        <v>1.003</v>
      </c>
      <c r="N230" s="306"/>
    </row>
    <row r="231" spans="1:14" ht="18" customHeight="1">
      <c r="A231" s="11"/>
      <c r="B231" s="279" t="s">
        <v>333</v>
      </c>
      <c r="C231" s="277"/>
      <c r="D231" s="293"/>
      <c r="E231" s="293"/>
      <c r="F231" s="277"/>
      <c r="G231" s="293"/>
      <c r="H231" s="293"/>
      <c r="I231" s="277"/>
      <c r="J231" s="293"/>
      <c r="K231" s="303"/>
      <c r="L231" s="306"/>
      <c r="M231" s="306"/>
      <c r="N231" s="306"/>
    </row>
    <row r="232" spans="1:14" ht="34.5" customHeight="1">
      <c r="A232" s="11"/>
      <c r="B232" s="282" t="s">
        <v>354</v>
      </c>
      <c r="C232" s="278">
        <v>0</v>
      </c>
      <c r="D232" s="278">
        <v>0</v>
      </c>
      <c r="E232" s="278"/>
      <c r="F232" s="278">
        <v>0</v>
      </c>
      <c r="G232" s="278">
        <v>0</v>
      </c>
      <c r="H232" s="278"/>
      <c r="I232" s="278">
        <v>0</v>
      </c>
      <c r="J232" s="278">
        <v>0</v>
      </c>
      <c r="K232" s="278"/>
      <c r="L232" s="278">
        <v>0</v>
      </c>
      <c r="M232" s="278">
        <v>0</v>
      </c>
      <c r="N232" s="306"/>
    </row>
    <row r="233" spans="1:14" ht="56.25">
      <c r="A233" s="224" t="s">
        <v>21</v>
      </c>
      <c r="B233" s="282"/>
      <c r="C233" s="278"/>
      <c r="D233" s="278"/>
      <c r="E233" s="278"/>
      <c r="F233" s="278"/>
      <c r="G233" s="278"/>
      <c r="H233" s="278"/>
      <c r="I233" s="278"/>
      <c r="J233" s="278"/>
      <c r="K233" s="278"/>
      <c r="L233" s="278"/>
      <c r="M233" s="278"/>
      <c r="N233" s="306"/>
    </row>
    <row r="234" spans="1:14" ht="31.5">
      <c r="A234" s="11" t="s">
        <v>23</v>
      </c>
      <c r="B234" s="282"/>
      <c r="C234" s="278"/>
      <c r="D234" s="278"/>
      <c r="E234" s="278"/>
      <c r="F234" s="278"/>
      <c r="G234" s="278"/>
      <c r="H234" s="278"/>
      <c r="I234" s="278"/>
      <c r="J234" s="278"/>
      <c r="K234" s="278"/>
      <c r="L234" s="278"/>
      <c r="M234" s="278"/>
      <c r="N234" s="306"/>
    </row>
    <row r="235" spans="1:14" ht="31.5">
      <c r="A235" s="34" t="s">
        <v>217</v>
      </c>
      <c r="B235" s="282"/>
      <c r="C235" s="277">
        <f aca="true" t="shared" si="66" ref="C235:M235">C236</f>
        <v>10.8</v>
      </c>
      <c r="D235" s="277">
        <f t="shared" si="66"/>
        <v>10.8</v>
      </c>
      <c r="E235" s="277"/>
      <c r="F235" s="277">
        <f t="shared" si="66"/>
        <v>11.5</v>
      </c>
      <c r="G235" s="277">
        <f t="shared" si="66"/>
        <v>11.5</v>
      </c>
      <c r="H235" s="277"/>
      <c r="I235" s="277">
        <f t="shared" si="66"/>
        <v>12.2</v>
      </c>
      <c r="J235" s="277">
        <f t="shared" si="66"/>
        <v>12.2</v>
      </c>
      <c r="K235" s="277"/>
      <c r="L235" s="277">
        <f t="shared" si="66"/>
        <v>12.8</v>
      </c>
      <c r="M235" s="277">
        <f t="shared" si="66"/>
        <v>12.8</v>
      </c>
      <c r="N235" s="306"/>
    </row>
    <row r="236" spans="1:14" ht="47.25">
      <c r="A236" s="220" t="s">
        <v>415</v>
      </c>
      <c r="B236" s="282"/>
      <c r="C236" s="277">
        <f>C237+C246</f>
        <v>10.8</v>
      </c>
      <c r="D236" s="277">
        <f aca="true" t="shared" si="67" ref="D236:M236">D237+D246</f>
        <v>10.8</v>
      </c>
      <c r="E236" s="277"/>
      <c r="F236" s="277">
        <f t="shared" si="67"/>
        <v>11.5</v>
      </c>
      <c r="G236" s="277">
        <f t="shared" si="67"/>
        <v>11.5</v>
      </c>
      <c r="H236" s="277"/>
      <c r="I236" s="277">
        <f t="shared" si="67"/>
        <v>12.2</v>
      </c>
      <c r="J236" s="277">
        <f t="shared" si="67"/>
        <v>12.2</v>
      </c>
      <c r="K236" s="277"/>
      <c r="L236" s="277">
        <f t="shared" si="67"/>
        <v>12.8</v>
      </c>
      <c r="M236" s="277">
        <f t="shared" si="67"/>
        <v>12.8</v>
      </c>
      <c r="N236" s="306"/>
    </row>
    <row r="237" spans="1:14" ht="55.5" customHeight="1">
      <c r="A237" s="11"/>
      <c r="B237" s="307" t="s">
        <v>24</v>
      </c>
      <c r="C237" s="277">
        <v>5.8</v>
      </c>
      <c r="D237" s="277">
        <v>5.8</v>
      </c>
      <c r="E237" s="277"/>
      <c r="F237" s="277">
        <v>6.2</v>
      </c>
      <c r="G237" s="277">
        <v>6.2</v>
      </c>
      <c r="H237" s="277"/>
      <c r="I237" s="277">
        <f>J237</f>
        <v>6.6</v>
      </c>
      <c r="J237" s="277">
        <v>6.6</v>
      </c>
      <c r="K237" s="277"/>
      <c r="L237" s="277">
        <v>6.9</v>
      </c>
      <c r="M237" s="277">
        <v>6.9</v>
      </c>
      <c r="N237" s="306"/>
    </row>
    <row r="238" spans="1:14" ht="15.75">
      <c r="A238" s="11"/>
      <c r="B238" s="308" t="s">
        <v>360</v>
      </c>
      <c r="C238" s="278"/>
      <c r="D238" s="278"/>
      <c r="E238" s="278"/>
      <c r="F238" s="278"/>
      <c r="G238" s="278"/>
      <c r="H238" s="278"/>
      <c r="I238" s="278"/>
      <c r="J238" s="278"/>
      <c r="K238" s="278"/>
      <c r="L238" s="278"/>
      <c r="M238" s="278"/>
      <c r="N238" s="306"/>
    </row>
    <row r="239" spans="1:14" ht="35.25" customHeight="1">
      <c r="A239" s="11"/>
      <c r="B239" s="309" t="s">
        <v>25</v>
      </c>
      <c r="C239" s="278">
        <f>D239</f>
        <v>23072</v>
      </c>
      <c r="D239" s="278">
        <v>23072</v>
      </c>
      <c r="E239" s="278"/>
      <c r="F239" s="278">
        <f>G239</f>
        <v>23392</v>
      </c>
      <c r="G239" s="278">
        <v>23392</v>
      </c>
      <c r="H239" s="278"/>
      <c r="I239" s="278">
        <f>J239</f>
        <v>23792</v>
      </c>
      <c r="J239" s="278">
        <v>23792</v>
      </c>
      <c r="K239" s="278"/>
      <c r="L239" s="278">
        <f>M239</f>
        <v>24292</v>
      </c>
      <c r="M239" s="278">
        <v>24292</v>
      </c>
      <c r="N239" s="306"/>
    </row>
    <row r="240" spans="1:14" ht="15.75">
      <c r="A240" s="11"/>
      <c r="B240" s="310" t="s">
        <v>211</v>
      </c>
      <c r="C240" s="278"/>
      <c r="D240" s="278"/>
      <c r="E240" s="278"/>
      <c r="F240" s="278"/>
      <c r="G240" s="278"/>
      <c r="H240" s="278"/>
      <c r="I240" s="278"/>
      <c r="J240" s="278"/>
      <c r="K240" s="278"/>
      <c r="L240" s="278"/>
      <c r="M240" s="278"/>
      <c r="N240" s="306"/>
    </row>
    <row r="241" spans="1:14" ht="21.75" customHeight="1">
      <c r="A241" s="11"/>
      <c r="B241" s="311" t="s">
        <v>26</v>
      </c>
      <c r="C241" s="283">
        <v>40092</v>
      </c>
      <c r="D241" s="283">
        <f>C241</f>
        <v>40092</v>
      </c>
      <c r="E241" s="283"/>
      <c r="F241" s="283">
        <f>G241</f>
        <v>23392</v>
      </c>
      <c r="G241" s="283">
        <v>23392</v>
      </c>
      <c r="H241" s="283"/>
      <c r="I241" s="283">
        <f>J241</f>
        <v>23792</v>
      </c>
      <c r="J241" s="283">
        <v>23792</v>
      </c>
      <c r="K241" s="283"/>
      <c r="L241" s="283">
        <f>M241</f>
        <v>24292</v>
      </c>
      <c r="M241" s="283">
        <v>24292</v>
      </c>
      <c r="N241" s="306"/>
    </row>
    <row r="242" spans="1:14" ht="19.5" customHeight="1">
      <c r="A242" s="11"/>
      <c r="B242" s="310" t="s">
        <v>212</v>
      </c>
      <c r="C242" s="278"/>
      <c r="D242" s="278"/>
      <c r="E242" s="278"/>
      <c r="F242" s="278"/>
      <c r="G242" s="278"/>
      <c r="H242" s="278"/>
      <c r="I242" s="278"/>
      <c r="J242" s="278"/>
      <c r="K242" s="278"/>
      <c r="L242" s="278"/>
      <c r="M242" s="278"/>
      <c r="N242" s="306"/>
    </row>
    <row r="243" spans="1:14" ht="20.25" customHeight="1">
      <c r="A243" s="11"/>
      <c r="B243" s="311" t="s">
        <v>27</v>
      </c>
      <c r="C243" s="305">
        <f>C237/C241</f>
        <v>0.00014466726528983338</v>
      </c>
      <c r="D243" s="305">
        <f aca="true" t="shared" si="68" ref="D243:M243">D237/D241</f>
        <v>0.00014466726528983338</v>
      </c>
      <c r="E243" s="305"/>
      <c r="F243" s="305">
        <f t="shared" si="68"/>
        <v>0.00026504787961696306</v>
      </c>
      <c r="G243" s="305">
        <f t="shared" si="68"/>
        <v>0.00026504787961696306</v>
      </c>
      <c r="H243" s="305"/>
      <c r="I243" s="305">
        <f t="shared" si="68"/>
        <v>0.00027740416946872896</v>
      </c>
      <c r="J243" s="305">
        <f t="shared" si="68"/>
        <v>0.00027740416946872896</v>
      </c>
      <c r="K243" s="305"/>
      <c r="L243" s="305">
        <f t="shared" si="68"/>
        <v>0.00028404412975465175</v>
      </c>
      <c r="M243" s="305">
        <f t="shared" si="68"/>
        <v>0.00028404412975465175</v>
      </c>
      <c r="N243" s="306"/>
    </row>
    <row r="244" spans="1:14" ht="15.75">
      <c r="A244" s="11"/>
      <c r="B244" s="310" t="s">
        <v>333</v>
      </c>
      <c r="C244" s="284"/>
      <c r="D244" s="284"/>
      <c r="E244" s="284"/>
      <c r="F244" s="284"/>
      <c r="G244" s="284"/>
      <c r="H244" s="284"/>
      <c r="I244" s="284"/>
      <c r="J244" s="284"/>
      <c r="K244" s="284"/>
      <c r="L244" s="284"/>
      <c r="M244" s="284"/>
      <c r="N244" s="306"/>
    </row>
    <row r="245" spans="1:14" ht="33" customHeight="1">
      <c r="A245" s="11"/>
      <c r="B245" s="311" t="s">
        <v>28</v>
      </c>
      <c r="C245" s="278">
        <f aca="true" t="shared" si="69" ref="C245:M245">C241/C239*100</f>
        <v>173.76907073509017</v>
      </c>
      <c r="D245" s="278">
        <f t="shared" si="69"/>
        <v>173.76907073509017</v>
      </c>
      <c r="E245" s="278"/>
      <c r="F245" s="278">
        <f t="shared" si="69"/>
        <v>100</v>
      </c>
      <c r="G245" s="278">
        <f t="shared" si="69"/>
        <v>100</v>
      </c>
      <c r="H245" s="278"/>
      <c r="I245" s="278">
        <f t="shared" si="69"/>
        <v>100</v>
      </c>
      <c r="J245" s="278">
        <f t="shared" si="69"/>
        <v>100</v>
      </c>
      <c r="K245" s="278"/>
      <c r="L245" s="278">
        <f t="shared" si="69"/>
        <v>100</v>
      </c>
      <c r="M245" s="278">
        <f t="shared" si="69"/>
        <v>100</v>
      </c>
      <c r="N245" s="306"/>
    </row>
    <row r="246" spans="1:14" ht="91.5" customHeight="1">
      <c r="A246" s="11"/>
      <c r="B246" s="307" t="s">
        <v>29</v>
      </c>
      <c r="C246" s="277">
        <v>5</v>
      </c>
      <c r="D246" s="277">
        <v>5</v>
      </c>
      <c r="E246" s="277"/>
      <c r="F246" s="277">
        <v>5.3</v>
      </c>
      <c r="G246" s="277">
        <v>5.3</v>
      </c>
      <c r="H246" s="277"/>
      <c r="I246" s="277">
        <v>5.6</v>
      </c>
      <c r="J246" s="277">
        <v>5.6</v>
      </c>
      <c r="K246" s="277"/>
      <c r="L246" s="277">
        <v>5.9</v>
      </c>
      <c r="M246" s="277">
        <v>5.9</v>
      </c>
      <c r="N246" s="278"/>
    </row>
    <row r="247" spans="1:14" ht="15.75">
      <c r="A247" s="11"/>
      <c r="B247" s="279" t="s">
        <v>360</v>
      </c>
      <c r="C247" s="278"/>
      <c r="D247" s="278"/>
      <c r="E247" s="278"/>
      <c r="F247" s="278"/>
      <c r="G247" s="278"/>
      <c r="H247" s="278"/>
      <c r="I247" s="278"/>
      <c r="J247" s="278"/>
      <c r="K247" s="278"/>
      <c r="L247" s="278"/>
      <c r="M247" s="278"/>
      <c r="N247" s="278"/>
    </row>
    <row r="248" spans="1:14" ht="54" customHeight="1">
      <c r="A248" s="11"/>
      <c r="B248" s="282" t="s">
        <v>30</v>
      </c>
      <c r="C248" s="283">
        <f>C250</f>
        <v>11000</v>
      </c>
      <c r="D248" s="283">
        <f>C248</f>
        <v>11000</v>
      </c>
      <c r="E248" s="283"/>
      <c r="F248" s="283">
        <v>18700</v>
      </c>
      <c r="G248" s="283">
        <v>18700</v>
      </c>
      <c r="H248" s="283"/>
      <c r="I248" s="283">
        <v>19000</v>
      </c>
      <c r="J248" s="283">
        <v>19000</v>
      </c>
      <c r="K248" s="283"/>
      <c r="L248" s="283">
        <v>19400</v>
      </c>
      <c r="M248" s="283">
        <v>19400</v>
      </c>
      <c r="N248" s="278"/>
    </row>
    <row r="249" spans="1:14" ht="21.75" customHeight="1">
      <c r="A249" s="11"/>
      <c r="B249" s="312" t="s">
        <v>211</v>
      </c>
      <c r="C249" s="278"/>
      <c r="D249" s="278"/>
      <c r="E249" s="278"/>
      <c r="F249" s="278"/>
      <c r="G249" s="278"/>
      <c r="H249" s="278"/>
      <c r="I249" s="278"/>
      <c r="J249" s="278"/>
      <c r="K249" s="278"/>
      <c r="L249" s="278"/>
      <c r="M249" s="278"/>
      <c r="N249" s="278"/>
    </row>
    <row r="250" spans="1:14" ht="47.25" customHeight="1">
      <c r="A250" s="11"/>
      <c r="B250" s="282" t="s">
        <v>31</v>
      </c>
      <c r="C250" s="283">
        <v>11000</v>
      </c>
      <c r="D250" s="283">
        <f>C250</f>
        <v>11000</v>
      </c>
      <c r="E250" s="283"/>
      <c r="F250" s="283">
        <v>18700</v>
      </c>
      <c r="G250" s="283">
        <v>18700</v>
      </c>
      <c r="H250" s="283"/>
      <c r="I250" s="283">
        <v>19000</v>
      </c>
      <c r="J250" s="283">
        <v>19000</v>
      </c>
      <c r="K250" s="283"/>
      <c r="L250" s="283">
        <v>19400</v>
      </c>
      <c r="M250" s="283">
        <v>19400</v>
      </c>
      <c r="N250" s="278"/>
    </row>
    <row r="251" spans="1:14" ht="22.5" customHeight="1">
      <c r="A251" s="11"/>
      <c r="B251" s="312" t="s">
        <v>212</v>
      </c>
      <c r="C251" s="278"/>
      <c r="D251" s="278"/>
      <c r="E251" s="278"/>
      <c r="F251" s="278"/>
      <c r="G251" s="278"/>
      <c r="H251" s="278"/>
      <c r="I251" s="278"/>
      <c r="J251" s="278"/>
      <c r="K251" s="278"/>
      <c r="L251" s="278"/>
      <c r="M251" s="278"/>
      <c r="N251" s="278"/>
    </row>
    <row r="252" spans="1:14" ht="20.25" customHeight="1">
      <c r="A252" s="11"/>
      <c r="B252" s="313" t="s">
        <v>32</v>
      </c>
      <c r="C252" s="284">
        <f>C246/C250</f>
        <v>0.00045454545454545455</v>
      </c>
      <c r="D252" s="284">
        <f aca="true" t="shared" si="70" ref="D252:M252">D246/D250</f>
        <v>0.00045454545454545455</v>
      </c>
      <c r="E252" s="284"/>
      <c r="F252" s="284">
        <f t="shared" si="70"/>
        <v>0.0002834224598930481</v>
      </c>
      <c r="G252" s="284">
        <f t="shared" si="70"/>
        <v>0.0002834224598930481</v>
      </c>
      <c r="H252" s="284"/>
      <c r="I252" s="284">
        <f t="shared" si="70"/>
        <v>0.00029473684210526316</v>
      </c>
      <c r="J252" s="284">
        <f t="shared" si="70"/>
        <v>0.00029473684210526316</v>
      </c>
      <c r="K252" s="284"/>
      <c r="L252" s="284">
        <f t="shared" si="70"/>
        <v>0.0003041237113402062</v>
      </c>
      <c r="M252" s="284">
        <f t="shared" si="70"/>
        <v>0.0003041237113402062</v>
      </c>
      <c r="N252" s="278"/>
    </row>
    <row r="253" spans="1:14" ht="15.75">
      <c r="A253" s="11"/>
      <c r="B253" s="312" t="s">
        <v>333</v>
      </c>
      <c r="C253" s="284"/>
      <c r="D253" s="284"/>
      <c r="E253" s="284"/>
      <c r="F253" s="284"/>
      <c r="G253" s="284"/>
      <c r="H253" s="284"/>
      <c r="I253" s="284"/>
      <c r="J253" s="284"/>
      <c r="K253" s="284"/>
      <c r="L253" s="284"/>
      <c r="M253" s="284"/>
      <c r="N253" s="278"/>
    </row>
    <row r="254" spans="1:14" ht="18.75" customHeight="1">
      <c r="A254" s="11"/>
      <c r="B254" s="313" t="s">
        <v>33</v>
      </c>
      <c r="C254" s="278">
        <f aca="true" t="shared" si="71" ref="C254:M254">C250/C248*100</f>
        <v>100</v>
      </c>
      <c r="D254" s="278">
        <f t="shared" si="71"/>
        <v>100</v>
      </c>
      <c r="E254" s="278"/>
      <c r="F254" s="278">
        <f t="shared" si="71"/>
        <v>100</v>
      </c>
      <c r="G254" s="278">
        <f t="shared" si="71"/>
        <v>100</v>
      </c>
      <c r="H254" s="278"/>
      <c r="I254" s="278">
        <f t="shared" si="71"/>
        <v>100</v>
      </c>
      <c r="J254" s="278">
        <f t="shared" si="71"/>
        <v>100</v>
      </c>
      <c r="K254" s="278"/>
      <c r="L254" s="278">
        <f t="shared" si="71"/>
        <v>100</v>
      </c>
      <c r="M254" s="278">
        <f t="shared" si="71"/>
        <v>100</v>
      </c>
      <c r="N254" s="278"/>
    </row>
    <row r="255" spans="1:14" ht="58.5" customHeight="1">
      <c r="A255" s="224" t="s">
        <v>22</v>
      </c>
      <c r="B255" s="313"/>
      <c r="C255" s="314"/>
      <c r="D255" s="314"/>
      <c r="E255" s="314"/>
      <c r="F255" s="314"/>
      <c r="G255" s="314"/>
      <c r="H255" s="314"/>
      <c r="I255" s="314"/>
      <c r="J255" s="314"/>
      <c r="K255" s="315"/>
      <c r="L255" s="306"/>
      <c r="M255" s="306"/>
      <c r="N255" s="306"/>
    </row>
    <row r="256" spans="1:14" ht="72.75" customHeight="1">
      <c r="A256" s="11" t="s">
        <v>174</v>
      </c>
      <c r="B256" s="316"/>
      <c r="C256" s="277"/>
      <c r="D256" s="280"/>
      <c r="E256" s="280"/>
      <c r="F256" s="280"/>
      <c r="G256" s="280"/>
      <c r="H256" s="280"/>
      <c r="I256" s="280"/>
      <c r="J256" s="280"/>
      <c r="K256" s="315"/>
      <c r="L256" s="306"/>
      <c r="M256" s="306"/>
      <c r="N256" s="306"/>
    </row>
    <row r="257" spans="1:14" ht="31.5">
      <c r="A257" s="34" t="s">
        <v>217</v>
      </c>
      <c r="B257" s="311"/>
      <c r="C257" s="317">
        <f aca="true" t="shared" si="72" ref="C257:M257">C258</f>
        <v>280</v>
      </c>
      <c r="D257" s="317">
        <f t="shared" si="72"/>
        <v>280</v>
      </c>
      <c r="E257" s="317"/>
      <c r="F257" s="317">
        <f t="shared" si="72"/>
        <v>298.7</v>
      </c>
      <c r="G257" s="317">
        <f t="shared" si="72"/>
        <v>298.7</v>
      </c>
      <c r="H257" s="317"/>
      <c r="I257" s="317">
        <f t="shared" si="72"/>
        <v>315.4</v>
      </c>
      <c r="J257" s="317">
        <f t="shared" si="72"/>
        <v>315.4</v>
      </c>
      <c r="K257" s="317"/>
      <c r="L257" s="317">
        <f t="shared" si="72"/>
        <v>326.8</v>
      </c>
      <c r="M257" s="317">
        <f t="shared" si="72"/>
        <v>326.8</v>
      </c>
      <c r="N257" s="306"/>
    </row>
    <row r="258" spans="1:14" ht="47.25">
      <c r="A258" s="220" t="s">
        <v>415</v>
      </c>
      <c r="B258" s="318"/>
      <c r="C258" s="317">
        <f>C259+C269+C279</f>
        <v>280</v>
      </c>
      <c r="D258" s="317">
        <f>D259+D269+D279</f>
        <v>280</v>
      </c>
      <c r="E258" s="317">
        <f>E259+E269+E279</f>
        <v>0</v>
      </c>
      <c r="F258" s="317">
        <f>F259+F269+F279</f>
        <v>298.7</v>
      </c>
      <c r="G258" s="317">
        <f>G259+G269+G279</f>
        <v>298.7</v>
      </c>
      <c r="H258" s="317"/>
      <c r="I258" s="317">
        <f>I259+I269+I279</f>
        <v>315.4</v>
      </c>
      <c r="J258" s="317">
        <f>J259+J269+J279</f>
        <v>315.4</v>
      </c>
      <c r="K258" s="317"/>
      <c r="L258" s="317">
        <f>L259+L269+L279</f>
        <v>326.8</v>
      </c>
      <c r="M258" s="317">
        <f>M259+M269+M279</f>
        <v>326.8</v>
      </c>
      <c r="N258" s="306"/>
    </row>
    <row r="259" spans="1:14" ht="101.25" customHeight="1">
      <c r="A259" s="33"/>
      <c r="B259" s="319" t="s">
        <v>37</v>
      </c>
      <c r="C259" s="317">
        <v>155</v>
      </c>
      <c r="D259" s="317">
        <v>155</v>
      </c>
      <c r="E259" s="317"/>
      <c r="F259" s="317">
        <v>165.4</v>
      </c>
      <c r="G259" s="317">
        <f>F259</f>
        <v>165.4</v>
      </c>
      <c r="H259" s="317"/>
      <c r="I259" s="317">
        <v>174.6</v>
      </c>
      <c r="J259" s="317">
        <f>I259</f>
        <v>174.6</v>
      </c>
      <c r="K259" s="317"/>
      <c r="L259" s="317">
        <v>184.4</v>
      </c>
      <c r="M259" s="317">
        <f>L259</f>
        <v>184.4</v>
      </c>
      <c r="N259" s="320"/>
    </row>
    <row r="260" spans="1:14" ht="18.75" customHeight="1">
      <c r="A260" s="19"/>
      <c r="B260" s="321" t="s">
        <v>362</v>
      </c>
      <c r="C260" s="322"/>
      <c r="D260" s="323"/>
      <c r="E260" s="323"/>
      <c r="F260" s="322"/>
      <c r="G260" s="323"/>
      <c r="H260" s="323"/>
      <c r="I260" s="323"/>
      <c r="J260" s="323"/>
      <c r="K260" s="323"/>
      <c r="L260" s="306"/>
      <c r="M260" s="306"/>
      <c r="N260" s="306"/>
    </row>
    <row r="261" spans="1:14" ht="81.75" customHeight="1">
      <c r="A261" s="19"/>
      <c r="B261" s="324" t="s">
        <v>175</v>
      </c>
      <c r="C261" s="325">
        <v>65</v>
      </c>
      <c r="D261" s="325">
        <f>C261</f>
        <v>65</v>
      </c>
      <c r="E261" s="325"/>
      <c r="F261" s="325">
        <v>70</v>
      </c>
      <c r="G261" s="325">
        <f>F261</f>
        <v>70</v>
      </c>
      <c r="H261" s="325"/>
      <c r="I261" s="325">
        <v>73</v>
      </c>
      <c r="J261" s="325">
        <f>I261</f>
        <v>73</v>
      </c>
      <c r="K261" s="326"/>
      <c r="L261" s="281">
        <v>75</v>
      </c>
      <c r="M261" s="281">
        <f>L261</f>
        <v>75</v>
      </c>
      <c r="N261" s="306"/>
    </row>
    <row r="262" spans="1:14" ht="19.5" customHeight="1">
      <c r="A262" s="19"/>
      <c r="B262" s="321" t="s">
        <v>364</v>
      </c>
      <c r="C262" s="320"/>
      <c r="D262" s="280"/>
      <c r="E262" s="280"/>
      <c r="F262" s="280"/>
      <c r="G262" s="280"/>
      <c r="H262" s="280"/>
      <c r="I262" s="280"/>
      <c r="J262" s="280"/>
      <c r="K262" s="280"/>
      <c r="L262" s="281"/>
      <c r="M262" s="281"/>
      <c r="N262" s="306"/>
    </row>
    <row r="263" spans="1:14" ht="65.25" customHeight="1">
      <c r="A263" s="19"/>
      <c r="B263" s="324" t="s">
        <v>140</v>
      </c>
      <c r="C263" s="325">
        <v>20</v>
      </c>
      <c r="D263" s="325">
        <f>C263</f>
        <v>20</v>
      </c>
      <c r="E263" s="325"/>
      <c r="F263" s="325">
        <v>30</v>
      </c>
      <c r="G263" s="325">
        <f>F263</f>
        <v>30</v>
      </c>
      <c r="H263" s="325"/>
      <c r="I263" s="325">
        <v>35</v>
      </c>
      <c r="J263" s="325">
        <f>I263</f>
        <v>35</v>
      </c>
      <c r="K263" s="325"/>
      <c r="L263" s="325">
        <v>35</v>
      </c>
      <c r="M263" s="325">
        <f>L263</f>
        <v>35</v>
      </c>
      <c r="N263" s="306"/>
    </row>
    <row r="264" spans="1:14" ht="19.5" customHeight="1">
      <c r="A264" s="19"/>
      <c r="B264" s="321" t="s">
        <v>366</v>
      </c>
      <c r="C264" s="325"/>
      <c r="D264" s="325"/>
      <c r="E264" s="325"/>
      <c r="F264" s="325"/>
      <c r="G264" s="325"/>
      <c r="H264" s="325"/>
      <c r="I264" s="325"/>
      <c r="J264" s="325"/>
      <c r="K264" s="280"/>
      <c r="L264" s="281"/>
      <c r="M264" s="281"/>
      <c r="N264" s="306"/>
    </row>
    <row r="265" spans="1:14" ht="51.75" customHeight="1">
      <c r="A265" s="19"/>
      <c r="B265" s="324" t="s">
        <v>186</v>
      </c>
      <c r="C265" s="323">
        <f>C259/C261</f>
        <v>2.3846153846153846</v>
      </c>
      <c r="D265" s="323">
        <f aca="true" t="shared" si="73" ref="D265:M265">D259/D261</f>
        <v>2.3846153846153846</v>
      </c>
      <c r="E265" s="323"/>
      <c r="F265" s="323">
        <f t="shared" si="73"/>
        <v>2.362857142857143</v>
      </c>
      <c r="G265" s="323">
        <f t="shared" si="73"/>
        <v>2.362857142857143</v>
      </c>
      <c r="H265" s="323"/>
      <c r="I265" s="323">
        <f t="shared" si="73"/>
        <v>2.3917808219178083</v>
      </c>
      <c r="J265" s="323">
        <f t="shared" si="73"/>
        <v>2.3917808219178083</v>
      </c>
      <c r="K265" s="323"/>
      <c r="L265" s="323">
        <f t="shared" si="73"/>
        <v>2.458666666666667</v>
      </c>
      <c r="M265" s="323">
        <f t="shared" si="73"/>
        <v>2.458666666666667</v>
      </c>
      <c r="N265" s="306"/>
    </row>
    <row r="266" spans="1:14" ht="15.75">
      <c r="A266" s="19"/>
      <c r="B266" s="321" t="s">
        <v>368</v>
      </c>
      <c r="C266" s="325"/>
      <c r="D266" s="280"/>
      <c r="E266" s="325"/>
      <c r="F266" s="325"/>
      <c r="G266" s="280"/>
      <c r="H266" s="325"/>
      <c r="I266" s="323"/>
      <c r="J266" s="323"/>
      <c r="K266" s="280"/>
      <c r="L266" s="281"/>
      <c r="M266" s="281"/>
      <c r="N266" s="306"/>
    </row>
    <row r="267" spans="1:14" ht="47.25" customHeight="1">
      <c r="A267" s="19"/>
      <c r="B267" s="324" t="s">
        <v>177</v>
      </c>
      <c r="C267" s="323">
        <f>C263/C261*100</f>
        <v>30.76923076923077</v>
      </c>
      <c r="D267" s="323">
        <f>D263/D261*100</f>
        <v>30.76923076923077</v>
      </c>
      <c r="E267" s="323"/>
      <c r="F267" s="323">
        <f>F263/F261*100</f>
        <v>42.857142857142854</v>
      </c>
      <c r="G267" s="323">
        <f>G263/G261*100</f>
        <v>42.857142857142854</v>
      </c>
      <c r="H267" s="323"/>
      <c r="I267" s="323">
        <f>I263/I261*100</f>
        <v>47.94520547945205</v>
      </c>
      <c r="J267" s="323">
        <f>J263/J261*100</f>
        <v>47.94520547945205</v>
      </c>
      <c r="K267" s="280"/>
      <c r="L267" s="281">
        <v>100</v>
      </c>
      <c r="M267" s="281">
        <v>100</v>
      </c>
      <c r="N267" s="306"/>
    </row>
    <row r="268" spans="1:14" ht="46.5" customHeight="1">
      <c r="A268" s="19"/>
      <c r="B268" s="324" t="s">
        <v>361</v>
      </c>
      <c r="C268" s="323">
        <f>D268</f>
        <v>1</v>
      </c>
      <c r="D268" s="327">
        <v>1</v>
      </c>
      <c r="E268" s="323"/>
      <c r="F268" s="323">
        <f>G268</f>
        <v>1</v>
      </c>
      <c r="G268" s="327">
        <v>1</v>
      </c>
      <c r="H268" s="323"/>
      <c r="I268" s="323">
        <f>J268</f>
        <v>1</v>
      </c>
      <c r="J268" s="327">
        <v>1</v>
      </c>
      <c r="K268" s="280"/>
      <c r="L268" s="328">
        <v>1</v>
      </c>
      <c r="M268" s="328">
        <v>1</v>
      </c>
      <c r="N268" s="306"/>
    </row>
    <row r="269" spans="1:14" ht="94.5" customHeight="1">
      <c r="A269" s="19"/>
      <c r="B269" s="319" t="s">
        <v>38</v>
      </c>
      <c r="C269" s="322">
        <v>24.6</v>
      </c>
      <c r="D269" s="322">
        <v>24.6</v>
      </c>
      <c r="E269" s="322"/>
      <c r="F269" s="322">
        <v>26.2</v>
      </c>
      <c r="G269" s="322">
        <f>F269</f>
        <v>26.2</v>
      </c>
      <c r="H269" s="322"/>
      <c r="I269" s="322">
        <v>27.7</v>
      </c>
      <c r="J269" s="322">
        <f>I269</f>
        <v>27.7</v>
      </c>
      <c r="K269" s="322"/>
      <c r="L269" s="322">
        <v>29.3</v>
      </c>
      <c r="M269" s="322">
        <f>L269</f>
        <v>29.3</v>
      </c>
      <c r="N269" s="306"/>
    </row>
    <row r="270" spans="1:14" ht="18.75" customHeight="1">
      <c r="A270" s="19"/>
      <c r="B270" s="321" t="s">
        <v>362</v>
      </c>
      <c r="C270" s="323"/>
      <c r="D270" s="323"/>
      <c r="E270" s="323"/>
      <c r="F270" s="323"/>
      <c r="G270" s="323"/>
      <c r="H270" s="323"/>
      <c r="I270" s="323"/>
      <c r="J270" s="323"/>
      <c r="K270" s="323"/>
      <c r="L270" s="281"/>
      <c r="M270" s="281"/>
      <c r="N270" s="306"/>
    </row>
    <row r="271" spans="1:14" ht="66" customHeight="1">
      <c r="A271" s="19"/>
      <c r="B271" s="324" t="s">
        <v>274</v>
      </c>
      <c r="C271" s="325">
        <v>10</v>
      </c>
      <c r="D271" s="325">
        <v>10</v>
      </c>
      <c r="E271" s="325"/>
      <c r="F271" s="325">
        <v>10</v>
      </c>
      <c r="G271" s="325">
        <f>F271</f>
        <v>10</v>
      </c>
      <c r="H271" s="325"/>
      <c r="I271" s="325">
        <v>10</v>
      </c>
      <c r="J271" s="325">
        <f>I271</f>
        <v>10</v>
      </c>
      <c r="K271" s="326"/>
      <c r="L271" s="281">
        <v>10</v>
      </c>
      <c r="M271" s="281">
        <v>10</v>
      </c>
      <c r="N271" s="306"/>
    </row>
    <row r="272" spans="1:14" ht="21" customHeight="1">
      <c r="A272" s="19"/>
      <c r="B272" s="321" t="s">
        <v>364</v>
      </c>
      <c r="C272" s="320"/>
      <c r="D272" s="280"/>
      <c r="E272" s="280"/>
      <c r="F272" s="280"/>
      <c r="G272" s="280"/>
      <c r="H272" s="280"/>
      <c r="I272" s="280"/>
      <c r="J272" s="280"/>
      <c r="K272" s="280"/>
      <c r="L272" s="281"/>
      <c r="M272" s="281"/>
      <c r="N272" s="306"/>
    </row>
    <row r="273" spans="1:14" ht="66" customHeight="1">
      <c r="A273" s="19"/>
      <c r="B273" s="324" t="s">
        <v>142</v>
      </c>
      <c r="C273" s="325">
        <v>4</v>
      </c>
      <c r="D273" s="325">
        <v>4</v>
      </c>
      <c r="E273" s="325"/>
      <c r="F273" s="325">
        <v>4</v>
      </c>
      <c r="G273" s="325">
        <f>F273</f>
        <v>4</v>
      </c>
      <c r="H273" s="325"/>
      <c r="I273" s="325">
        <v>4</v>
      </c>
      <c r="J273" s="325">
        <f>I273</f>
        <v>4</v>
      </c>
      <c r="K273" s="280"/>
      <c r="L273" s="281">
        <v>4</v>
      </c>
      <c r="M273" s="281">
        <f>L273</f>
        <v>4</v>
      </c>
      <c r="N273" s="306"/>
    </row>
    <row r="274" spans="1:14" ht="15.75">
      <c r="A274" s="19"/>
      <c r="B274" s="321" t="s">
        <v>366</v>
      </c>
      <c r="C274" s="325"/>
      <c r="D274" s="325"/>
      <c r="E274" s="325"/>
      <c r="F274" s="325"/>
      <c r="G274" s="325"/>
      <c r="H274" s="325"/>
      <c r="I274" s="325"/>
      <c r="J274" s="325"/>
      <c r="K274" s="280"/>
      <c r="L274" s="281"/>
      <c r="M274" s="281"/>
      <c r="N274" s="306"/>
    </row>
    <row r="275" spans="1:14" ht="48.75" customHeight="1">
      <c r="A275" s="19"/>
      <c r="B275" s="324" t="s">
        <v>186</v>
      </c>
      <c r="C275" s="323">
        <f>C269/C271</f>
        <v>2.46</v>
      </c>
      <c r="D275" s="323">
        <f aca="true" t="shared" si="74" ref="D275:M275">D269/D271</f>
        <v>2.46</v>
      </c>
      <c r="E275" s="323"/>
      <c r="F275" s="323">
        <f t="shared" si="74"/>
        <v>2.62</v>
      </c>
      <c r="G275" s="323">
        <f t="shared" si="74"/>
        <v>2.62</v>
      </c>
      <c r="H275" s="323"/>
      <c r="I275" s="323">
        <f t="shared" si="74"/>
        <v>2.77</v>
      </c>
      <c r="J275" s="323">
        <f t="shared" si="74"/>
        <v>2.77</v>
      </c>
      <c r="K275" s="323"/>
      <c r="L275" s="323">
        <f t="shared" si="74"/>
        <v>2.93</v>
      </c>
      <c r="M275" s="323">
        <f t="shared" si="74"/>
        <v>2.93</v>
      </c>
      <c r="N275" s="306"/>
    </row>
    <row r="276" spans="1:14" ht="22.5" customHeight="1">
      <c r="A276" s="19"/>
      <c r="B276" s="321" t="s">
        <v>368</v>
      </c>
      <c r="C276" s="325"/>
      <c r="D276" s="280"/>
      <c r="E276" s="325"/>
      <c r="F276" s="325"/>
      <c r="G276" s="280"/>
      <c r="H276" s="325"/>
      <c r="I276" s="323"/>
      <c r="J276" s="323"/>
      <c r="K276" s="280"/>
      <c r="L276" s="281"/>
      <c r="M276" s="281"/>
      <c r="N276" s="306"/>
    </row>
    <row r="277" spans="1:14" ht="49.5" customHeight="1">
      <c r="A277" s="19"/>
      <c r="B277" s="324" t="s">
        <v>177</v>
      </c>
      <c r="C277" s="323">
        <f aca="true" t="shared" si="75" ref="C277:M277">C273/C271*100</f>
        <v>40</v>
      </c>
      <c r="D277" s="323">
        <f t="shared" si="75"/>
        <v>40</v>
      </c>
      <c r="E277" s="323"/>
      <c r="F277" s="323">
        <f t="shared" si="75"/>
        <v>40</v>
      </c>
      <c r="G277" s="323">
        <f t="shared" si="75"/>
        <v>40</v>
      </c>
      <c r="H277" s="323"/>
      <c r="I277" s="323">
        <f t="shared" si="75"/>
        <v>40</v>
      </c>
      <c r="J277" s="323">
        <f t="shared" si="75"/>
        <v>40</v>
      </c>
      <c r="K277" s="323"/>
      <c r="L277" s="323">
        <f t="shared" si="75"/>
        <v>40</v>
      </c>
      <c r="M277" s="323">
        <f t="shared" si="75"/>
        <v>40</v>
      </c>
      <c r="N277" s="281"/>
    </row>
    <row r="278" spans="1:14" ht="51" customHeight="1">
      <c r="A278" s="19"/>
      <c r="B278" s="324" t="s">
        <v>361</v>
      </c>
      <c r="C278" s="323">
        <v>1</v>
      </c>
      <c r="D278" s="327">
        <v>1</v>
      </c>
      <c r="E278" s="323"/>
      <c r="F278" s="323">
        <f>G278</f>
        <v>1</v>
      </c>
      <c r="G278" s="327">
        <v>1</v>
      </c>
      <c r="H278" s="323"/>
      <c r="I278" s="323">
        <f>J278</f>
        <v>1</v>
      </c>
      <c r="J278" s="327">
        <v>1</v>
      </c>
      <c r="K278" s="280"/>
      <c r="L278" s="323">
        <v>1</v>
      </c>
      <c r="M278" s="323">
        <v>1</v>
      </c>
      <c r="N278" s="281"/>
    </row>
    <row r="279" spans="1:14" ht="132.75" customHeight="1">
      <c r="A279" s="19"/>
      <c r="B279" s="234" t="s">
        <v>391</v>
      </c>
      <c r="C279" s="211">
        <v>100.4</v>
      </c>
      <c r="D279" s="211">
        <f>C279</f>
        <v>100.4</v>
      </c>
      <c r="E279" s="211"/>
      <c r="F279" s="212">
        <v>107.1</v>
      </c>
      <c r="G279" s="213">
        <f>F279</f>
        <v>107.1</v>
      </c>
      <c r="H279" s="213">
        <f>E279*106.7%</f>
        <v>0</v>
      </c>
      <c r="I279" s="212">
        <v>113.1</v>
      </c>
      <c r="J279" s="213">
        <f>I279</f>
        <v>113.1</v>
      </c>
      <c r="K279" s="213">
        <f>H279*105.6%</f>
        <v>0</v>
      </c>
      <c r="L279" s="212">
        <v>113.1</v>
      </c>
      <c r="M279" s="213">
        <f>L279</f>
        <v>113.1</v>
      </c>
      <c r="N279" s="213">
        <f>K279</f>
        <v>0</v>
      </c>
    </row>
    <row r="280" spans="1:14" ht="21" customHeight="1">
      <c r="A280" s="19"/>
      <c r="B280" s="235" t="s">
        <v>362</v>
      </c>
      <c r="C280" s="214"/>
      <c r="D280" s="214"/>
      <c r="E280" s="214"/>
      <c r="F280" s="214"/>
      <c r="G280" s="214"/>
      <c r="H280" s="214"/>
      <c r="I280" s="214"/>
      <c r="J280" s="214"/>
      <c r="K280" s="214"/>
      <c r="L280" s="214"/>
      <c r="M280" s="214"/>
      <c r="N280" s="214"/>
    </row>
    <row r="281" spans="1:14" ht="63" customHeight="1">
      <c r="A281" s="19"/>
      <c r="B281" s="210" t="s">
        <v>387</v>
      </c>
      <c r="C281" s="215">
        <f>D281</f>
        <v>570</v>
      </c>
      <c r="D281" s="215">
        <f>630-60</f>
        <v>570</v>
      </c>
      <c r="E281" s="215"/>
      <c r="F281" s="216">
        <f>G281</f>
        <v>570</v>
      </c>
      <c r="G281" s="215">
        <v>570</v>
      </c>
      <c r="H281" s="215"/>
      <c r="I281" s="216">
        <f>J281</f>
        <v>570</v>
      </c>
      <c r="J281" s="215">
        <v>570</v>
      </c>
      <c r="K281" s="215"/>
      <c r="L281" s="216">
        <f>M281</f>
        <v>570</v>
      </c>
      <c r="M281" s="215">
        <v>570</v>
      </c>
      <c r="N281" s="215"/>
    </row>
    <row r="282" spans="1:14" ht="18.75" customHeight="1">
      <c r="A282" s="19"/>
      <c r="B282" s="235" t="s">
        <v>364</v>
      </c>
      <c r="C282" s="217"/>
      <c r="D282" s="217"/>
      <c r="E282" s="217"/>
      <c r="F282" s="217"/>
      <c r="G282" s="215"/>
      <c r="H282" s="215"/>
      <c r="I282" s="217"/>
      <c r="J282" s="215"/>
      <c r="K282" s="215"/>
      <c r="L282" s="217"/>
      <c r="M282" s="215"/>
      <c r="N282" s="215"/>
    </row>
    <row r="283" spans="1:14" ht="66.75" customHeight="1">
      <c r="A283" s="19"/>
      <c r="B283" s="232" t="s">
        <v>388</v>
      </c>
      <c r="C283" s="215">
        <f>D283</f>
        <v>400</v>
      </c>
      <c r="D283" s="215">
        <v>400</v>
      </c>
      <c r="E283" s="215"/>
      <c r="F283" s="215">
        <f>G283</f>
        <v>400</v>
      </c>
      <c r="G283" s="215">
        <v>400</v>
      </c>
      <c r="H283" s="215"/>
      <c r="I283" s="215">
        <f>J283</f>
        <v>400</v>
      </c>
      <c r="J283" s="215">
        <v>400</v>
      </c>
      <c r="K283" s="215"/>
      <c r="L283" s="215">
        <f>M283</f>
        <v>400</v>
      </c>
      <c r="M283" s="215">
        <v>400</v>
      </c>
      <c r="N283" s="215"/>
    </row>
    <row r="284" spans="1:14" ht="20.25" customHeight="1">
      <c r="A284" s="19"/>
      <c r="B284" s="233" t="s">
        <v>366</v>
      </c>
      <c r="C284" s="215"/>
      <c r="D284" s="215"/>
      <c r="E284" s="215"/>
      <c r="F284" s="217"/>
      <c r="G284" s="214"/>
      <c r="H284" s="214"/>
      <c r="I284" s="217"/>
      <c r="J284" s="214"/>
      <c r="K284" s="214"/>
      <c r="L284" s="217"/>
      <c r="M284" s="214"/>
      <c r="N284" s="214"/>
    </row>
    <row r="285" spans="1:14" ht="64.5" customHeight="1">
      <c r="A285" s="19"/>
      <c r="B285" s="232" t="s">
        <v>389</v>
      </c>
      <c r="C285" s="214">
        <f>D285</f>
        <v>0.251</v>
      </c>
      <c r="D285" s="214">
        <f>D279/D283</f>
        <v>0.251</v>
      </c>
      <c r="E285" s="214"/>
      <c r="F285" s="214">
        <f>G285</f>
        <v>0.26775</v>
      </c>
      <c r="G285" s="214">
        <f>G279/G283</f>
        <v>0.26775</v>
      </c>
      <c r="H285" s="214"/>
      <c r="I285" s="214">
        <f>J285</f>
        <v>0.28275</v>
      </c>
      <c r="J285" s="214">
        <f>J279/J283</f>
        <v>0.28275</v>
      </c>
      <c r="K285" s="214"/>
      <c r="L285" s="214">
        <f>M285</f>
        <v>0.28275</v>
      </c>
      <c r="M285" s="214">
        <f>M279/M283</f>
        <v>0.28275</v>
      </c>
      <c r="N285" s="214"/>
    </row>
    <row r="286" spans="1:14" ht="18.75" customHeight="1">
      <c r="A286" s="19"/>
      <c r="B286" s="233" t="s">
        <v>368</v>
      </c>
      <c r="C286" s="215"/>
      <c r="D286" s="214"/>
      <c r="E286" s="214"/>
      <c r="F286" s="217"/>
      <c r="G286" s="214"/>
      <c r="H286" s="214"/>
      <c r="I286" s="217"/>
      <c r="J286" s="214"/>
      <c r="K286" s="214"/>
      <c r="L286" s="217"/>
      <c r="M286" s="214"/>
      <c r="N286" s="214"/>
    </row>
    <row r="287" spans="1:14" ht="51" customHeight="1">
      <c r="A287" s="218"/>
      <c r="B287" s="232" t="s">
        <v>390</v>
      </c>
      <c r="C287" s="214">
        <f>D287</f>
        <v>70.17543859649123</v>
      </c>
      <c r="D287" s="214">
        <f>D283*100/D281</f>
        <v>70.17543859649123</v>
      </c>
      <c r="E287" s="214"/>
      <c r="F287" s="214">
        <f>G287</f>
        <v>70.17543859649123</v>
      </c>
      <c r="G287" s="214">
        <f>G283*100/G281</f>
        <v>70.17543859649123</v>
      </c>
      <c r="H287" s="214"/>
      <c r="I287" s="214">
        <f>J287</f>
        <v>70.17543859649123</v>
      </c>
      <c r="J287" s="214">
        <f>J283*100/J281</f>
        <v>70.17543859649123</v>
      </c>
      <c r="K287" s="214"/>
      <c r="L287" s="214">
        <f>M287</f>
        <v>70.17543859649123</v>
      </c>
      <c r="M287" s="214">
        <f>M283*100/M281</f>
        <v>70.17543859649123</v>
      </c>
      <c r="N287" s="214"/>
    </row>
    <row r="288" spans="1:14" ht="75">
      <c r="A288" s="224" t="s">
        <v>39</v>
      </c>
      <c r="B288" s="329"/>
      <c r="C288" s="320"/>
      <c r="D288" s="320"/>
      <c r="E288" s="320"/>
      <c r="F288" s="320"/>
      <c r="G288" s="320"/>
      <c r="H288" s="320"/>
      <c r="I288" s="320"/>
      <c r="J288" s="320"/>
      <c r="K288" s="280"/>
      <c r="L288" s="281"/>
      <c r="M288" s="281"/>
      <c r="N288" s="281"/>
    </row>
    <row r="289" spans="1:14" ht="75.75" customHeight="1">
      <c r="A289" s="2" t="s">
        <v>178</v>
      </c>
      <c r="B289" s="289"/>
      <c r="C289" s="320"/>
      <c r="D289" s="280"/>
      <c r="E289" s="280"/>
      <c r="F289" s="280"/>
      <c r="G289" s="280"/>
      <c r="H289" s="280"/>
      <c r="I289" s="280"/>
      <c r="J289" s="280"/>
      <c r="K289" s="280"/>
      <c r="L289" s="281"/>
      <c r="M289" s="281"/>
      <c r="N289" s="281"/>
    </row>
    <row r="290" spans="1:14" ht="31.5">
      <c r="A290" s="34" t="s">
        <v>200</v>
      </c>
      <c r="B290" s="318"/>
      <c r="C290" s="317">
        <f aca="true" t="shared" si="76" ref="C290:M291">C291</f>
        <v>13496.9</v>
      </c>
      <c r="D290" s="330">
        <f t="shared" si="76"/>
        <v>13496.9</v>
      </c>
      <c r="E290" s="317"/>
      <c r="F290" s="317">
        <f t="shared" si="76"/>
        <v>12590.6</v>
      </c>
      <c r="G290" s="317">
        <f t="shared" si="76"/>
        <v>12590.6</v>
      </c>
      <c r="H290" s="317"/>
      <c r="I290" s="317">
        <f t="shared" si="76"/>
        <v>13295.7</v>
      </c>
      <c r="J290" s="317">
        <f t="shared" si="76"/>
        <v>13295.7</v>
      </c>
      <c r="K290" s="317"/>
      <c r="L290" s="317">
        <f t="shared" si="76"/>
        <v>14040.2</v>
      </c>
      <c r="M290" s="317">
        <f t="shared" si="76"/>
        <v>14040.2</v>
      </c>
      <c r="N290" s="306"/>
    </row>
    <row r="291" spans="1:14" ht="47.25">
      <c r="A291" s="220" t="s">
        <v>415</v>
      </c>
      <c r="B291" s="318"/>
      <c r="C291" s="317">
        <f>C292</f>
        <v>13496.9</v>
      </c>
      <c r="D291" s="317">
        <f t="shared" si="76"/>
        <v>13496.9</v>
      </c>
      <c r="E291" s="317"/>
      <c r="F291" s="317">
        <f t="shared" si="76"/>
        <v>12590.6</v>
      </c>
      <c r="G291" s="317">
        <f t="shared" si="76"/>
        <v>12590.6</v>
      </c>
      <c r="H291" s="317"/>
      <c r="I291" s="317">
        <f t="shared" si="76"/>
        <v>13295.7</v>
      </c>
      <c r="J291" s="317">
        <f t="shared" si="76"/>
        <v>13295.7</v>
      </c>
      <c r="K291" s="317"/>
      <c r="L291" s="317">
        <f t="shared" si="76"/>
        <v>14040.2</v>
      </c>
      <c r="M291" s="317">
        <f t="shared" si="76"/>
        <v>14040.2</v>
      </c>
      <c r="N291" s="306"/>
    </row>
    <row r="292" spans="1:14" ht="93" customHeight="1">
      <c r="A292" s="2"/>
      <c r="B292" s="319" t="s">
        <v>40</v>
      </c>
      <c r="C292" s="317">
        <v>13496.9</v>
      </c>
      <c r="D292" s="317">
        <f>C292</f>
        <v>13496.9</v>
      </c>
      <c r="E292" s="317"/>
      <c r="F292" s="317">
        <v>12590.6</v>
      </c>
      <c r="G292" s="317">
        <f>F292</f>
        <v>12590.6</v>
      </c>
      <c r="H292" s="317"/>
      <c r="I292" s="317">
        <v>13295.7</v>
      </c>
      <c r="J292" s="317">
        <f>I292</f>
        <v>13295.7</v>
      </c>
      <c r="K292" s="317"/>
      <c r="L292" s="317">
        <v>14040.2</v>
      </c>
      <c r="M292" s="317">
        <f>L292</f>
        <v>14040.2</v>
      </c>
      <c r="N292" s="306"/>
    </row>
    <row r="293" spans="1:14" ht="18.75" customHeight="1">
      <c r="A293" s="31"/>
      <c r="B293" s="233" t="s">
        <v>362</v>
      </c>
      <c r="C293" s="317"/>
      <c r="D293" s="280"/>
      <c r="E293" s="280"/>
      <c r="F293" s="296"/>
      <c r="G293" s="280"/>
      <c r="H293" s="280"/>
      <c r="I293" s="280"/>
      <c r="J293" s="280"/>
      <c r="K293" s="280"/>
      <c r="L293" s="281"/>
      <c r="M293" s="281"/>
      <c r="N293" s="306"/>
    </row>
    <row r="294" spans="1:14" ht="35.25" customHeight="1">
      <c r="A294" s="8"/>
      <c r="B294" s="232" t="s">
        <v>355</v>
      </c>
      <c r="C294" s="331">
        <v>79</v>
      </c>
      <c r="D294" s="280">
        <v>79</v>
      </c>
      <c r="E294" s="280"/>
      <c r="F294" s="280">
        <f>G294</f>
        <v>84</v>
      </c>
      <c r="G294" s="280">
        <v>84</v>
      </c>
      <c r="H294" s="280"/>
      <c r="I294" s="280">
        <f>J294</f>
        <v>89</v>
      </c>
      <c r="J294" s="280">
        <v>89</v>
      </c>
      <c r="K294" s="280"/>
      <c r="L294" s="280">
        <f>M294</f>
        <v>89</v>
      </c>
      <c r="M294" s="280">
        <v>89</v>
      </c>
      <c r="N294" s="306"/>
    </row>
    <row r="295" spans="1:14" ht="18" customHeight="1">
      <c r="A295" s="31"/>
      <c r="B295" s="233" t="s">
        <v>364</v>
      </c>
      <c r="C295" s="320"/>
      <c r="D295" s="280"/>
      <c r="E295" s="280"/>
      <c r="F295" s="280"/>
      <c r="G295" s="280"/>
      <c r="H295" s="280"/>
      <c r="I295" s="280"/>
      <c r="J295" s="280"/>
      <c r="K295" s="280"/>
      <c r="L295" s="280"/>
      <c r="M295" s="280"/>
      <c r="N295" s="306"/>
    </row>
    <row r="296" spans="1:14" ht="35.25" customHeight="1">
      <c r="A296" s="8"/>
      <c r="B296" s="232" t="s">
        <v>356</v>
      </c>
      <c r="C296" s="331">
        <f>D296</f>
        <v>13800</v>
      </c>
      <c r="D296" s="325">
        <v>13800</v>
      </c>
      <c r="E296" s="325"/>
      <c r="F296" s="325">
        <f>G296</f>
        <v>17940</v>
      </c>
      <c r="G296" s="325">
        <v>17940</v>
      </c>
      <c r="H296" s="325"/>
      <c r="I296" s="325">
        <f>J296</f>
        <v>22080</v>
      </c>
      <c r="J296" s="325">
        <v>22080</v>
      </c>
      <c r="K296" s="325"/>
      <c r="L296" s="325">
        <f>M296</f>
        <v>27600</v>
      </c>
      <c r="M296" s="325">
        <v>27600</v>
      </c>
      <c r="N296" s="306"/>
    </row>
    <row r="297" spans="1:14" ht="31.5">
      <c r="A297" s="8"/>
      <c r="B297" s="232" t="s">
        <v>357</v>
      </c>
      <c r="C297" s="331">
        <v>70</v>
      </c>
      <c r="D297" s="280">
        <v>70</v>
      </c>
      <c r="E297" s="280"/>
      <c r="F297" s="280">
        <f>G297</f>
        <v>84</v>
      </c>
      <c r="G297" s="280">
        <v>84</v>
      </c>
      <c r="H297" s="280"/>
      <c r="I297" s="280">
        <f>J297</f>
        <v>89</v>
      </c>
      <c r="J297" s="280">
        <v>89</v>
      </c>
      <c r="K297" s="280"/>
      <c r="L297" s="280">
        <f>M297</f>
        <v>89</v>
      </c>
      <c r="M297" s="280">
        <v>89</v>
      </c>
      <c r="N297" s="306"/>
    </row>
    <row r="298" spans="1:14" ht="15.75">
      <c r="A298" s="31"/>
      <c r="B298" s="233" t="s">
        <v>366</v>
      </c>
      <c r="C298" s="320"/>
      <c r="D298" s="280"/>
      <c r="E298" s="280"/>
      <c r="F298" s="280"/>
      <c r="G298" s="280"/>
      <c r="H298" s="280"/>
      <c r="I298" s="280"/>
      <c r="J298" s="280"/>
      <c r="K298" s="280"/>
      <c r="L298" s="280"/>
      <c r="M298" s="280"/>
      <c r="N298" s="306"/>
    </row>
    <row r="299" spans="1:14" ht="63.75" customHeight="1">
      <c r="A299" s="8"/>
      <c r="B299" s="232" t="s">
        <v>184</v>
      </c>
      <c r="C299" s="332">
        <f>C292/C297</f>
        <v>192.81285714285713</v>
      </c>
      <c r="D299" s="332">
        <f aca="true" t="shared" si="77" ref="D299:M299">D292/D297</f>
        <v>192.81285714285713</v>
      </c>
      <c r="E299" s="332"/>
      <c r="F299" s="332">
        <f t="shared" si="77"/>
        <v>149.88809523809525</v>
      </c>
      <c r="G299" s="332">
        <f t="shared" si="77"/>
        <v>149.88809523809525</v>
      </c>
      <c r="H299" s="332"/>
      <c r="I299" s="332">
        <f t="shared" si="77"/>
        <v>149.38988764044944</v>
      </c>
      <c r="J299" s="332">
        <f t="shared" si="77"/>
        <v>149.38988764044944</v>
      </c>
      <c r="K299" s="332"/>
      <c r="L299" s="332">
        <f t="shared" si="77"/>
        <v>157.7550561797753</v>
      </c>
      <c r="M299" s="332">
        <f t="shared" si="77"/>
        <v>157.7550561797753</v>
      </c>
      <c r="N299" s="320"/>
    </row>
    <row r="300" spans="1:14" ht="51" customHeight="1">
      <c r="A300" s="8"/>
      <c r="B300" s="232" t="s">
        <v>358</v>
      </c>
      <c r="C300" s="332">
        <f>C292/C296</f>
        <v>0.978036231884058</v>
      </c>
      <c r="D300" s="333">
        <f aca="true" t="shared" si="78" ref="D300:M300">D292/D296</f>
        <v>0.978036231884058</v>
      </c>
      <c r="E300" s="332"/>
      <c r="F300" s="332">
        <f t="shared" si="78"/>
        <v>0.7018171683389075</v>
      </c>
      <c r="G300" s="332">
        <f t="shared" si="78"/>
        <v>0.7018171683389075</v>
      </c>
      <c r="H300" s="332"/>
      <c r="I300" s="332">
        <f t="shared" si="78"/>
        <v>0.6021603260869566</v>
      </c>
      <c r="J300" s="332">
        <f t="shared" si="78"/>
        <v>0.6021603260869566</v>
      </c>
      <c r="K300" s="332"/>
      <c r="L300" s="332">
        <f t="shared" si="78"/>
        <v>0.5087028985507247</v>
      </c>
      <c r="M300" s="332">
        <f t="shared" si="78"/>
        <v>0.5087028985507247</v>
      </c>
      <c r="N300" s="332"/>
    </row>
    <row r="301" spans="1:14" ht="15.75">
      <c r="A301" s="8"/>
      <c r="B301" s="233" t="s">
        <v>330</v>
      </c>
      <c r="C301" s="320"/>
      <c r="D301" s="280"/>
      <c r="E301" s="280"/>
      <c r="F301" s="280"/>
      <c r="G301" s="280"/>
      <c r="H301" s="280"/>
      <c r="I301" s="280"/>
      <c r="J301" s="280"/>
      <c r="K301" s="280"/>
      <c r="L301" s="280"/>
      <c r="M301" s="280"/>
      <c r="N301" s="306"/>
    </row>
    <row r="302" spans="1:14" ht="31.5">
      <c r="A302" s="8"/>
      <c r="B302" s="232" t="s">
        <v>359</v>
      </c>
      <c r="C302" s="320">
        <v>100</v>
      </c>
      <c r="D302" s="323">
        <v>100</v>
      </c>
      <c r="E302" s="323"/>
      <c r="F302" s="323">
        <v>100</v>
      </c>
      <c r="G302" s="323">
        <v>100</v>
      </c>
      <c r="H302" s="323"/>
      <c r="I302" s="323">
        <v>100</v>
      </c>
      <c r="J302" s="323">
        <v>100</v>
      </c>
      <c r="K302" s="280"/>
      <c r="L302" s="280">
        <v>100</v>
      </c>
      <c r="M302" s="280">
        <v>100</v>
      </c>
      <c r="N302" s="306"/>
    </row>
    <row r="303" spans="1:14" ht="79.5" customHeight="1">
      <c r="A303" s="230" t="s">
        <v>247</v>
      </c>
      <c r="B303" s="232"/>
      <c r="C303" s="317">
        <f aca="true" t="shared" si="79" ref="C303:M303">C306+C398+C458</f>
        <v>4580.7</v>
      </c>
      <c r="D303" s="317">
        <f t="shared" si="79"/>
        <v>4580.7</v>
      </c>
      <c r="E303" s="317"/>
      <c r="F303" s="317">
        <f t="shared" si="79"/>
        <v>3946.495</v>
      </c>
      <c r="G303" s="317">
        <f t="shared" si="79"/>
        <v>3946.495</v>
      </c>
      <c r="H303" s="317"/>
      <c r="I303" s="317">
        <f t="shared" si="79"/>
        <v>4084.5671249999996</v>
      </c>
      <c r="J303" s="317">
        <f t="shared" si="79"/>
        <v>4084.5671249999996</v>
      </c>
      <c r="K303" s="317"/>
      <c r="L303" s="317">
        <f t="shared" si="79"/>
        <v>4341.279659374999</v>
      </c>
      <c r="M303" s="317">
        <f t="shared" si="79"/>
        <v>4341.279659374999</v>
      </c>
      <c r="N303" s="317"/>
    </row>
    <row r="304" spans="1:14" ht="76.5" customHeight="1">
      <c r="A304" s="230" t="s">
        <v>218</v>
      </c>
      <c r="B304" s="232"/>
      <c r="C304" s="317"/>
      <c r="D304" s="323"/>
      <c r="E304" s="323"/>
      <c r="F304" s="322"/>
      <c r="G304" s="322"/>
      <c r="H304" s="322"/>
      <c r="I304" s="322"/>
      <c r="J304" s="322"/>
      <c r="K304" s="315"/>
      <c r="L304" s="306"/>
      <c r="M304" s="306"/>
      <c r="N304" s="306"/>
    </row>
    <row r="305" spans="1:14" ht="72" customHeight="1">
      <c r="A305" s="103" t="s">
        <v>275</v>
      </c>
      <c r="B305" s="232"/>
      <c r="C305" s="317"/>
      <c r="D305" s="323"/>
      <c r="E305" s="323"/>
      <c r="F305" s="322"/>
      <c r="G305" s="323"/>
      <c r="H305" s="323"/>
      <c r="I305" s="323"/>
      <c r="J305" s="323"/>
      <c r="K305" s="315"/>
      <c r="L305" s="306"/>
      <c r="M305" s="306"/>
      <c r="N305" s="306"/>
    </row>
    <row r="306" spans="1:14" ht="31.5">
      <c r="A306" s="7" t="s">
        <v>200</v>
      </c>
      <c r="B306" s="334"/>
      <c r="C306" s="317">
        <f aca="true" t="shared" si="80" ref="C306:M306">C307+C308+C309</f>
        <v>103.4</v>
      </c>
      <c r="D306" s="317">
        <f t="shared" si="80"/>
        <v>103.4</v>
      </c>
      <c r="E306" s="317"/>
      <c r="F306" s="317">
        <f t="shared" si="80"/>
        <v>111.1</v>
      </c>
      <c r="G306" s="317">
        <f t="shared" si="80"/>
        <v>111.1</v>
      </c>
      <c r="H306" s="317"/>
      <c r="I306" s="317">
        <f t="shared" si="80"/>
        <v>117.5</v>
      </c>
      <c r="J306" s="317">
        <f t="shared" si="80"/>
        <v>117.5</v>
      </c>
      <c r="K306" s="317"/>
      <c r="L306" s="317">
        <f t="shared" si="80"/>
        <v>124.20000000000002</v>
      </c>
      <c r="M306" s="317">
        <f t="shared" si="80"/>
        <v>124.20000000000002</v>
      </c>
      <c r="N306" s="306"/>
    </row>
    <row r="307" spans="1:14" ht="47.25">
      <c r="A307" s="231" t="s">
        <v>415</v>
      </c>
      <c r="B307" s="334"/>
      <c r="C307" s="317">
        <f>C311+C332+C362+C384</f>
        <v>89.60000000000001</v>
      </c>
      <c r="D307" s="317">
        <f>D311+D332+D362+D384</f>
        <v>89.60000000000001</v>
      </c>
      <c r="E307" s="317"/>
      <c r="F307" s="317">
        <f>F311+F332+F362+F384</f>
        <v>96.29999999999998</v>
      </c>
      <c r="G307" s="317">
        <f>G311+G332+G362+G384</f>
        <v>96.29999999999998</v>
      </c>
      <c r="H307" s="317"/>
      <c r="I307" s="317">
        <f>I311+I332+I362+I384</f>
        <v>101.8</v>
      </c>
      <c r="J307" s="317">
        <f>J311+J332+J362+J384</f>
        <v>101.8</v>
      </c>
      <c r="K307" s="317"/>
      <c r="L307" s="317">
        <f>L311+L332+L362+L384</f>
        <v>107.60000000000002</v>
      </c>
      <c r="M307" s="317">
        <f>M311+M332+M362+M384</f>
        <v>107.60000000000002</v>
      </c>
      <c r="N307" s="306"/>
    </row>
    <row r="308" spans="1:14" ht="54.75" customHeight="1">
      <c r="A308" s="236" t="s">
        <v>418</v>
      </c>
      <c r="B308" s="334"/>
      <c r="C308" s="317">
        <f aca="true" t="shared" si="81" ref="C308:M308">C312+C333</f>
        <v>5.1000000000000005</v>
      </c>
      <c r="D308" s="317">
        <f t="shared" si="81"/>
        <v>5.1000000000000005</v>
      </c>
      <c r="E308" s="317"/>
      <c r="F308" s="317">
        <f t="shared" si="81"/>
        <v>5.4</v>
      </c>
      <c r="G308" s="317">
        <f t="shared" si="81"/>
        <v>5.4</v>
      </c>
      <c r="H308" s="317"/>
      <c r="I308" s="317">
        <f t="shared" si="81"/>
        <v>5.8</v>
      </c>
      <c r="J308" s="317">
        <f t="shared" si="81"/>
        <v>5.8</v>
      </c>
      <c r="K308" s="317"/>
      <c r="L308" s="317">
        <f t="shared" si="81"/>
        <v>6.1</v>
      </c>
      <c r="M308" s="317">
        <f t="shared" si="81"/>
        <v>6.1</v>
      </c>
      <c r="N308" s="306"/>
    </row>
    <row r="309" spans="1:14" ht="31.5">
      <c r="A309" s="108" t="s">
        <v>417</v>
      </c>
      <c r="B309" s="334"/>
      <c r="C309" s="317">
        <f aca="true" t="shared" si="82" ref="C309:M309">C313+C334</f>
        <v>8.7</v>
      </c>
      <c r="D309" s="317">
        <f t="shared" si="82"/>
        <v>8.7</v>
      </c>
      <c r="E309" s="317"/>
      <c r="F309" s="317">
        <f t="shared" si="82"/>
        <v>9.4</v>
      </c>
      <c r="G309" s="317">
        <f t="shared" si="82"/>
        <v>9.4</v>
      </c>
      <c r="H309" s="317"/>
      <c r="I309" s="317">
        <f t="shared" si="82"/>
        <v>9.9</v>
      </c>
      <c r="J309" s="317">
        <f t="shared" si="82"/>
        <v>9.9</v>
      </c>
      <c r="K309" s="317"/>
      <c r="L309" s="317">
        <f t="shared" si="82"/>
        <v>10.5</v>
      </c>
      <c r="M309" s="317">
        <f t="shared" si="82"/>
        <v>10.5</v>
      </c>
      <c r="N309" s="306"/>
    </row>
    <row r="310" spans="1:14" ht="78.75" customHeight="1">
      <c r="A310" s="7"/>
      <c r="B310" s="335" t="s">
        <v>276</v>
      </c>
      <c r="C310" s="317">
        <f aca="true" t="shared" si="83" ref="C310:M310">C311+C312+C313</f>
        <v>70.4</v>
      </c>
      <c r="D310" s="317">
        <f t="shared" si="83"/>
        <v>70.4</v>
      </c>
      <c r="E310" s="317"/>
      <c r="F310" s="317">
        <f t="shared" si="83"/>
        <v>74.10000000000001</v>
      </c>
      <c r="G310" s="317">
        <f t="shared" si="83"/>
        <v>74.10000000000001</v>
      </c>
      <c r="H310" s="317"/>
      <c r="I310" s="317">
        <f t="shared" si="83"/>
        <v>78.4</v>
      </c>
      <c r="J310" s="317">
        <f t="shared" si="83"/>
        <v>78.4</v>
      </c>
      <c r="K310" s="317"/>
      <c r="L310" s="317">
        <f t="shared" si="83"/>
        <v>82.8</v>
      </c>
      <c r="M310" s="317">
        <f t="shared" si="83"/>
        <v>82.8</v>
      </c>
      <c r="N310" s="281"/>
    </row>
    <row r="311" spans="1:14" ht="47.25">
      <c r="A311" s="7"/>
      <c r="B311" s="336" t="s">
        <v>415</v>
      </c>
      <c r="C311" s="323">
        <f>D311</f>
        <v>63.5</v>
      </c>
      <c r="D311" s="323">
        <v>63.5</v>
      </c>
      <c r="E311" s="323"/>
      <c r="F311" s="323">
        <v>66.7</v>
      </c>
      <c r="G311" s="323">
        <f>F311</f>
        <v>66.7</v>
      </c>
      <c r="H311" s="323"/>
      <c r="I311" s="323">
        <v>70.5</v>
      </c>
      <c r="J311" s="323">
        <f>I311</f>
        <v>70.5</v>
      </c>
      <c r="K311" s="280"/>
      <c r="L311" s="280">
        <v>74.4</v>
      </c>
      <c r="M311" s="280">
        <f>L311</f>
        <v>74.4</v>
      </c>
      <c r="N311" s="281"/>
    </row>
    <row r="312" spans="1:14" ht="47.25">
      <c r="A312" s="34"/>
      <c r="B312" s="337" t="s">
        <v>418</v>
      </c>
      <c r="C312" s="323">
        <v>4.9</v>
      </c>
      <c r="D312" s="323">
        <f>C312</f>
        <v>4.9</v>
      </c>
      <c r="E312" s="323"/>
      <c r="F312" s="323">
        <v>5.2</v>
      </c>
      <c r="G312" s="323">
        <f>F312</f>
        <v>5.2</v>
      </c>
      <c r="H312" s="323"/>
      <c r="I312" s="323">
        <v>5.5</v>
      </c>
      <c r="J312" s="323">
        <f>I312</f>
        <v>5.5</v>
      </c>
      <c r="K312" s="280"/>
      <c r="L312" s="280">
        <v>5.8</v>
      </c>
      <c r="M312" s="280">
        <f>L312</f>
        <v>5.8</v>
      </c>
      <c r="N312" s="281"/>
    </row>
    <row r="313" spans="1:14" ht="30.75" customHeight="1">
      <c r="A313" s="34"/>
      <c r="B313" s="338" t="s">
        <v>417</v>
      </c>
      <c r="C313" s="323">
        <v>2</v>
      </c>
      <c r="D313" s="327">
        <v>2</v>
      </c>
      <c r="E313" s="323"/>
      <c r="F313" s="323">
        <v>2.2</v>
      </c>
      <c r="G313" s="327">
        <v>2.2</v>
      </c>
      <c r="H313" s="323"/>
      <c r="I313" s="323">
        <v>2.4</v>
      </c>
      <c r="J313" s="327">
        <v>2.4</v>
      </c>
      <c r="K313" s="280"/>
      <c r="L313" s="280">
        <v>2.6</v>
      </c>
      <c r="M313" s="280">
        <v>2.6</v>
      </c>
      <c r="N313" s="281"/>
    </row>
    <row r="314" spans="1:14" ht="18.75" customHeight="1">
      <c r="A314" s="34"/>
      <c r="B314" s="321" t="s">
        <v>362</v>
      </c>
      <c r="C314" s="339"/>
      <c r="D314" s="323"/>
      <c r="E314" s="322"/>
      <c r="F314" s="339"/>
      <c r="G314" s="323"/>
      <c r="H314" s="322"/>
      <c r="I314" s="327"/>
      <c r="J314" s="280"/>
      <c r="K314" s="280"/>
      <c r="L314" s="280"/>
      <c r="M314" s="280"/>
      <c r="N314" s="281"/>
    </row>
    <row r="315" spans="1:14" ht="51" customHeight="1">
      <c r="A315" s="34"/>
      <c r="B315" s="324" t="s">
        <v>277</v>
      </c>
      <c r="C315" s="325">
        <f>C316+C317+C318</f>
        <v>1037</v>
      </c>
      <c r="D315" s="325">
        <f aca="true" t="shared" si="84" ref="D315:L315">D316+D317+D318</f>
        <v>1037</v>
      </c>
      <c r="E315" s="325">
        <f t="shared" si="84"/>
        <v>0</v>
      </c>
      <c r="F315" s="325">
        <f t="shared" si="84"/>
        <v>988</v>
      </c>
      <c r="G315" s="325">
        <f t="shared" si="84"/>
        <v>988</v>
      </c>
      <c r="H315" s="325">
        <f t="shared" si="84"/>
        <v>0</v>
      </c>
      <c r="I315" s="325">
        <f t="shared" si="84"/>
        <v>985</v>
      </c>
      <c r="J315" s="325">
        <f t="shared" si="84"/>
        <v>985</v>
      </c>
      <c r="K315" s="325">
        <f t="shared" si="84"/>
        <v>0</v>
      </c>
      <c r="L315" s="325">
        <f t="shared" si="84"/>
        <v>986</v>
      </c>
      <c r="M315" s="325">
        <f>L315</f>
        <v>986</v>
      </c>
      <c r="N315" s="281"/>
    </row>
    <row r="316" spans="1:14" ht="47.25">
      <c r="A316" s="34"/>
      <c r="B316" s="336" t="s">
        <v>415</v>
      </c>
      <c r="C316" s="325">
        <v>967</v>
      </c>
      <c r="D316" s="340">
        <f>C316</f>
        <v>967</v>
      </c>
      <c r="E316" s="325"/>
      <c r="F316" s="325">
        <v>968</v>
      </c>
      <c r="G316" s="340">
        <f>F316</f>
        <v>968</v>
      </c>
      <c r="H316" s="325"/>
      <c r="I316" s="325">
        <v>965</v>
      </c>
      <c r="J316" s="340">
        <f>I316</f>
        <v>965</v>
      </c>
      <c r="K316" s="325"/>
      <c r="L316" s="325">
        <v>966</v>
      </c>
      <c r="M316" s="325">
        <f>L316</f>
        <v>966</v>
      </c>
      <c r="N316" s="281"/>
    </row>
    <row r="317" spans="1:14" ht="47.25">
      <c r="A317" s="34"/>
      <c r="B317" s="337" t="s">
        <v>418</v>
      </c>
      <c r="C317" s="325">
        <v>60</v>
      </c>
      <c r="D317" s="340">
        <f>C317</f>
        <v>60</v>
      </c>
      <c r="E317" s="325"/>
      <c r="F317" s="325">
        <v>10</v>
      </c>
      <c r="G317" s="340">
        <v>10</v>
      </c>
      <c r="H317" s="325"/>
      <c r="I317" s="325">
        <v>10</v>
      </c>
      <c r="J317" s="340">
        <v>10</v>
      </c>
      <c r="K317" s="325"/>
      <c r="L317" s="325">
        <v>10</v>
      </c>
      <c r="M317" s="325">
        <v>10</v>
      </c>
      <c r="N317" s="281"/>
    </row>
    <row r="318" spans="1:14" ht="31.5">
      <c r="A318" s="34"/>
      <c r="B318" s="338" t="s">
        <v>417</v>
      </c>
      <c r="C318" s="325">
        <v>10</v>
      </c>
      <c r="D318" s="340">
        <v>10</v>
      </c>
      <c r="E318" s="325"/>
      <c r="F318" s="325">
        <v>10</v>
      </c>
      <c r="G318" s="340">
        <v>10</v>
      </c>
      <c r="H318" s="325"/>
      <c r="I318" s="325">
        <v>10</v>
      </c>
      <c r="J318" s="340">
        <v>10</v>
      </c>
      <c r="K318" s="325"/>
      <c r="L318" s="325">
        <v>10</v>
      </c>
      <c r="M318" s="325">
        <v>10</v>
      </c>
      <c r="N318" s="281"/>
    </row>
    <row r="319" spans="1:14" ht="21" customHeight="1">
      <c r="A319" s="34"/>
      <c r="B319" s="321" t="s">
        <v>364</v>
      </c>
      <c r="C319" s="323"/>
      <c r="D319" s="323"/>
      <c r="E319" s="323"/>
      <c r="F319" s="323"/>
      <c r="G319" s="323"/>
      <c r="H319" s="323"/>
      <c r="I319" s="323"/>
      <c r="J319" s="327"/>
      <c r="K319" s="280"/>
      <c r="L319" s="280"/>
      <c r="M319" s="280"/>
      <c r="N319" s="281"/>
    </row>
    <row r="320" spans="1:14" ht="47.25" customHeight="1">
      <c r="A320" s="34"/>
      <c r="B320" s="324" t="s">
        <v>278</v>
      </c>
      <c r="C320" s="323">
        <f aca="true" t="shared" si="85" ref="C320:M320">C321+C323+C322</f>
        <v>1037</v>
      </c>
      <c r="D320" s="323">
        <f t="shared" si="85"/>
        <v>1037</v>
      </c>
      <c r="E320" s="323">
        <f t="shared" si="85"/>
        <v>0</v>
      </c>
      <c r="F320" s="323">
        <f t="shared" si="85"/>
        <v>988</v>
      </c>
      <c r="G320" s="323">
        <f t="shared" si="85"/>
        <v>988</v>
      </c>
      <c r="H320" s="323">
        <f t="shared" si="85"/>
        <v>0</v>
      </c>
      <c r="I320" s="323">
        <f t="shared" si="85"/>
        <v>985</v>
      </c>
      <c r="J320" s="323">
        <f t="shared" si="85"/>
        <v>985</v>
      </c>
      <c r="K320" s="323">
        <f t="shared" si="85"/>
        <v>0</v>
      </c>
      <c r="L320" s="323">
        <f t="shared" si="85"/>
        <v>986</v>
      </c>
      <c r="M320" s="323">
        <f t="shared" si="85"/>
        <v>986</v>
      </c>
      <c r="N320" s="281"/>
    </row>
    <row r="321" spans="1:14" ht="47.25">
      <c r="A321" s="34"/>
      <c r="B321" s="336" t="s">
        <v>415</v>
      </c>
      <c r="C321" s="326">
        <f aca="true" t="shared" si="86" ref="C321:M321">C316</f>
        <v>967</v>
      </c>
      <c r="D321" s="326">
        <f t="shared" si="86"/>
        <v>967</v>
      </c>
      <c r="E321" s="326"/>
      <c r="F321" s="326">
        <f t="shared" si="86"/>
        <v>968</v>
      </c>
      <c r="G321" s="326">
        <f t="shared" si="86"/>
        <v>968</v>
      </c>
      <c r="H321" s="326"/>
      <c r="I321" s="326">
        <f t="shared" si="86"/>
        <v>965</v>
      </c>
      <c r="J321" s="326">
        <f t="shared" si="86"/>
        <v>965</v>
      </c>
      <c r="K321" s="326"/>
      <c r="L321" s="326">
        <f t="shared" si="86"/>
        <v>966</v>
      </c>
      <c r="M321" s="326">
        <f t="shared" si="86"/>
        <v>966</v>
      </c>
      <c r="N321" s="281"/>
    </row>
    <row r="322" spans="1:14" ht="47.25">
      <c r="A322" s="34"/>
      <c r="B322" s="337" t="s">
        <v>418</v>
      </c>
      <c r="C322" s="326">
        <v>60</v>
      </c>
      <c r="D322" s="326">
        <f>C322</f>
        <v>60</v>
      </c>
      <c r="E322" s="326"/>
      <c r="F322" s="326">
        <v>10</v>
      </c>
      <c r="G322" s="326">
        <v>10</v>
      </c>
      <c r="H322" s="326"/>
      <c r="I322" s="326">
        <v>10</v>
      </c>
      <c r="J322" s="326">
        <v>10</v>
      </c>
      <c r="K322" s="326"/>
      <c r="L322" s="326">
        <v>10</v>
      </c>
      <c r="M322" s="326">
        <v>10</v>
      </c>
      <c r="N322" s="281"/>
    </row>
    <row r="323" spans="1:14" ht="31.5">
      <c r="A323" s="34"/>
      <c r="B323" s="338" t="s">
        <v>417</v>
      </c>
      <c r="C323" s="325">
        <v>10</v>
      </c>
      <c r="D323" s="340">
        <v>10</v>
      </c>
      <c r="E323" s="325"/>
      <c r="F323" s="325">
        <v>10</v>
      </c>
      <c r="G323" s="340">
        <v>10</v>
      </c>
      <c r="H323" s="325"/>
      <c r="I323" s="325">
        <v>10</v>
      </c>
      <c r="J323" s="340">
        <v>10</v>
      </c>
      <c r="K323" s="325"/>
      <c r="L323" s="325">
        <v>10</v>
      </c>
      <c r="M323" s="325">
        <v>10</v>
      </c>
      <c r="N323" s="281"/>
    </row>
    <row r="324" spans="1:14" ht="15.75">
      <c r="A324" s="34"/>
      <c r="B324" s="321" t="s">
        <v>366</v>
      </c>
      <c r="C324" s="296"/>
      <c r="D324" s="280"/>
      <c r="E324" s="280"/>
      <c r="F324" s="296"/>
      <c r="G324" s="280"/>
      <c r="H324" s="280"/>
      <c r="I324" s="280"/>
      <c r="J324" s="280"/>
      <c r="K324" s="280"/>
      <c r="L324" s="280"/>
      <c r="M324" s="280"/>
      <c r="N324" s="281"/>
    </row>
    <row r="325" spans="1:14" ht="35.25" customHeight="1">
      <c r="A325" s="34"/>
      <c r="B325" s="313" t="s">
        <v>279</v>
      </c>
      <c r="C325" s="341">
        <f>C310/C320</f>
        <v>0.06788813886210222</v>
      </c>
      <c r="D325" s="341">
        <f>D310/D320</f>
        <v>0.06788813886210222</v>
      </c>
      <c r="E325" s="341"/>
      <c r="F325" s="341">
        <f>F310/F320</f>
        <v>0.07500000000000001</v>
      </c>
      <c r="G325" s="341">
        <f>G310/G320</f>
        <v>0.07500000000000001</v>
      </c>
      <c r="H325" s="341"/>
      <c r="I325" s="341">
        <f>I310/I320</f>
        <v>0.07959390862944163</v>
      </c>
      <c r="J325" s="341">
        <f>J310/J320</f>
        <v>0.07959390862944163</v>
      </c>
      <c r="K325" s="341"/>
      <c r="L325" s="341">
        <f>L310/L320</f>
        <v>0.08397565922920892</v>
      </c>
      <c r="M325" s="341">
        <f>M310/M320</f>
        <v>0.08397565922920892</v>
      </c>
      <c r="N325" s="281"/>
    </row>
    <row r="326" spans="1:14" ht="47.25">
      <c r="A326" s="34"/>
      <c r="B326" s="336" t="s">
        <v>415</v>
      </c>
      <c r="C326" s="341">
        <f>C311/C321</f>
        <v>0.0656670113753878</v>
      </c>
      <c r="D326" s="341">
        <f>D311/D321</f>
        <v>0.0656670113753878</v>
      </c>
      <c r="E326" s="341"/>
      <c r="F326" s="341">
        <f>F311/F321</f>
        <v>0.06890495867768595</v>
      </c>
      <c r="G326" s="341">
        <f>G311/G321</f>
        <v>0.06890495867768595</v>
      </c>
      <c r="H326" s="341"/>
      <c r="I326" s="341">
        <f>I311/I321</f>
        <v>0.07305699481865285</v>
      </c>
      <c r="J326" s="341">
        <f>J311/J321</f>
        <v>0.07305699481865285</v>
      </c>
      <c r="K326" s="341"/>
      <c r="L326" s="341">
        <f>L311/L321</f>
        <v>0.07701863354037268</v>
      </c>
      <c r="M326" s="341">
        <f>M311/M321</f>
        <v>0.07701863354037268</v>
      </c>
      <c r="N326" s="281"/>
    </row>
    <row r="327" spans="1:14" ht="47.25">
      <c r="A327" s="34"/>
      <c r="B327" s="337" t="s">
        <v>418</v>
      </c>
      <c r="C327" s="341">
        <f aca="true" t="shared" si="87" ref="C327:M327">C312/C322</f>
        <v>0.08166666666666668</v>
      </c>
      <c r="D327" s="341">
        <f t="shared" si="87"/>
        <v>0.08166666666666668</v>
      </c>
      <c r="E327" s="341"/>
      <c r="F327" s="341">
        <f t="shared" si="87"/>
        <v>0.52</v>
      </c>
      <c r="G327" s="341">
        <f t="shared" si="87"/>
        <v>0.52</v>
      </c>
      <c r="H327" s="341"/>
      <c r="I327" s="341">
        <f t="shared" si="87"/>
        <v>0.55</v>
      </c>
      <c r="J327" s="341">
        <f t="shared" si="87"/>
        <v>0.55</v>
      </c>
      <c r="K327" s="341"/>
      <c r="L327" s="341">
        <f t="shared" si="87"/>
        <v>0.58</v>
      </c>
      <c r="M327" s="341">
        <f t="shared" si="87"/>
        <v>0.58</v>
      </c>
      <c r="N327" s="281"/>
    </row>
    <row r="328" spans="1:14" ht="31.5">
      <c r="A328" s="34"/>
      <c r="B328" s="338" t="s">
        <v>417</v>
      </c>
      <c r="C328" s="341">
        <f aca="true" t="shared" si="88" ref="C328:M328">C313/C323</f>
        <v>0.2</v>
      </c>
      <c r="D328" s="341">
        <f t="shared" si="88"/>
        <v>0.2</v>
      </c>
      <c r="E328" s="341"/>
      <c r="F328" s="341">
        <f t="shared" si="88"/>
        <v>0.22000000000000003</v>
      </c>
      <c r="G328" s="341">
        <f t="shared" si="88"/>
        <v>0.22000000000000003</v>
      </c>
      <c r="H328" s="341"/>
      <c r="I328" s="341">
        <f t="shared" si="88"/>
        <v>0.24</v>
      </c>
      <c r="J328" s="341">
        <f t="shared" si="88"/>
        <v>0.24</v>
      </c>
      <c r="K328" s="341"/>
      <c r="L328" s="341">
        <f t="shared" si="88"/>
        <v>0.26</v>
      </c>
      <c r="M328" s="341">
        <f t="shared" si="88"/>
        <v>0.26</v>
      </c>
      <c r="N328" s="281"/>
    </row>
    <row r="329" spans="1:14" ht="15.75">
      <c r="A329" s="34"/>
      <c r="B329" s="321" t="s">
        <v>368</v>
      </c>
      <c r="C329" s="296"/>
      <c r="D329" s="280"/>
      <c r="E329" s="280"/>
      <c r="F329" s="296"/>
      <c r="G329" s="280"/>
      <c r="H329" s="280"/>
      <c r="I329" s="296"/>
      <c r="J329" s="280"/>
      <c r="K329" s="280"/>
      <c r="L329" s="280"/>
      <c r="M329" s="280"/>
      <c r="N329" s="281"/>
    </row>
    <row r="330" spans="1:14" ht="48" customHeight="1">
      <c r="A330" s="34"/>
      <c r="B330" s="313" t="s">
        <v>195</v>
      </c>
      <c r="C330" s="323">
        <v>100</v>
      </c>
      <c r="D330" s="323">
        <v>100</v>
      </c>
      <c r="E330" s="323"/>
      <c r="F330" s="323">
        <v>100</v>
      </c>
      <c r="G330" s="323">
        <v>100</v>
      </c>
      <c r="H330" s="323"/>
      <c r="I330" s="323">
        <v>100</v>
      </c>
      <c r="J330" s="323">
        <v>100</v>
      </c>
      <c r="K330" s="323"/>
      <c r="L330" s="323">
        <v>110</v>
      </c>
      <c r="M330" s="323">
        <v>100</v>
      </c>
      <c r="N330" s="281"/>
    </row>
    <row r="331" spans="1:14" ht="134.25" customHeight="1">
      <c r="A331" s="34"/>
      <c r="B331" s="335" t="s">
        <v>179</v>
      </c>
      <c r="C331" s="322">
        <f aca="true" t="shared" si="89" ref="C331:M331">C332+C334+C333</f>
        <v>12.6</v>
      </c>
      <c r="D331" s="322">
        <f t="shared" si="89"/>
        <v>12.6</v>
      </c>
      <c r="E331" s="322"/>
      <c r="F331" s="322">
        <f t="shared" si="89"/>
        <v>13.5</v>
      </c>
      <c r="G331" s="322">
        <f t="shared" si="89"/>
        <v>13.5</v>
      </c>
      <c r="H331" s="322"/>
      <c r="I331" s="322">
        <f t="shared" si="89"/>
        <v>14.3</v>
      </c>
      <c r="J331" s="322">
        <f t="shared" si="89"/>
        <v>14.3</v>
      </c>
      <c r="K331" s="322"/>
      <c r="L331" s="322">
        <f t="shared" si="89"/>
        <v>15.100000000000001</v>
      </c>
      <c r="M331" s="322">
        <f t="shared" si="89"/>
        <v>15.100000000000001</v>
      </c>
      <c r="N331" s="281"/>
    </row>
    <row r="332" spans="1:14" ht="47.25">
      <c r="A332" s="34"/>
      <c r="B332" s="336" t="s">
        <v>415</v>
      </c>
      <c r="C332" s="323">
        <v>5.7</v>
      </c>
      <c r="D332" s="323">
        <f>C332</f>
        <v>5.7</v>
      </c>
      <c r="E332" s="280"/>
      <c r="F332" s="323">
        <v>6.1</v>
      </c>
      <c r="G332" s="323">
        <f>F332</f>
        <v>6.1</v>
      </c>
      <c r="H332" s="280"/>
      <c r="I332" s="323">
        <v>6.5</v>
      </c>
      <c r="J332" s="323">
        <f>I332</f>
        <v>6.5</v>
      </c>
      <c r="K332" s="280"/>
      <c r="L332" s="280">
        <v>6.9</v>
      </c>
      <c r="M332" s="280">
        <f>L332</f>
        <v>6.9</v>
      </c>
      <c r="N332" s="342"/>
    </row>
    <row r="333" spans="1:14" ht="47.25">
      <c r="A333" s="34"/>
      <c r="B333" s="337" t="s">
        <v>418</v>
      </c>
      <c r="C333" s="323">
        <v>0.2</v>
      </c>
      <c r="D333" s="323">
        <v>0.2</v>
      </c>
      <c r="E333" s="280"/>
      <c r="F333" s="323">
        <v>0.2</v>
      </c>
      <c r="G333" s="323">
        <v>0.2</v>
      </c>
      <c r="H333" s="280"/>
      <c r="I333" s="323">
        <v>0.3</v>
      </c>
      <c r="J333" s="323">
        <v>0.3</v>
      </c>
      <c r="K333" s="280"/>
      <c r="L333" s="280">
        <v>0.3</v>
      </c>
      <c r="M333" s="280">
        <v>0.3</v>
      </c>
      <c r="N333" s="342"/>
    </row>
    <row r="334" spans="1:14" ht="31.5">
      <c r="A334" s="34"/>
      <c r="B334" s="338" t="s">
        <v>417</v>
      </c>
      <c r="C334" s="280">
        <v>6.7</v>
      </c>
      <c r="D334" s="280">
        <f>C334</f>
        <v>6.7</v>
      </c>
      <c r="E334" s="280"/>
      <c r="F334" s="280">
        <v>7.2</v>
      </c>
      <c r="G334" s="280">
        <f>F334</f>
        <v>7.2</v>
      </c>
      <c r="H334" s="280"/>
      <c r="I334" s="280">
        <v>7.5</v>
      </c>
      <c r="J334" s="280">
        <f>I334</f>
        <v>7.5</v>
      </c>
      <c r="K334" s="280"/>
      <c r="L334" s="280">
        <v>7.9</v>
      </c>
      <c r="M334" s="280">
        <f>L334</f>
        <v>7.9</v>
      </c>
      <c r="N334" s="342"/>
    </row>
    <row r="335" spans="1:14" ht="24" customHeight="1">
      <c r="A335" s="34"/>
      <c r="B335" s="321" t="s">
        <v>362</v>
      </c>
      <c r="C335" s="296"/>
      <c r="D335" s="280"/>
      <c r="E335" s="280"/>
      <c r="F335" s="296"/>
      <c r="G335" s="280"/>
      <c r="H335" s="280"/>
      <c r="I335" s="296"/>
      <c r="J335" s="280"/>
      <c r="K335" s="280"/>
      <c r="L335" s="281"/>
      <c r="M335" s="281"/>
      <c r="N335" s="281"/>
    </row>
    <row r="336" spans="1:14" ht="51.75" customHeight="1">
      <c r="A336" s="34"/>
      <c r="B336" s="324" t="s">
        <v>351</v>
      </c>
      <c r="C336" s="280">
        <f>C337+C338+C339</f>
        <v>173</v>
      </c>
      <c r="D336" s="280">
        <f aca="true" t="shared" si="90" ref="D336:M336">D337+D338+D339</f>
        <v>173</v>
      </c>
      <c r="E336" s="280">
        <f t="shared" si="90"/>
        <v>0</v>
      </c>
      <c r="F336" s="280">
        <f t="shared" si="90"/>
        <v>67</v>
      </c>
      <c r="G336" s="280">
        <f t="shared" si="90"/>
        <v>67</v>
      </c>
      <c r="H336" s="280">
        <f t="shared" si="90"/>
        <v>0</v>
      </c>
      <c r="I336" s="280">
        <f t="shared" si="90"/>
        <v>67</v>
      </c>
      <c r="J336" s="280">
        <f t="shared" si="90"/>
        <v>67</v>
      </c>
      <c r="K336" s="280">
        <f t="shared" si="90"/>
        <v>0</v>
      </c>
      <c r="L336" s="280">
        <f t="shared" si="90"/>
        <v>67</v>
      </c>
      <c r="M336" s="280">
        <f t="shared" si="90"/>
        <v>67</v>
      </c>
      <c r="N336" s="281"/>
    </row>
    <row r="337" spans="1:14" ht="47.25">
      <c r="A337" s="34"/>
      <c r="B337" s="336" t="s">
        <v>415</v>
      </c>
      <c r="C337" s="280">
        <v>148</v>
      </c>
      <c r="D337" s="280">
        <f>C337</f>
        <v>148</v>
      </c>
      <c r="E337" s="280"/>
      <c r="F337" s="280">
        <v>42</v>
      </c>
      <c r="G337" s="280">
        <v>42</v>
      </c>
      <c r="H337" s="280"/>
      <c r="I337" s="280">
        <v>42</v>
      </c>
      <c r="J337" s="280">
        <v>42</v>
      </c>
      <c r="K337" s="280"/>
      <c r="L337" s="280">
        <v>42</v>
      </c>
      <c r="M337" s="280">
        <v>42</v>
      </c>
      <c r="N337" s="281"/>
    </row>
    <row r="338" spans="1:14" ht="31.5">
      <c r="A338" s="34"/>
      <c r="B338" s="338" t="s">
        <v>417</v>
      </c>
      <c r="C338" s="280">
        <v>20</v>
      </c>
      <c r="D338" s="280">
        <v>20</v>
      </c>
      <c r="E338" s="280"/>
      <c r="F338" s="280">
        <v>20</v>
      </c>
      <c r="G338" s="280">
        <v>20</v>
      </c>
      <c r="H338" s="280"/>
      <c r="I338" s="280">
        <v>20</v>
      </c>
      <c r="J338" s="280">
        <v>20</v>
      </c>
      <c r="K338" s="280"/>
      <c r="L338" s="280">
        <v>20</v>
      </c>
      <c r="M338" s="280">
        <v>20</v>
      </c>
      <c r="N338" s="281"/>
    </row>
    <row r="339" spans="1:14" ht="31.5">
      <c r="A339" s="34"/>
      <c r="B339" s="343" t="s">
        <v>34</v>
      </c>
      <c r="C339" s="280">
        <v>5</v>
      </c>
      <c r="D339" s="280">
        <v>5</v>
      </c>
      <c r="E339" s="280"/>
      <c r="F339" s="280">
        <v>5</v>
      </c>
      <c r="G339" s="280">
        <v>5</v>
      </c>
      <c r="H339" s="280"/>
      <c r="I339" s="280">
        <v>5</v>
      </c>
      <c r="J339" s="280">
        <v>5</v>
      </c>
      <c r="K339" s="280"/>
      <c r="L339" s="280">
        <v>5</v>
      </c>
      <c r="M339" s="280">
        <v>5</v>
      </c>
      <c r="N339" s="281"/>
    </row>
    <row r="340" spans="1:14" ht="48.75" customHeight="1">
      <c r="A340" s="34"/>
      <c r="B340" s="324" t="s">
        <v>348</v>
      </c>
      <c r="C340" s="280">
        <f aca="true" t="shared" si="91" ref="C340:M340">C341+C342</f>
        <v>168</v>
      </c>
      <c r="D340" s="280">
        <f t="shared" si="91"/>
        <v>168</v>
      </c>
      <c r="E340" s="280">
        <f t="shared" si="91"/>
        <v>0</v>
      </c>
      <c r="F340" s="280">
        <f t="shared" si="91"/>
        <v>168</v>
      </c>
      <c r="G340" s="280">
        <f t="shared" si="91"/>
        <v>168</v>
      </c>
      <c r="H340" s="280">
        <f t="shared" si="91"/>
        <v>0</v>
      </c>
      <c r="I340" s="280">
        <f t="shared" si="91"/>
        <v>168</v>
      </c>
      <c r="J340" s="280">
        <f t="shared" si="91"/>
        <v>168</v>
      </c>
      <c r="K340" s="280">
        <f t="shared" si="91"/>
        <v>0</v>
      </c>
      <c r="L340" s="280">
        <f t="shared" si="91"/>
        <v>168</v>
      </c>
      <c r="M340" s="280">
        <f t="shared" si="91"/>
        <v>168</v>
      </c>
      <c r="N340" s="306"/>
    </row>
    <row r="341" spans="1:14" ht="47.25">
      <c r="A341" s="34"/>
      <c r="B341" s="336" t="s">
        <v>415</v>
      </c>
      <c r="C341" s="280">
        <v>148</v>
      </c>
      <c r="D341" s="280">
        <v>148</v>
      </c>
      <c r="E341" s="280"/>
      <c r="F341" s="280">
        <v>148</v>
      </c>
      <c r="G341" s="280">
        <v>148</v>
      </c>
      <c r="H341" s="280"/>
      <c r="I341" s="280">
        <v>148</v>
      </c>
      <c r="J341" s="280">
        <v>148</v>
      </c>
      <c r="K341" s="280"/>
      <c r="L341" s="281">
        <v>148</v>
      </c>
      <c r="M341" s="281">
        <v>148</v>
      </c>
      <c r="N341" s="306"/>
    </row>
    <row r="342" spans="1:14" ht="31.5">
      <c r="A342" s="34"/>
      <c r="B342" s="338" t="s">
        <v>417</v>
      </c>
      <c r="C342" s="280">
        <v>20</v>
      </c>
      <c r="D342" s="280">
        <v>20</v>
      </c>
      <c r="E342" s="280"/>
      <c r="F342" s="280">
        <v>20</v>
      </c>
      <c r="G342" s="280">
        <v>20</v>
      </c>
      <c r="H342" s="280"/>
      <c r="I342" s="280">
        <v>20</v>
      </c>
      <c r="J342" s="280">
        <v>20</v>
      </c>
      <c r="K342" s="280"/>
      <c r="L342" s="281">
        <v>20</v>
      </c>
      <c r="M342" s="281">
        <v>20</v>
      </c>
      <c r="N342" s="306"/>
    </row>
    <row r="343" spans="1:14" ht="30.75" customHeight="1">
      <c r="A343" s="34"/>
      <c r="B343" s="321" t="s">
        <v>211</v>
      </c>
      <c r="C343" s="280"/>
      <c r="D343" s="280"/>
      <c r="E343" s="280"/>
      <c r="F343" s="280"/>
      <c r="G343" s="280"/>
      <c r="H343" s="280"/>
      <c r="I343" s="280"/>
      <c r="J343" s="280"/>
      <c r="K343" s="280"/>
      <c r="L343" s="281"/>
      <c r="M343" s="281"/>
      <c r="N343" s="306"/>
    </row>
    <row r="344" spans="1:14" ht="53.25" customHeight="1">
      <c r="A344" s="34"/>
      <c r="B344" s="30" t="s">
        <v>349</v>
      </c>
      <c r="C344" s="39">
        <f aca="true" t="shared" si="92" ref="C344:M344">C345+C346+C347</f>
        <v>173</v>
      </c>
      <c r="D344" s="39">
        <f t="shared" si="92"/>
        <v>173</v>
      </c>
      <c r="E344" s="39">
        <f t="shared" si="92"/>
        <v>0</v>
      </c>
      <c r="F344" s="39">
        <f t="shared" si="92"/>
        <v>93</v>
      </c>
      <c r="G344" s="39">
        <f t="shared" si="92"/>
        <v>93</v>
      </c>
      <c r="H344" s="39">
        <f t="shared" si="92"/>
        <v>0</v>
      </c>
      <c r="I344" s="39">
        <f t="shared" si="92"/>
        <v>93</v>
      </c>
      <c r="J344" s="39">
        <f t="shared" si="92"/>
        <v>93</v>
      </c>
      <c r="K344" s="39">
        <f t="shared" si="92"/>
        <v>0</v>
      </c>
      <c r="L344" s="39">
        <f t="shared" si="92"/>
        <v>93</v>
      </c>
      <c r="M344" s="39">
        <f t="shared" si="92"/>
        <v>93</v>
      </c>
      <c r="N344" s="179"/>
    </row>
    <row r="345" spans="1:14" ht="47.25">
      <c r="A345" s="34"/>
      <c r="B345" s="231" t="s">
        <v>415</v>
      </c>
      <c r="C345" s="39">
        <v>148</v>
      </c>
      <c r="D345" s="39">
        <f>C345</f>
        <v>148</v>
      </c>
      <c r="E345" s="39"/>
      <c r="F345" s="39">
        <v>68</v>
      </c>
      <c r="G345" s="39">
        <f>F345</f>
        <v>68</v>
      </c>
      <c r="H345" s="39"/>
      <c r="I345" s="39">
        <v>68</v>
      </c>
      <c r="J345" s="39">
        <f>I345</f>
        <v>68</v>
      </c>
      <c r="K345" s="39"/>
      <c r="L345" s="39">
        <v>68</v>
      </c>
      <c r="M345" s="39">
        <f>L345</f>
        <v>68</v>
      </c>
      <c r="N345" s="179"/>
    </row>
    <row r="346" spans="1:14" ht="31.5">
      <c r="A346" s="34"/>
      <c r="B346" s="176" t="s">
        <v>34</v>
      </c>
      <c r="C346" s="39">
        <v>5</v>
      </c>
      <c r="D346" s="39">
        <v>5</v>
      </c>
      <c r="E346" s="39"/>
      <c r="F346" s="39">
        <v>5</v>
      </c>
      <c r="G346" s="39">
        <v>5</v>
      </c>
      <c r="H346" s="39"/>
      <c r="I346" s="39">
        <v>5</v>
      </c>
      <c r="J346" s="39">
        <v>5</v>
      </c>
      <c r="K346" s="39"/>
      <c r="L346" s="39">
        <v>5</v>
      </c>
      <c r="M346" s="39">
        <v>5</v>
      </c>
      <c r="N346" s="179"/>
    </row>
    <row r="347" spans="1:14" ht="31.5">
      <c r="A347" s="34"/>
      <c r="B347" s="108" t="s">
        <v>417</v>
      </c>
      <c r="C347" s="39">
        <v>20</v>
      </c>
      <c r="D347" s="39">
        <v>20</v>
      </c>
      <c r="E347" s="39"/>
      <c r="F347" s="39">
        <v>20</v>
      </c>
      <c r="G347" s="39">
        <v>20</v>
      </c>
      <c r="H347" s="39"/>
      <c r="I347" s="39">
        <v>20</v>
      </c>
      <c r="J347" s="39">
        <v>20</v>
      </c>
      <c r="K347" s="39"/>
      <c r="L347" s="39">
        <v>20</v>
      </c>
      <c r="M347" s="39">
        <v>20</v>
      </c>
      <c r="N347" s="179"/>
    </row>
    <row r="348" spans="1:14" ht="53.25" customHeight="1">
      <c r="A348" s="34"/>
      <c r="B348" s="30" t="s">
        <v>350</v>
      </c>
      <c r="C348" s="39">
        <f aca="true" t="shared" si="93" ref="C348:M348">C349+C350</f>
        <v>100</v>
      </c>
      <c r="D348" s="39">
        <f t="shared" si="93"/>
        <v>100</v>
      </c>
      <c r="E348" s="39">
        <f t="shared" si="93"/>
        <v>0</v>
      </c>
      <c r="F348" s="39">
        <f t="shared" si="93"/>
        <v>100</v>
      </c>
      <c r="G348" s="39">
        <f t="shared" si="93"/>
        <v>100</v>
      </c>
      <c r="H348" s="39">
        <f t="shared" si="93"/>
        <v>0</v>
      </c>
      <c r="I348" s="39">
        <f t="shared" si="93"/>
        <v>100</v>
      </c>
      <c r="J348" s="39">
        <f t="shared" si="93"/>
        <v>100</v>
      </c>
      <c r="K348" s="39">
        <f t="shared" si="93"/>
        <v>0</v>
      </c>
      <c r="L348" s="39">
        <f t="shared" si="93"/>
        <v>100</v>
      </c>
      <c r="M348" s="39">
        <f t="shared" si="93"/>
        <v>100</v>
      </c>
      <c r="N348" s="109"/>
    </row>
    <row r="349" spans="1:14" ht="47.25">
      <c r="A349" s="34"/>
      <c r="B349" s="231" t="s">
        <v>415</v>
      </c>
      <c r="C349" s="39">
        <v>80</v>
      </c>
      <c r="D349" s="39">
        <v>80</v>
      </c>
      <c r="E349" s="39"/>
      <c r="F349" s="39">
        <v>80</v>
      </c>
      <c r="G349" s="39">
        <v>80</v>
      </c>
      <c r="H349" s="39"/>
      <c r="I349" s="39">
        <v>80</v>
      </c>
      <c r="J349" s="39">
        <v>80</v>
      </c>
      <c r="K349" s="39"/>
      <c r="L349" s="16">
        <v>80</v>
      </c>
      <c r="M349" s="16">
        <v>80</v>
      </c>
      <c r="N349" s="109"/>
    </row>
    <row r="350" spans="1:14" ht="31.5">
      <c r="A350" s="34"/>
      <c r="B350" s="108" t="s">
        <v>417</v>
      </c>
      <c r="C350" s="39">
        <v>20</v>
      </c>
      <c r="D350" s="39">
        <f>C350</f>
        <v>20</v>
      </c>
      <c r="E350" s="39"/>
      <c r="F350" s="39">
        <v>20</v>
      </c>
      <c r="G350" s="39">
        <f>F350</f>
        <v>20</v>
      </c>
      <c r="H350" s="39"/>
      <c r="I350" s="39">
        <v>20</v>
      </c>
      <c r="J350" s="39">
        <f>I350</f>
        <v>20</v>
      </c>
      <c r="K350" s="39"/>
      <c r="L350" s="16">
        <v>20</v>
      </c>
      <c r="M350" s="16">
        <f>L350</f>
        <v>20</v>
      </c>
      <c r="N350" s="109"/>
    </row>
    <row r="351" spans="1:14" ht="21.75" customHeight="1">
      <c r="A351" s="34"/>
      <c r="B351" s="72" t="s">
        <v>212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109"/>
      <c r="M351" s="109"/>
      <c r="N351" s="109"/>
    </row>
    <row r="352" spans="1:14" ht="54" customHeight="1">
      <c r="A352" s="34"/>
      <c r="B352" s="30" t="s">
        <v>353</v>
      </c>
      <c r="C352" s="39">
        <v>0.029</v>
      </c>
      <c r="D352" s="39">
        <v>0.029</v>
      </c>
      <c r="E352" s="39"/>
      <c r="F352" s="39">
        <v>0.029</v>
      </c>
      <c r="G352" s="39">
        <v>0.029</v>
      </c>
      <c r="H352" s="39"/>
      <c r="I352" s="39">
        <v>0.029</v>
      </c>
      <c r="J352" s="39">
        <v>0.029</v>
      </c>
      <c r="K352" s="39"/>
      <c r="L352" s="16">
        <v>0.029</v>
      </c>
      <c r="M352" s="16">
        <v>0.029</v>
      </c>
      <c r="N352" s="109"/>
    </row>
    <row r="353" spans="1:14" ht="47.25">
      <c r="A353" s="34"/>
      <c r="B353" s="231" t="s">
        <v>415</v>
      </c>
      <c r="C353" s="39">
        <v>0.02</v>
      </c>
      <c r="D353" s="39">
        <v>0.02</v>
      </c>
      <c r="E353" s="39"/>
      <c r="F353" s="39">
        <v>0.02</v>
      </c>
      <c r="G353" s="39">
        <v>0.02</v>
      </c>
      <c r="H353" s="39"/>
      <c r="I353" s="39">
        <v>0.02</v>
      </c>
      <c r="J353" s="39">
        <v>0.02</v>
      </c>
      <c r="K353" s="39"/>
      <c r="L353" s="39">
        <v>0.02</v>
      </c>
      <c r="M353" s="39">
        <v>0.02</v>
      </c>
      <c r="N353" s="109"/>
    </row>
    <row r="354" spans="1:14" ht="31.5">
      <c r="A354" s="34"/>
      <c r="B354" s="176" t="s">
        <v>34</v>
      </c>
      <c r="C354" s="39">
        <f>C333/C346</f>
        <v>0.04</v>
      </c>
      <c r="D354" s="39">
        <f>D333/D346</f>
        <v>0.04</v>
      </c>
      <c r="E354" s="39"/>
      <c r="F354" s="39">
        <f>F333/F346</f>
        <v>0.04</v>
      </c>
      <c r="G354" s="39">
        <f>G333/G346</f>
        <v>0.04</v>
      </c>
      <c r="H354" s="39"/>
      <c r="I354" s="39">
        <f>I333/I346</f>
        <v>0.06</v>
      </c>
      <c r="J354" s="39">
        <f>J333/J346</f>
        <v>0.06</v>
      </c>
      <c r="K354" s="39"/>
      <c r="L354" s="39">
        <f>L333/L346</f>
        <v>0.06</v>
      </c>
      <c r="M354" s="39">
        <f>M333/M346</f>
        <v>0.06</v>
      </c>
      <c r="N354" s="109"/>
    </row>
    <row r="355" spans="1:14" ht="31.5">
      <c r="A355" s="34"/>
      <c r="B355" s="108" t="s">
        <v>417</v>
      </c>
      <c r="C355" s="39">
        <v>0.039</v>
      </c>
      <c r="D355" s="39">
        <v>0.039</v>
      </c>
      <c r="E355" s="39"/>
      <c r="F355" s="39">
        <v>0.039</v>
      </c>
      <c r="G355" s="39">
        <v>0.039</v>
      </c>
      <c r="H355" s="39"/>
      <c r="I355" s="39">
        <v>0.039</v>
      </c>
      <c r="J355" s="39">
        <v>0.039</v>
      </c>
      <c r="K355" s="39"/>
      <c r="L355" s="39">
        <v>0.039</v>
      </c>
      <c r="M355" s="39">
        <v>0.039</v>
      </c>
      <c r="N355" s="109"/>
    </row>
    <row r="356" spans="1:14" ht="47.25">
      <c r="A356" s="34"/>
      <c r="B356" s="30" t="s">
        <v>352</v>
      </c>
      <c r="C356" s="70">
        <v>0.375</v>
      </c>
      <c r="D356" s="70">
        <v>0.375</v>
      </c>
      <c r="E356" s="39"/>
      <c r="F356" s="39">
        <v>0.39</v>
      </c>
      <c r="G356" s="39">
        <v>0.39</v>
      </c>
      <c r="H356" s="39"/>
      <c r="I356" s="39">
        <v>0.42</v>
      </c>
      <c r="J356" s="39">
        <v>0.42</v>
      </c>
      <c r="K356" s="39"/>
      <c r="L356" s="16">
        <v>0.44</v>
      </c>
      <c r="M356" s="16">
        <v>0.44</v>
      </c>
      <c r="N356" s="109"/>
    </row>
    <row r="357" spans="1:14" ht="47.25">
      <c r="A357" s="34"/>
      <c r="B357" s="231" t="s">
        <v>415</v>
      </c>
      <c r="C357" s="70">
        <v>0.38</v>
      </c>
      <c r="D357" s="70">
        <v>0.38</v>
      </c>
      <c r="E357" s="39"/>
      <c r="F357" s="39">
        <v>0.4</v>
      </c>
      <c r="G357" s="39">
        <v>0.4</v>
      </c>
      <c r="H357" s="39"/>
      <c r="I357" s="39">
        <v>0.43</v>
      </c>
      <c r="J357" s="39">
        <v>0.43</v>
      </c>
      <c r="K357" s="39"/>
      <c r="L357" s="16">
        <v>0.45</v>
      </c>
      <c r="M357" s="16">
        <v>0.45</v>
      </c>
      <c r="N357" s="109"/>
    </row>
    <row r="358" spans="1:14" ht="31.5">
      <c r="A358" s="34"/>
      <c r="B358" s="108" t="s">
        <v>417</v>
      </c>
      <c r="C358" s="70">
        <f>C355</f>
        <v>0.039</v>
      </c>
      <c r="D358" s="70">
        <f>D355</f>
        <v>0.039</v>
      </c>
      <c r="E358" s="70"/>
      <c r="F358" s="70">
        <f>F355</f>
        <v>0.039</v>
      </c>
      <c r="G358" s="70">
        <f>G355</f>
        <v>0.039</v>
      </c>
      <c r="H358" s="70"/>
      <c r="I358" s="70">
        <f>I355</f>
        <v>0.039</v>
      </c>
      <c r="J358" s="70">
        <f>J355</f>
        <v>0.039</v>
      </c>
      <c r="K358" s="70"/>
      <c r="L358" s="70">
        <f>L355</f>
        <v>0.039</v>
      </c>
      <c r="M358" s="70">
        <f>M355</f>
        <v>0.039</v>
      </c>
      <c r="N358" s="109"/>
    </row>
    <row r="359" spans="1:14" ht="15.75">
      <c r="A359" s="34"/>
      <c r="B359" s="72" t="s">
        <v>333</v>
      </c>
      <c r="C359" s="39"/>
      <c r="D359" s="39"/>
      <c r="E359" s="39"/>
      <c r="F359" s="39"/>
      <c r="G359" s="39"/>
      <c r="H359" s="39"/>
      <c r="I359" s="39"/>
      <c r="J359" s="39"/>
      <c r="K359" s="39"/>
      <c r="L359" s="109"/>
      <c r="M359" s="109"/>
      <c r="N359" s="109"/>
    </row>
    <row r="360" spans="1:14" ht="15.75">
      <c r="A360" s="34"/>
      <c r="B360" s="30" t="s">
        <v>280</v>
      </c>
      <c r="C360" s="39">
        <v>100</v>
      </c>
      <c r="D360" s="39">
        <v>100</v>
      </c>
      <c r="E360" s="39"/>
      <c r="F360" s="39">
        <v>100</v>
      </c>
      <c r="G360" s="39">
        <v>100</v>
      </c>
      <c r="H360" s="39"/>
      <c r="I360" s="39">
        <v>100</v>
      </c>
      <c r="J360" s="39">
        <v>100</v>
      </c>
      <c r="K360" s="39"/>
      <c r="L360" s="109">
        <v>100</v>
      </c>
      <c r="M360" s="109">
        <v>100</v>
      </c>
      <c r="N360" s="109"/>
    </row>
    <row r="361" spans="1:14" ht="118.5" customHeight="1">
      <c r="A361" s="34"/>
      <c r="B361" s="230" t="s">
        <v>141</v>
      </c>
      <c r="C361" s="43">
        <f aca="true" t="shared" si="94" ref="C361:M361">C362</f>
        <v>6.2</v>
      </c>
      <c r="D361" s="43">
        <f t="shared" si="94"/>
        <v>6.2</v>
      </c>
      <c r="E361" s="43"/>
      <c r="F361" s="43">
        <f t="shared" si="94"/>
        <v>6.6</v>
      </c>
      <c r="G361" s="43">
        <f t="shared" si="94"/>
        <v>6.6</v>
      </c>
      <c r="H361" s="43"/>
      <c r="I361" s="43">
        <f t="shared" si="94"/>
        <v>7</v>
      </c>
      <c r="J361" s="43">
        <f t="shared" si="94"/>
        <v>7</v>
      </c>
      <c r="K361" s="43"/>
      <c r="L361" s="43">
        <f t="shared" si="94"/>
        <v>7.4</v>
      </c>
      <c r="M361" s="43">
        <f t="shared" si="94"/>
        <v>7.4</v>
      </c>
      <c r="N361" s="165"/>
    </row>
    <row r="362" spans="1:14" ht="51.75" customHeight="1">
      <c r="A362" s="34"/>
      <c r="B362" s="231" t="s">
        <v>415</v>
      </c>
      <c r="C362" s="45">
        <v>6.2</v>
      </c>
      <c r="D362" s="45">
        <f>C362</f>
        <v>6.2</v>
      </c>
      <c r="E362" s="45"/>
      <c r="F362" s="45">
        <v>6.6</v>
      </c>
      <c r="G362" s="45">
        <f>F362</f>
        <v>6.6</v>
      </c>
      <c r="H362" s="45"/>
      <c r="I362" s="45">
        <v>7</v>
      </c>
      <c r="J362" s="45">
        <f>I362</f>
        <v>7</v>
      </c>
      <c r="K362" s="45"/>
      <c r="L362" s="16">
        <v>7.4</v>
      </c>
      <c r="M362" s="16">
        <f>L362</f>
        <v>7.4</v>
      </c>
      <c r="N362" s="109"/>
    </row>
    <row r="363" spans="1:14" ht="15.75">
      <c r="A363" s="34"/>
      <c r="B363" s="227" t="s">
        <v>360</v>
      </c>
      <c r="C363" s="45"/>
      <c r="D363" s="45"/>
      <c r="E363" s="45"/>
      <c r="F363" s="45"/>
      <c r="G363" s="45"/>
      <c r="H363" s="45"/>
      <c r="I363" s="45"/>
      <c r="J363" s="45"/>
      <c r="K363" s="45"/>
      <c r="L363" s="16"/>
      <c r="M363" s="16"/>
      <c r="N363" s="109"/>
    </row>
    <row r="364" spans="1:14" ht="47.25" customHeight="1">
      <c r="A364" s="34"/>
      <c r="B364" s="116" t="s">
        <v>281</v>
      </c>
      <c r="C364" s="45"/>
      <c r="D364" s="45"/>
      <c r="E364" s="45"/>
      <c r="F364" s="45"/>
      <c r="G364" s="45"/>
      <c r="H364" s="45"/>
      <c r="I364" s="45"/>
      <c r="J364" s="45"/>
      <c r="K364" s="45"/>
      <c r="L364" s="109"/>
      <c r="M364" s="109"/>
      <c r="N364" s="109"/>
    </row>
    <row r="365" spans="1:14" ht="47.25">
      <c r="A365" s="34"/>
      <c r="B365" s="231" t="s">
        <v>415</v>
      </c>
      <c r="C365" s="47">
        <v>12</v>
      </c>
      <c r="D365" s="47">
        <v>12</v>
      </c>
      <c r="E365" s="47"/>
      <c r="F365" s="47">
        <v>13</v>
      </c>
      <c r="G365" s="47">
        <v>13</v>
      </c>
      <c r="H365" s="47"/>
      <c r="I365" s="47">
        <v>10</v>
      </c>
      <c r="J365" s="47">
        <v>10</v>
      </c>
      <c r="K365" s="47"/>
      <c r="L365" s="169">
        <v>11</v>
      </c>
      <c r="M365" s="169">
        <v>11</v>
      </c>
      <c r="N365" s="109"/>
    </row>
    <row r="366" spans="1:14" ht="54" customHeight="1">
      <c r="A366" s="34"/>
      <c r="B366" s="116" t="s">
        <v>282</v>
      </c>
      <c r="C366" s="47"/>
      <c r="D366" s="47"/>
      <c r="E366" s="47"/>
      <c r="F366" s="47">
        <f>F367</f>
        <v>521</v>
      </c>
      <c r="G366" s="47">
        <f>F366</f>
        <v>521</v>
      </c>
      <c r="H366" s="47"/>
      <c r="I366" s="47">
        <f>I367</f>
        <v>526</v>
      </c>
      <c r="J366" s="47">
        <f>I366</f>
        <v>526</v>
      </c>
      <c r="K366" s="47"/>
      <c r="L366" s="169"/>
      <c r="M366" s="169"/>
      <c r="N366" s="109"/>
    </row>
    <row r="367" spans="1:14" ht="47.25">
      <c r="A367" s="34"/>
      <c r="B367" s="231" t="s">
        <v>415</v>
      </c>
      <c r="C367" s="47">
        <v>423</v>
      </c>
      <c r="D367" s="47">
        <f>C367</f>
        <v>423</v>
      </c>
      <c r="E367" s="47"/>
      <c r="F367" s="47">
        <v>521</v>
      </c>
      <c r="G367" s="47">
        <v>521</v>
      </c>
      <c r="H367" s="47"/>
      <c r="I367" s="47">
        <v>526</v>
      </c>
      <c r="J367" s="47">
        <v>526</v>
      </c>
      <c r="K367" s="47"/>
      <c r="L367" s="169">
        <v>532</v>
      </c>
      <c r="M367" s="169">
        <v>532</v>
      </c>
      <c r="N367" s="109"/>
    </row>
    <row r="368" spans="1:14" ht="21" customHeight="1">
      <c r="A368" s="34"/>
      <c r="B368" s="227" t="s">
        <v>369</v>
      </c>
      <c r="C368" s="47"/>
      <c r="D368" s="47"/>
      <c r="E368" s="47"/>
      <c r="F368" s="47"/>
      <c r="G368" s="47"/>
      <c r="H368" s="47"/>
      <c r="I368" s="47"/>
      <c r="J368" s="47"/>
      <c r="K368" s="47"/>
      <c r="L368" s="169"/>
      <c r="M368" s="169"/>
      <c r="N368" s="109"/>
    </row>
    <row r="369" spans="1:14" ht="37.5" customHeight="1">
      <c r="A369" s="34"/>
      <c r="B369" s="116" t="s">
        <v>283</v>
      </c>
      <c r="C369" s="47"/>
      <c r="D369" s="47"/>
      <c r="E369" s="47"/>
      <c r="F369" s="47"/>
      <c r="G369" s="47"/>
      <c r="H369" s="47"/>
      <c r="I369" s="47"/>
      <c r="J369" s="47"/>
      <c r="K369" s="47"/>
      <c r="L369" s="169"/>
      <c r="M369" s="169"/>
      <c r="N369" s="109"/>
    </row>
    <row r="370" spans="1:14" ht="47.25">
      <c r="A370" s="34"/>
      <c r="B370" s="231" t="s">
        <v>415</v>
      </c>
      <c r="C370" s="47">
        <f aca="true" t="shared" si="95" ref="C370:M370">C365</f>
        <v>12</v>
      </c>
      <c r="D370" s="47">
        <f t="shared" si="95"/>
        <v>12</v>
      </c>
      <c r="E370" s="47"/>
      <c r="F370" s="47">
        <f t="shared" si="95"/>
        <v>13</v>
      </c>
      <c r="G370" s="47">
        <f t="shared" si="95"/>
        <v>13</v>
      </c>
      <c r="H370" s="47"/>
      <c r="I370" s="47">
        <f t="shared" si="95"/>
        <v>10</v>
      </c>
      <c r="J370" s="47">
        <f t="shared" si="95"/>
        <v>10</v>
      </c>
      <c r="K370" s="47"/>
      <c r="L370" s="47">
        <f t="shared" si="95"/>
        <v>11</v>
      </c>
      <c r="M370" s="47">
        <f t="shared" si="95"/>
        <v>11</v>
      </c>
      <c r="N370" s="109"/>
    </row>
    <row r="371" spans="1:14" ht="36.75" customHeight="1">
      <c r="A371" s="34"/>
      <c r="B371" s="116" t="s">
        <v>284</v>
      </c>
      <c r="C371" s="47"/>
      <c r="D371" s="47"/>
      <c r="E371" s="47"/>
      <c r="F371" s="47"/>
      <c r="G371" s="47"/>
      <c r="H371" s="47"/>
      <c r="I371" s="47"/>
      <c r="J371" s="47"/>
      <c r="K371" s="47"/>
      <c r="L371" s="169"/>
      <c r="M371" s="169"/>
      <c r="N371" s="109"/>
    </row>
    <row r="372" spans="1:14" ht="47.25">
      <c r="A372" s="34"/>
      <c r="B372" s="231" t="s">
        <v>415</v>
      </c>
      <c r="C372" s="47">
        <f aca="true" t="shared" si="96" ref="C372:M372">C367</f>
        <v>423</v>
      </c>
      <c r="D372" s="47">
        <f t="shared" si="96"/>
        <v>423</v>
      </c>
      <c r="E372" s="47"/>
      <c r="F372" s="47">
        <f t="shared" si="96"/>
        <v>521</v>
      </c>
      <c r="G372" s="47">
        <f t="shared" si="96"/>
        <v>521</v>
      </c>
      <c r="H372" s="47"/>
      <c r="I372" s="47">
        <f t="shared" si="96"/>
        <v>526</v>
      </c>
      <c r="J372" s="47">
        <f t="shared" si="96"/>
        <v>526</v>
      </c>
      <c r="K372" s="47"/>
      <c r="L372" s="47">
        <f t="shared" si="96"/>
        <v>532</v>
      </c>
      <c r="M372" s="47">
        <f t="shared" si="96"/>
        <v>532</v>
      </c>
      <c r="N372" s="109"/>
    </row>
    <row r="373" spans="1:14" ht="15.75" customHeight="1">
      <c r="A373" s="34"/>
      <c r="B373" s="227" t="s">
        <v>212</v>
      </c>
      <c r="C373" s="45"/>
      <c r="D373" s="45"/>
      <c r="E373" s="45"/>
      <c r="F373" s="45"/>
      <c r="G373" s="45"/>
      <c r="H373" s="45"/>
      <c r="I373" s="45"/>
      <c r="J373" s="45"/>
      <c r="K373" s="45"/>
      <c r="L373" s="109"/>
      <c r="M373" s="109"/>
      <c r="N373" s="109"/>
    </row>
    <row r="374" spans="1:14" ht="35.25" customHeight="1">
      <c r="A374" s="34"/>
      <c r="B374" s="116" t="s">
        <v>287</v>
      </c>
      <c r="C374" s="45"/>
      <c r="D374" s="45"/>
      <c r="E374" s="45"/>
      <c r="F374" s="83"/>
      <c r="G374" s="83"/>
      <c r="H374" s="70"/>
      <c r="I374" s="83"/>
      <c r="J374" s="83"/>
      <c r="K374" s="70"/>
      <c r="L374" s="109"/>
      <c r="M374" s="109"/>
      <c r="N374" s="14"/>
    </row>
    <row r="375" spans="1:14" ht="47.25">
      <c r="A375" s="34"/>
      <c r="B375" s="231" t="s">
        <v>415</v>
      </c>
      <c r="C375" s="114">
        <v>0.47</v>
      </c>
      <c r="D375" s="114">
        <v>0.47</v>
      </c>
      <c r="E375" s="114"/>
      <c r="F375" s="114">
        <v>0.45</v>
      </c>
      <c r="G375" s="114">
        <v>0.45</v>
      </c>
      <c r="H375" s="114"/>
      <c r="I375" s="114">
        <v>0.62</v>
      </c>
      <c r="J375" s="114">
        <v>0.62</v>
      </c>
      <c r="K375" s="114"/>
      <c r="L375" s="157">
        <v>0.6</v>
      </c>
      <c r="M375" s="157">
        <v>0.6</v>
      </c>
      <c r="N375" s="14"/>
    </row>
    <row r="376" spans="1:14" ht="33" customHeight="1">
      <c r="A376" s="34"/>
      <c r="B376" s="116" t="s">
        <v>288</v>
      </c>
      <c r="C376" s="45"/>
      <c r="D376" s="45"/>
      <c r="E376" s="45"/>
      <c r="F376" s="83"/>
      <c r="G376" s="83"/>
      <c r="H376" s="70"/>
      <c r="I376" s="83"/>
      <c r="J376" s="83"/>
      <c r="K376" s="70"/>
      <c r="L376" s="109"/>
      <c r="M376" s="109"/>
      <c r="N376" s="14"/>
    </row>
    <row r="377" spans="1:14" ht="47.25">
      <c r="A377" s="34"/>
      <c r="B377" s="231" t="s">
        <v>415</v>
      </c>
      <c r="C377" s="114">
        <v>0.011</v>
      </c>
      <c r="D377" s="114">
        <v>0.011</v>
      </c>
      <c r="E377" s="114"/>
      <c r="F377" s="114">
        <v>0.011</v>
      </c>
      <c r="G377" s="114">
        <v>0.011</v>
      </c>
      <c r="H377" s="114"/>
      <c r="I377" s="114">
        <v>0.012</v>
      </c>
      <c r="J377" s="114">
        <v>0.012</v>
      </c>
      <c r="K377" s="114"/>
      <c r="L377" s="157">
        <v>0.012</v>
      </c>
      <c r="M377" s="157">
        <v>0.012</v>
      </c>
      <c r="N377" s="14"/>
    </row>
    <row r="378" spans="1:14" ht="15.75">
      <c r="A378" s="34"/>
      <c r="B378" s="227" t="s">
        <v>370</v>
      </c>
      <c r="C378" s="45"/>
      <c r="D378" s="45"/>
      <c r="E378" s="45"/>
      <c r="F378" s="45"/>
      <c r="G378" s="45"/>
      <c r="H378" s="45"/>
      <c r="I378" s="45"/>
      <c r="J378" s="45"/>
      <c r="K378" s="45"/>
      <c r="L378" s="109"/>
      <c r="M378" s="109"/>
      <c r="N378" s="14"/>
    </row>
    <row r="379" spans="1:14" ht="35.25" customHeight="1">
      <c r="A379" s="34"/>
      <c r="B379" s="116" t="s">
        <v>285</v>
      </c>
      <c r="C379" s="45"/>
      <c r="D379" s="45"/>
      <c r="E379" s="45"/>
      <c r="F379" s="45"/>
      <c r="G379" s="45"/>
      <c r="H379" s="45"/>
      <c r="I379" s="45"/>
      <c r="J379" s="45"/>
      <c r="K379" s="45"/>
      <c r="L379" s="109"/>
      <c r="M379" s="109"/>
      <c r="N379" s="14"/>
    </row>
    <row r="380" spans="1:14" ht="47.25">
      <c r="A380" s="34"/>
      <c r="B380" s="231" t="s">
        <v>415</v>
      </c>
      <c r="C380" s="45">
        <v>100</v>
      </c>
      <c r="D380" s="45">
        <v>100</v>
      </c>
      <c r="E380" s="45"/>
      <c r="F380" s="45">
        <v>100</v>
      </c>
      <c r="G380" s="45">
        <v>100</v>
      </c>
      <c r="H380" s="45"/>
      <c r="I380" s="45">
        <v>100</v>
      </c>
      <c r="J380" s="45">
        <v>100</v>
      </c>
      <c r="K380" s="45"/>
      <c r="L380" s="45">
        <v>100</v>
      </c>
      <c r="M380" s="45">
        <v>100</v>
      </c>
      <c r="N380" s="14"/>
    </row>
    <row r="381" spans="1:14" ht="32.25" customHeight="1">
      <c r="A381" s="34"/>
      <c r="B381" s="116" t="s">
        <v>286</v>
      </c>
      <c r="C381" s="45"/>
      <c r="D381" s="45"/>
      <c r="E381" s="45"/>
      <c r="F381" s="45"/>
      <c r="G381" s="45"/>
      <c r="H381" s="45"/>
      <c r="I381" s="45"/>
      <c r="J381" s="45"/>
      <c r="K381" s="45"/>
      <c r="L381" s="109"/>
      <c r="M381" s="109"/>
      <c r="N381" s="14"/>
    </row>
    <row r="382" spans="1:14" ht="47.25">
      <c r="A382" s="34"/>
      <c r="B382" s="231" t="s">
        <v>415</v>
      </c>
      <c r="C382" s="45">
        <v>100</v>
      </c>
      <c r="D382" s="45">
        <v>100</v>
      </c>
      <c r="E382" s="45"/>
      <c r="F382" s="45">
        <v>100</v>
      </c>
      <c r="G382" s="45">
        <v>100</v>
      </c>
      <c r="H382" s="45"/>
      <c r="I382" s="45">
        <v>100</v>
      </c>
      <c r="J382" s="45">
        <v>100</v>
      </c>
      <c r="K382" s="45"/>
      <c r="L382" s="45">
        <v>100</v>
      </c>
      <c r="M382" s="45">
        <v>100</v>
      </c>
      <c r="N382" s="14"/>
    </row>
    <row r="383" spans="1:14" ht="80.25" customHeight="1">
      <c r="A383" s="34"/>
      <c r="B383" s="244" t="s">
        <v>130</v>
      </c>
      <c r="C383" s="43">
        <f aca="true" t="shared" si="97" ref="C383:M383">C384</f>
        <v>14.2</v>
      </c>
      <c r="D383" s="43">
        <f t="shared" si="97"/>
        <v>14.2</v>
      </c>
      <c r="E383" s="43"/>
      <c r="F383" s="43">
        <f t="shared" si="97"/>
        <v>16.9</v>
      </c>
      <c r="G383" s="43">
        <f t="shared" si="97"/>
        <v>16.9</v>
      </c>
      <c r="H383" s="43"/>
      <c r="I383" s="43">
        <f t="shared" si="97"/>
        <v>17.8</v>
      </c>
      <c r="J383" s="43">
        <f t="shared" si="97"/>
        <v>17.8</v>
      </c>
      <c r="K383" s="43"/>
      <c r="L383" s="43">
        <f t="shared" si="97"/>
        <v>18.9</v>
      </c>
      <c r="M383" s="43">
        <f t="shared" si="97"/>
        <v>18.9</v>
      </c>
      <c r="N383" s="175"/>
    </row>
    <row r="384" spans="1:14" ht="47.25">
      <c r="A384" s="34"/>
      <c r="B384" s="231" t="s">
        <v>415</v>
      </c>
      <c r="C384" s="45">
        <f>D384</f>
        <v>14.2</v>
      </c>
      <c r="D384" s="45">
        <v>14.2</v>
      </c>
      <c r="E384" s="45"/>
      <c r="F384" s="45">
        <v>16.9</v>
      </c>
      <c r="G384" s="45">
        <f>F384</f>
        <v>16.9</v>
      </c>
      <c r="H384" s="45"/>
      <c r="I384" s="45">
        <v>17.8</v>
      </c>
      <c r="J384" s="45">
        <f>I384</f>
        <v>17.8</v>
      </c>
      <c r="K384" s="45"/>
      <c r="L384" s="45">
        <v>18.9</v>
      </c>
      <c r="M384" s="45">
        <f>L384</f>
        <v>18.9</v>
      </c>
      <c r="N384" s="14"/>
    </row>
    <row r="385" spans="1:14" ht="21.75" customHeight="1">
      <c r="A385" s="34"/>
      <c r="B385" s="72" t="s">
        <v>362</v>
      </c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14"/>
    </row>
    <row r="386" spans="1:14" ht="53.25" customHeight="1">
      <c r="A386" s="34"/>
      <c r="B386" s="30" t="s">
        <v>131</v>
      </c>
      <c r="C386" s="45">
        <f aca="true" t="shared" si="98" ref="C386:M386">C387</f>
        <v>164</v>
      </c>
      <c r="D386" s="45">
        <f t="shared" si="98"/>
        <v>164</v>
      </c>
      <c r="E386" s="45"/>
      <c r="F386" s="45">
        <f t="shared" si="98"/>
        <v>164</v>
      </c>
      <c r="G386" s="45">
        <f t="shared" si="98"/>
        <v>164</v>
      </c>
      <c r="H386" s="45"/>
      <c r="I386" s="45">
        <f t="shared" si="98"/>
        <v>164</v>
      </c>
      <c r="J386" s="45">
        <f t="shared" si="98"/>
        <v>164</v>
      </c>
      <c r="K386" s="45"/>
      <c r="L386" s="45">
        <f t="shared" si="98"/>
        <v>164</v>
      </c>
      <c r="M386" s="45">
        <f t="shared" si="98"/>
        <v>164</v>
      </c>
      <c r="N386" s="14"/>
    </row>
    <row r="387" spans="1:14" ht="47.25">
      <c r="A387" s="34"/>
      <c r="B387" s="231" t="s">
        <v>415</v>
      </c>
      <c r="C387" s="45">
        <v>164</v>
      </c>
      <c r="D387" s="45">
        <f>C387</f>
        <v>164</v>
      </c>
      <c r="E387" s="45"/>
      <c r="F387" s="45">
        <v>164</v>
      </c>
      <c r="G387" s="45">
        <f>F387</f>
        <v>164</v>
      </c>
      <c r="H387" s="45"/>
      <c r="I387" s="45">
        <v>164</v>
      </c>
      <c r="J387" s="45">
        <f>I387</f>
        <v>164</v>
      </c>
      <c r="K387" s="45"/>
      <c r="L387" s="45">
        <v>164</v>
      </c>
      <c r="M387" s="45">
        <f>L387</f>
        <v>164</v>
      </c>
      <c r="N387" s="14"/>
    </row>
    <row r="388" spans="1:14" ht="15.75">
      <c r="A388" s="34"/>
      <c r="B388" s="72" t="s">
        <v>364</v>
      </c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14"/>
    </row>
    <row r="389" spans="1:14" ht="35.25" customHeight="1">
      <c r="A389" s="34"/>
      <c r="B389" s="30" t="s">
        <v>132</v>
      </c>
      <c r="C389" s="45">
        <f aca="true" t="shared" si="99" ref="C389:M389">C390</f>
        <v>164</v>
      </c>
      <c r="D389" s="45">
        <f t="shared" si="99"/>
        <v>164</v>
      </c>
      <c r="E389" s="45">
        <f t="shared" si="99"/>
        <v>0</v>
      </c>
      <c r="F389" s="45">
        <f t="shared" si="99"/>
        <v>164</v>
      </c>
      <c r="G389" s="45">
        <f t="shared" si="99"/>
        <v>164</v>
      </c>
      <c r="H389" s="45">
        <f t="shared" si="99"/>
        <v>0</v>
      </c>
      <c r="I389" s="45">
        <f t="shared" si="99"/>
        <v>164</v>
      </c>
      <c r="J389" s="45">
        <f t="shared" si="99"/>
        <v>164</v>
      </c>
      <c r="K389" s="45">
        <f t="shared" si="99"/>
        <v>0</v>
      </c>
      <c r="L389" s="45">
        <f t="shared" si="99"/>
        <v>164</v>
      </c>
      <c r="M389" s="45">
        <f t="shared" si="99"/>
        <v>164</v>
      </c>
      <c r="N389" s="14"/>
    </row>
    <row r="390" spans="1:14" ht="47.25">
      <c r="A390" s="34"/>
      <c r="B390" s="231" t="s">
        <v>415</v>
      </c>
      <c r="C390" s="45">
        <v>164</v>
      </c>
      <c r="D390" s="45">
        <f>C390</f>
        <v>164</v>
      </c>
      <c r="E390" s="45"/>
      <c r="F390" s="45">
        <v>164</v>
      </c>
      <c r="G390" s="45">
        <f>F390</f>
        <v>164</v>
      </c>
      <c r="H390" s="45"/>
      <c r="I390" s="45">
        <v>164</v>
      </c>
      <c r="J390" s="45">
        <f>I390</f>
        <v>164</v>
      </c>
      <c r="K390" s="45"/>
      <c r="L390" s="45">
        <v>164</v>
      </c>
      <c r="M390" s="45">
        <f>L390</f>
        <v>164</v>
      </c>
      <c r="N390" s="14"/>
    </row>
    <row r="391" spans="1:14" ht="15.75">
      <c r="A391" s="34"/>
      <c r="B391" s="72" t="s">
        <v>366</v>
      </c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14"/>
    </row>
    <row r="392" spans="1:14" ht="27.75" customHeight="1">
      <c r="A392" s="34"/>
      <c r="B392" s="100" t="s">
        <v>133</v>
      </c>
      <c r="C392" s="114">
        <f>C383/C389</f>
        <v>0.08658536585365853</v>
      </c>
      <c r="D392" s="114">
        <f>D383/D389</f>
        <v>0.08658536585365853</v>
      </c>
      <c r="E392" s="114"/>
      <c r="F392" s="114">
        <f>F383/F389</f>
        <v>0.10304878048780487</v>
      </c>
      <c r="G392" s="114">
        <f>G383/G389</f>
        <v>0.10304878048780487</v>
      </c>
      <c r="H392" s="114"/>
      <c r="I392" s="114">
        <f>I383/I389</f>
        <v>0.10853658536585366</v>
      </c>
      <c r="J392" s="114">
        <f>J383/J389</f>
        <v>0.10853658536585366</v>
      </c>
      <c r="K392" s="114"/>
      <c r="L392" s="114">
        <f>L383/L389</f>
        <v>0.11524390243902438</v>
      </c>
      <c r="M392" s="114">
        <f>M383/M389</f>
        <v>0.11524390243902438</v>
      </c>
      <c r="N392" s="14"/>
    </row>
    <row r="393" spans="1:14" ht="47.25">
      <c r="A393" s="34"/>
      <c r="B393" s="231" t="s">
        <v>415</v>
      </c>
      <c r="C393" s="114">
        <f>C384/C390</f>
        <v>0.08658536585365853</v>
      </c>
      <c r="D393" s="114">
        <f>D384/D390</f>
        <v>0.08658536585365853</v>
      </c>
      <c r="E393" s="114"/>
      <c r="F393" s="114">
        <f>F384/F390</f>
        <v>0.10304878048780487</v>
      </c>
      <c r="G393" s="114">
        <f>G384/G390</f>
        <v>0.10304878048780487</v>
      </c>
      <c r="H393" s="114"/>
      <c r="I393" s="114">
        <f>I384/I390</f>
        <v>0.10853658536585366</v>
      </c>
      <c r="J393" s="114">
        <f>J384/J390</f>
        <v>0.10853658536585366</v>
      </c>
      <c r="K393" s="114"/>
      <c r="L393" s="114">
        <f>L384/L390</f>
        <v>0.11524390243902438</v>
      </c>
      <c r="M393" s="114">
        <f>M384/M390</f>
        <v>0.11524390243902438</v>
      </c>
      <c r="N393" s="14"/>
    </row>
    <row r="394" spans="1:14" ht="15.75">
      <c r="A394" s="34"/>
      <c r="B394" s="72" t="s">
        <v>368</v>
      </c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14"/>
    </row>
    <row r="395" spans="1:14" ht="48.75" customHeight="1">
      <c r="A395" s="34"/>
      <c r="B395" s="30" t="s">
        <v>134</v>
      </c>
      <c r="C395" s="45">
        <f>C389/C386*100</f>
        <v>100</v>
      </c>
      <c r="D395" s="45">
        <f>D389/D386*100</f>
        <v>100</v>
      </c>
      <c r="E395" s="45"/>
      <c r="F395" s="45">
        <f>F389/F386*100</f>
        <v>100</v>
      </c>
      <c r="G395" s="45">
        <f>G389/G386*100</f>
        <v>100</v>
      </c>
      <c r="H395" s="45"/>
      <c r="I395" s="45">
        <f>I389/I386*100</f>
        <v>100</v>
      </c>
      <c r="J395" s="45">
        <f>J389/J386*100</f>
        <v>100</v>
      </c>
      <c r="K395" s="45"/>
      <c r="L395" s="45">
        <f>L389/L386*100</f>
        <v>100</v>
      </c>
      <c r="M395" s="45">
        <f>M389/M386*100</f>
        <v>100</v>
      </c>
      <c r="N395" s="14"/>
    </row>
    <row r="396" spans="1:14" ht="117" customHeight="1">
      <c r="A396" s="242" t="s">
        <v>162</v>
      </c>
      <c r="B396" s="90"/>
      <c r="C396" s="73"/>
      <c r="D396" s="73"/>
      <c r="E396" s="73"/>
      <c r="F396" s="73"/>
      <c r="G396" s="73"/>
      <c r="H396" s="73"/>
      <c r="I396" s="73"/>
      <c r="J396" s="73"/>
      <c r="K396" s="55"/>
      <c r="L396" s="14"/>
      <c r="M396" s="14"/>
      <c r="N396" s="14"/>
    </row>
    <row r="397" spans="1:14" ht="67.5" customHeight="1">
      <c r="A397" s="20" t="s">
        <v>209</v>
      </c>
      <c r="B397" s="90"/>
      <c r="C397" s="54"/>
      <c r="D397" s="55"/>
      <c r="E397" s="55"/>
      <c r="F397" s="66"/>
      <c r="G397" s="84"/>
      <c r="H397" s="84"/>
      <c r="I397" s="84"/>
      <c r="J397" s="55"/>
      <c r="K397" s="55"/>
      <c r="L397" s="14"/>
      <c r="M397" s="14"/>
      <c r="N397" s="14"/>
    </row>
    <row r="398" spans="1:14" ht="37.5">
      <c r="A398" s="228" t="s">
        <v>200</v>
      </c>
      <c r="B398" s="230"/>
      <c r="C398" s="54">
        <f aca="true" t="shared" si="100" ref="C398:M398">SUM(C399:C402)</f>
        <v>2914.2</v>
      </c>
      <c r="D398" s="54">
        <f t="shared" si="100"/>
        <v>2914.2</v>
      </c>
      <c r="E398" s="54"/>
      <c r="F398" s="54">
        <f t="shared" si="100"/>
        <v>2157.4</v>
      </c>
      <c r="G398" s="54">
        <f t="shared" si="100"/>
        <v>2157.4</v>
      </c>
      <c r="H398" s="54"/>
      <c r="I398" s="54">
        <f t="shared" si="100"/>
        <v>2278.3999999999996</v>
      </c>
      <c r="J398" s="54">
        <f t="shared" si="100"/>
        <v>2278.3999999999996</v>
      </c>
      <c r="K398" s="54"/>
      <c r="L398" s="54">
        <f t="shared" si="100"/>
        <v>2406.1</v>
      </c>
      <c r="M398" s="54">
        <f t="shared" si="100"/>
        <v>2406.1</v>
      </c>
      <c r="N398" s="14"/>
    </row>
    <row r="399" spans="1:14" ht="47.25">
      <c r="A399" s="220" t="s">
        <v>415</v>
      </c>
      <c r="B399" s="7"/>
      <c r="C399" s="56">
        <f aca="true" t="shared" si="101" ref="C399:M399">C404+C415+C440</f>
        <v>1097.9</v>
      </c>
      <c r="D399" s="56">
        <f t="shared" si="101"/>
        <v>1097.9</v>
      </c>
      <c r="E399" s="56"/>
      <c r="F399" s="56">
        <f t="shared" si="101"/>
        <v>220.3</v>
      </c>
      <c r="G399" s="56">
        <f t="shared" si="101"/>
        <v>220.3</v>
      </c>
      <c r="H399" s="56"/>
      <c r="I399" s="56">
        <f t="shared" si="101"/>
        <v>232.8</v>
      </c>
      <c r="J399" s="56">
        <f t="shared" si="101"/>
        <v>232.8</v>
      </c>
      <c r="K399" s="56"/>
      <c r="L399" s="56">
        <f t="shared" si="101"/>
        <v>246.00000000000003</v>
      </c>
      <c r="M399" s="56">
        <f t="shared" si="101"/>
        <v>246.00000000000003</v>
      </c>
      <c r="N399" s="14"/>
    </row>
    <row r="400" spans="1:14" ht="49.5" customHeight="1">
      <c r="A400" s="221" t="s">
        <v>418</v>
      </c>
      <c r="B400" s="250"/>
      <c r="C400" s="56">
        <f aca="true" t="shared" si="102" ref="C400:M400">C405+C416+C441</f>
        <v>1421.6000000000001</v>
      </c>
      <c r="D400" s="56">
        <f t="shared" si="102"/>
        <v>1421.6000000000001</v>
      </c>
      <c r="E400" s="56"/>
      <c r="F400" s="56">
        <f t="shared" si="102"/>
        <v>1516.2</v>
      </c>
      <c r="G400" s="56">
        <f t="shared" si="102"/>
        <v>1516.2</v>
      </c>
      <c r="H400" s="56"/>
      <c r="I400" s="56">
        <f t="shared" si="102"/>
        <v>1601.1</v>
      </c>
      <c r="J400" s="56">
        <f t="shared" si="102"/>
        <v>1601.1</v>
      </c>
      <c r="K400" s="56"/>
      <c r="L400" s="56">
        <f t="shared" si="102"/>
        <v>1690.8</v>
      </c>
      <c r="M400" s="56">
        <f t="shared" si="102"/>
        <v>1690.8</v>
      </c>
      <c r="N400" s="14"/>
    </row>
    <row r="401" spans="1:14" ht="31.5">
      <c r="A401" s="9" t="s">
        <v>417</v>
      </c>
      <c r="B401" s="7"/>
      <c r="C401" s="56">
        <f aca="true" t="shared" si="103" ref="C401:M401">C417</f>
        <v>7.6</v>
      </c>
      <c r="D401" s="56">
        <f t="shared" si="103"/>
        <v>7.6</v>
      </c>
      <c r="E401" s="56"/>
      <c r="F401" s="56">
        <f t="shared" si="103"/>
        <v>7.9</v>
      </c>
      <c r="G401" s="56">
        <f t="shared" si="103"/>
        <v>7.9</v>
      </c>
      <c r="H401" s="56"/>
      <c r="I401" s="56">
        <f t="shared" si="103"/>
        <v>8.3</v>
      </c>
      <c r="J401" s="56">
        <f t="shared" si="103"/>
        <v>8.3</v>
      </c>
      <c r="K401" s="56"/>
      <c r="L401" s="56">
        <f t="shared" si="103"/>
        <v>8.7</v>
      </c>
      <c r="M401" s="56">
        <f t="shared" si="103"/>
        <v>8.7</v>
      </c>
      <c r="N401" s="14"/>
    </row>
    <row r="402" spans="1:14" ht="47.25">
      <c r="A402" s="222" t="s">
        <v>419</v>
      </c>
      <c r="B402" s="250"/>
      <c r="C402" s="56">
        <f aca="true" t="shared" si="104" ref="C402:M402">C418</f>
        <v>387.1</v>
      </c>
      <c r="D402" s="56">
        <f t="shared" si="104"/>
        <v>387.1</v>
      </c>
      <c r="E402" s="56"/>
      <c r="F402" s="56">
        <f t="shared" si="104"/>
        <v>413</v>
      </c>
      <c r="G402" s="56">
        <f t="shared" si="104"/>
        <v>413</v>
      </c>
      <c r="H402" s="56"/>
      <c r="I402" s="56">
        <f t="shared" si="104"/>
        <v>436.2</v>
      </c>
      <c r="J402" s="56">
        <f t="shared" si="104"/>
        <v>436.2</v>
      </c>
      <c r="K402" s="56"/>
      <c r="L402" s="56">
        <f t="shared" si="104"/>
        <v>460.6</v>
      </c>
      <c r="M402" s="56">
        <f t="shared" si="104"/>
        <v>460.6</v>
      </c>
      <c r="N402" s="56"/>
    </row>
    <row r="403" spans="1:14" ht="177" customHeight="1">
      <c r="A403" s="30"/>
      <c r="B403" s="238" t="s">
        <v>185</v>
      </c>
      <c r="C403" s="144">
        <f aca="true" t="shared" si="105" ref="C403:M403">C404+C405</f>
        <v>29.5</v>
      </c>
      <c r="D403" s="144">
        <f t="shared" si="105"/>
        <v>29.5</v>
      </c>
      <c r="E403" s="144"/>
      <c r="F403" s="144">
        <f t="shared" si="105"/>
        <v>30.799999999999997</v>
      </c>
      <c r="G403" s="144">
        <f t="shared" si="105"/>
        <v>30.799999999999997</v>
      </c>
      <c r="H403" s="144"/>
      <c r="I403" s="144">
        <f t="shared" si="105"/>
        <v>32.5</v>
      </c>
      <c r="J403" s="144">
        <f>I403</f>
        <v>32.5</v>
      </c>
      <c r="K403" s="144"/>
      <c r="L403" s="144">
        <f t="shared" si="105"/>
        <v>34.4</v>
      </c>
      <c r="M403" s="144">
        <f t="shared" si="105"/>
        <v>34.4</v>
      </c>
      <c r="N403" s="145"/>
    </row>
    <row r="404" spans="1:14" ht="47.25">
      <c r="A404" s="65"/>
      <c r="B404" s="231" t="s">
        <v>415</v>
      </c>
      <c r="C404" s="146">
        <v>28</v>
      </c>
      <c r="D404" s="146">
        <f>C404</f>
        <v>28</v>
      </c>
      <c r="E404" s="146"/>
      <c r="F404" s="146">
        <v>29.9</v>
      </c>
      <c r="G404" s="146">
        <f>F404</f>
        <v>29.9</v>
      </c>
      <c r="H404" s="146"/>
      <c r="I404" s="146">
        <v>31.5</v>
      </c>
      <c r="J404" s="146">
        <f>I404</f>
        <v>31.5</v>
      </c>
      <c r="K404" s="148"/>
      <c r="L404" s="149">
        <v>33.3</v>
      </c>
      <c r="M404" s="149">
        <f>L404</f>
        <v>33.3</v>
      </c>
      <c r="N404" s="150"/>
    </row>
    <row r="405" spans="1:14" ht="47.25" customHeight="1">
      <c r="A405" s="86"/>
      <c r="B405" s="236" t="s">
        <v>418</v>
      </c>
      <c r="C405" s="147">
        <v>1.5</v>
      </c>
      <c r="D405" s="147">
        <v>1.5</v>
      </c>
      <c r="E405" s="147"/>
      <c r="F405" s="146">
        <v>0.9</v>
      </c>
      <c r="G405" s="146">
        <v>0.9</v>
      </c>
      <c r="H405" s="147"/>
      <c r="I405" s="146">
        <v>1</v>
      </c>
      <c r="J405" s="146">
        <v>1</v>
      </c>
      <c r="K405" s="148"/>
      <c r="L405" s="149">
        <v>1.1</v>
      </c>
      <c r="M405" s="149">
        <v>1.1</v>
      </c>
      <c r="N405" s="150"/>
    </row>
    <row r="406" spans="1:14" ht="15.75">
      <c r="A406" s="19"/>
      <c r="B406" s="72" t="s">
        <v>362</v>
      </c>
      <c r="C406" s="151"/>
      <c r="D406" s="151"/>
      <c r="E406" s="151"/>
      <c r="F406" s="151"/>
      <c r="G406" s="151"/>
      <c r="H406" s="151"/>
      <c r="I406" s="151"/>
      <c r="J406" s="151"/>
      <c r="K406" s="148"/>
      <c r="L406" s="149"/>
      <c r="M406" s="149"/>
      <c r="N406" s="150"/>
    </row>
    <row r="407" spans="1:14" ht="31.5">
      <c r="A407" s="19"/>
      <c r="B407" s="30" t="s">
        <v>230</v>
      </c>
      <c r="C407" s="154">
        <v>9</v>
      </c>
      <c r="D407" s="154">
        <f>C407</f>
        <v>9</v>
      </c>
      <c r="E407" s="154"/>
      <c r="F407" s="154">
        <v>17</v>
      </c>
      <c r="G407" s="154">
        <v>17</v>
      </c>
      <c r="H407" s="154"/>
      <c r="I407" s="154">
        <v>17</v>
      </c>
      <c r="J407" s="154">
        <v>17</v>
      </c>
      <c r="K407" s="154"/>
      <c r="L407" s="154">
        <v>17</v>
      </c>
      <c r="M407" s="154">
        <v>17</v>
      </c>
      <c r="N407" s="150"/>
    </row>
    <row r="408" spans="1:14" ht="15.75">
      <c r="A408" s="19"/>
      <c r="B408" s="72" t="s">
        <v>364</v>
      </c>
      <c r="C408" s="155"/>
      <c r="D408" s="151"/>
      <c r="E408" s="151"/>
      <c r="F408" s="155"/>
      <c r="G408" s="151"/>
      <c r="H408" s="151"/>
      <c r="I408" s="151"/>
      <c r="J408" s="151"/>
      <c r="K408" s="148"/>
      <c r="L408" s="149"/>
      <c r="M408" s="149"/>
      <c r="N408" s="145"/>
    </row>
    <row r="409" spans="1:14" ht="74.25" customHeight="1">
      <c r="A409" s="19"/>
      <c r="B409" s="30" t="s">
        <v>231</v>
      </c>
      <c r="C409" s="154">
        <v>8</v>
      </c>
      <c r="D409" s="154">
        <f>C409</f>
        <v>8</v>
      </c>
      <c r="E409" s="154"/>
      <c r="F409" s="154">
        <v>17</v>
      </c>
      <c r="G409" s="154">
        <v>17</v>
      </c>
      <c r="H409" s="154"/>
      <c r="I409" s="154">
        <v>17</v>
      </c>
      <c r="J409" s="154">
        <v>17</v>
      </c>
      <c r="K409" s="154"/>
      <c r="L409" s="154">
        <v>17</v>
      </c>
      <c r="M409" s="154">
        <v>17</v>
      </c>
      <c r="N409" s="145"/>
    </row>
    <row r="410" spans="1:14" ht="15.75">
      <c r="A410" s="19"/>
      <c r="B410" s="72" t="s">
        <v>366</v>
      </c>
      <c r="C410" s="155"/>
      <c r="D410" s="151"/>
      <c r="E410" s="151"/>
      <c r="F410" s="155"/>
      <c r="G410" s="151"/>
      <c r="H410" s="151"/>
      <c r="I410" s="151"/>
      <c r="J410" s="151"/>
      <c r="K410" s="148"/>
      <c r="L410" s="149"/>
      <c r="M410" s="149"/>
      <c r="N410" s="145"/>
    </row>
    <row r="411" spans="1:14" ht="32.25" customHeight="1">
      <c r="A411" s="19"/>
      <c r="B411" s="30" t="s">
        <v>232</v>
      </c>
      <c r="C411" s="147">
        <f>C403/C409</f>
        <v>3.6875</v>
      </c>
      <c r="D411" s="147">
        <f>D403/D409</f>
        <v>3.6875</v>
      </c>
      <c r="E411" s="146"/>
      <c r="F411" s="147">
        <f>F403/F409</f>
        <v>1.8117647058823527</v>
      </c>
      <c r="G411" s="147">
        <f>G403/G409</f>
        <v>1.8117647058823527</v>
      </c>
      <c r="H411" s="146"/>
      <c r="I411" s="147">
        <f>I403/I409</f>
        <v>1.911764705882353</v>
      </c>
      <c r="J411" s="147">
        <f>J403/J409</f>
        <v>1.911764705882353</v>
      </c>
      <c r="K411" s="147"/>
      <c r="L411" s="147">
        <f>L403/L409</f>
        <v>2.023529411764706</v>
      </c>
      <c r="M411" s="147">
        <f>M403/M409</f>
        <v>2.023529411764706</v>
      </c>
      <c r="N411" s="145"/>
    </row>
    <row r="412" spans="1:14" ht="15.75">
      <c r="A412" s="19"/>
      <c r="B412" s="72" t="s">
        <v>368</v>
      </c>
      <c r="C412" s="155"/>
      <c r="D412" s="151"/>
      <c r="E412" s="151"/>
      <c r="F412" s="155"/>
      <c r="G412" s="151"/>
      <c r="H412" s="151"/>
      <c r="I412" s="151"/>
      <c r="J412" s="151"/>
      <c r="K412" s="156"/>
      <c r="L412" s="145"/>
      <c r="M412" s="145"/>
      <c r="N412" s="145"/>
    </row>
    <row r="413" spans="1:14" ht="31.5">
      <c r="A413" s="19"/>
      <c r="B413" s="30" t="s">
        <v>382</v>
      </c>
      <c r="C413" s="151">
        <v>100</v>
      </c>
      <c r="D413" s="153">
        <v>100</v>
      </c>
      <c r="E413" s="151"/>
      <c r="F413" s="151">
        <v>100</v>
      </c>
      <c r="G413" s="153">
        <v>100</v>
      </c>
      <c r="H413" s="151"/>
      <c r="I413" s="151">
        <v>100</v>
      </c>
      <c r="J413" s="153">
        <v>100</v>
      </c>
      <c r="K413" s="148"/>
      <c r="L413" s="152">
        <v>100</v>
      </c>
      <c r="M413" s="152">
        <v>100</v>
      </c>
      <c r="N413" s="149"/>
    </row>
    <row r="414" spans="1:14" ht="153.75" customHeight="1">
      <c r="A414" s="30"/>
      <c r="B414" s="237" t="s">
        <v>226</v>
      </c>
      <c r="C414" s="56">
        <f aca="true" t="shared" si="106" ref="C414:M414">C415+C416+C417+C418</f>
        <v>2825.5</v>
      </c>
      <c r="D414" s="56">
        <f t="shared" si="106"/>
        <v>2825.5</v>
      </c>
      <c r="E414" s="56"/>
      <c r="F414" s="56">
        <f t="shared" si="106"/>
        <v>2070.2</v>
      </c>
      <c r="G414" s="56">
        <f t="shared" si="106"/>
        <v>2070.2</v>
      </c>
      <c r="H414" s="56"/>
      <c r="I414" s="56">
        <f t="shared" si="106"/>
        <v>2186.1</v>
      </c>
      <c r="J414" s="56">
        <f t="shared" si="106"/>
        <v>2186.1</v>
      </c>
      <c r="K414" s="56"/>
      <c r="L414" s="56">
        <f t="shared" si="106"/>
        <v>2308.4</v>
      </c>
      <c r="M414" s="56">
        <f t="shared" si="106"/>
        <v>2308.4</v>
      </c>
      <c r="N414" s="149"/>
    </row>
    <row r="415" spans="1:14" ht="47.25">
      <c r="A415" s="65"/>
      <c r="B415" s="231" t="s">
        <v>415</v>
      </c>
      <c r="C415" s="45">
        <v>1056.4</v>
      </c>
      <c r="D415" s="45">
        <f>C415</f>
        <v>1056.4</v>
      </c>
      <c r="E415" s="45"/>
      <c r="F415" s="45">
        <v>182.8</v>
      </c>
      <c r="G415" s="45">
        <f>F415</f>
        <v>182.8</v>
      </c>
      <c r="H415" s="45"/>
      <c r="I415" s="45">
        <v>193</v>
      </c>
      <c r="J415" s="45">
        <f>I415</f>
        <v>193</v>
      </c>
      <c r="K415" s="39"/>
      <c r="L415" s="25">
        <v>203.8</v>
      </c>
      <c r="M415" s="25">
        <f>L415</f>
        <v>203.8</v>
      </c>
      <c r="N415" s="149"/>
    </row>
    <row r="416" spans="1:14" ht="53.25" customHeight="1">
      <c r="A416" s="65"/>
      <c r="B416" s="236" t="s">
        <v>418</v>
      </c>
      <c r="C416" s="45">
        <v>1374.4</v>
      </c>
      <c r="D416" s="44">
        <f>C416</f>
        <v>1374.4</v>
      </c>
      <c r="E416" s="45"/>
      <c r="F416" s="45">
        <v>1466.5</v>
      </c>
      <c r="G416" s="44">
        <f>F416</f>
        <v>1466.5</v>
      </c>
      <c r="H416" s="45"/>
      <c r="I416" s="45">
        <v>1548.6</v>
      </c>
      <c r="J416" s="44">
        <f>I416</f>
        <v>1548.6</v>
      </c>
      <c r="K416" s="39"/>
      <c r="L416" s="25">
        <v>1635.3</v>
      </c>
      <c r="M416" s="25">
        <f>L416</f>
        <v>1635.3</v>
      </c>
      <c r="N416" s="109"/>
    </row>
    <row r="417" spans="1:14" ht="31.5">
      <c r="A417" s="17"/>
      <c r="B417" s="108" t="s">
        <v>417</v>
      </c>
      <c r="C417" s="45">
        <f>D417</f>
        <v>7.6</v>
      </c>
      <c r="D417" s="44">
        <v>7.6</v>
      </c>
      <c r="E417" s="45"/>
      <c r="F417" s="45">
        <f>G417</f>
        <v>7.9</v>
      </c>
      <c r="G417" s="44">
        <v>7.9</v>
      </c>
      <c r="H417" s="45"/>
      <c r="I417" s="45">
        <f>J417</f>
        <v>8.3</v>
      </c>
      <c r="J417" s="44">
        <v>8.3</v>
      </c>
      <c r="K417" s="39"/>
      <c r="L417" s="16">
        <f>M417</f>
        <v>8.7</v>
      </c>
      <c r="M417" s="16">
        <v>8.7</v>
      </c>
      <c r="N417" s="109"/>
    </row>
    <row r="418" spans="1:14" ht="47.25">
      <c r="A418" s="17"/>
      <c r="B418" s="251" t="s">
        <v>419</v>
      </c>
      <c r="C418" s="45">
        <v>387.1</v>
      </c>
      <c r="D418" s="44">
        <f>C418</f>
        <v>387.1</v>
      </c>
      <c r="E418" s="45"/>
      <c r="F418" s="45">
        <v>413</v>
      </c>
      <c r="G418" s="44">
        <f>F418</f>
        <v>413</v>
      </c>
      <c r="H418" s="45"/>
      <c r="I418" s="45">
        <v>436.2</v>
      </c>
      <c r="J418" s="44">
        <f>I418</f>
        <v>436.2</v>
      </c>
      <c r="K418" s="39"/>
      <c r="L418" s="25">
        <v>460.6</v>
      </c>
      <c r="M418" s="25">
        <f>L418</f>
        <v>460.6</v>
      </c>
      <c r="N418" s="109"/>
    </row>
    <row r="419" spans="1:14" ht="21.75" customHeight="1">
      <c r="A419" s="40"/>
      <c r="B419" s="72" t="s">
        <v>362</v>
      </c>
      <c r="C419" s="44"/>
      <c r="D419" s="45"/>
      <c r="E419" s="45"/>
      <c r="F419" s="44"/>
      <c r="G419" s="45"/>
      <c r="H419" s="45"/>
      <c r="I419" s="44"/>
      <c r="J419" s="39"/>
      <c r="K419" s="39"/>
      <c r="L419" s="109"/>
      <c r="M419" s="109"/>
      <c r="N419" s="109"/>
    </row>
    <row r="420" spans="1:14" ht="86.25" customHeight="1">
      <c r="A420" s="30"/>
      <c r="B420" s="30" t="s">
        <v>227</v>
      </c>
      <c r="C420" s="47">
        <f aca="true" t="shared" si="107" ref="C420:M420">C421+C422+C423+C424</f>
        <v>2165</v>
      </c>
      <c r="D420" s="47">
        <f t="shared" si="107"/>
        <v>2165</v>
      </c>
      <c r="E420" s="47">
        <f t="shared" si="107"/>
        <v>0</v>
      </c>
      <c r="F420" s="47">
        <f t="shared" si="107"/>
        <v>2136</v>
      </c>
      <c r="G420" s="47">
        <f t="shared" si="107"/>
        <v>2136</v>
      </c>
      <c r="H420" s="47">
        <f t="shared" si="107"/>
        <v>0</v>
      </c>
      <c r="I420" s="47">
        <f t="shared" si="107"/>
        <v>2136</v>
      </c>
      <c r="J420" s="47">
        <f t="shared" si="107"/>
        <v>2136</v>
      </c>
      <c r="K420" s="47">
        <f t="shared" si="107"/>
        <v>0</v>
      </c>
      <c r="L420" s="47">
        <f t="shared" si="107"/>
        <v>2136</v>
      </c>
      <c r="M420" s="47">
        <f t="shared" si="107"/>
        <v>2136</v>
      </c>
      <c r="N420" s="109"/>
    </row>
    <row r="421" spans="1:14" ht="47.25">
      <c r="A421" s="65"/>
      <c r="B421" s="231" t="s">
        <v>415</v>
      </c>
      <c r="C421" s="47">
        <v>1761</v>
      </c>
      <c r="D421" s="117">
        <f>C421</f>
        <v>1761</v>
      </c>
      <c r="E421" s="47"/>
      <c r="F421" s="47">
        <v>1759</v>
      </c>
      <c r="G421" s="117">
        <v>1759</v>
      </c>
      <c r="H421" s="47"/>
      <c r="I421" s="47">
        <v>1759</v>
      </c>
      <c r="J421" s="117">
        <v>1759</v>
      </c>
      <c r="K421" s="39"/>
      <c r="L421" s="47">
        <v>1759</v>
      </c>
      <c r="M421" s="117">
        <v>1759</v>
      </c>
      <c r="N421" s="109"/>
    </row>
    <row r="422" spans="1:14" ht="50.25" customHeight="1">
      <c r="A422" s="65"/>
      <c r="B422" s="236" t="s">
        <v>418</v>
      </c>
      <c r="C422" s="47">
        <v>217</v>
      </c>
      <c r="D422" s="117">
        <f>C422</f>
        <v>217</v>
      </c>
      <c r="E422" s="47"/>
      <c r="F422" s="47">
        <v>190</v>
      </c>
      <c r="G422" s="117">
        <f>F422</f>
        <v>190</v>
      </c>
      <c r="H422" s="47"/>
      <c r="I422" s="47">
        <v>190</v>
      </c>
      <c r="J422" s="117">
        <f>I422</f>
        <v>190</v>
      </c>
      <c r="K422" s="39"/>
      <c r="L422" s="16">
        <v>190</v>
      </c>
      <c r="M422" s="16">
        <f>L422</f>
        <v>190</v>
      </c>
      <c r="N422" s="109"/>
    </row>
    <row r="423" spans="1:14" ht="31.5">
      <c r="A423" s="17"/>
      <c r="B423" s="108" t="s">
        <v>417</v>
      </c>
      <c r="C423" s="47">
        <f>D423</f>
        <v>92</v>
      </c>
      <c r="D423" s="117">
        <v>92</v>
      </c>
      <c r="E423" s="47"/>
      <c r="F423" s="47">
        <f>G423</f>
        <v>92</v>
      </c>
      <c r="G423" s="117">
        <v>92</v>
      </c>
      <c r="H423" s="47"/>
      <c r="I423" s="47">
        <f>J423</f>
        <v>92</v>
      </c>
      <c r="J423" s="117">
        <v>92</v>
      </c>
      <c r="K423" s="39"/>
      <c r="L423" s="16">
        <f>M423</f>
        <v>92</v>
      </c>
      <c r="M423" s="16">
        <v>92</v>
      </c>
      <c r="N423" s="109"/>
    </row>
    <row r="424" spans="1:14" ht="47.25">
      <c r="A424" s="65"/>
      <c r="B424" s="251" t="s">
        <v>419</v>
      </c>
      <c r="C424" s="47">
        <v>95</v>
      </c>
      <c r="D424" s="117">
        <f>C424</f>
        <v>95</v>
      </c>
      <c r="E424" s="47"/>
      <c r="F424" s="47">
        <v>95</v>
      </c>
      <c r="G424" s="117">
        <v>95</v>
      </c>
      <c r="H424" s="47"/>
      <c r="I424" s="47">
        <v>95</v>
      </c>
      <c r="J424" s="117">
        <v>95</v>
      </c>
      <c r="K424" s="39"/>
      <c r="L424" s="16">
        <v>95</v>
      </c>
      <c r="M424" s="16">
        <v>95</v>
      </c>
      <c r="N424" s="109"/>
    </row>
    <row r="425" spans="1:14" ht="15.75">
      <c r="A425" s="40"/>
      <c r="B425" s="72" t="s">
        <v>364</v>
      </c>
      <c r="C425" s="46"/>
      <c r="D425" s="47"/>
      <c r="E425" s="47"/>
      <c r="F425" s="46"/>
      <c r="G425" s="47"/>
      <c r="H425" s="47"/>
      <c r="I425" s="47"/>
      <c r="J425" s="117"/>
      <c r="K425" s="39"/>
      <c r="L425" s="16"/>
      <c r="M425" s="16"/>
      <c r="N425" s="109"/>
    </row>
    <row r="426" spans="1:14" ht="54" customHeight="1">
      <c r="A426" s="30"/>
      <c r="B426" s="30" t="s">
        <v>156</v>
      </c>
      <c r="C426" s="47">
        <f aca="true" t="shared" si="108" ref="C426:M426">C427+C428+C429+C430</f>
        <v>2165</v>
      </c>
      <c r="D426" s="47">
        <f t="shared" si="108"/>
        <v>2163</v>
      </c>
      <c r="E426" s="47">
        <f t="shared" si="108"/>
        <v>0</v>
      </c>
      <c r="F426" s="47">
        <f t="shared" si="108"/>
        <v>2163</v>
      </c>
      <c r="G426" s="47">
        <f t="shared" si="108"/>
        <v>2163</v>
      </c>
      <c r="H426" s="47">
        <f t="shared" si="108"/>
        <v>0</v>
      </c>
      <c r="I426" s="47">
        <f t="shared" si="108"/>
        <v>2163</v>
      </c>
      <c r="J426" s="47">
        <f t="shared" si="108"/>
        <v>2163</v>
      </c>
      <c r="K426" s="47">
        <f t="shared" si="108"/>
        <v>0</v>
      </c>
      <c r="L426" s="47">
        <f t="shared" si="108"/>
        <v>2163</v>
      </c>
      <c r="M426" s="47">
        <f t="shared" si="108"/>
        <v>2163</v>
      </c>
      <c r="N426" s="109"/>
    </row>
    <row r="427" spans="1:14" ht="47.25">
      <c r="A427" s="17"/>
      <c r="B427" s="231" t="s">
        <v>415</v>
      </c>
      <c r="C427" s="47">
        <v>1761</v>
      </c>
      <c r="D427" s="117">
        <v>1759</v>
      </c>
      <c r="E427" s="47"/>
      <c r="F427" s="47">
        <v>1759</v>
      </c>
      <c r="G427" s="117">
        <v>1759</v>
      </c>
      <c r="H427" s="47"/>
      <c r="I427" s="47">
        <v>1759</v>
      </c>
      <c r="J427" s="117">
        <v>1759</v>
      </c>
      <c r="K427" s="39"/>
      <c r="L427" s="47">
        <v>1759</v>
      </c>
      <c r="M427" s="117">
        <v>1759</v>
      </c>
      <c r="N427" s="109"/>
    </row>
    <row r="428" spans="1:14" ht="49.5" customHeight="1">
      <c r="A428" s="17"/>
      <c r="B428" s="236" t="s">
        <v>418</v>
      </c>
      <c r="C428" s="47">
        <v>217</v>
      </c>
      <c r="D428" s="117">
        <f>C428</f>
        <v>217</v>
      </c>
      <c r="E428" s="47"/>
      <c r="F428" s="47">
        <v>217</v>
      </c>
      <c r="G428" s="117">
        <f>F428</f>
        <v>217</v>
      </c>
      <c r="H428" s="47"/>
      <c r="I428" s="47">
        <v>217</v>
      </c>
      <c r="J428" s="117">
        <f>I428</f>
        <v>217</v>
      </c>
      <c r="K428" s="39"/>
      <c r="L428" s="16">
        <v>217</v>
      </c>
      <c r="M428" s="16">
        <f>L428</f>
        <v>217</v>
      </c>
      <c r="N428" s="109"/>
    </row>
    <row r="429" spans="1:14" ht="31.5">
      <c r="A429" s="17"/>
      <c r="B429" s="108" t="s">
        <v>417</v>
      </c>
      <c r="C429" s="47">
        <f>D429</f>
        <v>92</v>
      </c>
      <c r="D429" s="117">
        <v>92</v>
      </c>
      <c r="E429" s="47"/>
      <c r="F429" s="47">
        <f>G429</f>
        <v>92</v>
      </c>
      <c r="G429" s="117">
        <v>92</v>
      </c>
      <c r="H429" s="47"/>
      <c r="I429" s="47">
        <f>J429</f>
        <v>92</v>
      </c>
      <c r="J429" s="117">
        <v>92</v>
      </c>
      <c r="K429" s="39"/>
      <c r="L429" s="16">
        <f>M429</f>
        <v>92</v>
      </c>
      <c r="M429" s="16">
        <v>92</v>
      </c>
      <c r="N429" s="109"/>
    </row>
    <row r="430" spans="1:14" ht="47.25">
      <c r="A430" s="17"/>
      <c r="B430" s="251" t="s">
        <v>419</v>
      </c>
      <c r="C430" s="47">
        <v>95</v>
      </c>
      <c r="D430" s="47">
        <v>95</v>
      </c>
      <c r="E430" s="46"/>
      <c r="F430" s="47">
        <v>95</v>
      </c>
      <c r="G430" s="47">
        <v>95</v>
      </c>
      <c r="H430" s="47"/>
      <c r="I430" s="47">
        <v>95</v>
      </c>
      <c r="J430" s="47">
        <v>95</v>
      </c>
      <c r="K430" s="39"/>
      <c r="L430" s="16">
        <v>95</v>
      </c>
      <c r="M430" s="16">
        <v>95</v>
      </c>
      <c r="N430" s="109"/>
    </row>
    <row r="431" spans="1:14" ht="15.75">
      <c r="A431" s="40"/>
      <c r="B431" s="72" t="s">
        <v>366</v>
      </c>
      <c r="C431" s="87"/>
      <c r="D431" s="85"/>
      <c r="E431" s="85"/>
      <c r="F431" s="87"/>
      <c r="G431" s="85"/>
      <c r="H431" s="85"/>
      <c r="I431" s="39"/>
      <c r="J431" s="39"/>
      <c r="K431" s="39"/>
      <c r="L431" s="109"/>
      <c r="M431" s="109"/>
      <c r="N431" s="109"/>
    </row>
    <row r="432" spans="1:14" ht="51" customHeight="1">
      <c r="A432" s="33"/>
      <c r="B432" s="100" t="s">
        <v>157</v>
      </c>
      <c r="C432" s="70">
        <f aca="true" t="shared" si="109" ref="C432:M432">C414/C426</f>
        <v>1.305080831408776</v>
      </c>
      <c r="D432" s="70">
        <f t="shared" si="109"/>
        <v>1.306287563569117</v>
      </c>
      <c r="E432" s="70"/>
      <c r="F432" s="70">
        <f t="shared" si="109"/>
        <v>0.95709662505779</v>
      </c>
      <c r="G432" s="70">
        <f t="shared" si="109"/>
        <v>0.95709662505779</v>
      </c>
      <c r="H432" s="70"/>
      <c r="I432" s="70">
        <f t="shared" si="109"/>
        <v>1.0106796116504855</v>
      </c>
      <c r="J432" s="70">
        <f t="shared" si="109"/>
        <v>1.0106796116504855</v>
      </c>
      <c r="K432" s="70"/>
      <c r="L432" s="70">
        <f t="shared" si="109"/>
        <v>1.0672214516874712</v>
      </c>
      <c r="M432" s="70">
        <f t="shared" si="109"/>
        <v>1.0672214516874712</v>
      </c>
      <c r="N432" s="109"/>
    </row>
    <row r="433" spans="1:14" ht="47.25">
      <c r="A433" s="17"/>
      <c r="B433" s="231" t="s">
        <v>415</v>
      </c>
      <c r="C433" s="70">
        <f aca="true" t="shared" si="110" ref="C433:M433">C415/C427</f>
        <v>0.5998864281658149</v>
      </c>
      <c r="D433" s="70">
        <f t="shared" si="110"/>
        <v>0.6005685048322911</v>
      </c>
      <c r="E433" s="70"/>
      <c r="F433" s="70">
        <f t="shared" si="110"/>
        <v>0.10392268334280842</v>
      </c>
      <c r="G433" s="70">
        <f t="shared" si="110"/>
        <v>0.10392268334280842</v>
      </c>
      <c r="H433" s="70"/>
      <c r="I433" s="70">
        <f t="shared" si="110"/>
        <v>0.10972143263217737</v>
      </c>
      <c r="J433" s="70">
        <f t="shared" si="110"/>
        <v>0.10972143263217737</v>
      </c>
      <c r="K433" s="70"/>
      <c r="L433" s="70">
        <f t="shared" si="110"/>
        <v>0.11586128482092098</v>
      </c>
      <c r="M433" s="70">
        <f t="shared" si="110"/>
        <v>0.11586128482092098</v>
      </c>
      <c r="N433" s="109"/>
    </row>
    <row r="434" spans="1:14" ht="49.5" customHeight="1">
      <c r="A434" s="17"/>
      <c r="B434" s="236" t="s">
        <v>418</v>
      </c>
      <c r="C434" s="70">
        <f aca="true" t="shared" si="111" ref="C434:M434">C416/C428</f>
        <v>6.3336405529953925</v>
      </c>
      <c r="D434" s="70">
        <f t="shared" si="111"/>
        <v>6.3336405529953925</v>
      </c>
      <c r="E434" s="70"/>
      <c r="F434" s="70">
        <f t="shared" si="111"/>
        <v>6.758064516129032</v>
      </c>
      <c r="G434" s="70">
        <f t="shared" si="111"/>
        <v>6.758064516129032</v>
      </c>
      <c r="H434" s="70"/>
      <c r="I434" s="70">
        <f t="shared" si="111"/>
        <v>7.136405529953916</v>
      </c>
      <c r="J434" s="70">
        <f t="shared" si="111"/>
        <v>7.136405529953916</v>
      </c>
      <c r="K434" s="70"/>
      <c r="L434" s="70">
        <f t="shared" si="111"/>
        <v>7.5359447004608295</v>
      </c>
      <c r="M434" s="70">
        <f t="shared" si="111"/>
        <v>7.5359447004608295</v>
      </c>
      <c r="N434" s="143"/>
    </row>
    <row r="435" spans="1:14" ht="31.5">
      <c r="A435" s="17"/>
      <c r="B435" s="108" t="s">
        <v>417</v>
      </c>
      <c r="C435" s="70">
        <f aca="true" t="shared" si="112" ref="C435:M436">C417/C429</f>
        <v>0.08260869565217391</v>
      </c>
      <c r="D435" s="70">
        <f t="shared" si="112"/>
        <v>0.08260869565217391</v>
      </c>
      <c r="E435" s="70"/>
      <c r="F435" s="70">
        <f t="shared" si="112"/>
        <v>0.08586956521739131</v>
      </c>
      <c r="G435" s="70">
        <f t="shared" si="112"/>
        <v>0.08586956521739131</v>
      </c>
      <c r="H435" s="70"/>
      <c r="I435" s="70">
        <f t="shared" si="112"/>
        <v>0.09021739130434783</v>
      </c>
      <c r="J435" s="70">
        <f t="shared" si="112"/>
        <v>0.09021739130434783</v>
      </c>
      <c r="K435" s="70"/>
      <c r="L435" s="70">
        <f t="shared" si="112"/>
        <v>0.09456521739130434</v>
      </c>
      <c r="M435" s="70">
        <f t="shared" si="112"/>
        <v>0.09456521739130434</v>
      </c>
      <c r="N435" s="143"/>
    </row>
    <row r="436" spans="1:14" ht="47.25">
      <c r="A436" s="17"/>
      <c r="B436" s="251" t="s">
        <v>419</v>
      </c>
      <c r="C436" s="70">
        <f t="shared" si="112"/>
        <v>4.074736842105263</v>
      </c>
      <c r="D436" s="70">
        <f t="shared" si="112"/>
        <v>4.074736842105263</v>
      </c>
      <c r="E436" s="70"/>
      <c r="F436" s="70">
        <f t="shared" si="112"/>
        <v>4.347368421052631</v>
      </c>
      <c r="G436" s="70">
        <f t="shared" si="112"/>
        <v>4.347368421052631</v>
      </c>
      <c r="H436" s="70"/>
      <c r="I436" s="70">
        <f t="shared" si="112"/>
        <v>4.591578947368421</v>
      </c>
      <c r="J436" s="70">
        <f t="shared" si="112"/>
        <v>4.591578947368421</v>
      </c>
      <c r="K436" s="70"/>
      <c r="L436" s="70">
        <f t="shared" si="112"/>
        <v>4.848421052631579</v>
      </c>
      <c r="M436" s="70">
        <f t="shared" si="112"/>
        <v>4.848421052631579</v>
      </c>
      <c r="N436" s="143"/>
    </row>
    <row r="437" spans="1:14" ht="15.75">
      <c r="A437" s="19"/>
      <c r="B437" s="72" t="s">
        <v>368</v>
      </c>
      <c r="C437" s="70"/>
      <c r="D437" s="70"/>
      <c r="E437" s="70"/>
      <c r="F437" s="70"/>
      <c r="G437" s="70"/>
      <c r="H437" s="70"/>
      <c r="I437" s="70"/>
      <c r="J437" s="70"/>
      <c r="K437" s="70"/>
      <c r="L437" s="170"/>
      <c r="M437" s="170"/>
      <c r="N437" s="143"/>
    </row>
    <row r="438" spans="1:14" ht="52.5" customHeight="1">
      <c r="A438" s="33"/>
      <c r="B438" s="100" t="s">
        <v>195</v>
      </c>
      <c r="C438" s="45">
        <v>100</v>
      </c>
      <c r="D438" s="45">
        <v>100</v>
      </c>
      <c r="E438" s="45"/>
      <c r="F438" s="45">
        <v>100</v>
      </c>
      <c r="G438" s="45">
        <v>100</v>
      </c>
      <c r="H438" s="45"/>
      <c r="I438" s="45">
        <v>100</v>
      </c>
      <c r="J438" s="45">
        <v>100</v>
      </c>
      <c r="K438" s="45"/>
      <c r="L438" s="25">
        <v>100</v>
      </c>
      <c r="M438" s="25">
        <v>100</v>
      </c>
      <c r="N438" s="167"/>
    </row>
    <row r="439" spans="1:14" ht="80.25" customHeight="1">
      <c r="A439" s="33"/>
      <c r="B439" s="237" t="s">
        <v>135</v>
      </c>
      <c r="C439" s="43">
        <f aca="true" t="shared" si="113" ref="C439:M439">C440+C441</f>
        <v>59.2</v>
      </c>
      <c r="D439" s="43">
        <f t="shared" si="113"/>
        <v>59.2</v>
      </c>
      <c r="E439" s="43"/>
      <c r="F439" s="43">
        <f t="shared" si="113"/>
        <v>56.4</v>
      </c>
      <c r="G439" s="43">
        <f t="shared" si="113"/>
        <v>56.4</v>
      </c>
      <c r="H439" s="43"/>
      <c r="I439" s="43">
        <f t="shared" si="113"/>
        <v>59.8</v>
      </c>
      <c r="J439" s="43">
        <f t="shared" si="113"/>
        <v>59.8</v>
      </c>
      <c r="K439" s="43"/>
      <c r="L439" s="43">
        <f t="shared" si="113"/>
        <v>63.3</v>
      </c>
      <c r="M439" s="43">
        <f t="shared" si="113"/>
        <v>63.3</v>
      </c>
      <c r="N439" s="167"/>
    </row>
    <row r="440" spans="1:14" ht="48.75" customHeight="1">
      <c r="A440" s="33"/>
      <c r="B440" s="220" t="s">
        <v>415</v>
      </c>
      <c r="C440" s="45">
        <v>13.5</v>
      </c>
      <c r="D440" s="45">
        <f>C440</f>
        <v>13.5</v>
      </c>
      <c r="E440" s="45"/>
      <c r="F440" s="45">
        <v>7.6</v>
      </c>
      <c r="G440" s="45">
        <f>F440</f>
        <v>7.6</v>
      </c>
      <c r="H440" s="45"/>
      <c r="I440" s="45">
        <v>8.3</v>
      </c>
      <c r="J440" s="45">
        <f>I440</f>
        <v>8.3</v>
      </c>
      <c r="K440" s="45"/>
      <c r="L440" s="25">
        <v>8.9</v>
      </c>
      <c r="M440" s="25">
        <f>L440</f>
        <v>8.9</v>
      </c>
      <c r="N440" s="167"/>
    </row>
    <row r="441" spans="1:14" ht="47.25" customHeight="1">
      <c r="A441" s="33"/>
      <c r="B441" s="221" t="s">
        <v>418</v>
      </c>
      <c r="C441" s="45">
        <v>45.7</v>
      </c>
      <c r="D441" s="45">
        <f>C441</f>
        <v>45.7</v>
      </c>
      <c r="E441" s="45"/>
      <c r="F441" s="45">
        <v>48.8</v>
      </c>
      <c r="G441" s="45">
        <f>F441</f>
        <v>48.8</v>
      </c>
      <c r="H441" s="45"/>
      <c r="I441" s="45">
        <v>51.5</v>
      </c>
      <c r="J441" s="45">
        <f>I441</f>
        <v>51.5</v>
      </c>
      <c r="K441" s="45"/>
      <c r="L441" s="25">
        <v>54.4</v>
      </c>
      <c r="M441" s="25">
        <f>L441</f>
        <v>54.4</v>
      </c>
      <c r="N441" s="167"/>
    </row>
    <row r="442" spans="1:14" ht="20.25" customHeight="1">
      <c r="A442" s="33"/>
      <c r="B442" s="19" t="s">
        <v>362</v>
      </c>
      <c r="C442" s="45"/>
      <c r="D442" s="45"/>
      <c r="E442" s="45"/>
      <c r="F442" s="45"/>
      <c r="G442" s="45"/>
      <c r="H442" s="45"/>
      <c r="I442" s="45"/>
      <c r="J442" s="45"/>
      <c r="K442" s="45"/>
      <c r="L442" s="25"/>
      <c r="M442" s="25"/>
      <c r="N442" s="167"/>
    </row>
    <row r="443" spans="1:14" ht="33" customHeight="1">
      <c r="A443" s="33"/>
      <c r="B443" s="19" t="s">
        <v>136</v>
      </c>
      <c r="C443" s="47">
        <f aca="true" t="shared" si="114" ref="C443:M443">C444+C445</f>
        <v>2130</v>
      </c>
      <c r="D443" s="47">
        <f t="shared" si="114"/>
        <v>2130</v>
      </c>
      <c r="E443" s="47">
        <f t="shared" si="114"/>
        <v>0</v>
      </c>
      <c r="F443" s="47">
        <f t="shared" si="114"/>
        <v>2130</v>
      </c>
      <c r="G443" s="47">
        <f t="shared" si="114"/>
        <v>2130</v>
      </c>
      <c r="H443" s="47">
        <f t="shared" si="114"/>
        <v>0</v>
      </c>
      <c r="I443" s="47">
        <f t="shared" si="114"/>
        <v>2130</v>
      </c>
      <c r="J443" s="47">
        <f t="shared" si="114"/>
        <v>2130</v>
      </c>
      <c r="K443" s="47">
        <f t="shared" si="114"/>
        <v>0</v>
      </c>
      <c r="L443" s="47">
        <f t="shared" si="114"/>
        <v>2130</v>
      </c>
      <c r="M443" s="47">
        <f t="shared" si="114"/>
        <v>2130</v>
      </c>
      <c r="N443" s="167"/>
    </row>
    <row r="444" spans="1:14" ht="55.5" customHeight="1">
      <c r="A444" s="33"/>
      <c r="B444" s="220" t="s">
        <v>415</v>
      </c>
      <c r="C444" s="47">
        <v>130</v>
      </c>
      <c r="D444" s="47">
        <v>130</v>
      </c>
      <c r="E444" s="47"/>
      <c r="F444" s="47">
        <v>130</v>
      </c>
      <c r="G444" s="47">
        <v>130</v>
      </c>
      <c r="H444" s="47"/>
      <c r="I444" s="47">
        <v>130</v>
      </c>
      <c r="J444" s="47">
        <v>130</v>
      </c>
      <c r="K444" s="47"/>
      <c r="L444" s="47">
        <v>130</v>
      </c>
      <c r="M444" s="47">
        <v>130</v>
      </c>
      <c r="N444" s="167"/>
    </row>
    <row r="445" spans="1:14" ht="45.75" customHeight="1">
      <c r="A445" s="33"/>
      <c r="B445" s="236" t="s">
        <v>418</v>
      </c>
      <c r="C445" s="47">
        <v>2000</v>
      </c>
      <c r="D445" s="47">
        <v>2000</v>
      </c>
      <c r="E445" s="47"/>
      <c r="F445" s="47">
        <v>2000</v>
      </c>
      <c r="G445" s="47">
        <v>2000</v>
      </c>
      <c r="H445" s="47"/>
      <c r="I445" s="47">
        <v>2000</v>
      </c>
      <c r="J445" s="47">
        <v>2000</v>
      </c>
      <c r="K445" s="47"/>
      <c r="L445" s="47">
        <v>2000</v>
      </c>
      <c r="M445" s="47">
        <v>2000</v>
      </c>
      <c r="N445" s="167"/>
    </row>
    <row r="446" spans="1:14" ht="18.75" customHeight="1">
      <c r="A446" s="33"/>
      <c r="B446" s="72" t="s">
        <v>364</v>
      </c>
      <c r="C446" s="45"/>
      <c r="D446" s="45"/>
      <c r="E446" s="45"/>
      <c r="F446" s="45"/>
      <c r="G446" s="45"/>
      <c r="H446" s="45"/>
      <c r="I446" s="45"/>
      <c r="J446" s="45"/>
      <c r="K446" s="45"/>
      <c r="L446" s="25"/>
      <c r="M446" s="25"/>
      <c r="N446" s="167"/>
    </row>
    <row r="447" spans="1:14" ht="34.5" customHeight="1">
      <c r="A447" s="33"/>
      <c r="B447" s="30" t="s">
        <v>137</v>
      </c>
      <c r="C447" s="45">
        <f aca="true" t="shared" si="115" ref="C447:M447">C443</f>
        <v>2130</v>
      </c>
      <c r="D447" s="45">
        <f t="shared" si="115"/>
        <v>2130</v>
      </c>
      <c r="E447" s="45"/>
      <c r="F447" s="45">
        <f t="shared" si="115"/>
        <v>2130</v>
      </c>
      <c r="G447" s="45">
        <f t="shared" si="115"/>
        <v>2130</v>
      </c>
      <c r="H447" s="45"/>
      <c r="I447" s="45">
        <f t="shared" si="115"/>
        <v>2130</v>
      </c>
      <c r="J447" s="45">
        <f t="shared" si="115"/>
        <v>2130</v>
      </c>
      <c r="K447" s="45"/>
      <c r="L447" s="47">
        <f t="shared" si="115"/>
        <v>2130</v>
      </c>
      <c r="M447" s="47">
        <f t="shared" si="115"/>
        <v>2130</v>
      </c>
      <c r="N447" s="167"/>
    </row>
    <row r="448" spans="1:14" ht="48.75" customHeight="1">
      <c r="A448" s="33"/>
      <c r="B448" s="231" t="s">
        <v>415</v>
      </c>
      <c r="C448" s="47">
        <v>250</v>
      </c>
      <c r="D448" s="47">
        <f>C448</f>
        <v>250</v>
      </c>
      <c r="E448" s="47"/>
      <c r="F448" s="47">
        <v>130</v>
      </c>
      <c r="G448" s="47">
        <v>130</v>
      </c>
      <c r="H448" s="47"/>
      <c r="I448" s="47">
        <v>130</v>
      </c>
      <c r="J448" s="47">
        <v>130</v>
      </c>
      <c r="K448" s="47"/>
      <c r="L448" s="47">
        <v>130</v>
      </c>
      <c r="M448" s="47">
        <v>130</v>
      </c>
      <c r="N448" s="167"/>
    </row>
    <row r="449" spans="1:14" ht="45.75" customHeight="1">
      <c r="A449" s="33"/>
      <c r="B449" s="236" t="s">
        <v>418</v>
      </c>
      <c r="C449" s="47">
        <v>4500</v>
      </c>
      <c r="D449" s="47">
        <f>C449</f>
        <v>4500</v>
      </c>
      <c r="E449" s="47"/>
      <c r="F449" s="47">
        <v>2000</v>
      </c>
      <c r="G449" s="47">
        <v>2000</v>
      </c>
      <c r="H449" s="47"/>
      <c r="I449" s="47">
        <v>2000</v>
      </c>
      <c r="J449" s="47">
        <v>2000</v>
      </c>
      <c r="K449" s="47"/>
      <c r="L449" s="47">
        <v>2000</v>
      </c>
      <c r="M449" s="47">
        <v>2000</v>
      </c>
      <c r="N449" s="167"/>
    </row>
    <row r="450" spans="1:14" ht="18" customHeight="1">
      <c r="A450" s="33"/>
      <c r="B450" s="72" t="s">
        <v>366</v>
      </c>
      <c r="C450" s="45"/>
      <c r="D450" s="45"/>
      <c r="E450" s="45"/>
      <c r="F450" s="45"/>
      <c r="G450" s="45"/>
      <c r="H450" s="45"/>
      <c r="I450" s="45"/>
      <c r="J450" s="45"/>
      <c r="K450" s="45"/>
      <c r="L450" s="25"/>
      <c r="M450" s="25"/>
      <c r="N450" s="167"/>
    </row>
    <row r="451" spans="1:14" ht="36.75" customHeight="1">
      <c r="A451" s="33"/>
      <c r="B451" s="30" t="s">
        <v>232</v>
      </c>
      <c r="C451" s="114">
        <f aca="true" t="shared" si="116" ref="C451:M451">C440/C447</f>
        <v>0.006338028169014085</v>
      </c>
      <c r="D451" s="114">
        <f t="shared" si="116"/>
        <v>0.006338028169014085</v>
      </c>
      <c r="E451" s="114"/>
      <c r="F451" s="114">
        <f t="shared" si="116"/>
        <v>0.003568075117370892</v>
      </c>
      <c r="G451" s="114">
        <f t="shared" si="116"/>
        <v>0.003568075117370892</v>
      </c>
      <c r="H451" s="114"/>
      <c r="I451" s="114">
        <f t="shared" si="116"/>
        <v>0.0038967136150234744</v>
      </c>
      <c r="J451" s="114">
        <f t="shared" si="116"/>
        <v>0.0038967136150234744</v>
      </c>
      <c r="K451" s="114"/>
      <c r="L451" s="114">
        <f t="shared" si="116"/>
        <v>0.004178403755868545</v>
      </c>
      <c r="M451" s="114">
        <f t="shared" si="116"/>
        <v>0.004178403755868545</v>
      </c>
      <c r="N451" s="167"/>
    </row>
    <row r="452" spans="1:14" ht="50.25" customHeight="1">
      <c r="A452" s="33"/>
      <c r="B452" s="231" t="s">
        <v>415</v>
      </c>
      <c r="C452" s="114">
        <f aca="true" t="shared" si="117" ref="C452:M452">C440/C448</f>
        <v>0.054</v>
      </c>
      <c r="D452" s="114">
        <f t="shared" si="117"/>
        <v>0.054</v>
      </c>
      <c r="E452" s="114"/>
      <c r="F452" s="114">
        <f t="shared" si="117"/>
        <v>0.05846153846153846</v>
      </c>
      <c r="G452" s="114">
        <f t="shared" si="117"/>
        <v>0.05846153846153846</v>
      </c>
      <c r="H452" s="114"/>
      <c r="I452" s="114">
        <f t="shared" si="117"/>
        <v>0.06384615384615386</v>
      </c>
      <c r="J452" s="114">
        <f t="shared" si="117"/>
        <v>0.06384615384615386</v>
      </c>
      <c r="K452" s="114"/>
      <c r="L452" s="114">
        <f t="shared" si="117"/>
        <v>0.06846153846153846</v>
      </c>
      <c r="M452" s="114">
        <f t="shared" si="117"/>
        <v>0.06846153846153846</v>
      </c>
      <c r="N452" s="167"/>
    </row>
    <row r="453" spans="1:14" ht="51" customHeight="1">
      <c r="A453" s="33"/>
      <c r="B453" s="236" t="s">
        <v>418</v>
      </c>
      <c r="C453" s="114">
        <f aca="true" t="shared" si="118" ref="C453:M453">C441/C449</f>
        <v>0.010155555555555557</v>
      </c>
      <c r="D453" s="114">
        <f t="shared" si="118"/>
        <v>0.010155555555555557</v>
      </c>
      <c r="E453" s="114"/>
      <c r="F453" s="114">
        <f t="shared" si="118"/>
        <v>0.024399999999999998</v>
      </c>
      <c r="G453" s="114">
        <f t="shared" si="118"/>
        <v>0.024399999999999998</v>
      </c>
      <c r="H453" s="114"/>
      <c r="I453" s="114">
        <f t="shared" si="118"/>
        <v>0.02575</v>
      </c>
      <c r="J453" s="114">
        <f t="shared" si="118"/>
        <v>0.02575</v>
      </c>
      <c r="K453" s="114"/>
      <c r="L453" s="114">
        <f t="shared" si="118"/>
        <v>0.0272</v>
      </c>
      <c r="M453" s="114">
        <f t="shared" si="118"/>
        <v>0.0272</v>
      </c>
      <c r="N453" s="167"/>
    </row>
    <row r="454" spans="1:14" ht="22.5" customHeight="1">
      <c r="A454" s="33"/>
      <c r="B454" s="72" t="s">
        <v>368</v>
      </c>
      <c r="C454" s="45"/>
      <c r="D454" s="45"/>
      <c r="E454" s="45"/>
      <c r="F454" s="45"/>
      <c r="G454" s="45"/>
      <c r="H454" s="45"/>
      <c r="I454" s="45"/>
      <c r="J454" s="45"/>
      <c r="K454" s="45"/>
      <c r="L454" s="25"/>
      <c r="M454" s="25"/>
      <c r="N454" s="167"/>
    </row>
    <row r="455" spans="1:14" ht="32.25" customHeight="1">
      <c r="A455" s="33"/>
      <c r="B455" s="100" t="s">
        <v>138</v>
      </c>
      <c r="C455" s="45">
        <v>100</v>
      </c>
      <c r="D455" s="45">
        <v>100</v>
      </c>
      <c r="E455" s="45"/>
      <c r="F455" s="45">
        <v>100</v>
      </c>
      <c r="G455" s="45">
        <v>100</v>
      </c>
      <c r="H455" s="45"/>
      <c r="I455" s="45">
        <v>100</v>
      </c>
      <c r="J455" s="45">
        <v>100</v>
      </c>
      <c r="K455" s="45"/>
      <c r="L455" s="45">
        <v>100</v>
      </c>
      <c r="M455" s="45">
        <v>100</v>
      </c>
      <c r="N455" s="167"/>
    </row>
    <row r="456" spans="1:14" ht="62.25" customHeight="1">
      <c r="A456" s="242" t="s">
        <v>163</v>
      </c>
      <c r="B456" s="72"/>
      <c r="C456" s="56">
        <f aca="true" t="shared" si="119" ref="C456:M456">C458</f>
        <v>1563.1</v>
      </c>
      <c r="D456" s="56">
        <f t="shared" si="119"/>
        <v>1563.1</v>
      </c>
      <c r="E456" s="56"/>
      <c r="F456" s="56">
        <f t="shared" si="119"/>
        <v>1677.9949999999997</v>
      </c>
      <c r="G456" s="56">
        <f t="shared" si="119"/>
        <v>1677.9949999999997</v>
      </c>
      <c r="H456" s="56"/>
      <c r="I456" s="56">
        <f t="shared" si="119"/>
        <v>1688.6671249999997</v>
      </c>
      <c r="J456" s="56">
        <f t="shared" si="119"/>
        <v>1688.6671249999997</v>
      </c>
      <c r="K456" s="56"/>
      <c r="L456" s="56">
        <f t="shared" si="119"/>
        <v>1810.9796593749993</v>
      </c>
      <c r="M456" s="56">
        <f t="shared" si="119"/>
        <v>1810.9796593749993</v>
      </c>
      <c r="N456" s="14"/>
    </row>
    <row r="457" spans="1:14" ht="94.5">
      <c r="A457" s="20" t="s">
        <v>214</v>
      </c>
      <c r="B457" s="19"/>
      <c r="C457" s="56"/>
      <c r="D457" s="45"/>
      <c r="E457" s="45"/>
      <c r="F457" s="43"/>
      <c r="G457" s="45"/>
      <c r="H457" s="45"/>
      <c r="I457" s="45"/>
      <c r="J457" s="45"/>
      <c r="K457" s="39"/>
      <c r="L457" s="16"/>
      <c r="M457" s="16"/>
      <c r="N457" s="14"/>
    </row>
    <row r="458" spans="1:14" ht="31.5">
      <c r="A458" s="34" t="s">
        <v>217</v>
      </c>
      <c r="B458" s="15"/>
      <c r="C458" s="56">
        <f aca="true" t="shared" si="120" ref="C458:M458">C459+C460</f>
        <v>1563.1</v>
      </c>
      <c r="D458" s="56">
        <f t="shared" si="120"/>
        <v>1563.1</v>
      </c>
      <c r="E458" s="56"/>
      <c r="F458" s="56">
        <f t="shared" si="120"/>
        <v>1677.9949999999997</v>
      </c>
      <c r="G458" s="56">
        <f t="shared" si="120"/>
        <v>1677.9949999999997</v>
      </c>
      <c r="H458" s="56"/>
      <c r="I458" s="56">
        <f t="shared" si="120"/>
        <v>1688.6671249999997</v>
      </c>
      <c r="J458" s="56">
        <f t="shared" si="120"/>
        <v>1688.6671249999997</v>
      </c>
      <c r="K458" s="56"/>
      <c r="L458" s="56">
        <f t="shared" si="120"/>
        <v>1810.9796593749993</v>
      </c>
      <c r="M458" s="56">
        <f t="shared" si="120"/>
        <v>1810.9796593749993</v>
      </c>
      <c r="N458" s="14"/>
    </row>
    <row r="459" spans="1:14" ht="47.25">
      <c r="A459" s="220" t="s">
        <v>415</v>
      </c>
      <c r="B459" s="15"/>
      <c r="C459" s="56">
        <f>C462+C476+C504+C522</f>
        <v>1550.1999999999998</v>
      </c>
      <c r="D459" s="56">
        <f aca="true" t="shared" si="121" ref="D459:M459">D462+D476+D504+D522</f>
        <v>1550.1999999999998</v>
      </c>
      <c r="E459" s="56"/>
      <c r="F459" s="56">
        <f t="shared" si="121"/>
        <v>1664.0949999999996</v>
      </c>
      <c r="G459" s="56">
        <f t="shared" si="121"/>
        <v>1664.0949999999996</v>
      </c>
      <c r="H459" s="56"/>
      <c r="I459" s="56">
        <f t="shared" si="121"/>
        <v>1673.7246249999996</v>
      </c>
      <c r="J459" s="56">
        <f t="shared" si="121"/>
        <v>1673.7246249999996</v>
      </c>
      <c r="K459" s="56"/>
      <c r="L459" s="56">
        <f t="shared" si="121"/>
        <v>1794.9164718749994</v>
      </c>
      <c r="M459" s="56">
        <f t="shared" si="121"/>
        <v>1794.9164718749994</v>
      </c>
      <c r="N459" s="14"/>
    </row>
    <row r="460" spans="1:14" ht="31.5">
      <c r="A460" s="9" t="s">
        <v>417</v>
      </c>
      <c r="B460" s="34"/>
      <c r="C460" s="56">
        <f aca="true" t="shared" si="122" ref="C460:M460">C477+C523</f>
        <v>12.9</v>
      </c>
      <c r="D460" s="56">
        <f t="shared" si="122"/>
        <v>12.9</v>
      </c>
      <c r="E460" s="56"/>
      <c r="F460" s="56">
        <f t="shared" si="122"/>
        <v>13.899999999999999</v>
      </c>
      <c r="G460" s="56">
        <f t="shared" si="122"/>
        <v>13.899999999999999</v>
      </c>
      <c r="H460" s="56"/>
      <c r="I460" s="56">
        <f t="shared" si="122"/>
        <v>14.942499999999999</v>
      </c>
      <c r="J460" s="56">
        <f t="shared" si="122"/>
        <v>14.942499999999999</v>
      </c>
      <c r="K460" s="56"/>
      <c r="L460" s="56">
        <f t="shared" si="122"/>
        <v>16.063187499999998</v>
      </c>
      <c r="M460" s="56">
        <f t="shared" si="122"/>
        <v>16.063187499999998</v>
      </c>
      <c r="N460" s="14"/>
    </row>
    <row r="461" spans="1:14" ht="116.25" customHeight="1">
      <c r="A461" s="30"/>
      <c r="B461" s="237" t="s">
        <v>160</v>
      </c>
      <c r="C461" s="56">
        <f aca="true" t="shared" si="123" ref="C461:M461">C462</f>
        <v>1250.6</v>
      </c>
      <c r="D461" s="56">
        <f t="shared" si="123"/>
        <v>1250.6</v>
      </c>
      <c r="E461" s="56"/>
      <c r="F461" s="56">
        <f t="shared" si="123"/>
        <v>1344.3949999999998</v>
      </c>
      <c r="G461" s="56">
        <f t="shared" si="123"/>
        <v>1344.3949999999998</v>
      </c>
      <c r="H461" s="56"/>
      <c r="I461" s="56">
        <f t="shared" si="123"/>
        <v>1445.2246249999996</v>
      </c>
      <c r="J461" s="56">
        <f t="shared" si="123"/>
        <v>1445.2246249999996</v>
      </c>
      <c r="K461" s="56"/>
      <c r="L461" s="56">
        <f t="shared" si="123"/>
        <v>1553.6164718749994</v>
      </c>
      <c r="M461" s="56">
        <f t="shared" si="123"/>
        <v>1553.6164718749994</v>
      </c>
      <c r="N461" s="14"/>
    </row>
    <row r="462" spans="1:14" ht="47.25">
      <c r="A462" s="30"/>
      <c r="B462" s="220" t="s">
        <v>415</v>
      </c>
      <c r="C462" s="57">
        <f>D462</f>
        <v>1250.6</v>
      </c>
      <c r="D462" s="57">
        <v>1250.6</v>
      </c>
      <c r="E462" s="57"/>
      <c r="F462" s="57">
        <f>D462*1.075</f>
        <v>1344.3949999999998</v>
      </c>
      <c r="G462" s="57">
        <f>F462</f>
        <v>1344.3949999999998</v>
      </c>
      <c r="H462" s="57"/>
      <c r="I462" s="57">
        <f>G462*1.075</f>
        <v>1445.2246249999996</v>
      </c>
      <c r="J462" s="57">
        <f>I462</f>
        <v>1445.2246249999996</v>
      </c>
      <c r="K462" s="39"/>
      <c r="L462" s="25">
        <f>J462*1.075</f>
        <v>1553.6164718749994</v>
      </c>
      <c r="M462" s="25">
        <f>L462</f>
        <v>1553.6164718749994</v>
      </c>
      <c r="N462" s="14"/>
    </row>
    <row r="463" spans="1:14" ht="15.75">
      <c r="A463" s="72"/>
      <c r="B463" s="72" t="s">
        <v>360</v>
      </c>
      <c r="C463" s="88"/>
      <c r="D463" s="47"/>
      <c r="E463" s="47"/>
      <c r="F463" s="46"/>
      <c r="G463" s="47"/>
      <c r="H463" s="47"/>
      <c r="I463" s="46"/>
      <c r="J463" s="47"/>
      <c r="K463" s="39"/>
      <c r="L463" s="16"/>
      <c r="M463" s="16"/>
      <c r="N463" s="14"/>
    </row>
    <row r="464" spans="1:14" ht="31.5" customHeight="1">
      <c r="A464" s="17"/>
      <c r="B464" s="107" t="s">
        <v>187</v>
      </c>
      <c r="C464" s="89"/>
      <c r="D464" s="47"/>
      <c r="E464" s="47"/>
      <c r="F464" s="47"/>
      <c r="G464" s="47"/>
      <c r="H464" s="47"/>
      <c r="I464" s="47"/>
      <c r="J464" s="47"/>
      <c r="K464" s="39"/>
      <c r="L464" s="16"/>
      <c r="M464" s="16"/>
      <c r="N464" s="14"/>
    </row>
    <row r="465" spans="1:14" ht="47.25">
      <c r="A465" s="30"/>
      <c r="B465" s="231" t="s">
        <v>415</v>
      </c>
      <c r="C465" s="89">
        <v>93100</v>
      </c>
      <c r="D465" s="89">
        <f>C465</f>
        <v>93100</v>
      </c>
      <c r="E465" s="89"/>
      <c r="F465" s="89">
        <v>96864</v>
      </c>
      <c r="G465" s="89">
        <f>F465</f>
        <v>96864</v>
      </c>
      <c r="H465" s="89"/>
      <c r="I465" s="89">
        <v>96864</v>
      </c>
      <c r="J465" s="89">
        <f>I465</f>
        <v>96864</v>
      </c>
      <c r="K465" s="39"/>
      <c r="L465" s="16">
        <v>96864</v>
      </c>
      <c r="M465" s="16">
        <f>L465</f>
        <v>96864</v>
      </c>
      <c r="N465" s="14"/>
    </row>
    <row r="466" spans="1:14" ht="19.5" customHeight="1">
      <c r="A466" s="22"/>
      <c r="B466" s="248" t="s">
        <v>364</v>
      </c>
      <c r="C466" s="89"/>
      <c r="D466" s="89"/>
      <c r="E466" s="89"/>
      <c r="F466" s="89"/>
      <c r="G466" s="89"/>
      <c r="H466" s="89"/>
      <c r="I466" s="89"/>
      <c r="J466" s="89"/>
      <c r="K466" s="39"/>
      <c r="L466" s="16"/>
      <c r="M466" s="16"/>
      <c r="N466" s="14"/>
    </row>
    <row r="467" spans="1:14" ht="50.25" customHeight="1">
      <c r="A467" s="17"/>
      <c r="B467" s="107" t="s">
        <v>255</v>
      </c>
      <c r="C467" s="89"/>
      <c r="D467" s="89"/>
      <c r="E467" s="89"/>
      <c r="F467" s="89"/>
      <c r="G467" s="89"/>
      <c r="H467" s="89"/>
      <c r="I467" s="89"/>
      <c r="J467" s="89"/>
      <c r="K467" s="39"/>
      <c r="L467" s="16"/>
      <c r="M467" s="16"/>
      <c r="N467" s="14"/>
    </row>
    <row r="468" spans="1:14" ht="47.25">
      <c r="A468" s="30"/>
      <c r="B468" s="231" t="s">
        <v>415</v>
      </c>
      <c r="C468" s="89">
        <v>93100</v>
      </c>
      <c r="D468" s="89">
        <f>C468</f>
        <v>93100</v>
      </c>
      <c r="E468" s="89"/>
      <c r="F468" s="89">
        <v>96864</v>
      </c>
      <c r="G468" s="89">
        <v>96864</v>
      </c>
      <c r="H468" s="89"/>
      <c r="I468" s="89">
        <v>96864</v>
      </c>
      <c r="J468" s="89">
        <v>96864</v>
      </c>
      <c r="K468" s="89"/>
      <c r="L468" s="89">
        <v>96864</v>
      </c>
      <c r="M468" s="89">
        <v>96864</v>
      </c>
      <c r="N468" s="14"/>
    </row>
    <row r="469" spans="1:14" ht="15.75">
      <c r="A469" s="22"/>
      <c r="B469" s="248" t="s">
        <v>366</v>
      </c>
      <c r="C469" s="41"/>
      <c r="D469" s="41"/>
      <c r="E469" s="41"/>
      <c r="F469" s="41"/>
      <c r="G469" s="41"/>
      <c r="H469" s="41"/>
      <c r="I469" s="41"/>
      <c r="J469" s="41"/>
      <c r="K469" s="16"/>
      <c r="L469" s="16"/>
      <c r="M469" s="16"/>
      <c r="N469" s="14"/>
    </row>
    <row r="470" spans="1:14" ht="49.5" customHeight="1">
      <c r="A470" s="17"/>
      <c r="B470" s="107" t="s">
        <v>210</v>
      </c>
      <c r="C470" s="52"/>
      <c r="D470" s="52"/>
      <c r="E470" s="52"/>
      <c r="F470" s="52"/>
      <c r="G470" s="52"/>
      <c r="H470" s="52"/>
      <c r="I470" s="94"/>
      <c r="J470" s="94"/>
      <c r="K470" s="16"/>
      <c r="L470" s="16"/>
      <c r="M470" s="16"/>
      <c r="N470" s="14"/>
    </row>
    <row r="471" spans="1:14" ht="47.25">
      <c r="A471" s="12"/>
      <c r="B471" s="220" t="s">
        <v>415</v>
      </c>
      <c r="C471" s="52">
        <f aca="true" t="shared" si="124" ref="C471:M471">C462/C468</f>
        <v>0.013432867883995702</v>
      </c>
      <c r="D471" s="52">
        <f t="shared" si="124"/>
        <v>0.013432867883995702</v>
      </c>
      <c r="E471" s="52"/>
      <c r="F471" s="52">
        <f t="shared" si="124"/>
        <v>0.013879201767426493</v>
      </c>
      <c r="G471" s="52">
        <f t="shared" si="124"/>
        <v>0.013879201767426493</v>
      </c>
      <c r="H471" s="52"/>
      <c r="I471" s="52">
        <f t="shared" si="124"/>
        <v>0.014920141899983478</v>
      </c>
      <c r="J471" s="52">
        <f t="shared" si="124"/>
        <v>0.014920141899983478</v>
      </c>
      <c r="K471" s="52"/>
      <c r="L471" s="52">
        <f t="shared" si="124"/>
        <v>0.016039152542482237</v>
      </c>
      <c r="M471" s="52">
        <f t="shared" si="124"/>
        <v>0.016039152542482237</v>
      </c>
      <c r="N471" s="14"/>
    </row>
    <row r="472" spans="1:14" ht="15.75">
      <c r="A472" s="22"/>
      <c r="B472" s="22" t="s">
        <v>333</v>
      </c>
      <c r="C472" s="41"/>
      <c r="D472" s="41"/>
      <c r="E472" s="41"/>
      <c r="F472" s="41"/>
      <c r="G472" s="41"/>
      <c r="H472" s="41"/>
      <c r="I472" s="41"/>
      <c r="J472" s="41"/>
      <c r="K472" s="25"/>
      <c r="L472" s="16"/>
      <c r="M472" s="16"/>
      <c r="N472" s="14"/>
    </row>
    <row r="473" spans="1:14" ht="31.5">
      <c r="A473" s="17"/>
      <c r="B473" s="17" t="s">
        <v>254</v>
      </c>
      <c r="C473" s="41"/>
      <c r="D473" s="41"/>
      <c r="E473" s="41"/>
      <c r="F473" s="41"/>
      <c r="G473" s="41"/>
      <c r="H473" s="41"/>
      <c r="I473" s="41"/>
      <c r="J473" s="41"/>
      <c r="K473" s="25"/>
      <c r="L473" s="16"/>
      <c r="M473" s="16"/>
      <c r="N473" s="14"/>
    </row>
    <row r="474" spans="1:14" ht="47.25">
      <c r="A474" s="12"/>
      <c r="B474" s="220" t="s">
        <v>415</v>
      </c>
      <c r="C474" s="41">
        <f>C468/C465*100</f>
        <v>100</v>
      </c>
      <c r="D474" s="41">
        <f>D468/D465*100</f>
        <v>100</v>
      </c>
      <c r="E474" s="41"/>
      <c r="F474" s="41">
        <f>F468/F465*100</f>
        <v>100</v>
      </c>
      <c r="G474" s="41">
        <f>G468/G465*100</f>
        <v>100</v>
      </c>
      <c r="H474" s="41"/>
      <c r="I474" s="41">
        <f>I468/I465*100</f>
        <v>100</v>
      </c>
      <c r="J474" s="41">
        <f>J468/J465*100</f>
        <v>100</v>
      </c>
      <c r="K474" s="41"/>
      <c r="L474" s="41">
        <f>L468/L465*100</f>
        <v>100</v>
      </c>
      <c r="M474" s="41">
        <f>M468/M465*100</f>
        <v>100</v>
      </c>
      <c r="N474" s="14"/>
    </row>
    <row r="475" spans="1:14" ht="111" customHeight="1">
      <c r="A475" s="12"/>
      <c r="B475" s="239" t="s">
        <v>109</v>
      </c>
      <c r="C475" s="35">
        <f aca="true" t="shared" si="125" ref="C475:M475">C476+C477</f>
        <v>209.5</v>
      </c>
      <c r="D475" s="35">
        <f t="shared" si="125"/>
        <v>209.5</v>
      </c>
      <c r="E475" s="35"/>
      <c r="F475" s="35">
        <f t="shared" si="125"/>
        <v>223.7</v>
      </c>
      <c r="G475" s="35">
        <f t="shared" si="125"/>
        <v>223.7</v>
      </c>
      <c r="H475" s="35"/>
      <c r="I475" s="35">
        <f t="shared" si="125"/>
        <v>127.32</v>
      </c>
      <c r="J475" s="35">
        <f t="shared" si="125"/>
        <v>127.32</v>
      </c>
      <c r="K475" s="35"/>
      <c r="L475" s="35">
        <f t="shared" si="125"/>
        <v>134.694</v>
      </c>
      <c r="M475" s="35">
        <f t="shared" si="125"/>
        <v>134.694</v>
      </c>
      <c r="N475" s="14"/>
    </row>
    <row r="476" spans="1:14" ht="47.25">
      <c r="A476" s="12"/>
      <c r="B476" s="231" t="s">
        <v>415</v>
      </c>
      <c r="C476" s="41">
        <v>200.6</v>
      </c>
      <c r="D476" s="41">
        <f>C476</f>
        <v>200.6</v>
      </c>
      <c r="E476" s="41"/>
      <c r="F476" s="41">
        <v>214.1</v>
      </c>
      <c r="G476" s="41">
        <f>F476</f>
        <v>214.1</v>
      </c>
      <c r="H476" s="41"/>
      <c r="I476" s="41">
        <v>117</v>
      </c>
      <c r="J476" s="41">
        <f>I476</f>
        <v>117</v>
      </c>
      <c r="K476" s="16"/>
      <c r="L476" s="25">
        <v>123.6</v>
      </c>
      <c r="M476" s="25">
        <f>L476</f>
        <v>123.6</v>
      </c>
      <c r="N476" s="14"/>
    </row>
    <row r="477" spans="1:14" ht="31.5">
      <c r="A477" s="17"/>
      <c r="B477" s="108" t="s">
        <v>417</v>
      </c>
      <c r="C477" s="41">
        <v>8.9</v>
      </c>
      <c r="D477" s="25">
        <f>C477</f>
        <v>8.9</v>
      </c>
      <c r="E477" s="25"/>
      <c r="F477" s="25">
        <v>9.6</v>
      </c>
      <c r="G477" s="25">
        <f>F477</f>
        <v>9.6</v>
      </c>
      <c r="H477" s="25"/>
      <c r="I477" s="25">
        <f>G477*1.075</f>
        <v>10.319999999999999</v>
      </c>
      <c r="J477" s="25">
        <f>I477</f>
        <v>10.319999999999999</v>
      </c>
      <c r="K477" s="16"/>
      <c r="L477" s="25">
        <f>J477*1.075</f>
        <v>11.093999999999998</v>
      </c>
      <c r="M477" s="25">
        <f>L477</f>
        <v>11.093999999999998</v>
      </c>
      <c r="N477" s="14"/>
    </row>
    <row r="478" spans="1:14" ht="15.75">
      <c r="A478" s="22"/>
      <c r="B478" s="248" t="s">
        <v>201</v>
      </c>
      <c r="C478" s="41"/>
      <c r="D478" s="25"/>
      <c r="E478" s="25"/>
      <c r="F478" s="25"/>
      <c r="G478" s="25"/>
      <c r="H478" s="25"/>
      <c r="I478" s="25"/>
      <c r="J478" s="25"/>
      <c r="K478" s="16"/>
      <c r="L478" s="16"/>
      <c r="M478" s="16"/>
      <c r="N478" s="14"/>
    </row>
    <row r="479" spans="1:14" ht="33.75" customHeight="1">
      <c r="A479" s="17"/>
      <c r="B479" s="107" t="s">
        <v>233</v>
      </c>
      <c r="C479" s="50">
        <f aca="true" t="shared" si="126" ref="C479:M479">C480+C481</f>
        <v>107022</v>
      </c>
      <c r="D479" s="50">
        <f t="shared" si="126"/>
        <v>107022</v>
      </c>
      <c r="E479" s="50">
        <f t="shared" si="126"/>
        <v>0</v>
      </c>
      <c r="F479" s="50">
        <f t="shared" si="126"/>
        <v>162798</v>
      </c>
      <c r="G479" s="50">
        <f t="shared" si="126"/>
        <v>162798</v>
      </c>
      <c r="H479" s="50">
        <f t="shared" si="126"/>
        <v>0</v>
      </c>
      <c r="I479" s="50">
        <f t="shared" si="126"/>
        <v>162535</v>
      </c>
      <c r="J479" s="50">
        <f t="shared" si="126"/>
        <v>162535</v>
      </c>
      <c r="K479" s="50">
        <f t="shared" si="126"/>
        <v>0</v>
      </c>
      <c r="L479" s="50">
        <f t="shared" si="126"/>
        <v>162535</v>
      </c>
      <c r="M479" s="50">
        <f t="shared" si="126"/>
        <v>162535</v>
      </c>
      <c r="N479" s="14"/>
    </row>
    <row r="480" spans="1:14" ht="47.25">
      <c r="A480" s="12"/>
      <c r="B480" s="231" t="s">
        <v>415</v>
      </c>
      <c r="C480" s="50">
        <v>96256</v>
      </c>
      <c r="D480" s="50">
        <f>C480</f>
        <v>96256</v>
      </c>
      <c r="E480" s="50"/>
      <c r="F480" s="50">
        <v>129956</v>
      </c>
      <c r="G480" s="50">
        <v>129956</v>
      </c>
      <c r="H480" s="50"/>
      <c r="I480" s="50">
        <v>129693</v>
      </c>
      <c r="J480" s="50">
        <v>129693</v>
      </c>
      <c r="K480" s="16"/>
      <c r="L480" s="16">
        <v>129693</v>
      </c>
      <c r="M480" s="16">
        <v>129693</v>
      </c>
      <c r="N480" s="14"/>
    </row>
    <row r="481" spans="1:14" ht="31.5">
      <c r="A481" s="17"/>
      <c r="B481" s="108" t="s">
        <v>417</v>
      </c>
      <c r="C481" s="50">
        <v>10766</v>
      </c>
      <c r="D481" s="50">
        <f>C481</f>
        <v>10766</v>
      </c>
      <c r="E481" s="50"/>
      <c r="F481" s="50">
        <v>32842</v>
      </c>
      <c r="G481" s="50">
        <v>32842</v>
      </c>
      <c r="H481" s="50"/>
      <c r="I481" s="50">
        <v>32842</v>
      </c>
      <c r="J481" s="50">
        <v>32842</v>
      </c>
      <c r="K481" s="16"/>
      <c r="L481" s="16">
        <f>M481</f>
        <v>32842</v>
      </c>
      <c r="M481" s="16">
        <v>32842</v>
      </c>
      <c r="N481" s="14"/>
    </row>
    <row r="482" spans="1:14" ht="21" customHeight="1">
      <c r="A482" s="22"/>
      <c r="B482" s="248" t="s">
        <v>211</v>
      </c>
      <c r="C482" s="41"/>
      <c r="D482" s="25"/>
      <c r="E482" s="25"/>
      <c r="F482" s="25"/>
      <c r="G482" s="25"/>
      <c r="H482" s="25"/>
      <c r="I482" s="25"/>
      <c r="J482" s="25"/>
      <c r="K482" s="16"/>
      <c r="L482" s="16"/>
      <c r="M482" s="16"/>
      <c r="N482" s="14"/>
    </row>
    <row r="483" spans="1:14" ht="31.5">
      <c r="A483" s="17"/>
      <c r="B483" s="107" t="s">
        <v>234</v>
      </c>
      <c r="C483" s="50">
        <f aca="true" t="shared" si="127" ref="C483:M483">C484+C485</f>
        <v>89599</v>
      </c>
      <c r="D483" s="50">
        <f t="shared" si="127"/>
        <v>89599</v>
      </c>
      <c r="E483" s="50">
        <f t="shared" si="127"/>
        <v>0</v>
      </c>
      <c r="F483" s="50">
        <f t="shared" si="127"/>
        <v>89599</v>
      </c>
      <c r="G483" s="50">
        <f t="shared" si="127"/>
        <v>89599</v>
      </c>
      <c r="H483" s="50">
        <f t="shared" si="127"/>
        <v>0</v>
      </c>
      <c r="I483" s="50">
        <f t="shared" si="127"/>
        <v>89599</v>
      </c>
      <c r="J483" s="50">
        <f t="shared" si="127"/>
        <v>89599</v>
      </c>
      <c r="K483" s="50">
        <f t="shared" si="127"/>
        <v>0</v>
      </c>
      <c r="L483" s="50">
        <f t="shared" si="127"/>
        <v>89599</v>
      </c>
      <c r="M483" s="50">
        <f t="shared" si="127"/>
        <v>89599</v>
      </c>
      <c r="N483" s="14"/>
    </row>
    <row r="484" spans="1:14" ht="47.25">
      <c r="A484" s="12"/>
      <c r="B484" s="231" t="s">
        <v>415</v>
      </c>
      <c r="C484" s="50">
        <v>78833</v>
      </c>
      <c r="D484" s="50">
        <f>C484</f>
        <v>78833</v>
      </c>
      <c r="E484" s="50"/>
      <c r="F484" s="50">
        <v>78833</v>
      </c>
      <c r="G484" s="50">
        <f>F484</f>
        <v>78833</v>
      </c>
      <c r="H484" s="50"/>
      <c r="I484" s="50">
        <v>78833</v>
      </c>
      <c r="J484" s="50">
        <f>I484</f>
        <v>78833</v>
      </c>
      <c r="K484" s="50"/>
      <c r="L484" s="50">
        <v>78833</v>
      </c>
      <c r="M484" s="50">
        <f>L484</f>
        <v>78833</v>
      </c>
      <c r="N484" s="14"/>
    </row>
    <row r="485" spans="1:14" ht="38.25" customHeight="1">
      <c r="A485" s="17"/>
      <c r="B485" s="108" t="s">
        <v>417</v>
      </c>
      <c r="C485" s="50">
        <v>10766</v>
      </c>
      <c r="D485" s="50">
        <v>10766</v>
      </c>
      <c r="E485" s="50"/>
      <c r="F485" s="50">
        <v>10766</v>
      </c>
      <c r="G485" s="50">
        <v>10766</v>
      </c>
      <c r="H485" s="50"/>
      <c r="I485" s="50">
        <v>10766</v>
      </c>
      <c r="J485" s="50">
        <v>10766</v>
      </c>
      <c r="K485" s="50"/>
      <c r="L485" s="50">
        <v>10766</v>
      </c>
      <c r="M485" s="50">
        <v>10766</v>
      </c>
      <c r="N485" s="14"/>
    </row>
    <row r="486" spans="1:14" ht="47.25">
      <c r="A486" s="17"/>
      <c r="B486" s="107" t="s">
        <v>235</v>
      </c>
      <c r="C486" s="50">
        <f aca="true" t="shared" si="128" ref="C486:M486">C487</f>
        <v>1271</v>
      </c>
      <c r="D486" s="50">
        <f t="shared" si="128"/>
        <v>1271</v>
      </c>
      <c r="E486" s="50">
        <f t="shared" si="128"/>
        <v>0</v>
      </c>
      <c r="F486" s="50">
        <f t="shared" si="128"/>
        <v>1342</v>
      </c>
      <c r="G486" s="50">
        <f t="shared" si="128"/>
        <v>1342</v>
      </c>
      <c r="H486" s="50">
        <f t="shared" si="128"/>
        <v>0</v>
      </c>
      <c r="I486" s="50">
        <f t="shared" si="128"/>
        <v>1418</v>
      </c>
      <c r="J486" s="50">
        <f t="shared" si="128"/>
        <v>1418</v>
      </c>
      <c r="K486" s="50"/>
      <c r="L486" s="50">
        <f t="shared" si="128"/>
        <v>1497</v>
      </c>
      <c r="M486" s="50">
        <f t="shared" si="128"/>
        <v>1497</v>
      </c>
      <c r="N486" s="14"/>
    </row>
    <row r="487" spans="1:14" ht="47.25">
      <c r="A487" s="17"/>
      <c r="B487" s="231" t="s">
        <v>415</v>
      </c>
      <c r="C487" s="50">
        <v>1271</v>
      </c>
      <c r="D487" s="50">
        <v>1271</v>
      </c>
      <c r="E487" s="50"/>
      <c r="F487" s="50">
        <v>1342</v>
      </c>
      <c r="G487" s="50">
        <v>1342</v>
      </c>
      <c r="H487" s="50"/>
      <c r="I487" s="50">
        <v>1418</v>
      </c>
      <c r="J487" s="50">
        <v>1418</v>
      </c>
      <c r="K487" s="16"/>
      <c r="L487" s="16">
        <v>1497</v>
      </c>
      <c r="M487" s="16">
        <v>1497</v>
      </c>
      <c r="N487" s="14"/>
    </row>
    <row r="488" spans="1:14" ht="31.5">
      <c r="A488" s="17"/>
      <c r="B488" s="108" t="s">
        <v>417</v>
      </c>
      <c r="C488" s="50">
        <v>3863</v>
      </c>
      <c r="D488" s="50">
        <v>3863</v>
      </c>
      <c r="E488" s="50"/>
      <c r="F488" s="50">
        <v>3863</v>
      </c>
      <c r="G488" s="50">
        <v>3863</v>
      </c>
      <c r="H488" s="50"/>
      <c r="I488" s="50">
        <v>3863</v>
      </c>
      <c r="J488" s="50">
        <v>3863</v>
      </c>
      <c r="K488" s="16"/>
      <c r="L488" s="16">
        <v>3863</v>
      </c>
      <c r="M488" s="16">
        <v>3863</v>
      </c>
      <c r="N488" s="14"/>
    </row>
    <row r="489" spans="1:14" ht="15.75">
      <c r="A489" s="22"/>
      <c r="B489" s="248" t="s">
        <v>366</v>
      </c>
      <c r="C489" s="41"/>
      <c r="D489" s="41"/>
      <c r="E489" s="41"/>
      <c r="F489" s="41"/>
      <c r="G489" s="41"/>
      <c r="H489" s="41"/>
      <c r="I489" s="41"/>
      <c r="J489" s="41"/>
      <c r="K489" s="16"/>
      <c r="L489" s="16"/>
      <c r="M489" s="16"/>
      <c r="N489" s="14"/>
    </row>
    <row r="490" spans="1:14" ht="47.25" customHeight="1">
      <c r="A490" s="17"/>
      <c r="B490" s="107" t="s">
        <v>236</v>
      </c>
      <c r="C490" s="53">
        <v>0.00045</v>
      </c>
      <c r="D490" s="53">
        <f>C490</f>
        <v>0.00045</v>
      </c>
      <c r="E490" s="53"/>
      <c r="F490" s="53">
        <v>0.00052</v>
      </c>
      <c r="G490" s="53">
        <f>F490</f>
        <v>0.00052</v>
      </c>
      <c r="H490" s="53"/>
      <c r="I490" s="53">
        <v>0.00058</v>
      </c>
      <c r="J490" s="53">
        <f>I490</f>
        <v>0.00058</v>
      </c>
      <c r="K490" s="16"/>
      <c r="L490" s="180">
        <v>0.00064</v>
      </c>
      <c r="M490" s="180">
        <f>L490</f>
        <v>0.00064</v>
      </c>
      <c r="N490" s="14"/>
    </row>
    <row r="491" spans="1:14" ht="50.25" customHeight="1">
      <c r="A491" s="17"/>
      <c r="B491" s="231" t="s">
        <v>415</v>
      </c>
      <c r="C491" s="53">
        <v>0.00046</v>
      </c>
      <c r="D491" s="53">
        <f>C491</f>
        <v>0.00046</v>
      </c>
      <c r="E491" s="94"/>
      <c r="F491" s="53">
        <v>0.00053</v>
      </c>
      <c r="G491" s="53">
        <f>F491</f>
        <v>0.00053</v>
      </c>
      <c r="H491" s="53"/>
      <c r="I491" s="53">
        <v>0.00059</v>
      </c>
      <c r="J491" s="53">
        <f>I491</f>
        <v>0.00059</v>
      </c>
      <c r="K491" s="53"/>
      <c r="L491" s="53">
        <v>0.0006</v>
      </c>
      <c r="M491" s="53">
        <f>L491</f>
        <v>0.0006</v>
      </c>
      <c r="N491" s="14"/>
    </row>
    <row r="492" spans="1:14" ht="31.5">
      <c r="A492" s="17"/>
      <c r="B492" s="108" t="s">
        <v>417</v>
      </c>
      <c r="C492" s="94">
        <f>C477/C485</f>
        <v>0.0008266765744008917</v>
      </c>
      <c r="D492" s="94">
        <f>D477/D485</f>
        <v>0.0008266765744008917</v>
      </c>
      <c r="E492" s="94"/>
      <c r="F492" s="94">
        <f>F477/F485</f>
        <v>0.0008916960802526472</v>
      </c>
      <c r="G492" s="94">
        <f>G477/G485</f>
        <v>0.0008916960802526472</v>
      </c>
      <c r="H492" s="94"/>
      <c r="I492" s="94">
        <f>I477/I485</f>
        <v>0.0009585732862715956</v>
      </c>
      <c r="J492" s="94">
        <f>J477/J485</f>
        <v>0.0009585732862715956</v>
      </c>
      <c r="K492" s="94"/>
      <c r="L492" s="94">
        <f>L477/L485</f>
        <v>0.0010304662827419653</v>
      </c>
      <c r="M492" s="94">
        <f>M477/M485</f>
        <v>0.0010304662827419653</v>
      </c>
      <c r="N492" s="14"/>
    </row>
    <row r="493" spans="1:14" ht="47.25">
      <c r="A493" s="17"/>
      <c r="B493" s="107" t="s">
        <v>237</v>
      </c>
      <c r="C493" s="52">
        <f aca="true" t="shared" si="129" ref="C493:M493">C494</f>
        <v>0.065</v>
      </c>
      <c r="D493" s="52">
        <f t="shared" si="129"/>
        <v>0.065</v>
      </c>
      <c r="E493" s="52"/>
      <c r="F493" s="52">
        <f t="shared" si="129"/>
        <v>0.065</v>
      </c>
      <c r="G493" s="52">
        <f t="shared" si="129"/>
        <v>0.065</v>
      </c>
      <c r="H493" s="52"/>
      <c r="I493" s="52">
        <f t="shared" si="129"/>
        <v>0.065</v>
      </c>
      <c r="J493" s="52">
        <f t="shared" si="129"/>
        <v>0.065</v>
      </c>
      <c r="K493" s="52"/>
      <c r="L493" s="52">
        <f t="shared" si="129"/>
        <v>0.065</v>
      </c>
      <c r="M493" s="52">
        <f t="shared" si="129"/>
        <v>0.065</v>
      </c>
      <c r="N493" s="14"/>
    </row>
    <row r="494" spans="1:14" ht="47.25">
      <c r="A494" s="17"/>
      <c r="B494" s="231" t="s">
        <v>415</v>
      </c>
      <c r="C494" s="52">
        <v>0.065</v>
      </c>
      <c r="D494" s="52">
        <v>0.065</v>
      </c>
      <c r="E494" s="52"/>
      <c r="F494" s="52">
        <v>0.065</v>
      </c>
      <c r="G494" s="52">
        <v>0.065</v>
      </c>
      <c r="H494" s="52"/>
      <c r="I494" s="52">
        <v>0.065</v>
      </c>
      <c r="J494" s="52">
        <v>0.065</v>
      </c>
      <c r="K494" s="52"/>
      <c r="L494" s="52">
        <v>0.065</v>
      </c>
      <c r="M494" s="52">
        <v>0.065</v>
      </c>
      <c r="N494" s="14"/>
    </row>
    <row r="495" spans="1:14" ht="31.5">
      <c r="A495" s="17"/>
      <c r="B495" s="108" t="s">
        <v>417</v>
      </c>
      <c r="C495" s="52">
        <v>0.00101</v>
      </c>
      <c r="D495" s="52">
        <f>C495</f>
        <v>0.00101</v>
      </c>
      <c r="E495" s="52"/>
      <c r="F495" s="94">
        <v>0.0011</v>
      </c>
      <c r="G495" s="94">
        <f>F495</f>
        <v>0.0011</v>
      </c>
      <c r="H495" s="52"/>
      <c r="I495" s="94">
        <v>0.0012</v>
      </c>
      <c r="J495" s="94">
        <f>I495</f>
        <v>0.0012</v>
      </c>
      <c r="K495" s="52"/>
      <c r="L495" s="94">
        <v>0.0012</v>
      </c>
      <c r="M495" s="94">
        <v>0.0012</v>
      </c>
      <c r="N495" s="14"/>
    </row>
    <row r="496" spans="1:14" ht="15.75">
      <c r="A496" s="22"/>
      <c r="B496" s="248" t="s">
        <v>333</v>
      </c>
      <c r="C496" s="41"/>
      <c r="D496" s="41"/>
      <c r="E496" s="41"/>
      <c r="F496" s="41"/>
      <c r="G496" s="41"/>
      <c r="H496" s="41"/>
      <c r="I496" s="41"/>
      <c r="J496" s="41"/>
      <c r="K496" s="16"/>
      <c r="L496" s="16"/>
      <c r="M496" s="16"/>
      <c r="N496" s="14"/>
    </row>
    <row r="497" spans="1:14" ht="37.5" customHeight="1">
      <c r="A497" s="17"/>
      <c r="B497" s="107" t="s">
        <v>145</v>
      </c>
      <c r="C497" s="41">
        <f aca="true" t="shared" si="130" ref="C497:M497">C498+C499</f>
        <v>89.599</v>
      </c>
      <c r="D497" s="41">
        <f t="shared" si="130"/>
        <v>89.599</v>
      </c>
      <c r="E497" s="41"/>
      <c r="F497" s="41">
        <f t="shared" si="130"/>
        <v>89.599</v>
      </c>
      <c r="G497" s="41">
        <f t="shared" si="130"/>
        <v>89.599</v>
      </c>
      <c r="H497" s="41"/>
      <c r="I497" s="41">
        <f t="shared" si="130"/>
        <v>89.599</v>
      </c>
      <c r="J497" s="41">
        <f t="shared" si="130"/>
        <v>89.599</v>
      </c>
      <c r="K497" s="41"/>
      <c r="L497" s="41">
        <f t="shared" si="130"/>
        <v>89.599</v>
      </c>
      <c r="M497" s="41">
        <f t="shared" si="130"/>
        <v>89.599</v>
      </c>
      <c r="N497" s="16"/>
    </row>
    <row r="498" spans="1:14" ht="47.25">
      <c r="A498" s="12"/>
      <c r="B498" s="231" t="s">
        <v>415</v>
      </c>
      <c r="C498" s="41">
        <f aca="true" t="shared" si="131" ref="C498:M498">C484/1000</f>
        <v>78.833</v>
      </c>
      <c r="D498" s="41">
        <f t="shared" si="131"/>
        <v>78.833</v>
      </c>
      <c r="E498" s="41"/>
      <c r="F498" s="41">
        <f t="shared" si="131"/>
        <v>78.833</v>
      </c>
      <c r="G498" s="41">
        <f t="shared" si="131"/>
        <v>78.833</v>
      </c>
      <c r="H498" s="41"/>
      <c r="I498" s="41">
        <f t="shared" si="131"/>
        <v>78.833</v>
      </c>
      <c r="J498" s="41">
        <f t="shared" si="131"/>
        <v>78.833</v>
      </c>
      <c r="K498" s="41"/>
      <c r="L498" s="41">
        <f t="shared" si="131"/>
        <v>78.833</v>
      </c>
      <c r="M498" s="41">
        <f t="shared" si="131"/>
        <v>78.833</v>
      </c>
      <c r="N498" s="16"/>
    </row>
    <row r="499" spans="1:14" ht="31.5">
      <c r="A499" s="17"/>
      <c r="B499" s="101" t="s">
        <v>35</v>
      </c>
      <c r="C499" s="41">
        <f>C485/1000</f>
        <v>10.766</v>
      </c>
      <c r="D499" s="41">
        <f>D485/1000</f>
        <v>10.766</v>
      </c>
      <c r="E499" s="41"/>
      <c r="F499" s="41">
        <f>F485/1000</f>
        <v>10.766</v>
      </c>
      <c r="G499" s="41">
        <f>G485/1000</f>
        <v>10.766</v>
      </c>
      <c r="H499" s="41"/>
      <c r="I499" s="41">
        <f>I485/1000</f>
        <v>10.766</v>
      </c>
      <c r="J499" s="41">
        <f>J485/1000</f>
        <v>10.766</v>
      </c>
      <c r="K499" s="41"/>
      <c r="L499" s="41">
        <f>L485/1000</f>
        <v>10.766</v>
      </c>
      <c r="M499" s="41">
        <f>M485/1000</f>
        <v>10.766</v>
      </c>
      <c r="N499" s="16"/>
    </row>
    <row r="500" spans="1:14" ht="31.5">
      <c r="A500" s="17"/>
      <c r="B500" s="107" t="s">
        <v>144</v>
      </c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16"/>
    </row>
    <row r="501" spans="1:14" ht="47.25">
      <c r="A501" s="17"/>
      <c r="B501" s="231" t="s">
        <v>415</v>
      </c>
      <c r="C501" s="41">
        <f aca="true" t="shared" si="132" ref="C501:M501">C487/1000</f>
        <v>1.271</v>
      </c>
      <c r="D501" s="41">
        <f t="shared" si="132"/>
        <v>1.271</v>
      </c>
      <c r="E501" s="41"/>
      <c r="F501" s="41">
        <f t="shared" si="132"/>
        <v>1.342</v>
      </c>
      <c r="G501" s="41">
        <f t="shared" si="132"/>
        <v>1.342</v>
      </c>
      <c r="H501" s="41"/>
      <c r="I501" s="41">
        <f t="shared" si="132"/>
        <v>1.418</v>
      </c>
      <c r="J501" s="41">
        <f t="shared" si="132"/>
        <v>1.418</v>
      </c>
      <c r="K501" s="41"/>
      <c r="L501" s="41">
        <f t="shared" si="132"/>
        <v>1.497</v>
      </c>
      <c r="M501" s="41">
        <f t="shared" si="132"/>
        <v>1.497</v>
      </c>
      <c r="N501" s="16"/>
    </row>
    <row r="502" spans="1:14" ht="31.5">
      <c r="A502" s="17"/>
      <c r="B502" s="108" t="s">
        <v>417</v>
      </c>
      <c r="C502" s="41">
        <f aca="true" t="shared" si="133" ref="C502:M502">C488/1000</f>
        <v>3.863</v>
      </c>
      <c r="D502" s="41">
        <f t="shared" si="133"/>
        <v>3.863</v>
      </c>
      <c r="E502" s="41"/>
      <c r="F502" s="41">
        <f t="shared" si="133"/>
        <v>3.863</v>
      </c>
      <c r="G502" s="41">
        <f t="shared" si="133"/>
        <v>3.863</v>
      </c>
      <c r="H502" s="41"/>
      <c r="I502" s="41">
        <f t="shared" si="133"/>
        <v>3.863</v>
      </c>
      <c r="J502" s="41">
        <f t="shared" si="133"/>
        <v>3.863</v>
      </c>
      <c r="K502" s="41"/>
      <c r="L502" s="41">
        <f t="shared" si="133"/>
        <v>3.863</v>
      </c>
      <c r="M502" s="41">
        <f t="shared" si="133"/>
        <v>3.863</v>
      </c>
      <c r="N502" s="16"/>
    </row>
    <row r="503" spans="1:14" ht="82.5" customHeight="1">
      <c r="A503" s="17"/>
      <c r="B503" s="249" t="s">
        <v>422</v>
      </c>
      <c r="C503" s="35">
        <f aca="true" t="shared" si="134" ref="C503:M503">C504</f>
        <v>84</v>
      </c>
      <c r="D503" s="35">
        <f t="shared" si="134"/>
        <v>84</v>
      </c>
      <c r="E503" s="35"/>
      <c r="F503" s="35">
        <f t="shared" si="134"/>
        <v>89.6</v>
      </c>
      <c r="G503" s="35">
        <f t="shared" si="134"/>
        <v>89.6</v>
      </c>
      <c r="H503" s="35"/>
      <c r="I503" s="35">
        <f t="shared" si="134"/>
        <v>94.6</v>
      </c>
      <c r="J503" s="35">
        <f t="shared" si="134"/>
        <v>94.6</v>
      </c>
      <c r="K503" s="35"/>
      <c r="L503" s="35">
        <f t="shared" si="134"/>
        <v>99.9</v>
      </c>
      <c r="M503" s="35">
        <f t="shared" si="134"/>
        <v>99.9</v>
      </c>
      <c r="N503" s="16"/>
    </row>
    <row r="504" spans="1:14" ht="47.25">
      <c r="A504" s="17"/>
      <c r="B504" s="231" t="s">
        <v>415</v>
      </c>
      <c r="C504" s="41">
        <v>84</v>
      </c>
      <c r="D504" s="41">
        <f>C504</f>
        <v>84</v>
      </c>
      <c r="E504" s="41"/>
      <c r="F504" s="41">
        <v>89.6</v>
      </c>
      <c r="G504" s="41">
        <f>F504</f>
        <v>89.6</v>
      </c>
      <c r="H504" s="41"/>
      <c r="I504" s="41">
        <v>94.6</v>
      </c>
      <c r="J504" s="41">
        <f>I504</f>
        <v>94.6</v>
      </c>
      <c r="K504" s="16"/>
      <c r="L504" s="25">
        <v>99.9</v>
      </c>
      <c r="M504" s="25">
        <f>L504</f>
        <v>99.9</v>
      </c>
      <c r="N504" s="16"/>
    </row>
    <row r="505" spans="1:14" ht="15.75">
      <c r="A505" s="22"/>
      <c r="B505" s="248" t="s">
        <v>360</v>
      </c>
      <c r="C505" s="51"/>
      <c r="D505" s="51"/>
      <c r="E505" s="51"/>
      <c r="F505" s="51"/>
      <c r="G505" s="51"/>
      <c r="H505" s="51"/>
      <c r="I505" s="51"/>
      <c r="J505" s="51"/>
      <c r="K505" s="16"/>
      <c r="L505" s="16"/>
      <c r="M505" s="16"/>
      <c r="N505" s="16"/>
    </row>
    <row r="506" spans="1:14" ht="15.75">
      <c r="A506" s="17"/>
      <c r="B506" s="107" t="s">
        <v>238</v>
      </c>
      <c r="C506" s="51"/>
      <c r="D506" s="51"/>
      <c r="E506" s="51"/>
      <c r="F506" s="51"/>
      <c r="G506" s="51"/>
      <c r="H506" s="51"/>
      <c r="I506" s="51"/>
      <c r="J506" s="51"/>
      <c r="K506" s="16"/>
      <c r="L506" s="16"/>
      <c r="M506" s="16"/>
      <c r="N506" s="16"/>
    </row>
    <row r="507" spans="1:14" ht="47.25">
      <c r="A507" s="17"/>
      <c r="B507" s="231" t="s">
        <v>415</v>
      </c>
      <c r="C507" s="51">
        <v>25</v>
      </c>
      <c r="D507" s="51">
        <f>C507</f>
        <v>25</v>
      </c>
      <c r="E507" s="51"/>
      <c r="F507" s="51">
        <v>25</v>
      </c>
      <c r="G507" s="51">
        <f>F507</f>
        <v>25</v>
      </c>
      <c r="H507" s="51"/>
      <c r="I507" s="51">
        <v>25</v>
      </c>
      <c r="J507" s="51">
        <f>I507</f>
        <v>25</v>
      </c>
      <c r="K507" s="16"/>
      <c r="L507" s="16">
        <v>25</v>
      </c>
      <c r="M507" s="16">
        <f>L507</f>
        <v>25</v>
      </c>
      <c r="N507" s="16"/>
    </row>
    <row r="508" spans="1:14" ht="31.5">
      <c r="A508" s="17"/>
      <c r="B508" s="107" t="s">
        <v>239</v>
      </c>
      <c r="C508" s="51"/>
      <c r="D508" s="51"/>
      <c r="E508" s="51"/>
      <c r="F508" s="51"/>
      <c r="G508" s="51"/>
      <c r="H508" s="51"/>
      <c r="I508" s="51"/>
      <c r="J508" s="51"/>
      <c r="K508" s="16"/>
      <c r="L508" s="16"/>
      <c r="M508" s="16"/>
      <c r="N508" s="16"/>
    </row>
    <row r="509" spans="1:14" ht="47.25">
      <c r="A509" s="17"/>
      <c r="B509" s="231" t="s">
        <v>415</v>
      </c>
      <c r="C509" s="52">
        <v>0.042</v>
      </c>
      <c r="D509" s="52">
        <f>C509</f>
        <v>0.042</v>
      </c>
      <c r="E509" s="52"/>
      <c r="F509" s="52">
        <v>0.042</v>
      </c>
      <c r="G509" s="52">
        <v>0.042</v>
      </c>
      <c r="H509" s="52"/>
      <c r="I509" s="52">
        <v>0.042</v>
      </c>
      <c r="J509" s="52">
        <v>0.042</v>
      </c>
      <c r="K509" s="16"/>
      <c r="L509" s="16">
        <v>0.042</v>
      </c>
      <c r="M509" s="16">
        <f>L509</f>
        <v>0.042</v>
      </c>
      <c r="N509" s="16"/>
    </row>
    <row r="510" spans="1:14" ht="18.75" customHeight="1">
      <c r="A510" s="22"/>
      <c r="B510" s="248" t="s">
        <v>211</v>
      </c>
      <c r="C510" s="51"/>
      <c r="D510" s="51"/>
      <c r="E510" s="51"/>
      <c r="F510" s="51"/>
      <c r="G510" s="51"/>
      <c r="H510" s="51"/>
      <c r="I510" s="51"/>
      <c r="J510" s="51"/>
      <c r="K510" s="16"/>
      <c r="L510" s="16"/>
      <c r="M510" s="16"/>
      <c r="N510" s="16"/>
    </row>
    <row r="511" spans="1:14" ht="15.75">
      <c r="A511" s="17"/>
      <c r="B511" s="107" t="s">
        <v>240</v>
      </c>
      <c r="C511" s="50"/>
      <c r="D511" s="50"/>
      <c r="E511" s="50"/>
      <c r="F511" s="50"/>
      <c r="G511" s="50"/>
      <c r="H511" s="50"/>
      <c r="I511" s="50"/>
      <c r="J511" s="50"/>
      <c r="K511" s="16"/>
      <c r="L511" s="16"/>
      <c r="M511" s="16"/>
      <c r="N511" s="16"/>
    </row>
    <row r="512" spans="1:14" ht="47.25">
      <c r="A512" s="17"/>
      <c r="B512" s="231" t="s">
        <v>415</v>
      </c>
      <c r="C512" s="50">
        <v>245</v>
      </c>
      <c r="D512" s="50">
        <f>C512</f>
        <v>245</v>
      </c>
      <c r="E512" s="50"/>
      <c r="F512" s="50">
        <v>270</v>
      </c>
      <c r="G512" s="50">
        <v>270</v>
      </c>
      <c r="H512" s="50"/>
      <c r="I512" s="50">
        <v>291</v>
      </c>
      <c r="J512" s="50">
        <v>291</v>
      </c>
      <c r="K512" s="16"/>
      <c r="L512" s="16">
        <v>291</v>
      </c>
      <c r="M512" s="16">
        <v>291</v>
      </c>
      <c r="N512" s="16"/>
    </row>
    <row r="513" spans="1:14" ht="15.75">
      <c r="A513" s="17"/>
      <c r="B513" s="17" t="s">
        <v>202</v>
      </c>
      <c r="C513" s="50"/>
      <c r="D513" s="50"/>
      <c r="E513" s="50"/>
      <c r="F513" s="50"/>
      <c r="G513" s="50"/>
      <c r="H513" s="50"/>
      <c r="I513" s="50"/>
      <c r="J513" s="50"/>
      <c r="K513" s="16"/>
      <c r="L513" s="16"/>
      <c r="M513" s="16"/>
      <c r="N513" s="16"/>
    </row>
    <row r="514" spans="1:14" ht="47.25">
      <c r="A514" s="17"/>
      <c r="B514" s="220" t="s">
        <v>415</v>
      </c>
      <c r="C514" s="50">
        <v>5997</v>
      </c>
      <c r="D514" s="50">
        <f>C514</f>
        <v>5997</v>
      </c>
      <c r="E514" s="50"/>
      <c r="F514" s="50">
        <v>9508</v>
      </c>
      <c r="G514" s="50">
        <f>F514</f>
        <v>9508</v>
      </c>
      <c r="H514" s="50"/>
      <c r="I514" s="50">
        <v>10043</v>
      </c>
      <c r="J514" s="50">
        <f>I514</f>
        <v>10043</v>
      </c>
      <c r="K514" s="16"/>
      <c r="L514" s="16">
        <v>10607</v>
      </c>
      <c r="M514" s="16">
        <f>L514</f>
        <v>10607</v>
      </c>
      <c r="N514" s="16"/>
    </row>
    <row r="515" spans="1:14" ht="24.75" customHeight="1">
      <c r="A515" s="22"/>
      <c r="B515" s="22" t="s">
        <v>212</v>
      </c>
      <c r="C515" s="51"/>
      <c r="D515" s="51"/>
      <c r="E515" s="51"/>
      <c r="F515" s="51"/>
      <c r="G515" s="51"/>
      <c r="H515" s="51"/>
      <c r="I515" s="51"/>
      <c r="J515" s="51"/>
      <c r="K515" s="16"/>
      <c r="L515" s="16"/>
      <c r="M515" s="16"/>
      <c r="N515" s="16"/>
    </row>
    <row r="516" spans="1:14" ht="31.5">
      <c r="A516" s="17"/>
      <c r="B516" s="17" t="s">
        <v>241</v>
      </c>
      <c r="C516" s="52"/>
      <c r="D516" s="52"/>
      <c r="E516" s="52"/>
      <c r="F516" s="52"/>
      <c r="G516" s="52"/>
      <c r="H516" s="52"/>
      <c r="I516" s="52"/>
      <c r="J516" s="52"/>
      <c r="K516" s="16"/>
      <c r="L516" s="16"/>
      <c r="M516" s="16"/>
      <c r="N516" s="16"/>
    </row>
    <row r="517" spans="1:14" ht="47.25">
      <c r="A517" s="17"/>
      <c r="B517" s="220" t="s">
        <v>415</v>
      </c>
      <c r="C517" s="94">
        <f>C504/C514</f>
        <v>0.014007003501750876</v>
      </c>
      <c r="D517" s="94">
        <f>D504/D514</f>
        <v>0.014007003501750876</v>
      </c>
      <c r="E517" s="94"/>
      <c r="F517" s="94">
        <f>F504/F514</f>
        <v>0.009423643247791333</v>
      </c>
      <c r="G517" s="94">
        <f>G504/G514</f>
        <v>0.009423643247791333</v>
      </c>
      <c r="H517" s="94"/>
      <c r="I517" s="94">
        <f>I504/I514</f>
        <v>0.009419496166484118</v>
      </c>
      <c r="J517" s="94">
        <f>J504/J514</f>
        <v>0.009419496166484118</v>
      </c>
      <c r="K517" s="94"/>
      <c r="L517" s="94">
        <f>L504/L514</f>
        <v>0.009418308664089752</v>
      </c>
      <c r="M517" s="94">
        <f>M504/M514</f>
        <v>0.009418308664089752</v>
      </c>
      <c r="N517" s="16"/>
    </row>
    <row r="518" spans="1:14" ht="15.75">
      <c r="A518" s="22"/>
      <c r="B518" s="22" t="s">
        <v>333</v>
      </c>
      <c r="C518" s="51"/>
      <c r="D518" s="51"/>
      <c r="E518" s="51"/>
      <c r="F518" s="51"/>
      <c r="G518" s="51"/>
      <c r="H518" s="51"/>
      <c r="I518" s="51"/>
      <c r="J518" s="51"/>
      <c r="K518" s="16"/>
      <c r="L518" s="16"/>
      <c r="M518" s="16"/>
      <c r="N518" s="16"/>
    </row>
    <row r="519" spans="1:14" ht="31.5">
      <c r="A519" s="17"/>
      <c r="B519" s="17" t="s">
        <v>242</v>
      </c>
      <c r="C519" s="41"/>
      <c r="D519" s="41"/>
      <c r="E519" s="41"/>
      <c r="F519" s="41"/>
      <c r="G519" s="41"/>
      <c r="H519" s="41"/>
      <c r="I519" s="41"/>
      <c r="J519" s="41"/>
      <c r="K519" s="16"/>
      <c r="L519" s="16"/>
      <c r="M519" s="16"/>
      <c r="N519" s="16"/>
    </row>
    <row r="520" spans="1:14" ht="47.25">
      <c r="A520" s="17"/>
      <c r="B520" s="220" t="s">
        <v>415</v>
      </c>
      <c r="C520" s="41">
        <f aca="true" t="shared" si="135" ref="C520:M520">C517/C509*100</f>
        <v>33.35000833750208</v>
      </c>
      <c r="D520" s="41">
        <f t="shared" si="135"/>
        <v>33.35000833750208</v>
      </c>
      <c r="E520" s="41"/>
      <c r="F520" s="41">
        <f t="shared" si="135"/>
        <v>22.4372458280746</v>
      </c>
      <c r="G520" s="41">
        <f t="shared" si="135"/>
        <v>22.4372458280746</v>
      </c>
      <c r="H520" s="41"/>
      <c r="I520" s="41">
        <f t="shared" si="135"/>
        <v>22.427371824962183</v>
      </c>
      <c r="J520" s="41">
        <f t="shared" si="135"/>
        <v>22.427371824962183</v>
      </c>
      <c r="K520" s="41"/>
      <c r="L520" s="41">
        <f t="shared" si="135"/>
        <v>22.42454443830893</v>
      </c>
      <c r="M520" s="41">
        <f t="shared" si="135"/>
        <v>22.42454443830893</v>
      </c>
      <c r="N520" s="16"/>
    </row>
    <row r="521" spans="1:14" ht="151.5" customHeight="1">
      <c r="A521" s="13"/>
      <c r="B521" s="240" t="s">
        <v>421</v>
      </c>
      <c r="C521" s="35">
        <f aca="true" t="shared" si="136" ref="C521:M521">C522+C523</f>
        <v>19</v>
      </c>
      <c r="D521" s="35">
        <f t="shared" si="136"/>
        <v>19</v>
      </c>
      <c r="E521" s="35"/>
      <c r="F521" s="35">
        <f t="shared" si="136"/>
        <v>20.3</v>
      </c>
      <c r="G521" s="35">
        <f t="shared" si="136"/>
        <v>20.3</v>
      </c>
      <c r="H521" s="35"/>
      <c r="I521" s="35">
        <f t="shared" si="136"/>
        <v>21.522499999999997</v>
      </c>
      <c r="J521" s="35">
        <f t="shared" si="136"/>
        <v>21.522499999999997</v>
      </c>
      <c r="K521" s="35"/>
      <c r="L521" s="35">
        <f t="shared" si="136"/>
        <v>22.7691875</v>
      </c>
      <c r="M521" s="35">
        <f t="shared" si="136"/>
        <v>22.7691875</v>
      </c>
      <c r="N521" s="16"/>
    </row>
    <row r="522" spans="1:14" ht="36.75" customHeight="1">
      <c r="A522" s="13"/>
      <c r="B522" s="220" t="s">
        <v>415</v>
      </c>
      <c r="C522" s="35">
        <v>15</v>
      </c>
      <c r="D522" s="35">
        <v>15</v>
      </c>
      <c r="E522" s="35"/>
      <c r="F522" s="35">
        <v>16</v>
      </c>
      <c r="G522" s="35">
        <v>16</v>
      </c>
      <c r="H522" s="35"/>
      <c r="I522" s="35">
        <v>16.9</v>
      </c>
      <c r="J522" s="35">
        <v>16.9</v>
      </c>
      <c r="K522" s="35"/>
      <c r="L522" s="35">
        <v>17.8</v>
      </c>
      <c r="M522" s="35">
        <v>17.8</v>
      </c>
      <c r="N522" s="16"/>
    </row>
    <row r="523" spans="1:14" ht="31.5">
      <c r="A523" s="17"/>
      <c r="B523" s="9" t="s">
        <v>417</v>
      </c>
      <c r="C523" s="35">
        <f>D523</f>
        <v>4</v>
      </c>
      <c r="D523" s="42">
        <v>4</v>
      </c>
      <c r="E523" s="42"/>
      <c r="F523" s="42">
        <f>D523*1.075</f>
        <v>4.3</v>
      </c>
      <c r="G523" s="42">
        <f>F523</f>
        <v>4.3</v>
      </c>
      <c r="H523" s="42"/>
      <c r="I523" s="42">
        <f>G523*1.075</f>
        <v>4.6225</v>
      </c>
      <c r="J523" s="42">
        <f>I523</f>
        <v>4.6225</v>
      </c>
      <c r="K523" s="28"/>
      <c r="L523" s="42">
        <f>J523*1.075</f>
        <v>4.969187499999999</v>
      </c>
      <c r="M523" s="42">
        <f>L523</f>
        <v>4.969187499999999</v>
      </c>
      <c r="N523" s="143"/>
    </row>
    <row r="524" spans="1:14" ht="15.75">
      <c r="A524" s="23"/>
      <c r="B524" s="23" t="s">
        <v>360</v>
      </c>
      <c r="C524" s="41"/>
      <c r="D524" s="25"/>
      <c r="E524" s="25"/>
      <c r="F524" s="25"/>
      <c r="G524" s="25"/>
      <c r="H524" s="25"/>
      <c r="I524" s="25"/>
      <c r="J524" s="25"/>
      <c r="K524" s="16"/>
      <c r="L524" s="109"/>
      <c r="M524" s="109"/>
      <c r="N524" s="143"/>
    </row>
    <row r="525" spans="1:14" ht="66" customHeight="1">
      <c r="A525" s="13"/>
      <c r="B525" s="13" t="s">
        <v>378</v>
      </c>
      <c r="C525" s="49">
        <f aca="true" t="shared" si="137" ref="C525:M525">C526+C527</f>
        <v>24</v>
      </c>
      <c r="D525" s="49">
        <f t="shared" si="137"/>
        <v>24</v>
      </c>
      <c r="E525" s="49">
        <f t="shared" si="137"/>
        <v>0</v>
      </c>
      <c r="F525" s="49">
        <f t="shared" si="137"/>
        <v>24</v>
      </c>
      <c r="G525" s="49">
        <f t="shared" si="137"/>
        <v>24</v>
      </c>
      <c r="H525" s="49">
        <f t="shared" si="137"/>
        <v>0</v>
      </c>
      <c r="I525" s="49">
        <f t="shared" si="137"/>
        <v>24</v>
      </c>
      <c r="J525" s="49">
        <f t="shared" si="137"/>
        <v>24</v>
      </c>
      <c r="K525" s="49">
        <f t="shared" si="137"/>
        <v>0</v>
      </c>
      <c r="L525" s="49">
        <f t="shared" si="137"/>
        <v>24</v>
      </c>
      <c r="M525" s="49">
        <f t="shared" si="137"/>
        <v>24</v>
      </c>
      <c r="N525" s="14"/>
    </row>
    <row r="526" spans="1:14" ht="49.5" customHeight="1">
      <c r="A526" s="13"/>
      <c r="B526" s="220" t="s">
        <v>415</v>
      </c>
      <c r="C526" s="49">
        <v>12</v>
      </c>
      <c r="D526" s="50">
        <v>12</v>
      </c>
      <c r="E526" s="50"/>
      <c r="F526" s="49">
        <v>12</v>
      </c>
      <c r="G526" s="49">
        <v>12</v>
      </c>
      <c r="H526" s="49"/>
      <c r="I526" s="49">
        <v>12</v>
      </c>
      <c r="J526" s="50">
        <v>12</v>
      </c>
      <c r="K526" s="16"/>
      <c r="L526" s="109">
        <v>12</v>
      </c>
      <c r="M526" s="109">
        <v>12</v>
      </c>
      <c r="N526" s="14"/>
    </row>
    <row r="527" spans="1:14" ht="31.5">
      <c r="A527" s="17"/>
      <c r="B527" s="9" t="s">
        <v>417</v>
      </c>
      <c r="C527" s="50">
        <f aca="true" t="shared" si="138" ref="C527:M527">C531</f>
        <v>12</v>
      </c>
      <c r="D527" s="50">
        <f t="shared" si="138"/>
        <v>12</v>
      </c>
      <c r="E527" s="50"/>
      <c r="F527" s="50">
        <f t="shared" si="138"/>
        <v>12</v>
      </c>
      <c r="G527" s="50">
        <f t="shared" si="138"/>
        <v>12</v>
      </c>
      <c r="H527" s="50"/>
      <c r="I527" s="50">
        <f t="shared" si="138"/>
        <v>12</v>
      </c>
      <c r="J527" s="50">
        <f t="shared" si="138"/>
        <v>12</v>
      </c>
      <c r="K527" s="50"/>
      <c r="L527" s="50">
        <f t="shared" si="138"/>
        <v>12</v>
      </c>
      <c r="M527" s="50">
        <f t="shared" si="138"/>
        <v>12</v>
      </c>
      <c r="N527" s="143"/>
    </row>
    <row r="528" spans="1:14" ht="15.75">
      <c r="A528" s="23"/>
      <c r="B528" s="23" t="s">
        <v>211</v>
      </c>
      <c r="C528" s="41"/>
      <c r="D528" s="25"/>
      <c r="E528" s="25"/>
      <c r="F528" s="25"/>
      <c r="G528" s="25"/>
      <c r="H528" s="25"/>
      <c r="I528" s="25"/>
      <c r="J528" s="25"/>
      <c r="K528" s="16"/>
      <c r="L528" s="109"/>
      <c r="M528" s="109"/>
      <c r="N528" s="143"/>
    </row>
    <row r="529" spans="1:14" ht="33.75" customHeight="1">
      <c r="A529" s="13"/>
      <c r="B529" s="13" t="s">
        <v>146</v>
      </c>
      <c r="C529" s="50">
        <f aca="true" t="shared" si="139" ref="C529:M529">C530+C531</f>
        <v>24</v>
      </c>
      <c r="D529" s="50">
        <f t="shared" si="139"/>
        <v>24</v>
      </c>
      <c r="E529" s="50">
        <f t="shared" si="139"/>
        <v>0</v>
      </c>
      <c r="F529" s="50">
        <f t="shared" si="139"/>
        <v>24</v>
      </c>
      <c r="G529" s="50">
        <f t="shared" si="139"/>
        <v>24</v>
      </c>
      <c r="H529" s="50">
        <f t="shared" si="139"/>
        <v>0</v>
      </c>
      <c r="I529" s="50">
        <f t="shared" si="139"/>
        <v>24</v>
      </c>
      <c r="J529" s="50">
        <f t="shared" si="139"/>
        <v>24</v>
      </c>
      <c r="K529" s="50">
        <f t="shared" si="139"/>
        <v>0</v>
      </c>
      <c r="L529" s="50">
        <f t="shared" si="139"/>
        <v>24</v>
      </c>
      <c r="M529" s="50">
        <f t="shared" si="139"/>
        <v>24</v>
      </c>
      <c r="N529" s="143"/>
    </row>
    <row r="530" spans="1:14" ht="52.5" customHeight="1">
      <c r="A530" s="13"/>
      <c r="B530" s="220" t="s">
        <v>415</v>
      </c>
      <c r="C530" s="50">
        <v>12</v>
      </c>
      <c r="D530" s="50">
        <v>12</v>
      </c>
      <c r="E530" s="50"/>
      <c r="F530" s="50">
        <v>12</v>
      </c>
      <c r="G530" s="50">
        <v>12</v>
      </c>
      <c r="H530" s="50"/>
      <c r="I530" s="50">
        <v>12</v>
      </c>
      <c r="J530" s="50">
        <v>12</v>
      </c>
      <c r="K530" s="16"/>
      <c r="L530" s="109">
        <v>12</v>
      </c>
      <c r="M530" s="109">
        <v>12</v>
      </c>
      <c r="N530" s="143"/>
    </row>
    <row r="531" spans="1:14" ht="31.5">
      <c r="A531" s="17"/>
      <c r="B531" s="9" t="s">
        <v>417</v>
      </c>
      <c r="C531" s="50">
        <v>12</v>
      </c>
      <c r="D531" s="50">
        <v>12</v>
      </c>
      <c r="E531" s="50"/>
      <c r="F531" s="50">
        <v>12</v>
      </c>
      <c r="G531" s="50">
        <v>12</v>
      </c>
      <c r="H531" s="50"/>
      <c r="I531" s="50">
        <v>12</v>
      </c>
      <c r="J531" s="50">
        <v>12</v>
      </c>
      <c r="K531" s="16"/>
      <c r="L531" s="16">
        <v>12</v>
      </c>
      <c r="M531" s="16">
        <v>12</v>
      </c>
      <c r="N531" s="143"/>
    </row>
    <row r="532" spans="1:14" ht="19.5" customHeight="1">
      <c r="A532" s="23"/>
      <c r="B532" s="23" t="s">
        <v>212</v>
      </c>
      <c r="C532" s="41"/>
      <c r="D532" s="25"/>
      <c r="E532" s="25"/>
      <c r="F532" s="25"/>
      <c r="G532" s="25"/>
      <c r="H532" s="25"/>
      <c r="I532" s="25"/>
      <c r="J532" s="25"/>
      <c r="K532" s="16"/>
      <c r="L532" s="109"/>
      <c r="M532" s="109"/>
      <c r="N532" s="143"/>
    </row>
    <row r="533" spans="1:14" ht="31.5">
      <c r="A533" s="13"/>
      <c r="B533" s="13" t="s">
        <v>243</v>
      </c>
      <c r="C533" s="51">
        <f aca="true" t="shared" si="140" ref="C533:M533">C521/C529</f>
        <v>0.7916666666666666</v>
      </c>
      <c r="D533" s="51">
        <f t="shared" si="140"/>
        <v>0.7916666666666666</v>
      </c>
      <c r="E533" s="51"/>
      <c r="F533" s="51">
        <f t="shared" si="140"/>
        <v>0.8458333333333333</v>
      </c>
      <c r="G533" s="51">
        <f t="shared" si="140"/>
        <v>0.8458333333333333</v>
      </c>
      <c r="H533" s="51"/>
      <c r="I533" s="51">
        <f t="shared" si="140"/>
        <v>0.8967708333333332</v>
      </c>
      <c r="J533" s="51">
        <f t="shared" si="140"/>
        <v>0.8967708333333332</v>
      </c>
      <c r="K533" s="51"/>
      <c r="L533" s="51">
        <f t="shared" si="140"/>
        <v>0.9487161458333334</v>
      </c>
      <c r="M533" s="51">
        <f t="shared" si="140"/>
        <v>0.9487161458333334</v>
      </c>
      <c r="N533" s="143"/>
    </row>
    <row r="534" spans="1:14" ht="47.25">
      <c r="A534" s="13"/>
      <c r="B534" s="220" t="s">
        <v>415</v>
      </c>
      <c r="C534" s="51">
        <f>C522/C530</f>
        <v>1.25</v>
      </c>
      <c r="D534" s="51">
        <f aca="true" t="shared" si="141" ref="D534:M534">D522/D530</f>
        <v>1.25</v>
      </c>
      <c r="E534" s="51"/>
      <c r="F534" s="51">
        <f t="shared" si="141"/>
        <v>1.3333333333333333</v>
      </c>
      <c r="G534" s="51">
        <f t="shared" si="141"/>
        <v>1.3333333333333333</v>
      </c>
      <c r="H534" s="51"/>
      <c r="I534" s="51">
        <f t="shared" si="141"/>
        <v>1.4083333333333332</v>
      </c>
      <c r="J534" s="51">
        <f t="shared" si="141"/>
        <v>1.4083333333333332</v>
      </c>
      <c r="K534" s="51"/>
      <c r="L534" s="51">
        <f t="shared" si="141"/>
        <v>1.4833333333333334</v>
      </c>
      <c r="M534" s="51">
        <f t="shared" si="141"/>
        <v>1.4833333333333334</v>
      </c>
      <c r="N534" s="51"/>
    </row>
    <row r="535" spans="1:14" ht="31.5">
      <c r="A535" s="17"/>
      <c r="B535" s="9" t="s">
        <v>417</v>
      </c>
      <c r="C535" s="51">
        <f aca="true" t="shared" si="142" ref="C535:M535">C523/C531</f>
        <v>0.3333333333333333</v>
      </c>
      <c r="D535" s="51">
        <f t="shared" si="142"/>
        <v>0.3333333333333333</v>
      </c>
      <c r="E535" s="51"/>
      <c r="F535" s="51">
        <f t="shared" si="142"/>
        <v>0.35833333333333334</v>
      </c>
      <c r="G535" s="51">
        <f t="shared" si="142"/>
        <v>0.35833333333333334</v>
      </c>
      <c r="H535" s="51"/>
      <c r="I535" s="51">
        <f t="shared" si="142"/>
        <v>0.3852083333333333</v>
      </c>
      <c r="J535" s="51">
        <f t="shared" si="142"/>
        <v>0.3852083333333333</v>
      </c>
      <c r="K535" s="51"/>
      <c r="L535" s="51">
        <f t="shared" si="142"/>
        <v>0.41409895833333327</v>
      </c>
      <c r="M535" s="51">
        <f t="shared" si="142"/>
        <v>0.41409895833333327</v>
      </c>
      <c r="N535" s="143"/>
    </row>
    <row r="536" spans="1:14" ht="15.75">
      <c r="A536" s="14"/>
      <c r="B536" s="22" t="s">
        <v>333</v>
      </c>
      <c r="C536" s="14"/>
      <c r="D536" s="14"/>
      <c r="E536" s="14"/>
      <c r="F536" s="109"/>
      <c r="G536" s="109"/>
      <c r="H536" s="109"/>
      <c r="I536" s="109"/>
      <c r="J536" s="109"/>
      <c r="K536" s="109"/>
      <c r="L536" s="109"/>
      <c r="M536" s="109"/>
      <c r="N536" s="14"/>
    </row>
    <row r="537" spans="1:14" ht="33" customHeight="1">
      <c r="A537" s="14"/>
      <c r="B537" s="107" t="s">
        <v>269</v>
      </c>
      <c r="C537" s="25">
        <v>100</v>
      </c>
      <c r="D537" s="25">
        <v>100</v>
      </c>
      <c r="E537" s="25"/>
      <c r="F537" s="25">
        <v>100</v>
      </c>
      <c r="G537" s="25">
        <v>100</v>
      </c>
      <c r="H537" s="25"/>
      <c r="I537" s="25">
        <v>100</v>
      </c>
      <c r="J537" s="25">
        <v>100</v>
      </c>
      <c r="K537" s="25"/>
      <c r="L537" s="25">
        <v>100</v>
      </c>
      <c r="M537" s="25">
        <v>100</v>
      </c>
      <c r="N537" s="14"/>
    </row>
    <row r="538" spans="1:14" ht="93.75">
      <c r="A538" s="245" t="s">
        <v>126</v>
      </c>
      <c r="B538" s="22"/>
      <c r="C538" s="42">
        <f>C541+C551+C590+C629+C663+C691+C718+C752+C782</f>
        <v>84703.40000000001</v>
      </c>
      <c r="D538" s="265">
        <f>D551+D629+D782+D541</f>
        <v>1344.9</v>
      </c>
      <c r="E538" s="42">
        <f>E541+E551+E590+E629+E663+E691+E718+E752+E782</f>
        <v>83358.5</v>
      </c>
      <c r="F538" s="42">
        <f>F541+F551+F590+F629+F663+F691+F718+F752</f>
        <v>50937.100000000006</v>
      </c>
      <c r="G538" s="42"/>
      <c r="H538" s="42">
        <f>H541+H551+H590+H629+H663+H691+H718+H752</f>
        <v>50937.100000000006</v>
      </c>
      <c r="I538" s="42">
        <f>I541+I551+I590+I629+I663+I691+I718+I752</f>
        <v>52583.600000000006</v>
      </c>
      <c r="J538" s="42"/>
      <c r="K538" s="42">
        <f>K541+K551+K590+K629+K663+K691+K718+K752</f>
        <v>52583.600000000006</v>
      </c>
      <c r="L538" s="42">
        <f>L541+L551+L590+L629+L663+L691+L718+L752</f>
        <v>41290.5</v>
      </c>
      <c r="M538" s="42"/>
      <c r="N538" s="42">
        <f>N541+N551+N590+N629+N663+N691+N718+N752</f>
        <v>41290.5</v>
      </c>
    </row>
    <row r="539" spans="1:14" ht="204.75">
      <c r="A539" s="2" t="s">
        <v>127</v>
      </c>
      <c r="B539" s="11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</row>
    <row r="540" spans="1:14" ht="112.5" customHeight="1">
      <c r="A540" s="14"/>
      <c r="B540" s="244" t="s">
        <v>100</v>
      </c>
      <c r="C540" s="182"/>
      <c r="D540" s="182"/>
      <c r="E540" s="182"/>
      <c r="F540" s="28"/>
      <c r="G540" s="28"/>
      <c r="H540" s="28"/>
      <c r="I540" s="28"/>
      <c r="J540" s="28"/>
      <c r="K540" s="28"/>
      <c r="L540" s="28"/>
      <c r="M540" s="28"/>
      <c r="N540" s="182"/>
    </row>
    <row r="541" spans="1:14" ht="96" customHeight="1">
      <c r="A541" s="14"/>
      <c r="B541" s="231" t="s">
        <v>416</v>
      </c>
      <c r="C541" s="35">
        <f>D541+E541</f>
        <v>6229.5</v>
      </c>
      <c r="D541" s="41">
        <v>10.4</v>
      </c>
      <c r="E541" s="35">
        <v>6219.1</v>
      </c>
      <c r="F541" s="35">
        <f>G541+H541</f>
        <v>1369.8</v>
      </c>
      <c r="G541" s="41"/>
      <c r="H541" s="41">
        <v>1369.8</v>
      </c>
      <c r="I541" s="35">
        <f>K541</f>
        <v>405.6</v>
      </c>
      <c r="J541" s="41"/>
      <c r="K541" s="41">
        <v>405.6</v>
      </c>
      <c r="L541" s="43">
        <f>N541</f>
        <v>447</v>
      </c>
      <c r="M541" s="45"/>
      <c r="N541" s="45">
        <v>447</v>
      </c>
    </row>
    <row r="542" spans="1:14" ht="15.75">
      <c r="A542" s="14"/>
      <c r="B542" s="174" t="s">
        <v>360</v>
      </c>
      <c r="C542" s="49"/>
      <c r="D542" s="50"/>
      <c r="E542" s="50"/>
      <c r="F542" s="49"/>
      <c r="G542" s="50"/>
      <c r="H542" s="50"/>
      <c r="I542" s="49"/>
      <c r="J542" s="50"/>
      <c r="K542" s="183"/>
      <c r="L542" s="67"/>
      <c r="M542" s="39"/>
      <c r="N542" s="39"/>
    </row>
    <row r="543" spans="1:14" ht="34.5" customHeight="1">
      <c r="A543" s="14"/>
      <c r="B543" s="111" t="s">
        <v>41</v>
      </c>
      <c r="C543" s="50">
        <f>E543</f>
        <v>1003</v>
      </c>
      <c r="D543" s="50"/>
      <c r="E543" s="50">
        <v>1003</v>
      </c>
      <c r="F543" s="50">
        <f>H543</f>
        <v>1003</v>
      </c>
      <c r="G543" s="50"/>
      <c r="H543" s="50">
        <v>1003</v>
      </c>
      <c r="I543" s="50">
        <f>K543</f>
        <v>1003</v>
      </c>
      <c r="J543" s="50"/>
      <c r="K543" s="50">
        <v>1003</v>
      </c>
      <c r="L543" s="39">
        <f>N543</f>
        <v>1003</v>
      </c>
      <c r="M543" s="39"/>
      <c r="N543" s="39">
        <v>1003</v>
      </c>
    </row>
    <row r="544" spans="1:14" ht="33" customHeight="1">
      <c r="A544" s="14"/>
      <c r="B544" s="111" t="s">
        <v>42</v>
      </c>
      <c r="C544" s="50">
        <f>E544</f>
        <v>524</v>
      </c>
      <c r="D544" s="50"/>
      <c r="E544" s="50">
        <v>524</v>
      </c>
      <c r="F544" s="50">
        <f>H544</f>
        <v>619</v>
      </c>
      <c r="G544" s="50"/>
      <c r="H544" s="50">
        <f>E544+E546</f>
        <v>619</v>
      </c>
      <c r="I544" s="50">
        <f>K544</f>
        <v>646</v>
      </c>
      <c r="J544" s="50"/>
      <c r="K544" s="50">
        <f>H544+H546</f>
        <v>646</v>
      </c>
      <c r="L544" s="39">
        <f>N544</f>
        <v>680</v>
      </c>
      <c r="M544" s="39"/>
      <c r="N544" s="39">
        <v>680</v>
      </c>
    </row>
    <row r="545" spans="1:14" ht="21" customHeight="1">
      <c r="A545" s="14"/>
      <c r="B545" s="174" t="s">
        <v>211</v>
      </c>
      <c r="C545" s="41"/>
      <c r="D545" s="183"/>
      <c r="E545" s="183"/>
      <c r="F545" s="41"/>
      <c r="G545" s="183"/>
      <c r="H545" s="183"/>
      <c r="I545" s="41"/>
      <c r="J545" s="50"/>
      <c r="K545" s="183"/>
      <c r="L545" s="39"/>
      <c r="M545" s="39"/>
      <c r="N545" s="39"/>
    </row>
    <row r="546" spans="1:14" ht="35.25" customHeight="1">
      <c r="A546" s="172"/>
      <c r="B546" s="111" t="s">
        <v>43</v>
      </c>
      <c r="C546" s="50">
        <f>D546+E546</f>
        <v>108</v>
      </c>
      <c r="D546" s="183">
        <v>13</v>
      </c>
      <c r="E546" s="183">
        <v>95</v>
      </c>
      <c r="F546" s="50">
        <f>H546</f>
        <v>27</v>
      </c>
      <c r="G546" s="183"/>
      <c r="H546" s="183">
        <v>27</v>
      </c>
      <c r="I546" s="50">
        <f>K546</f>
        <v>12</v>
      </c>
      <c r="J546" s="50"/>
      <c r="K546" s="183">
        <v>12</v>
      </c>
      <c r="L546" s="39">
        <f>N546</f>
        <v>9</v>
      </c>
      <c r="M546" s="39"/>
      <c r="N546" s="39">
        <v>9</v>
      </c>
    </row>
    <row r="547" spans="1:14" ht="22.5" customHeight="1">
      <c r="A547" s="173"/>
      <c r="B547" s="174" t="s">
        <v>212</v>
      </c>
      <c r="C547" s="41"/>
      <c r="D547" s="41"/>
      <c r="E547" s="41"/>
      <c r="F547" s="41"/>
      <c r="G547" s="41"/>
      <c r="H547" s="41"/>
      <c r="I547" s="41"/>
      <c r="J547" s="50"/>
      <c r="K547" s="41"/>
      <c r="L547" s="39"/>
      <c r="M547" s="39"/>
      <c r="N547" s="39"/>
    </row>
    <row r="548" spans="1:14" ht="45.75" customHeight="1">
      <c r="A548" s="109"/>
      <c r="B548" s="252" t="s">
        <v>44</v>
      </c>
      <c r="C548" s="41">
        <f aca="true" t="shared" si="143" ref="C548:N548">C541/C546</f>
        <v>57.68055555555556</v>
      </c>
      <c r="D548" s="41">
        <f t="shared" si="143"/>
        <v>0.8</v>
      </c>
      <c r="E548" s="41">
        <f t="shared" si="143"/>
        <v>65.4642105263158</v>
      </c>
      <c r="F548" s="41">
        <f t="shared" si="143"/>
        <v>50.733333333333334</v>
      </c>
      <c r="G548" s="41"/>
      <c r="H548" s="41">
        <f t="shared" si="143"/>
        <v>50.733333333333334</v>
      </c>
      <c r="I548" s="41">
        <f t="shared" si="143"/>
        <v>33.800000000000004</v>
      </c>
      <c r="J548" s="41"/>
      <c r="K548" s="41">
        <f t="shared" si="143"/>
        <v>33.800000000000004</v>
      </c>
      <c r="L548" s="41">
        <f t="shared" si="143"/>
        <v>49.666666666666664</v>
      </c>
      <c r="M548" s="41"/>
      <c r="N548" s="41">
        <f t="shared" si="143"/>
        <v>49.666666666666664</v>
      </c>
    </row>
    <row r="549" spans="1:14" ht="15.75">
      <c r="A549" s="14"/>
      <c r="B549" s="253" t="s">
        <v>333</v>
      </c>
      <c r="C549" s="41"/>
      <c r="D549" s="51"/>
      <c r="E549" s="51"/>
      <c r="F549" s="41"/>
      <c r="G549" s="51"/>
      <c r="H549" s="51"/>
      <c r="I549" s="41"/>
      <c r="J549" s="50"/>
      <c r="K549" s="51"/>
      <c r="L549" s="39"/>
      <c r="M549" s="39"/>
      <c r="N549" s="39"/>
    </row>
    <row r="550" spans="1:14" ht="42" customHeight="1">
      <c r="A550" s="14"/>
      <c r="B550" s="111" t="s">
        <v>45</v>
      </c>
      <c r="C550" s="41">
        <f aca="true" t="shared" si="144" ref="C550:N550">C544*100/C543</f>
        <v>52.243270189431705</v>
      </c>
      <c r="D550" s="41"/>
      <c r="E550" s="41">
        <f t="shared" si="144"/>
        <v>52.243270189431705</v>
      </c>
      <c r="F550" s="41">
        <f t="shared" si="144"/>
        <v>61.7148554336989</v>
      </c>
      <c r="G550" s="41"/>
      <c r="H550" s="41">
        <f t="shared" si="144"/>
        <v>61.7148554336989</v>
      </c>
      <c r="I550" s="41">
        <f t="shared" si="144"/>
        <v>64.40677966101696</v>
      </c>
      <c r="J550" s="41"/>
      <c r="K550" s="41">
        <f t="shared" si="144"/>
        <v>64.40677966101696</v>
      </c>
      <c r="L550" s="41">
        <f t="shared" si="144"/>
        <v>67.79661016949153</v>
      </c>
      <c r="M550" s="41"/>
      <c r="N550" s="41">
        <f t="shared" si="144"/>
        <v>67.79661016949153</v>
      </c>
    </row>
    <row r="551" spans="1:14" ht="157.5" customHeight="1">
      <c r="A551" s="14"/>
      <c r="B551" s="230" t="s">
        <v>46</v>
      </c>
      <c r="C551" s="42">
        <f aca="true" t="shared" si="145" ref="C551:N551">C552+C553+C554+C555</f>
        <v>37020.4</v>
      </c>
      <c r="D551" s="42">
        <f>D552+D555</f>
        <v>544.4</v>
      </c>
      <c r="E551" s="42">
        <f t="shared" si="145"/>
        <v>36476</v>
      </c>
      <c r="F551" s="42">
        <f t="shared" si="145"/>
        <v>18251.9</v>
      </c>
      <c r="G551" s="42"/>
      <c r="H551" s="42">
        <f t="shared" si="145"/>
        <v>18251.9</v>
      </c>
      <c r="I551" s="42">
        <f t="shared" si="145"/>
        <v>15147.4</v>
      </c>
      <c r="J551" s="42"/>
      <c r="K551" s="42">
        <f t="shared" si="145"/>
        <v>15147.4</v>
      </c>
      <c r="L551" s="42">
        <f t="shared" si="145"/>
        <v>15680.900000000001</v>
      </c>
      <c r="M551" s="42"/>
      <c r="N551" s="42">
        <f t="shared" si="145"/>
        <v>15680.900000000001</v>
      </c>
    </row>
    <row r="552" spans="1:14" ht="47.25">
      <c r="A552" s="14"/>
      <c r="B552" s="231" t="s">
        <v>415</v>
      </c>
      <c r="C552" s="41">
        <f>D552+E552</f>
        <v>29975.9</v>
      </c>
      <c r="D552" s="41">
        <v>382.7</v>
      </c>
      <c r="E552" s="41">
        <v>29593.2</v>
      </c>
      <c r="F552" s="41">
        <v>14654.4</v>
      </c>
      <c r="G552" s="41"/>
      <c r="H552" s="41">
        <f>F552</f>
        <v>14654.4</v>
      </c>
      <c r="I552" s="41">
        <v>11230.5</v>
      </c>
      <c r="J552" s="184"/>
      <c r="K552" s="41">
        <f>I552</f>
        <v>11230.5</v>
      </c>
      <c r="L552" s="41">
        <v>11589.2</v>
      </c>
      <c r="M552" s="41"/>
      <c r="N552" s="41">
        <f>L552</f>
        <v>11589.2</v>
      </c>
    </row>
    <row r="553" spans="1:14" ht="31.5">
      <c r="A553" s="172"/>
      <c r="B553" s="108" t="s">
        <v>417</v>
      </c>
      <c r="C553" s="41">
        <f>D553+E553</f>
        <v>619</v>
      </c>
      <c r="D553" s="41"/>
      <c r="E553" s="41">
        <v>619</v>
      </c>
      <c r="F553" s="41">
        <v>533.5</v>
      </c>
      <c r="G553" s="50"/>
      <c r="H553" s="41">
        <f>F553</f>
        <v>533.5</v>
      </c>
      <c r="I553" s="41">
        <f>K553</f>
        <v>563.4</v>
      </c>
      <c r="J553" s="184"/>
      <c r="K553" s="41">
        <v>563.4</v>
      </c>
      <c r="L553" s="45">
        <f>N553</f>
        <v>612</v>
      </c>
      <c r="M553" s="45"/>
      <c r="N553" s="45">
        <v>612</v>
      </c>
    </row>
    <row r="554" spans="1:14" ht="47.25">
      <c r="A554" s="14"/>
      <c r="B554" s="251" t="s">
        <v>419</v>
      </c>
      <c r="C554" s="41">
        <f>D554+E554</f>
        <v>1953</v>
      </c>
      <c r="D554" s="41"/>
      <c r="E554" s="41">
        <v>1953</v>
      </c>
      <c r="F554" s="41">
        <f>H554</f>
        <v>930</v>
      </c>
      <c r="G554" s="41"/>
      <c r="H554" s="41">
        <v>930</v>
      </c>
      <c r="I554" s="41">
        <f>K554</f>
        <v>1100</v>
      </c>
      <c r="J554" s="184"/>
      <c r="K554" s="41">
        <v>1100</v>
      </c>
      <c r="L554" s="45">
        <f>N554</f>
        <v>1100</v>
      </c>
      <c r="M554" s="45"/>
      <c r="N554" s="45">
        <v>1100</v>
      </c>
    </row>
    <row r="555" spans="1:14" ht="53.25" customHeight="1">
      <c r="A555" s="14"/>
      <c r="B555" s="236" t="s">
        <v>418</v>
      </c>
      <c r="C555" s="41">
        <f>D555+E555</f>
        <v>4472.5</v>
      </c>
      <c r="D555" s="266">
        <v>161.7</v>
      </c>
      <c r="E555" s="41">
        <v>4310.8</v>
      </c>
      <c r="F555" s="41">
        <v>2134</v>
      </c>
      <c r="G555" s="41"/>
      <c r="H555" s="41">
        <f>F555</f>
        <v>2134</v>
      </c>
      <c r="I555" s="41">
        <v>2253.5</v>
      </c>
      <c r="J555" s="184"/>
      <c r="K555" s="41">
        <f>I555</f>
        <v>2253.5</v>
      </c>
      <c r="L555" s="39">
        <v>2379.7</v>
      </c>
      <c r="M555" s="39"/>
      <c r="N555" s="39">
        <f>L555</f>
        <v>2379.7</v>
      </c>
    </row>
    <row r="556" spans="1:14" ht="15.75">
      <c r="A556" s="14"/>
      <c r="B556" s="23" t="s">
        <v>360</v>
      </c>
      <c r="C556" s="41"/>
      <c r="D556" s="41"/>
      <c r="E556" s="41"/>
      <c r="F556" s="41"/>
      <c r="G556" s="41"/>
      <c r="H556" s="41"/>
      <c r="I556" s="41"/>
      <c r="J556" s="185"/>
      <c r="K556" s="41"/>
      <c r="L556" s="39"/>
      <c r="M556" s="39"/>
      <c r="N556" s="39"/>
    </row>
    <row r="557" spans="1:14" ht="30.75" customHeight="1">
      <c r="A557" s="14"/>
      <c r="B557" s="13" t="s">
        <v>41</v>
      </c>
      <c r="C557" s="50">
        <f>C558+C559+C560+C561</f>
        <v>6610</v>
      </c>
      <c r="D557" s="50"/>
      <c r="E557" s="50">
        <f>E558+E559+E560+E561</f>
        <v>6610</v>
      </c>
      <c r="F557" s="50">
        <f>F558+F559+F560+F561</f>
        <v>6610</v>
      </c>
      <c r="G557" s="50"/>
      <c r="H557" s="50">
        <f>H558+H559+H560+H561</f>
        <v>6610</v>
      </c>
      <c r="I557" s="50">
        <f>I558+I559+I560+I561</f>
        <v>6610</v>
      </c>
      <c r="J557" s="50"/>
      <c r="K557" s="50">
        <f>K558+K559+K560+K561</f>
        <v>6610</v>
      </c>
      <c r="L557" s="50">
        <f>L558+L559+L560+L561</f>
        <v>6610</v>
      </c>
      <c r="M557" s="50"/>
      <c r="N557" s="50">
        <f>N558+N559+N560+N561</f>
        <v>6610</v>
      </c>
    </row>
    <row r="558" spans="1:14" ht="47.25">
      <c r="A558" s="14"/>
      <c r="B558" s="231" t="s">
        <v>415</v>
      </c>
      <c r="C558" s="50">
        <v>4502</v>
      </c>
      <c r="D558" s="50"/>
      <c r="E558" s="50">
        <v>4502</v>
      </c>
      <c r="F558" s="50">
        <v>4502</v>
      </c>
      <c r="G558" s="50"/>
      <c r="H558" s="50">
        <v>4502</v>
      </c>
      <c r="I558" s="50">
        <v>4502</v>
      </c>
      <c r="J558" s="50"/>
      <c r="K558" s="50">
        <v>4502</v>
      </c>
      <c r="L558" s="50">
        <v>4502</v>
      </c>
      <c r="M558" s="50"/>
      <c r="N558" s="50">
        <v>4502</v>
      </c>
    </row>
    <row r="559" spans="1:14" ht="31.5">
      <c r="A559" s="14"/>
      <c r="B559" s="108" t="s">
        <v>417</v>
      </c>
      <c r="C559" s="50">
        <f>E559</f>
        <v>277</v>
      </c>
      <c r="D559" s="50"/>
      <c r="E559" s="50">
        <v>277</v>
      </c>
      <c r="F559" s="50">
        <f>H559</f>
        <v>277</v>
      </c>
      <c r="G559" s="50"/>
      <c r="H559" s="50">
        <v>277</v>
      </c>
      <c r="I559" s="50">
        <f>K559</f>
        <v>277</v>
      </c>
      <c r="J559" s="50"/>
      <c r="K559" s="50">
        <v>277</v>
      </c>
      <c r="L559" s="39">
        <f>N559</f>
        <v>277</v>
      </c>
      <c r="M559" s="39"/>
      <c r="N559" s="39">
        <v>277</v>
      </c>
    </row>
    <row r="560" spans="1:14" ht="47.25">
      <c r="A560" s="14"/>
      <c r="B560" s="251" t="s">
        <v>419</v>
      </c>
      <c r="C560" s="50">
        <v>661</v>
      </c>
      <c r="D560" s="50"/>
      <c r="E560" s="50">
        <v>661</v>
      </c>
      <c r="F560" s="50">
        <v>661</v>
      </c>
      <c r="G560" s="50"/>
      <c r="H560" s="50">
        <f>F560</f>
        <v>661</v>
      </c>
      <c r="I560" s="50">
        <v>661</v>
      </c>
      <c r="J560" s="50"/>
      <c r="K560" s="50">
        <v>661</v>
      </c>
      <c r="L560" s="39">
        <v>661</v>
      </c>
      <c r="M560" s="39"/>
      <c r="N560" s="39">
        <v>661</v>
      </c>
    </row>
    <row r="561" spans="1:14" ht="50.25" customHeight="1">
      <c r="A561" s="14"/>
      <c r="B561" s="236" t="s">
        <v>418</v>
      </c>
      <c r="C561" s="50">
        <f>E561</f>
        <v>1170</v>
      </c>
      <c r="D561" s="50"/>
      <c r="E561" s="50">
        <v>1170</v>
      </c>
      <c r="F561" s="50">
        <f>H561</f>
        <v>1170</v>
      </c>
      <c r="G561" s="50"/>
      <c r="H561" s="50">
        <v>1170</v>
      </c>
      <c r="I561" s="50">
        <f>K561</f>
        <v>1170</v>
      </c>
      <c r="J561" s="50"/>
      <c r="K561" s="50">
        <v>1170</v>
      </c>
      <c r="L561" s="50">
        <f>N561</f>
        <v>1170</v>
      </c>
      <c r="M561" s="50"/>
      <c r="N561" s="50">
        <v>1170</v>
      </c>
    </row>
    <row r="562" spans="1:14" ht="34.5" customHeight="1">
      <c r="A562" s="14"/>
      <c r="B562" s="32" t="s">
        <v>47</v>
      </c>
      <c r="C562" s="50">
        <f>C563+C564+C565+C566</f>
        <v>2607</v>
      </c>
      <c r="D562" s="50"/>
      <c r="E562" s="50">
        <f>E563+E564+E565+E566</f>
        <v>2607</v>
      </c>
      <c r="F562" s="50">
        <f>F563+F564+F565+F566</f>
        <v>2657</v>
      </c>
      <c r="G562" s="50"/>
      <c r="H562" s="50">
        <f>H563+H564+H565+H566</f>
        <v>2675</v>
      </c>
      <c r="I562" s="50">
        <f>I563+I564+I565+I566</f>
        <v>2755</v>
      </c>
      <c r="J562" s="50"/>
      <c r="K562" s="50">
        <f>K563+K564+K565+K566</f>
        <v>2755</v>
      </c>
      <c r="L562" s="50">
        <f>L563+L564+L565+L566</f>
        <v>2884</v>
      </c>
      <c r="M562" s="50"/>
      <c r="N562" s="50">
        <f>N563+N564+N565+N566</f>
        <v>2890</v>
      </c>
    </row>
    <row r="563" spans="1:14" ht="47.25">
      <c r="A563" s="14"/>
      <c r="B563" s="231" t="s">
        <v>415</v>
      </c>
      <c r="C563" s="50">
        <v>1508</v>
      </c>
      <c r="D563" s="50"/>
      <c r="E563" s="50">
        <f>C563</f>
        <v>1508</v>
      </c>
      <c r="F563" s="50">
        <v>1548</v>
      </c>
      <c r="G563" s="50"/>
      <c r="H563" s="50">
        <f>E563+E574</f>
        <v>1566</v>
      </c>
      <c r="I563" s="50">
        <f>K563</f>
        <v>1617</v>
      </c>
      <c r="J563" s="50"/>
      <c r="K563" s="50">
        <f>H563+H574</f>
        <v>1617</v>
      </c>
      <c r="L563" s="50">
        <v>1731</v>
      </c>
      <c r="M563" s="50"/>
      <c r="N563" s="50">
        <f>K563+K574</f>
        <v>1737</v>
      </c>
    </row>
    <row r="564" spans="1:14" ht="31.5">
      <c r="A564" s="14"/>
      <c r="B564" s="108" t="s">
        <v>417</v>
      </c>
      <c r="C564" s="50">
        <f aca="true" t="shared" si="146" ref="C564:C569">E564</f>
        <v>112</v>
      </c>
      <c r="D564" s="50"/>
      <c r="E564" s="50">
        <v>112</v>
      </c>
      <c r="F564" s="50">
        <f>H564</f>
        <v>88</v>
      </c>
      <c r="G564" s="50"/>
      <c r="H564" s="50">
        <v>88</v>
      </c>
      <c r="I564" s="50">
        <f>K564</f>
        <v>87</v>
      </c>
      <c r="J564" s="50"/>
      <c r="K564" s="50">
        <v>87</v>
      </c>
      <c r="L564" s="39">
        <f>N564</f>
        <v>86</v>
      </c>
      <c r="M564" s="39"/>
      <c r="N564" s="39">
        <v>86</v>
      </c>
    </row>
    <row r="565" spans="1:14" ht="47.25">
      <c r="A565" s="14"/>
      <c r="B565" s="251" t="s">
        <v>419</v>
      </c>
      <c r="C565" s="50">
        <f t="shared" si="146"/>
        <v>382</v>
      </c>
      <c r="D565" s="50"/>
      <c r="E565" s="50">
        <v>382</v>
      </c>
      <c r="F565" s="50">
        <f>H565</f>
        <v>402</v>
      </c>
      <c r="G565" s="50"/>
      <c r="H565" s="50">
        <f>E565+E576</f>
        <v>402</v>
      </c>
      <c r="I565" s="50">
        <f>K565</f>
        <v>411</v>
      </c>
      <c r="J565" s="50"/>
      <c r="K565" s="50">
        <f>H565+H576</f>
        <v>411</v>
      </c>
      <c r="L565" s="47">
        <f>N565</f>
        <v>417</v>
      </c>
      <c r="M565" s="39"/>
      <c r="N565" s="47">
        <f>K565+K576</f>
        <v>417</v>
      </c>
    </row>
    <row r="566" spans="1:14" ht="54.75" customHeight="1">
      <c r="A566" s="14"/>
      <c r="B566" s="236" t="s">
        <v>418</v>
      </c>
      <c r="C566" s="50">
        <f t="shared" si="146"/>
        <v>605</v>
      </c>
      <c r="D566" s="50"/>
      <c r="E566" s="50">
        <v>605</v>
      </c>
      <c r="F566" s="50">
        <f>H566</f>
        <v>619</v>
      </c>
      <c r="G566" s="50"/>
      <c r="H566" s="50">
        <v>619</v>
      </c>
      <c r="I566" s="50">
        <f>K566</f>
        <v>640</v>
      </c>
      <c r="J566" s="50"/>
      <c r="K566" s="50">
        <v>640</v>
      </c>
      <c r="L566" s="39">
        <f>N566</f>
        <v>650</v>
      </c>
      <c r="M566" s="39"/>
      <c r="N566" s="39">
        <v>650</v>
      </c>
    </row>
    <row r="567" spans="1:14" ht="37.5" customHeight="1">
      <c r="A567" s="14"/>
      <c r="B567" s="32" t="s">
        <v>48</v>
      </c>
      <c r="C567" s="50">
        <f t="shared" si="146"/>
        <v>5331</v>
      </c>
      <c r="D567" s="50"/>
      <c r="E567" s="50">
        <f>E568+E569+E570+E571</f>
        <v>5331</v>
      </c>
      <c r="F567" s="50">
        <f>C567-C573</f>
        <v>4980</v>
      </c>
      <c r="G567" s="50"/>
      <c r="H567" s="50">
        <f>F567</f>
        <v>4980</v>
      </c>
      <c r="I567" s="50">
        <f>F567-F573</f>
        <v>4896</v>
      </c>
      <c r="J567" s="50"/>
      <c r="K567" s="50">
        <f>K568+K569+K570+K571</f>
        <v>5051</v>
      </c>
      <c r="L567" s="50">
        <f>I567-I573</f>
        <v>4747</v>
      </c>
      <c r="M567" s="50"/>
      <c r="N567" s="50">
        <f>L567</f>
        <v>4747</v>
      </c>
    </row>
    <row r="568" spans="1:14" ht="47.25">
      <c r="A568" s="14"/>
      <c r="B568" s="231" t="s">
        <v>415</v>
      </c>
      <c r="C568" s="50">
        <f t="shared" si="146"/>
        <v>4043</v>
      </c>
      <c r="D568" s="50"/>
      <c r="E568" s="50">
        <v>4043</v>
      </c>
      <c r="F568" s="50">
        <f>C568-C574</f>
        <v>3900</v>
      </c>
      <c r="G568" s="50"/>
      <c r="H568" s="50">
        <f>F568</f>
        <v>3900</v>
      </c>
      <c r="I568" s="50">
        <f>F568-F574</f>
        <v>3849</v>
      </c>
      <c r="J568" s="50"/>
      <c r="K568" s="50">
        <f>H568-H574</f>
        <v>3849</v>
      </c>
      <c r="L568" s="50">
        <f>I568-I574</f>
        <v>3729</v>
      </c>
      <c r="M568" s="50"/>
      <c r="N568" s="50">
        <f>L568</f>
        <v>3729</v>
      </c>
    </row>
    <row r="569" spans="1:14" ht="31.5">
      <c r="A569" s="14"/>
      <c r="B569" s="108" t="s">
        <v>417</v>
      </c>
      <c r="C569" s="50">
        <f t="shared" si="146"/>
        <v>556</v>
      </c>
      <c r="D569" s="50"/>
      <c r="E569" s="50">
        <v>556</v>
      </c>
      <c r="F569" s="50">
        <f>C569-C575</f>
        <v>544</v>
      </c>
      <c r="G569" s="50"/>
      <c r="H569" s="50">
        <f>F569</f>
        <v>544</v>
      </c>
      <c r="I569" s="50">
        <f>F569-F575</f>
        <v>534</v>
      </c>
      <c r="J569" s="50"/>
      <c r="K569" s="50">
        <f>H569-H575</f>
        <v>534</v>
      </c>
      <c r="L569" s="50">
        <f>I569-I575</f>
        <v>528</v>
      </c>
      <c r="M569" s="39"/>
      <c r="N569" s="50">
        <f>L569</f>
        <v>528</v>
      </c>
    </row>
    <row r="570" spans="1:14" ht="47.25">
      <c r="A570" s="14"/>
      <c r="B570" s="251" t="s">
        <v>419</v>
      </c>
      <c r="C570" s="50">
        <v>167</v>
      </c>
      <c r="D570" s="50"/>
      <c r="E570" s="50">
        <v>167</v>
      </c>
      <c r="F570" s="50">
        <f>C570-C576</f>
        <v>147</v>
      </c>
      <c r="G570" s="50"/>
      <c r="H570" s="50">
        <f>F570</f>
        <v>147</v>
      </c>
      <c r="I570" s="50">
        <f>F570-F576</f>
        <v>138</v>
      </c>
      <c r="J570" s="50"/>
      <c r="K570" s="50">
        <f>H570-H576</f>
        <v>138</v>
      </c>
      <c r="L570" s="50">
        <f>I570-I576</f>
        <v>132</v>
      </c>
      <c r="M570" s="39"/>
      <c r="N570" s="50">
        <f>L570</f>
        <v>132</v>
      </c>
    </row>
    <row r="571" spans="1:14" ht="51" customHeight="1">
      <c r="A571" s="14"/>
      <c r="B571" s="236" t="s">
        <v>418</v>
      </c>
      <c r="C571" s="50">
        <f>E571</f>
        <v>565</v>
      </c>
      <c r="D571" s="50"/>
      <c r="E571" s="50">
        <f>E561-E566</f>
        <v>565</v>
      </c>
      <c r="F571" s="50">
        <f>C571-C577</f>
        <v>389</v>
      </c>
      <c r="G571" s="50"/>
      <c r="H571" s="50">
        <f>F571</f>
        <v>389</v>
      </c>
      <c r="I571" s="50">
        <f>F571-F577</f>
        <v>375</v>
      </c>
      <c r="J571" s="50"/>
      <c r="K571" s="50">
        <f>K561-K566</f>
        <v>530</v>
      </c>
      <c r="L571" s="50">
        <f>I571-I577</f>
        <v>358</v>
      </c>
      <c r="M571" s="39"/>
      <c r="N571" s="50">
        <f>L571</f>
        <v>358</v>
      </c>
    </row>
    <row r="572" spans="1:14" ht="23.25" customHeight="1">
      <c r="A572" s="14"/>
      <c r="B572" s="229" t="s">
        <v>211</v>
      </c>
      <c r="C572" s="41"/>
      <c r="D572" s="41"/>
      <c r="E572" s="41"/>
      <c r="F572" s="41"/>
      <c r="G572" s="41"/>
      <c r="H572" s="41"/>
      <c r="I572" s="41"/>
      <c r="J572" s="50"/>
      <c r="K572" s="41"/>
      <c r="L572" s="39"/>
      <c r="M572" s="39"/>
      <c r="N572" s="39"/>
    </row>
    <row r="573" spans="1:14" ht="37.5" customHeight="1">
      <c r="A573" s="14"/>
      <c r="B573" s="111" t="s">
        <v>43</v>
      </c>
      <c r="C573" s="50">
        <f>C574+C575+C576+C577</f>
        <v>351</v>
      </c>
      <c r="D573" s="50">
        <f>D574+D577</f>
        <v>233</v>
      </c>
      <c r="E573" s="50">
        <f>E574+E575+E576+E577</f>
        <v>118</v>
      </c>
      <c r="F573" s="50">
        <f>F574+F575+F576+F577</f>
        <v>84</v>
      </c>
      <c r="G573" s="50"/>
      <c r="H573" s="50">
        <f>H574+H575+H576+H577</f>
        <v>84</v>
      </c>
      <c r="I573" s="50">
        <f>I574+I575+I576+I577</f>
        <v>149</v>
      </c>
      <c r="J573" s="50"/>
      <c r="K573" s="50">
        <f>K574+K575+K576+K577</f>
        <v>149</v>
      </c>
      <c r="L573" s="50">
        <f>L574+L575+L576+L577</f>
        <v>235</v>
      </c>
      <c r="M573" s="50"/>
      <c r="N573" s="50">
        <f>N574+N575+N576+N577</f>
        <v>235</v>
      </c>
    </row>
    <row r="574" spans="1:14" ht="47.25">
      <c r="A574" s="14"/>
      <c r="B574" s="231" t="s">
        <v>415</v>
      </c>
      <c r="C574" s="50">
        <f>D574+E574</f>
        <v>143</v>
      </c>
      <c r="D574" s="50">
        <v>85</v>
      </c>
      <c r="E574" s="50">
        <v>58</v>
      </c>
      <c r="F574" s="50">
        <v>51</v>
      </c>
      <c r="G574" s="50"/>
      <c r="H574" s="50">
        <f>F574</f>
        <v>51</v>
      </c>
      <c r="I574" s="50">
        <v>120</v>
      </c>
      <c r="J574" s="50"/>
      <c r="K574" s="50">
        <f>I574</f>
        <v>120</v>
      </c>
      <c r="L574" s="50">
        <v>198</v>
      </c>
      <c r="M574" s="50"/>
      <c r="N574" s="50">
        <f>L574</f>
        <v>198</v>
      </c>
    </row>
    <row r="575" spans="1:14" ht="31.5">
      <c r="A575" s="14"/>
      <c r="B575" s="108" t="s">
        <v>417</v>
      </c>
      <c r="C575" s="50">
        <f>D575+E575</f>
        <v>12</v>
      </c>
      <c r="D575" s="50"/>
      <c r="E575" s="50">
        <v>12</v>
      </c>
      <c r="F575" s="50">
        <f>H575</f>
        <v>10</v>
      </c>
      <c r="G575" s="50"/>
      <c r="H575" s="50">
        <v>10</v>
      </c>
      <c r="I575" s="50">
        <f>K575</f>
        <v>6</v>
      </c>
      <c r="J575" s="50"/>
      <c r="K575" s="50">
        <v>6</v>
      </c>
      <c r="L575" s="39">
        <f>N575</f>
        <v>17</v>
      </c>
      <c r="M575" s="39"/>
      <c r="N575" s="39">
        <v>17</v>
      </c>
    </row>
    <row r="576" spans="1:14" ht="47.25">
      <c r="A576" s="14"/>
      <c r="B576" s="251" t="s">
        <v>419</v>
      </c>
      <c r="C576" s="50">
        <f>D576+E576</f>
        <v>20</v>
      </c>
      <c r="D576" s="50"/>
      <c r="E576" s="50">
        <v>20</v>
      </c>
      <c r="F576" s="50">
        <f>H576</f>
        <v>9</v>
      </c>
      <c r="G576" s="50"/>
      <c r="H576" s="50">
        <v>9</v>
      </c>
      <c r="I576" s="50">
        <f>K576</f>
        <v>6</v>
      </c>
      <c r="J576" s="50"/>
      <c r="K576" s="50">
        <v>6</v>
      </c>
      <c r="L576" s="39">
        <f>N576</f>
        <v>5</v>
      </c>
      <c r="M576" s="39"/>
      <c r="N576" s="39">
        <v>5</v>
      </c>
    </row>
    <row r="577" spans="1:14" ht="54" customHeight="1">
      <c r="A577" s="14"/>
      <c r="B577" s="236" t="s">
        <v>418</v>
      </c>
      <c r="C577" s="50">
        <f>D577+E577</f>
        <v>176</v>
      </c>
      <c r="D577" s="50">
        <v>148</v>
      </c>
      <c r="E577" s="50">
        <v>28</v>
      </c>
      <c r="F577" s="50">
        <f>H577</f>
        <v>14</v>
      </c>
      <c r="G577" s="50"/>
      <c r="H577" s="50">
        <v>14</v>
      </c>
      <c r="I577" s="50">
        <f>K577</f>
        <v>17</v>
      </c>
      <c r="J577" s="50"/>
      <c r="K577" s="50">
        <v>17</v>
      </c>
      <c r="L577" s="50">
        <f>N577</f>
        <v>15</v>
      </c>
      <c r="M577" s="50"/>
      <c r="N577" s="50">
        <v>15</v>
      </c>
    </row>
    <row r="578" spans="1:14" ht="21.75" customHeight="1">
      <c r="A578" s="14"/>
      <c r="B578" s="174" t="s">
        <v>212</v>
      </c>
      <c r="C578" s="41"/>
      <c r="D578" s="41"/>
      <c r="E578" s="41"/>
      <c r="F578" s="41"/>
      <c r="G578" s="41"/>
      <c r="H578" s="41"/>
      <c r="I578" s="41"/>
      <c r="J578" s="50"/>
      <c r="K578" s="41"/>
      <c r="L578" s="39"/>
      <c r="M578" s="39"/>
      <c r="N578" s="39"/>
    </row>
    <row r="579" spans="1:14" ht="32.25" customHeight="1">
      <c r="A579" s="14"/>
      <c r="B579" s="111" t="s">
        <v>49</v>
      </c>
      <c r="C579" s="41">
        <f aca="true" t="shared" si="147" ref="C579:E580">C551/C573</f>
        <v>105.47122507122508</v>
      </c>
      <c r="D579" s="41">
        <f t="shared" si="147"/>
        <v>2.3364806866952788</v>
      </c>
      <c r="E579" s="41">
        <f t="shared" si="147"/>
        <v>309.1186440677966</v>
      </c>
      <c r="F579" s="41">
        <f>H579</f>
        <v>217.28452380952382</v>
      </c>
      <c r="G579" s="41"/>
      <c r="H579" s="41">
        <f aca="true" t="shared" si="148" ref="H579:I582">H551/H573</f>
        <v>217.28452380952382</v>
      </c>
      <c r="I579" s="41">
        <f t="shared" si="148"/>
        <v>101.66040268456375</v>
      </c>
      <c r="J579" s="41"/>
      <c r="K579" s="41">
        <f aca="true" t="shared" si="149" ref="K579:L583">K551/K573</f>
        <v>101.66040268456375</v>
      </c>
      <c r="L579" s="41">
        <f t="shared" si="149"/>
        <v>66.72723404255319</v>
      </c>
      <c r="M579" s="41"/>
      <c r="N579" s="41">
        <f>N551/N573</f>
        <v>66.72723404255319</v>
      </c>
    </row>
    <row r="580" spans="1:14" ht="47.25">
      <c r="A580" s="14"/>
      <c r="B580" s="231" t="s">
        <v>415</v>
      </c>
      <c r="C580" s="41">
        <f t="shared" si="147"/>
        <v>209.62167832167833</v>
      </c>
      <c r="D580" s="41">
        <f t="shared" si="147"/>
        <v>4.50235294117647</v>
      </c>
      <c r="E580" s="41">
        <f t="shared" si="147"/>
        <v>510.22758620689655</v>
      </c>
      <c r="F580" s="41">
        <f>F552/F574</f>
        <v>287.3411764705882</v>
      </c>
      <c r="G580" s="41"/>
      <c r="H580" s="41">
        <f t="shared" si="148"/>
        <v>287.3411764705882</v>
      </c>
      <c r="I580" s="41">
        <f t="shared" si="148"/>
        <v>93.5875</v>
      </c>
      <c r="J580" s="41"/>
      <c r="K580" s="41">
        <f t="shared" si="149"/>
        <v>93.5875</v>
      </c>
      <c r="L580" s="41">
        <f t="shared" si="149"/>
        <v>58.531313131313134</v>
      </c>
      <c r="M580" s="41"/>
      <c r="N580" s="41">
        <f>N552/N574</f>
        <v>58.531313131313134</v>
      </c>
    </row>
    <row r="581" spans="1:14" ht="31.5">
      <c r="A581" s="14"/>
      <c r="B581" s="108" t="s">
        <v>417</v>
      </c>
      <c r="C581" s="41">
        <f>C553/C575</f>
        <v>51.583333333333336</v>
      </c>
      <c r="D581" s="41"/>
      <c r="E581" s="41">
        <f>E553/E575</f>
        <v>51.583333333333336</v>
      </c>
      <c r="F581" s="41">
        <f>F553/F575</f>
        <v>53.35</v>
      </c>
      <c r="G581" s="41"/>
      <c r="H581" s="41">
        <f t="shared" si="148"/>
        <v>53.35</v>
      </c>
      <c r="I581" s="41">
        <f t="shared" si="148"/>
        <v>93.89999999999999</v>
      </c>
      <c r="J581" s="41"/>
      <c r="K581" s="41">
        <f t="shared" si="149"/>
        <v>93.89999999999999</v>
      </c>
      <c r="L581" s="41">
        <f t="shared" si="149"/>
        <v>36</v>
      </c>
      <c r="M581" s="41"/>
      <c r="N581" s="41">
        <f>N553/N575</f>
        <v>36</v>
      </c>
    </row>
    <row r="582" spans="1:14" ht="47.25">
      <c r="A582" s="14"/>
      <c r="B582" s="251" t="s">
        <v>419</v>
      </c>
      <c r="C582" s="41">
        <f>C554/C576</f>
        <v>97.65</v>
      </c>
      <c r="D582" s="41"/>
      <c r="E582" s="41">
        <f>E554/E576</f>
        <v>97.65</v>
      </c>
      <c r="F582" s="41">
        <f>F554/F576</f>
        <v>103.33333333333333</v>
      </c>
      <c r="G582" s="41"/>
      <c r="H582" s="41">
        <f t="shared" si="148"/>
        <v>103.33333333333333</v>
      </c>
      <c r="I582" s="41">
        <f t="shared" si="148"/>
        <v>183.33333333333334</v>
      </c>
      <c r="J582" s="41"/>
      <c r="K582" s="41">
        <f t="shared" si="149"/>
        <v>183.33333333333334</v>
      </c>
      <c r="L582" s="41">
        <f t="shared" si="149"/>
        <v>220</v>
      </c>
      <c r="M582" s="41"/>
      <c r="N582" s="41">
        <f>N554/N576</f>
        <v>220</v>
      </c>
    </row>
    <row r="583" spans="1:14" ht="50.25" customHeight="1">
      <c r="A583" s="14"/>
      <c r="B583" s="236" t="s">
        <v>418</v>
      </c>
      <c r="C583" s="41">
        <f>C555/C577</f>
        <v>25.411931818181817</v>
      </c>
      <c r="D583" s="266">
        <f>D555/D577</f>
        <v>1.0925675675675675</v>
      </c>
      <c r="E583" s="41">
        <f>E555/E577</f>
        <v>153.95714285714286</v>
      </c>
      <c r="F583" s="41">
        <f>F555/F577</f>
        <v>152.42857142857142</v>
      </c>
      <c r="G583" s="41"/>
      <c r="H583" s="41">
        <f>H555/H577</f>
        <v>152.42857142857142</v>
      </c>
      <c r="I583" s="41">
        <f>I555/I577</f>
        <v>132.55882352941177</v>
      </c>
      <c r="J583" s="41"/>
      <c r="K583" s="41">
        <f t="shared" si="149"/>
        <v>132.55882352941177</v>
      </c>
      <c r="L583" s="41">
        <f t="shared" si="149"/>
        <v>158.64666666666665</v>
      </c>
      <c r="M583" s="41"/>
      <c r="N583" s="41">
        <f>N555/N577</f>
        <v>158.64666666666665</v>
      </c>
    </row>
    <row r="584" spans="1:14" ht="15.75">
      <c r="A584" s="14"/>
      <c r="B584" s="174" t="s">
        <v>333</v>
      </c>
      <c r="C584" s="41"/>
      <c r="D584" s="41"/>
      <c r="E584" s="41"/>
      <c r="F584" s="41"/>
      <c r="G584" s="41"/>
      <c r="H584" s="41"/>
      <c r="I584" s="41"/>
      <c r="J584" s="41"/>
      <c r="K584" s="41"/>
      <c r="L584" s="39"/>
      <c r="M584" s="39"/>
      <c r="N584" s="39"/>
    </row>
    <row r="585" spans="1:14" ht="36" customHeight="1">
      <c r="A585" s="14"/>
      <c r="B585" s="111" t="s">
        <v>50</v>
      </c>
      <c r="C585" s="41">
        <f>C573/C567*100</f>
        <v>6.584130557118739</v>
      </c>
      <c r="D585" s="41"/>
      <c r="E585" s="41">
        <f>E573/E567*100</f>
        <v>2.2134683924216842</v>
      </c>
      <c r="F585" s="41">
        <f>F573/F567*100</f>
        <v>1.6867469879518073</v>
      </c>
      <c r="G585" s="41"/>
      <c r="H585" s="41">
        <f>H573/H567*100</f>
        <v>1.6867469879518073</v>
      </c>
      <c r="I585" s="41">
        <f>I573/I567*100</f>
        <v>3.043300653594771</v>
      </c>
      <c r="J585" s="41"/>
      <c r="K585" s="41">
        <f>K573/K567*100</f>
        <v>2.9499109087309443</v>
      </c>
      <c r="L585" s="41">
        <f>L573/L567*100</f>
        <v>4.9504950495049505</v>
      </c>
      <c r="M585" s="41"/>
      <c r="N585" s="41">
        <f>N573/N567*100</f>
        <v>4.9504950495049505</v>
      </c>
    </row>
    <row r="586" spans="1:14" ht="47.25">
      <c r="A586" s="14"/>
      <c r="B586" s="231" t="s">
        <v>415</v>
      </c>
      <c r="C586" s="41">
        <f>C574/C568*100</f>
        <v>3.536977491961415</v>
      </c>
      <c r="D586" s="41"/>
      <c r="E586" s="41">
        <f>E574/E568*100</f>
        <v>1.4345782834528815</v>
      </c>
      <c r="F586" s="41">
        <f>F574/F568*100</f>
        <v>1.3076923076923077</v>
      </c>
      <c r="G586" s="41"/>
      <c r="H586" s="41">
        <f>H574/H568*100</f>
        <v>1.3076923076923077</v>
      </c>
      <c r="I586" s="41">
        <f>I574/I568*100</f>
        <v>3.117692907248636</v>
      </c>
      <c r="J586" s="41"/>
      <c r="K586" s="41">
        <f>K574/K568*100</f>
        <v>3.117692907248636</v>
      </c>
      <c r="L586" s="41">
        <f>L574/L568*100</f>
        <v>5.3097345132743365</v>
      </c>
      <c r="M586" s="41"/>
      <c r="N586" s="41">
        <f>N574/N568*100</f>
        <v>5.3097345132743365</v>
      </c>
    </row>
    <row r="587" spans="1:14" ht="31.5">
      <c r="A587" s="14"/>
      <c r="B587" s="108" t="s">
        <v>417</v>
      </c>
      <c r="C587" s="41">
        <f>C564/C559*100</f>
        <v>40.43321299638989</v>
      </c>
      <c r="D587" s="41"/>
      <c r="E587" s="41">
        <f>E564/E559*100</f>
        <v>40.43321299638989</v>
      </c>
      <c r="F587" s="41">
        <f>F564/F559*100</f>
        <v>31.768953068592058</v>
      </c>
      <c r="G587" s="41"/>
      <c r="H587" s="41">
        <f>H564/H559*100</f>
        <v>31.768953068592058</v>
      </c>
      <c r="I587" s="41">
        <f>I564/I559*100</f>
        <v>31.40794223826715</v>
      </c>
      <c r="J587" s="41"/>
      <c r="K587" s="41">
        <f>K564/K559*100</f>
        <v>31.40794223826715</v>
      </c>
      <c r="L587" s="41">
        <f>L564/L559*100</f>
        <v>31.046931407942242</v>
      </c>
      <c r="M587" s="41"/>
      <c r="N587" s="41">
        <f>N564/N559*100</f>
        <v>31.046931407942242</v>
      </c>
    </row>
    <row r="588" spans="1:14" ht="47.25">
      <c r="A588" s="14"/>
      <c r="B588" s="251" t="s">
        <v>419</v>
      </c>
      <c r="C588" s="41">
        <f aca="true" t="shared" si="150" ref="C588:N588">C576/C560*100</f>
        <v>3.0257186081694405</v>
      </c>
      <c r="D588" s="41"/>
      <c r="E588" s="41">
        <f t="shared" si="150"/>
        <v>3.0257186081694405</v>
      </c>
      <c r="F588" s="41">
        <f t="shared" si="150"/>
        <v>1.361573373676248</v>
      </c>
      <c r="G588" s="41"/>
      <c r="H588" s="41">
        <f t="shared" si="150"/>
        <v>1.361573373676248</v>
      </c>
      <c r="I588" s="41">
        <f t="shared" si="150"/>
        <v>0.9077155824508321</v>
      </c>
      <c r="J588" s="41"/>
      <c r="K588" s="41">
        <f t="shared" si="150"/>
        <v>0.9077155824508321</v>
      </c>
      <c r="L588" s="41">
        <f t="shared" si="150"/>
        <v>0.7564296520423601</v>
      </c>
      <c r="M588" s="41"/>
      <c r="N588" s="41">
        <f t="shared" si="150"/>
        <v>0.7564296520423601</v>
      </c>
    </row>
    <row r="589" spans="1:14" ht="50.25" customHeight="1">
      <c r="A589" s="14"/>
      <c r="B589" s="236" t="s">
        <v>418</v>
      </c>
      <c r="C589" s="41">
        <f>C566/C561*100</f>
        <v>51.70940170940172</v>
      </c>
      <c r="D589" s="41"/>
      <c r="E589" s="41">
        <f>E566/E561*100</f>
        <v>51.70940170940172</v>
      </c>
      <c r="F589" s="41">
        <f>F566/F561*100</f>
        <v>52.90598290598291</v>
      </c>
      <c r="G589" s="41"/>
      <c r="H589" s="41">
        <f>H566/H561*100</f>
        <v>52.90598290598291</v>
      </c>
      <c r="I589" s="41">
        <f>I566/I561*100</f>
        <v>54.700854700854705</v>
      </c>
      <c r="J589" s="41"/>
      <c r="K589" s="41">
        <f>K566/K561*100</f>
        <v>54.700854700854705</v>
      </c>
      <c r="L589" s="41">
        <f>L566/L561*100</f>
        <v>55.55555555555556</v>
      </c>
      <c r="M589" s="41"/>
      <c r="N589" s="41">
        <f>N566/N561*100</f>
        <v>55.55555555555556</v>
      </c>
    </row>
    <row r="590" spans="1:14" ht="119.25" customHeight="1">
      <c r="A590" s="14"/>
      <c r="B590" s="243" t="s">
        <v>51</v>
      </c>
      <c r="C590" s="186">
        <f aca="true" t="shared" si="151" ref="C590:N590">C591+C592+C593</f>
        <v>717.1</v>
      </c>
      <c r="D590" s="186"/>
      <c r="E590" s="186">
        <f t="shared" si="151"/>
        <v>717.1</v>
      </c>
      <c r="F590" s="186">
        <f t="shared" si="151"/>
        <v>1237.4</v>
      </c>
      <c r="G590" s="186"/>
      <c r="H590" s="186">
        <f t="shared" si="151"/>
        <v>1237.4</v>
      </c>
      <c r="I590" s="186">
        <f t="shared" si="151"/>
        <v>2250.4</v>
      </c>
      <c r="J590" s="186"/>
      <c r="K590" s="186">
        <f t="shared" si="151"/>
        <v>2250.4</v>
      </c>
      <c r="L590" s="186">
        <f t="shared" si="151"/>
        <v>264.2</v>
      </c>
      <c r="M590" s="186"/>
      <c r="N590" s="186">
        <f t="shared" si="151"/>
        <v>264.2</v>
      </c>
    </row>
    <row r="591" spans="1:14" ht="47.25">
      <c r="A591" s="14"/>
      <c r="B591" s="231" t="s">
        <v>415</v>
      </c>
      <c r="C591" s="184">
        <f>E591</f>
        <v>580</v>
      </c>
      <c r="D591" s="184"/>
      <c r="E591" s="184">
        <v>580</v>
      </c>
      <c r="F591" s="184">
        <f>H591</f>
        <v>1237.4</v>
      </c>
      <c r="G591" s="184"/>
      <c r="H591" s="184">
        <v>1237.4</v>
      </c>
      <c r="I591" s="184">
        <f>K591</f>
        <v>1250.4</v>
      </c>
      <c r="J591" s="184"/>
      <c r="K591" s="184">
        <v>1250.4</v>
      </c>
      <c r="L591" s="184">
        <v>264.2</v>
      </c>
      <c r="M591" s="184"/>
      <c r="N591" s="184">
        <v>264.2</v>
      </c>
    </row>
    <row r="592" spans="1:14" ht="54" customHeight="1">
      <c r="A592" s="14"/>
      <c r="B592" s="236" t="s">
        <v>418</v>
      </c>
      <c r="C592" s="184"/>
      <c r="D592" s="184"/>
      <c r="E592" s="184"/>
      <c r="F592" s="184"/>
      <c r="G592" s="184"/>
      <c r="H592" s="184"/>
      <c r="I592" s="184">
        <f>K592</f>
        <v>1000</v>
      </c>
      <c r="J592" s="184"/>
      <c r="K592" s="184">
        <v>1000</v>
      </c>
      <c r="L592" s="39"/>
      <c r="M592" s="39"/>
      <c r="N592" s="39"/>
    </row>
    <row r="593" spans="1:14" ht="36" customHeight="1">
      <c r="A593" s="14"/>
      <c r="B593" s="108" t="s">
        <v>417</v>
      </c>
      <c r="C593" s="184">
        <f>E593</f>
        <v>137.1</v>
      </c>
      <c r="D593" s="184"/>
      <c r="E593" s="184">
        <v>137.1</v>
      </c>
      <c r="F593" s="184"/>
      <c r="G593" s="184"/>
      <c r="H593" s="184"/>
      <c r="I593" s="184"/>
      <c r="J593" s="184"/>
      <c r="K593" s="184"/>
      <c r="L593" s="39"/>
      <c r="M593" s="39"/>
      <c r="N593" s="39"/>
    </row>
    <row r="594" spans="1:14" ht="15.75">
      <c r="A594" s="14"/>
      <c r="B594" s="72" t="s">
        <v>360</v>
      </c>
      <c r="C594" s="184"/>
      <c r="D594" s="184"/>
      <c r="E594" s="184"/>
      <c r="F594" s="184"/>
      <c r="G594" s="184"/>
      <c r="H594" s="184"/>
      <c r="I594" s="184"/>
      <c r="J594" s="184"/>
      <c r="K594" s="184"/>
      <c r="L594" s="39"/>
      <c r="M594" s="39"/>
      <c r="N594" s="39"/>
    </row>
    <row r="595" spans="1:14" ht="69" customHeight="1">
      <c r="A595" s="14"/>
      <c r="B595" s="116" t="s">
        <v>52</v>
      </c>
      <c r="C595" s="185">
        <f>C596+C597+C598</f>
        <v>31</v>
      </c>
      <c r="D595" s="185"/>
      <c r="E595" s="185">
        <f>E596+E597+E598</f>
        <v>31</v>
      </c>
      <c r="F595" s="185">
        <f>F596+F597+F598</f>
        <v>31</v>
      </c>
      <c r="G595" s="185"/>
      <c r="H595" s="185">
        <f>H596+H597+H598</f>
        <v>31</v>
      </c>
      <c r="I595" s="185">
        <f>I596+I597+I598</f>
        <v>31</v>
      </c>
      <c r="J595" s="185"/>
      <c r="K595" s="185">
        <f>K596+K597+K598</f>
        <v>31</v>
      </c>
      <c r="L595" s="185">
        <f>L596+L597+L598</f>
        <v>31</v>
      </c>
      <c r="M595" s="185"/>
      <c r="N595" s="185">
        <f>N596+N597+N598</f>
        <v>31</v>
      </c>
    </row>
    <row r="596" spans="1:14" ht="47.25">
      <c r="A596" s="14"/>
      <c r="B596" s="231" t="s">
        <v>415</v>
      </c>
      <c r="C596" s="185">
        <v>25</v>
      </c>
      <c r="D596" s="185"/>
      <c r="E596" s="185">
        <v>25</v>
      </c>
      <c r="F596" s="185">
        <v>25</v>
      </c>
      <c r="G596" s="185"/>
      <c r="H596" s="185">
        <v>25</v>
      </c>
      <c r="I596" s="185">
        <v>25</v>
      </c>
      <c r="J596" s="185"/>
      <c r="K596" s="185">
        <v>25</v>
      </c>
      <c r="L596" s="39">
        <v>25</v>
      </c>
      <c r="M596" s="39"/>
      <c r="N596" s="39">
        <v>25</v>
      </c>
    </row>
    <row r="597" spans="1:14" ht="51.75" customHeight="1">
      <c r="A597" s="14"/>
      <c r="B597" s="236" t="s">
        <v>418</v>
      </c>
      <c r="C597" s="185">
        <v>5</v>
      </c>
      <c r="D597" s="185"/>
      <c r="E597" s="185">
        <v>5</v>
      </c>
      <c r="F597" s="185">
        <v>5</v>
      </c>
      <c r="G597" s="185"/>
      <c r="H597" s="185">
        <v>5</v>
      </c>
      <c r="I597" s="185">
        <v>5</v>
      </c>
      <c r="J597" s="185"/>
      <c r="K597" s="185">
        <v>5</v>
      </c>
      <c r="L597" s="185">
        <v>5</v>
      </c>
      <c r="M597" s="185"/>
      <c r="N597" s="185">
        <v>5</v>
      </c>
    </row>
    <row r="598" spans="1:14" ht="47.25">
      <c r="A598" s="14"/>
      <c r="B598" s="251" t="s">
        <v>419</v>
      </c>
      <c r="C598" s="185">
        <v>1</v>
      </c>
      <c r="D598" s="185"/>
      <c r="E598" s="185">
        <v>1</v>
      </c>
      <c r="F598" s="185">
        <v>1</v>
      </c>
      <c r="G598" s="185"/>
      <c r="H598" s="185">
        <v>1</v>
      </c>
      <c r="I598" s="185">
        <v>1</v>
      </c>
      <c r="J598" s="185"/>
      <c r="K598" s="185">
        <v>1</v>
      </c>
      <c r="L598" s="39">
        <v>1</v>
      </c>
      <c r="M598" s="39"/>
      <c r="N598" s="39">
        <v>1</v>
      </c>
    </row>
    <row r="599" spans="1:14" ht="47.25">
      <c r="A599" s="14"/>
      <c r="B599" s="116" t="s">
        <v>53</v>
      </c>
      <c r="C599" s="185">
        <f aca="true" t="shared" si="152" ref="C599:N599">C600+C601</f>
        <v>3</v>
      </c>
      <c r="D599" s="185"/>
      <c r="E599" s="185">
        <f t="shared" si="152"/>
        <v>3</v>
      </c>
      <c r="F599" s="185">
        <f t="shared" si="152"/>
        <v>3</v>
      </c>
      <c r="G599" s="185"/>
      <c r="H599" s="185">
        <f t="shared" si="152"/>
        <v>3</v>
      </c>
      <c r="I599" s="185">
        <f t="shared" si="152"/>
        <v>2</v>
      </c>
      <c r="J599" s="185"/>
      <c r="K599" s="185">
        <f t="shared" si="152"/>
        <v>2</v>
      </c>
      <c r="L599" s="185">
        <f t="shared" si="152"/>
        <v>2</v>
      </c>
      <c r="M599" s="185"/>
      <c r="N599" s="185">
        <f t="shared" si="152"/>
        <v>2</v>
      </c>
    </row>
    <row r="600" spans="1:14" ht="47.25">
      <c r="A600" s="14"/>
      <c r="B600" s="231" t="s">
        <v>415</v>
      </c>
      <c r="C600" s="185">
        <v>3</v>
      </c>
      <c r="D600" s="185"/>
      <c r="E600" s="185">
        <v>3</v>
      </c>
      <c r="F600" s="185">
        <v>3</v>
      </c>
      <c r="G600" s="185"/>
      <c r="H600" s="185">
        <v>3</v>
      </c>
      <c r="I600" s="185">
        <v>2</v>
      </c>
      <c r="J600" s="185"/>
      <c r="K600" s="185">
        <v>2</v>
      </c>
      <c r="L600" s="39">
        <v>2</v>
      </c>
      <c r="M600" s="39"/>
      <c r="N600" s="39">
        <v>2</v>
      </c>
    </row>
    <row r="601" spans="1:14" ht="47.25">
      <c r="A601" s="14"/>
      <c r="B601" s="236" t="s">
        <v>418</v>
      </c>
      <c r="C601" s="185"/>
      <c r="D601" s="185"/>
      <c r="E601" s="185"/>
      <c r="F601" s="185"/>
      <c r="G601" s="185"/>
      <c r="H601" s="185"/>
      <c r="I601" s="185"/>
      <c r="J601" s="185"/>
      <c r="K601" s="185"/>
      <c r="L601" s="39"/>
      <c r="M601" s="39"/>
      <c r="N601" s="39"/>
    </row>
    <row r="602" spans="1:14" ht="52.5" customHeight="1">
      <c r="A602" s="14"/>
      <c r="B602" s="116" t="s">
        <v>54</v>
      </c>
      <c r="C602" s="185"/>
      <c r="D602" s="185"/>
      <c r="E602" s="185"/>
      <c r="F602" s="185">
        <f>F603</f>
        <v>1</v>
      </c>
      <c r="G602" s="185"/>
      <c r="H602" s="185">
        <f>H603</f>
        <v>1</v>
      </c>
      <c r="I602" s="185">
        <v>3</v>
      </c>
      <c r="J602" s="185"/>
      <c r="K602" s="185">
        <v>3</v>
      </c>
      <c r="L602" s="39"/>
      <c r="M602" s="39"/>
      <c r="N602" s="39"/>
    </row>
    <row r="603" spans="1:14" ht="47.25">
      <c r="A603" s="14"/>
      <c r="B603" s="231" t="s">
        <v>415</v>
      </c>
      <c r="C603" s="185"/>
      <c r="D603" s="185"/>
      <c r="E603" s="185"/>
      <c r="F603" s="185">
        <v>1</v>
      </c>
      <c r="G603" s="185"/>
      <c r="H603" s="185">
        <v>1</v>
      </c>
      <c r="I603" s="185">
        <v>2</v>
      </c>
      <c r="J603" s="185"/>
      <c r="K603" s="185">
        <v>2</v>
      </c>
      <c r="L603" s="39"/>
      <c r="M603" s="39"/>
      <c r="N603" s="39"/>
    </row>
    <row r="604" spans="1:14" ht="55.5" customHeight="1">
      <c r="A604" s="14"/>
      <c r="B604" s="236" t="s">
        <v>418</v>
      </c>
      <c r="C604" s="185"/>
      <c r="D604" s="185"/>
      <c r="E604" s="185"/>
      <c r="F604" s="185"/>
      <c r="G604" s="185"/>
      <c r="H604" s="185"/>
      <c r="I604" s="185">
        <v>1</v>
      </c>
      <c r="J604" s="185"/>
      <c r="K604" s="185">
        <v>1</v>
      </c>
      <c r="L604" s="39"/>
      <c r="M604" s="39"/>
      <c r="N604" s="39"/>
    </row>
    <row r="605" spans="1:14" ht="15.75">
      <c r="A605" s="14"/>
      <c r="B605" s="72" t="s">
        <v>211</v>
      </c>
      <c r="C605" s="184"/>
      <c r="D605" s="184"/>
      <c r="E605" s="184"/>
      <c r="F605" s="184"/>
      <c r="G605" s="184"/>
      <c r="H605" s="185"/>
      <c r="I605" s="184"/>
      <c r="J605" s="184"/>
      <c r="K605" s="184"/>
      <c r="L605" s="39"/>
      <c r="M605" s="39"/>
      <c r="N605" s="39"/>
    </row>
    <row r="606" spans="1:14" ht="31.5">
      <c r="A606" s="14"/>
      <c r="B606" s="30" t="s">
        <v>55</v>
      </c>
      <c r="C606" s="185">
        <f>C607+C608</f>
        <v>3</v>
      </c>
      <c r="D606" s="185"/>
      <c r="E606" s="185">
        <f>E607+E608</f>
        <v>3</v>
      </c>
      <c r="F606" s="185">
        <f>F607+F608</f>
        <v>3</v>
      </c>
      <c r="G606" s="185"/>
      <c r="H606" s="185">
        <f>H607+H608</f>
        <v>3</v>
      </c>
      <c r="I606" s="185">
        <f>I607+I608</f>
        <v>2</v>
      </c>
      <c r="J606" s="185"/>
      <c r="K606" s="185">
        <f>K607+K608</f>
        <v>2</v>
      </c>
      <c r="L606" s="185">
        <f>L607+L608</f>
        <v>2</v>
      </c>
      <c r="M606" s="185"/>
      <c r="N606" s="185">
        <f>N607+N608</f>
        <v>2</v>
      </c>
    </row>
    <row r="607" spans="1:14" ht="47.25">
      <c r="A607" s="14"/>
      <c r="B607" s="231" t="s">
        <v>415</v>
      </c>
      <c r="C607" s="185">
        <v>3</v>
      </c>
      <c r="D607" s="185"/>
      <c r="E607" s="185">
        <v>3</v>
      </c>
      <c r="F607" s="185">
        <v>3</v>
      </c>
      <c r="G607" s="185"/>
      <c r="H607" s="185">
        <v>3</v>
      </c>
      <c r="I607" s="185">
        <v>2</v>
      </c>
      <c r="J607" s="185"/>
      <c r="K607" s="185">
        <v>2</v>
      </c>
      <c r="L607" s="185">
        <v>2</v>
      </c>
      <c r="M607" s="185"/>
      <c r="N607" s="185">
        <v>2</v>
      </c>
    </row>
    <row r="608" spans="1:14" ht="31.5">
      <c r="A608" s="14"/>
      <c r="B608" s="254" t="s">
        <v>34</v>
      </c>
      <c r="C608" s="185"/>
      <c r="D608" s="185"/>
      <c r="E608" s="185"/>
      <c r="F608" s="185"/>
      <c r="G608" s="185"/>
      <c r="H608" s="185"/>
      <c r="I608" s="185"/>
      <c r="J608" s="185"/>
      <c r="K608" s="185"/>
      <c r="L608" s="39"/>
      <c r="M608" s="39"/>
      <c r="N608" s="39"/>
    </row>
    <row r="609" spans="1:14" ht="31.5">
      <c r="A609" s="14"/>
      <c r="B609" s="108" t="s">
        <v>417</v>
      </c>
      <c r="C609" s="185"/>
      <c r="D609" s="185"/>
      <c r="E609" s="185"/>
      <c r="F609" s="185"/>
      <c r="G609" s="185"/>
      <c r="H609" s="185"/>
      <c r="I609" s="185"/>
      <c r="J609" s="185"/>
      <c r="K609" s="185"/>
      <c r="L609" s="39"/>
      <c r="M609" s="39"/>
      <c r="N609" s="39"/>
    </row>
    <row r="610" spans="1:14" ht="31.5">
      <c r="A610" s="14"/>
      <c r="B610" s="116" t="s">
        <v>56</v>
      </c>
      <c r="C610" s="185">
        <v>1</v>
      </c>
      <c r="D610" s="185"/>
      <c r="E610" s="185">
        <v>1</v>
      </c>
      <c r="F610" s="185">
        <v>1</v>
      </c>
      <c r="G610" s="185"/>
      <c r="H610" s="185">
        <v>1</v>
      </c>
      <c r="I610" s="185">
        <v>2</v>
      </c>
      <c r="J610" s="185"/>
      <c r="K610" s="185">
        <v>2</v>
      </c>
      <c r="L610" s="39"/>
      <c r="M610" s="39"/>
      <c r="N610" s="39"/>
    </row>
    <row r="611" spans="1:14" ht="47.25">
      <c r="A611" s="14"/>
      <c r="B611" s="231" t="s">
        <v>415</v>
      </c>
      <c r="C611" s="185"/>
      <c r="D611" s="185"/>
      <c r="E611" s="185"/>
      <c r="F611" s="185">
        <v>1</v>
      </c>
      <c r="G611" s="185"/>
      <c r="H611" s="185">
        <v>1</v>
      </c>
      <c r="I611" s="185">
        <v>1</v>
      </c>
      <c r="J611" s="185"/>
      <c r="K611" s="185">
        <v>1</v>
      </c>
      <c r="L611" s="39"/>
      <c r="M611" s="39"/>
      <c r="N611" s="39"/>
    </row>
    <row r="612" spans="1:14" ht="48" customHeight="1">
      <c r="A612" s="14"/>
      <c r="B612" s="236" t="s">
        <v>418</v>
      </c>
      <c r="C612" s="185"/>
      <c r="D612" s="185"/>
      <c r="E612" s="185"/>
      <c r="F612" s="185"/>
      <c r="G612" s="185"/>
      <c r="H612" s="185"/>
      <c r="I612" s="185">
        <v>1</v>
      </c>
      <c r="J612" s="185"/>
      <c r="K612" s="185">
        <v>1</v>
      </c>
      <c r="L612" s="39"/>
      <c r="M612" s="39"/>
      <c r="N612" s="39"/>
    </row>
    <row r="613" spans="1:14" ht="23.25" customHeight="1">
      <c r="A613" s="14"/>
      <c r="B613" s="72" t="s">
        <v>212</v>
      </c>
      <c r="C613" s="184"/>
      <c r="D613" s="184"/>
      <c r="E613" s="184"/>
      <c r="F613" s="184"/>
      <c r="G613" s="184"/>
      <c r="H613" s="185"/>
      <c r="I613" s="184"/>
      <c r="J613" s="184"/>
      <c r="K613" s="184"/>
      <c r="L613" s="39"/>
      <c r="M613" s="39"/>
      <c r="N613" s="39"/>
    </row>
    <row r="614" spans="1:14" ht="54" customHeight="1">
      <c r="A614" s="14"/>
      <c r="B614" s="30" t="s">
        <v>57</v>
      </c>
      <c r="C614" s="184">
        <f>E614</f>
        <v>239.03333333333333</v>
      </c>
      <c r="D614" s="184"/>
      <c r="E614" s="184">
        <f>E590/E606</f>
        <v>239.03333333333333</v>
      </c>
      <c r="F614" s="184">
        <f>F590/F606</f>
        <v>412.4666666666667</v>
      </c>
      <c r="G614" s="184"/>
      <c r="H614" s="184">
        <f>H590/H606</f>
        <v>412.4666666666667</v>
      </c>
      <c r="I614" s="184">
        <v>125.2</v>
      </c>
      <c r="J614" s="184"/>
      <c r="K614" s="184">
        <v>125.2</v>
      </c>
      <c r="L614" s="39">
        <v>132.1</v>
      </c>
      <c r="M614" s="39"/>
      <c r="N614" s="39">
        <v>132.1</v>
      </c>
    </row>
    <row r="615" spans="1:14" ht="47.25">
      <c r="A615" s="14"/>
      <c r="B615" s="231" t="s">
        <v>415</v>
      </c>
      <c r="C615" s="184">
        <f aca="true" t="shared" si="153" ref="C615:N615">C591/C607</f>
        <v>193.33333333333334</v>
      </c>
      <c r="D615" s="184"/>
      <c r="E615" s="184">
        <f t="shared" si="153"/>
        <v>193.33333333333334</v>
      </c>
      <c r="F615" s="184">
        <f t="shared" si="153"/>
        <v>412.4666666666667</v>
      </c>
      <c r="G615" s="184"/>
      <c r="H615" s="184">
        <f t="shared" si="153"/>
        <v>412.4666666666667</v>
      </c>
      <c r="I615" s="184">
        <f t="shared" si="153"/>
        <v>625.2</v>
      </c>
      <c r="J615" s="184"/>
      <c r="K615" s="184">
        <f t="shared" si="153"/>
        <v>625.2</v>
      </c>
      <c r="L615" s="184">
        <f t="shared" si="153"/>
        <v>132.1</v>
      </c>
      <c r="M615" s="184"/>
      <c r="N615" s="184">
        <f t="shared" si="153"/>
        <v>132.1</v>
      </c>
    </row>
    <row r="616" spans="1:14" ht="47.25">
      <c r="A616" s="14"/>
      <c r="B616" s="236" t="s">
        <v>418</v>
      </c>
      <c r="C616" s="184"/>
      <c r="D616" s="184"/>
      <c r="E616" s="184"/>
      <c r="F616" s="184"/>
      <c r="G616" s="184"/>
      <c r="H616" s="184"/>
      <c r="I616" s="184"/>
      <c r="J616" s="184"/>
      <c r="K616" s="184"/>
      <c r="L616" s="184"/>
      <c r="M616" s="184"/>
      <c r="N616" s="184"/>
    </row>
    <row r="617" spans="1:14" ht="31.5">
      <c r="A617" s="14"/>
      <c r="B617" s="108" t="s">
        <v>417</v>
      </c>
      <c r="C617" s="184">
        <f>E617</f>
        <v>137.1</v>
      </c>
      <c r="D617" s="184"/>
      <c r="E617" s="184">
        <v>137.1</v>
      </c>
      <c r="F617" s="184"/>
      <c r="G617" s="184"/>
      <c r="H617" s="184"/>
      <c r="I617" s="184"/>
      <c r="J617" s="184"/>
      <c r="K617" s="184"/>
      <c r="L617" s="184"/>
      <c r="M617" s="184"/>
      <c r="N617" s="184"/>
    </row>
    <row r="618" spans="1:14" ht="31.5">
      <c r="A618" s="14"/>
      <c r="B618" s="30" t="s">
        <v>58</v>
      </c>
      <c r="C618" s="187">
        <v>600</v>
      </c>
      <c r="D618" s="187"/>
      <c r="E618" s="187">
        <v>600</v>
      </c>
      <c r="F618" s="184"/>
      <c r="G618" s="184"/>
      <c r="H618" s="184"/>
      <c r="I618" s="184">
        <v>1000</v>
      </c>
      <c r="J618" s="184"/>
      <c r="K618" s="184">
        <v>1000</v>
      </c>
      <c r="L618" s="39"/>
      <c r="M618" s="39"/>
      <c r="N618" s="39"/>
    </row>
    <row r="619" spans="1:14" ht="47.25">
      <c r="A619" s="14"/>
      <c r="B619" s="231" t="s">
        <v>415</v>
      </c>
      <c r="C619" s="187">
        <v>600</v>
      </c>
      <c r="D619" s="187"/>
      <c r="E619" s="187">
        <v>600</v>
      </c>
      <c r="F619" s="184"/>
      <c r="G619" s="184"/>
      <c r="H619" s="184"/>
      <c r="I619" s="184">
        <v>1000</v>
      </c>
      <c r="J619" s="184"/>
      <c r="K619" s="184">
        <f>I619</f>
        <v>1000</v>
      </c>
      <c r="L619" s="39"/>
      <c r="M619" s="39"/>
      <c r="N619" s="39"/>
    </row>
    <row r="620" spans="1:14" ht="54" customHeight="1">
      <c r="A620" s="14"/>
      <c r="B620" s="236" t="s">
        <v>418</v>
      </c>
      <c r="C620" s="187"/>
      <c r="D620" s="187"/>
      <c r="E620" s="187"/>
      <c r="F620" s="185"/>
      <c r="G620" s="185"/>
      <c r="H620" s="185"/>
      <c r="I620" s="184">
        <v>1000</v>
      </c>
      <c r="J620" s="184"/>
      <c r="K620" s="184">
        <v>1000</v>
      </c>
      <c r="L620" s="45"/>
      <c r="M620" s="39"/>
      <c r="N620" s="39"/>
    </row>
    <row r="621" spans="1:14" ht="16.5" customHeight="1">
      <c r="A621" s="14"/>
      <c r="B621" s="227" t="s">
        <v>59</v>
      </c>
      <c r="C621" s="184"/>
      <c r="D621" s="184"/>
      <c r="E621" s="185"/>
      <c r="F621" s="184"/>
      <c r="G621" s="184"/>
      <c r="H621" s="184"/>
      <c r="I621" s="184"/>
      <c r="J621" s="185"/>
      <c r="K621" s="184"/>
      <c r="L621" s="39"/>
      <c r="M621" s="39"/>
      <c r="N621" s="39"/>
    </row>
    <row r="622" spans="1:14" ht="64.5" customHeight="1">
      <c r="A622" s="14"/>
      <c r="B622" s="30" t="s">
        <v>60</v>
      </c>
      <c r="C622" s="184">
        <f>C606/C599*100</f>
        <v>100</v>
      </c>
      <c r="D622" s="184"/>
      <c r="E622" s="184">
        <f>E606/E599*100</f>
        <v>100</v>
      </c>
      <c r="F622" s="184">
        <f>F606/F599*100</f>
        <v>100</v>
      </c>
      <c r="G622" s="184"/>
      <c r="H622" s="184">
        <f>H606/H599*100</f>
        <v>100</v>
      </c>
      <c r="I622" s="184">
        <f>I606/I599*100</f>
        <v>100</v>
      </c>
      <c r="J622" s="184"/>
      <c r="K622" s="184">
        <f>K606/K599*100</f>
        <v>100</v>
      </c>
      <c r="L622" s="184">
        <v>100</v>
      </c>
      <c r="M622" s="184"/>
      <c r="N622" s="184">
        <v>100</v>
      </c>
    </row>
    <row r="623" spans="1:14" ht="47.25">
      <c r="A623" s="14"/>
      <c r="B623" s="231" t="s">
        <v>415</v>
      </c>
      <c r="C623" s="184">
        <f>C607/C600*100</f>
        <v>100</v>
      </c>
      <c r="D623" s="184"/>
      <c r="E623" s="184">
        <f>E607/E600*100</f>
        <v>100</v>
      </c>
      <c r="F623" s="184">
        <f>F607/F600*100</f>
        <v>100</v>
      </c>
      <c r="G623" s="184"/>
      <c r="H623" s="184">
        <f>H607/H600*100</f>
        <v>100</v>
      </c>
      <c r="I623" s="184">
        <f>I607/I600*100</f>
        <v>100</v>
      </c>
      <c r="J623" s="184"/>
      <c r="K623" s="184">
        <f>K607/K600*100</f>
        <v>100</v>
      </c>
      <c r="L623" s="184">
        <v>100</v>
      </c>
      <c r="M623" s="184"/>
      <c r="N623" s="184">
        <v>100</v>
      </c>
    </row>
    <row r="624" spans="1:14" ht="47.25">
      <c r="A624" s="14"/>
      <c r="B624" s="236" t="s">
        <v>418</v>
      </c>
      <c r="C624" s="184"/>
      <c r="D624" s="184"/>
      <c r="E624" s="184"/>
      <c r="F624" s="184"/>
      <c r="G624" s="184"/>
      <c r="H624" s="184"/>
      <c r="I624" s="184"/>
      <c r="J624" s="184"/>
      <c r="K624" s="184"/>
      <c r="L624" s="39"/>
      <c r="M624" s="39"/>
      <c r="N624" s="39"/>
    </row>
    <row r="625" spans="1:14" ht="31.5">
      <c r="A625" s="14"/>
      <c r="B625" s="108" t="s">
        <v>417</v>
      </c>
      <c r="C625" s="184">
        <v>100</v>
      </c>
      <c r="D625" s="184"/>
      <c r="E625" s="184">
        <v>100</v>
      </c>
      <c r="F625" s="184"/>
      <c r="G625" s="184"/>
      <c r="H625" s="184"/>
      <c r="I625" s="184"/>
      <c r="J625" s="184"/>
      <c r="K625" s="184"/>
      <c r="L625" s="39"/>
      <c r="M625" s="39"/>
      <c r="N625" s="39"/>
    </row>
    <row r="626" spans="1:14" ht="68.25" customHeight="1">
      <c r="A626" s="14"/>
      <c r="B626" s="30" t="s">
        <v>61</v>
      </c>
      <c r="C626" s="184">
        <v>100</v>
      </c>
      <c r="D626" s="184"/>
      <c r="E626" s="184">
        <v>100</v>
      </c>
      <c r="F626" s="184"/>
      <c r="G626" s="184"/>
      <c r="H626" s="184"/>
      <c r="I626" s="184">
        <v>100</v>
      </c>
      <c r="J626" s="184"/>
      <c r="K626" s="184">
        <v>100</v>
      </c>
      <c r="L626" s="39"/>
      <c r="M626" s="39"/>
      <c r="N626" s="39"/>
    </row>
    <row r="627" spans="1:14" ht="47.25">
      <c r="A627" s="14"/>
      <c r="B627" s="231" t="s">
        <v>415</v>
      </c>
      <c r="C627" s="184">
        <v>100</v>
      </c>
      <c r="D627" s="184"/>
      <c r="E627" s="184">
        <v>100</v>
      </c>
      <c r="F627" s="184"/>
      <c r="G627" s="184"/>
      <c r="H627" s="184"/>
      <c r="I627" s="184">
        <v>100</v>
      </c>
      <c r="J627" s="184"/>
      <c r="K627" s="184">
        <v>100</v>
      </c>
      <c r="L627" s="39"/>
      <c r="M627" s="39"/>
      <c r="N627" s="39"/>
    </row>
    <row r="628" spans="1:14" ht="53.25" customHeight="1">
      <c r="A628" s="14"/>
      <c r="B628" s="236" t="s">
        <v>418</v>
      </c>
      <c r="C628" s="187"/>
      <c r="D628" s="187"/>
      <c r="E628" s="70"/>
      <c r="F628" s="70"/>
      <c r="G628" s="70"/>
      <c r="H628" s="70"/>
      <c r="I628" s="187">
        <v>100</v>
      </c>
      <c r="J628" s="187"/>
      <c r="K628" s="187">
        <v>100</v>
      </c>
      <c r="L628" s="39"/>
      <c r="M628" s="39"/>
      <c r="N628" s="39"/>
    </row>
    <row r="629" spans="1:14" ht="99" customHeight="1">
      <c r="A629" s="14"/>
      <c r="B629" s="243" t="s">
        <v>62</v>
      </c>
      <c r="C629" s="188">
        <f>D629+E629</f>
        <v>26962.3</v>
      </c>
      <c r="D629" s="188">
        <f>D630+D631+D632+D633</f>
        <v>235</v>
      </c>
      <c r="E629" s="188">
        <f>E630+E631+E632+E633</f>
        <v>26727.3</v>
      </c>
      <c r="F629" s="188">
        <f>F630+F631+F632+F633</f>
        <v>21466.7</v>
      </c>
      <c r="G629" s="188"/>
      <c r="H629" s="188">
        <f>H630+H631+H632+H633</f>
        <v>21466.7</v>
      </c>
      <c r="I629" s="188">
        <f>I630+I631+I632+I633</f>
        <v>16959.4</v>
      </c>
      <c r="J629" s="188"/>
      <c r="K629" s="188">
        <f>K630+K631+K632+K633</f>
        <v>16959.4</v>
      </c>
      <c r="L629" s="188">
        <f>L630+L631+L632+L633</f>
        <v>20127.9</v>
      </c>
      <c r="M629" s="188"/>
      <c r="N629" s="188">
        <f>N630+N631+N632+N633</f>
        <v>20127.9</v>
      </c>
    </row>
    <row r="630" spans="1:14" ht="47.25">
      <c r="A630" s="14"/>
      <c r="B630" s="231" t="s">
        <v>415</v>
      </c>
      <c r="C630" s="188">
        <f>D630+E630</f>
        <v>19870.8</v>
      </c>
      <c r="D630" s="267">
        <v>235</v>
      </c>
      <c r="E630" s="44">
        <v>19635.8</v>
      </c>
      <c r="F630" s="44">
        <v>15181.5</v>
      </c>
      <c r="G630" s="48"/>
      <c r="H630" s="44">
        <f>F630</f>
        <v>15181.5</v>
      </c>
      <c r="I630" s="189">
        <v>13305.2</v>
      </c>
      <c r="J630" s="189"/>
      <c r="K630" s="189">
        <f>I630</f>
        <v>13305.2</v>
      </c>
      <c r="L630" s="189">
        <v>14173.4</v>
      </c>
      <c r="M630" s="189"/>
      <c r="N630" s="189">
        <f>L630</f>
        <v>14173.4</v>
      </c>
    </row>
    <row r="631" spans="1:14" ht="51" customHeight="1">
      <c r="A631" s="14"/>
      <c r="B631" s="236" t="s">
        <v>418</v>
      </c>
      <c r="C631" s="188">
        <f>D631+E631</f>
        <v>4029.5</v>
      </c>
      <c r="D631" s="185"/>
      <c r="E631" s="45">
        <v>4029.5</v>
      </c>
      <c r="F631" s="44">
        <v>3223.7</v>
      </c>
      <c r="G631" s="47"/>
      <c r="H631" s="45">
        <f>F631</f>
        <v>3223.7</v>
      </c>
      <c r="I631" s="189">
        <v>3304.2</v>
      </c>
      <c r="J631" s="185"/>
      <c r="K631" s="184">
        <f>I631</f>
        <v>3304.2</v>
      </c>
      <c r="L631" s="39">
        <v>5604.5</v>
      </c>
      <c r="M631" s="39"/>
      <c r="N631" s="39">
        <f>L631</f>
        <v>5604.5</v>
      </c>
    </row>
    <row r="632" spans="1:14" ht="31.5">
      <c r="A632" s="14"/>
      <c r="B632" s="108" t="s">
        <v>417</v>
      </c>
      <c r="C632" s="188">
        <f>D632+E632</f>
        <v>500</v>
      </c>
      <c r="D632" s="185"/>
      <c r="E632" s="45">
        <v>500</v>
      </c>
      <c r="F632" s="45">
        <v>400</v>
      </c>
      <c r="G632" s="45"/>
      <c r="H632" s="45">
        <f>F632</f>
        <v>400</v>
      </c>
      <c r="I632" s="189">
        <v>350</v>
      </c>
      <c r="J632" s="185"/>
      <c r="K632" s="184">
        <f>I632</f>
        <v>350</v>
      </c>
      <c r="L632" s="39">
        <v>350</v>
      </c>
      <c r="M632" s="39"/>
      <c r="N632" s="39">
        <f>L632</f>
        <v>350</v>
      </c>
    </row>
    <row r="633" spans="1:14" ht="47.25">
      <c r="A633" s="14"/>
      <c r="B633" s="251" t="s">
        <v>419</v>
      </c>
      <c r="C633" s="188">
        <f>D633+E633</f>
        <v>2562</v>
      </c>
      <c r="D633" s="185"/>
      <c r="E633" s="184">
        <v>2562</v>
      </c>
      <c r="F633" s="184">
        <v>2661.5</v>
      </c>
      <c r="G633" s="184"/>
      <c r="H633" s="184">
        <f>F633</f>
        <v>2661.5</v>
      </c>
      <c r="I633" s="189"/>
      <c r="J633" s="185"/>
      <c r="K633" s="184">
        <f>I633</f>
        <v>0</v>
      </c>
      <c r="L633" s="39"/>
      <c r="M633" s="39"/>
      <c r="N633" s="39">
        <f>L633</f>
        <v>0</v>
      </c>
    </row>
    <row r="634" spans="1:14" ht="15.75">
      <c r="A634" s="14"/>
      <c r="B634" s="72" t="s">
        <v>360</v>
      </c>
      <c r="C634" s="192"/>
      <c r="D634" s="192"/>
      <c r="E634" s="192"/>
      <c r="F634" s="192"/>
      <c r="G634" s="192"/>
      <c r="H634" s="192"/>
      <c r="I634" s="189"/>
      <c r="J634" s="185"/>
      <c r="K634" s="192"/>
      <c r="L634" s="39"/>
      <c r="M634" s="39"/>
      <c r="N634" s="39"/>
    </row>
    <row r="635" spans="1:14" ht="16.5" customHeight="1">
      <c r="A635" s="14"/>
      <c r="B635" s="30" t="s">
        <v>63</v>
      </c>
      <c r="C635" s="191">
        <f>C636+C637+C638+C639</f>
        <v>109607.99999999999</v>
      </c>
      <c r="D635" s="191"/>
      <c r="E635" s="191">
        <f>E636+E637+E638+E639</f>
        <v>109607.99999999999</v>
      </c>
      <c r="F635" s="191">
        <f>F636+F637+F638+F639</f>
        <v>109607.99999999999</v>
      </c>
      <c r="G635" s="191"/>
      <c r="H635" s="191">
        <f>H636+H637+H638+H639</f>
        <v>109637.99999999999</v>
      </c>
      <c r="I635" s="191">
        <f>I636+I637+I638+I639</f>
        <v>109607.99999999999</v>
      </c>
      <c r="J635" s="191"/>
      <c r="K635" s="191">
        <f>K636+K637+K638+K639</f>
        <v>109607.99999999999</v>
      </c>
      <c r="L635" s="191">
        <f>L636+L637+L638+L639</f>
        <v>109607.99999999999</v>
      </c>
      <c r="M635" s="191"/>
      <c r="N635" s="191">
        <f>N636+N637+N638+N639</f>
        <v>109607.99999999999</v>
      </c>
    </row>
    <row r="636" spans="1:14" ht="47.25">
      <c r="A636" s="14"/>
      <c r="B636" s="231" t="s">
        <v>415</v>
      </c>
      <c r="C636" s="189">
        <v>89946.4</v>
      </c>
      <c r="D636" s="189"/>
      <c r="E636" s="189">
        <v>89946.4</v>
      </c>
      <c r="F636" s="189">
        <v>89946.4</v>
      </c>
      <c r="G636" s="189"/>
      <c r="H636" s="189">
        <v>89946.4</v>
      </c>
      <c r="I636" s="189">
        <v>89946.4</v>
      </c>
      <c r="J636" s="189"/>
      <c r="K636" s="189">
        <v>89946.4</v>
      </c>
      <c r="L636" s="189">
        <v>89946.4</v>
      </c>
      <c r="M636" s="189"/>
      <c r="N636" s="189">
        <v>89946.4</v>
      </c>
    </row>
    <row r="637" spans="1:14" ht="56.25" customHeight="1">
      <c r="A637" s="14"/>
      <c r="B637" s="236" t="s">
        <v>418</v>
      </c>
      <c r="C637" s="191">
        <v>12513.3</v>
      </c>
      <c r="D637" s="191"/>
      <c r="E637" s="191">
        <v>12513.3</v>
      </c>
      <c r="F637" s="191">
        <v>12513.3</v>
      </c>
      <c r="G637" s="191"/>
      <c r="H637" s="191">
        <v>12513.3</v>
      </c>
      <c r="I637" s="191">
        <v>12513.3</v>
      </c>
      <c r="J637" s="191"/>
      <c r="K637" s="191">
        <v>12513.3</v>
      </c>
      <c r="L637" s="191">
        <v>12513.3</v>
      </c>
      <c r="M637" s="191"/>
      <c r="N637" s="191">
        <v>12513.3</v>
      </c>
    </row>
    <row r="638" spans="1:14" ht="31.5">
      <c r="A638" s="14"/>
      <c r="B638" s="108" t="s">
        <v>417</v>
      </c>
      <c r="C638" s="191">
        <v>4585.4</v>
      </c>
      <c r="D638" s="191"/>
      <c r="E638" s="191">
        <v>4585.4</v>
      </c>
      <c r="F638" s="191">
        <v>4585.4</v>
      </c>
      <c r="G638" s="191"/>
      <c r="H638" s="191">
        <v>4585.4</v>
      </c>
      <c r="I638" s="191">
        <v>4585.4</v>
      </c>
      <c r="J638" s="191"/>
      <c r="K638" s="191">
        <v>4585.4</v>
      </c>
      <c r="L638" s="39">
        <v>4585.4</v>
      </c>
      <c r="M638" s="39"/>
      <c r="N638" s="39">
        <v>4585.4</v>
      </c>
    </row>
    <row r="639" spans="1:14" ht="47.25">
      <c r="A639" s="14"/>
      <c r="B639" s="251" t="s">
        <v>419</v>
      </c>
      <c r="C639" s="191">
        <v>2562.9</v>
      </c>
      <c r="D639" s="191"/>
      <c r="E639" s="191">
        <v>2562.9</v>
      </c>
      <c r="F639" s="191">
        <v>2562.9</v>
      </c>
      <c r="G639" s="191"/>
      <c r="H639" s="191">
        <v>2592.9</v>
      </c>
      <c r="I639" s="191">
        <v>2562.9</v>
      </c>
      <c r="J639" s="191"/>
      <c r="K639" s="191">
        <v>2562.9</v>
      </c>
      <c r="L639" s="39">
        <v>2562.9</v>
      </c>
      <c r="M639" s="39"/>
      <c r="N639" s="39">
        <v>2562.9</v>
      </c>
    </row>
    <row r="640" spans="1:14" ht="35.25" customHeight="1">
      <c r="A640" s="14"/>
      <c r="B640" s="30" t="s">
        <v>64</v>
      </c>
      <c r="C640" s="191">
        <f>C641+C642+C643+C644</f>
        <v>85637.2</v>
      </c>
      <c r="D640" s="191"/>
      <c r="E640" s="191">
        <f>E641+E642+E643+E644</f>
        <v>85637.2</v>
      </c>
      <c r="F640" s="191">
        <f>F641+F642+F643+F644</f>
        <v>60555.1</v>
      </c>
      <c r="G640" s="191"/>
      <c r="H640" s="191">
        <f>H641+H642+H643+H644</f>
        <v>60705.1</v>
      </c>
      <c r="I640" s="191">
        <f>I641+I642+I643+I644</f>
        <v>42939.700000000004</v>
      </c>
      <c r="J640" s="191"/>
      <c r="K640" s="191">
        <f>K641+K642+K643+K644</f>
        <v>43510.4</v>
      </c>
      <c r="L640" s="189">
        <f>L641+L642+L643+L644</f>
        <v>39295.4</v>
      </c>
      <c r="M640" s="191"/>
      <c r="N640" s="191">
        <f>N641+N642+N643+N644</f>
        <v>38607.1</v>
      </c>
    </row>
    <row r="641" spans="1:14" ht="47.25">
      <c r="A641" s="14"/>
      <c r="B641" s="231" t="s">
        <v>415</v>
      </c>
      <c r="C641" s="191">
        <v>69700</v>
      </c>
      <c r="D641" s="191"/>
      <c r="E641" s="191">
        <f>C641</f>
        <v>69700</v>
      </c>
      <c r="F641" s="189">
        <f>C641-C647</f>
        <v>48790</v>
      </c>
      <c r="G641" s="189">
        <f aca="true" t="shared" si="154" ref="G641:H644">D641-D647</f>
        <v>-150</v>
      </c>
      <c r="H641" s="189">
        <f t="shared" si="154"/>
        <v>48940</v>
      </c>
      <c r="I641" s="191">
        <v>33205.3</v>
      </c>
      <c r="J641" s="191"/>
      <c r="K641" s="191">
        <v>33205.3</v>
      </c>
      <c r="L641" s="191">
        <v>29205</v>
      </c>
      <c r="M641" s="191"/>
      <c r="N641" s="191">
        <v>29205</v>
      </c>
    </row>
    <row r="642" spans="1:14" ht="53.25" customHeight="1">
      <c r="A642" s="14"/>
      <c r="B642" s="236" t="s">
        <v>418</v>
      </c>
      <c r="C642" s="48">
        <v>9249.2</v>
      </c>
      <c r="D642" s="48"/>
      <c r="E642" s="44">
        <f>C642</f>
        <v>9249.2</v>
      </c>
      <c r="F642" s="189">
        <f>C642-C648</f>
        <v>8145.700000000001</v>
      </c>
      <c r="G642" s="48"/>
      <c r="H642" s="189">
        <f t="shared" si="154"/>
        <v>8145.700000000001</v>
      </c>
      <c r="I642" s="48">
        <v>8141.6</v>
      </c>
      <c r="J642" s="185"/>
      <c r="K642" s="184">
        <f>H642-H648</f>
        <v>7350.700000000001</v>
      </c>
      <c r="L642" s="39">
        <v>7281</v>
      </c>
      <c r="M642" s="39"/>
      <c r="N642" s="45">
        <f>K642-K648</f>
        <v>6592.700000000001</v>
      </c>
    </row>
    <row r="643" spans="1:14" ht="31.5">
      <c r="A643" s="14"/>
      <c r="B643" s="108" t="s">
        <v>417</v>
      </c>
      <c r="C643" s="44">
        <v>1626</v>
      </c>
      <c r="D643" s="44"/>
      <c r="E643" s="44">
        <f>C643</f>
        <v>1626</v>
      </c>
      <c r="F643" s="189">
        <f>C643-C649</f>
        <v>1057.4</v>
      </c>
      <c r="G643" s="48"/>
      <c r="H643" s="189">
        <f t="shared" si="154"/>
        <v>1057.4</v>
      </c>
      <c r="I643" s="44">
        <f>K643</f>
        <v>892.4000000000001</v>
      </c>
      <c r="J643" s="185"/>
      <c r="K643" s="184">
        <f>H643-H649</f>
        <v>892.4000000000001</v>
      </c>
      <c r="L643" s="45">
        <f>N643</f>
        <v>747.4000000000001</v>
      </c>
      <c r="M643" s="39"/>
      <c r="N643" s="45">
        <f>K643-K649</f>
        <v>747.4000000000001</v>
      </c>
    </row>
    <row r="644" spans="1:14" ht="47.25">
      <c r="A644" s="14"/>
      <c r="B644" s="251" t="s">
        <v>419</v>
      </c>
      <c r="C644" s="44">
        <v>5062</v>
      </c>
      <c r="D644" s="44"/>
      <c r="E644" s="44">
        <f>C644</f>
        <v>5062</v>
      </c>
      <c r="F644" s="189">
        <f>C644-C650</f>
        <v>2562</v>
      </c>
      <c r="G644" s="44"/>
      <c r="H644" s="189">
        <f t="shared" si="154"/>
        <v>2562</v>
      </c>
      <c r="I644" s="48">
        <v>700.4</v>
      </c>
      <c r="J644" s="185"/>
      <c r="K644" s="184">
        <f>H644-H650</f>
        <v>2062</v>
      </c>
      <c r="L644" s="45">
        <f>N644</f>
        <v>2062</v>
      </c>
      <c r="M644" s="39"/>
      <c r="N644" s="45">
        <f>K644-K650</f>
        <v>2062</v>
      </c>
    </row>
    <row r="645" spans="1:14" ht="15.75" customHeight="1">
      <c r="A645" s="14"/>
      <c r="B645" s="72" t="s">
        <v>211</v>
      </c>
      <c r="C645" s="192"/>
      <c r="D645" s="192"/>
      <c r="E645" s="192"/>
      <c r="F645" s="192"/>
      <c r="G645" s="192"/>
      <c r="H645" s="192"/>
      <c r="I645" s="192"/>
      <c r="J645" s="185"/>
      <c r="K645" s="192"/>
      <c r="L645" s="39"/>
      <c r="M645" s="39"/>
      <c r="N645" s="39"/>
    </row>
    <row r="646" spans="1:14" ht="33.75" customHeight="1">
      <c r="A646" s="14"/>
      <c r="B646" s="30" t="s">
        <v>65</v>
      </c>
      <c r="C646" s="189">
        <f>C647+C648+C649+C650</f>
        <v>25082.1</v>
      </c>
      <c r="D646" s="189"/>
      <c r="E646" s="189">
        <f>E647+E648+E649+E650</f>
        <v>24932.1</v>
      </c>
      <c r="F646" s="189">
        <f>F647+F648+F649+F650</f>
        <v>6860</v>
      </c>
      <c r="G646" s="189"/>
      <c r="H646" s="189">
        <f>H647+H648+H649+H650</f>
        <v>6860</v>
      </c>
      <c r="I646" s="189">
        <f>I647+I648+I649+I650</f>
        <v>4903</v>
      </c>
      <c r="J646" s="189"/>
      <c r="K646" s="189">
        <f>K647+K648+K649+K650</f>
        <v>4903</v>
      </c>
      <c r="L646" s="189">
        <f>L647+L648+L649+L650</f>
        <v>3771</v>
      </c>
      <c r="M646" s="189"/>
      <c r="N646" s="189">
        <f>N647+N648+N649+N650</f>
        <v>3771</v>
      </c>
    </row>
    <row r="647" spans="1:14" ht="47.25">
      <c r="A647" s="14"/>
      <c r="B647" s="231" t="s">
        <v>415</v>
      </c>
      <c r="C647" s="189">
        <v>20910</v>
      </c>
      <c r="D647" s="189">
        <v>150</v>
      </c>
      <c r="E647" s="189">
        <f>C647-D647</f>
        <v>20760</v>
      </c>
      <c r="F647" s="189">
        <v>5400</v>
      </c>
      <c r="G647" s="189"/>
      <c r="H647" s="189">
        <v>5400</v>
      </c>
      <c r="I647" s="189">
        <v>4000</v>
      </c>
      <c r="J647" s="189"/>
      <c r="K647" s="189">
        <v>4000</v>
      </c>
      <c r="L647" s="189">
        <v>2450</v>
      </c>
      <c r="M647" s="189"/>
      <c r="N647" s="189">
        <v>2450</v>
      </c>
    </row>
    <row r="648" spans="1:14" ht="53.25" customHeight="1">
      <c r="A648" s="14"/>
      <c r="B648" s="236" t="s">
        <v>418</v>
      </c>
      <c r="C648" s="184">
        <v>1103.5</v>
      </c>
      <c r="D648" s="184"/>
      <c r="E648" s="184">
        <f>C648</f>
        <v>1103.5</v>
      </c>
      <c r="F648" s="189">
        <v>795</v>
      </c>
      <c r="G648" s="184"/>
      <c r="H648" s="184">
        <f>F648</f>
        <v>795</v>
      </c>
      <c r="I648" s="191">
        <v>758</v>
      </c>
      <c r="J648" s="185"/>
      <c r="K648" s="192">
        <f>I648</f>
        <v>758</v>
      </c>
      <c r="L648" s="39">
        <v>1196</v>
      </c>
      <c r="M648" s="39"/>
      <c r="N648" s="39">
        <f>L648</f>
        <v>1196</v>
      </c>
    </row>
    <row r="649" spans="1:14" ht="31.5">
      <c r="A649" s="14"/>
      <c r="B649" s="108" t="s">
        <v>417</v>
      </c>
      <c r="C649" s="184">
        <v>568.6</v>
      </c>
      <c r="D649" s="192"/>
      <c r="E649" s="184">
        <f>C649</f>
        <v>568.6</v>
      </c>
      <c r="F649" s="184">
        <v>165</v>
      </c>
      <c r="G649" s="192"/>
      <c r="H649" s="184">
        <v>165</v>
      </c>
      <c r="I649" s="191">
        <v>145</v>
      </c>
      <c r="J649" s="185"/>
      <c r="K649" s="192">
        <v>145</v>
      </c>
      <c r="L649" s="39">
        <v>125</v>
      </c>
      <c r="M649" s="39"/>
      <c r="N649" s="39">
        <v>125</v>
      </c>
    </row>
    <row r="650" spans="1:14" ht="47.25">
      <c r="A650" s="14"/>
      <c r="B650" s="251" t="s">
        <v>419</v>
      </c>
      <c r="C650" s="184">
        <v>2500</v>
      </c>
      <c r="D650" s="192"/>
      <c r="E650" s="184">
        <f>C650</f>
        <v>2500</v>
      </c>
      <c r="F650" s="184">
        <v>500</v>
      </c>
      <c r="G650" s="184"/>
      <c r="H650" s="184">
        <f>F650</f>
        <v>500</v>
      </c>
      <c r="I650" s="191"/>
      <c r="J650" s="185"/>
      <c r="K650" s="192"/>
      <c r="L650" s="39"/>
      <c r="M650" s="39"/>
      <c r="N650" s="39"/>
    </row>
    <row r="651" spans="1:14" ht="19.5" customHeight="1">
      <c r="A651" s="14"/>
      <c r="B651" s="72" t="s">
        <v>212</v>
      </c>
      <c r="C651" s="192"/>
      <c r="D651" s="192"/>
      <c r="E651" s="192"/>
      <c r="F651" s="192"/>
      <c r="G651" s="192"/>
      <c r="H651" s="192"/>
      <c r="I651" s="192"/>
      <c r="J651" s="185"/>
      <c r="K651" s="192"/>
      <c r="L651" s="39"/>
      <c r="M651" s="39"/>
      <c r="N651" s="39"/>
    </row>
    <row r="652" spans="1:14" ht="35.25" customHeight="1">
      <c r="A652" s="14"/>
      <c r="B652" s="30" t="s">
        <v>66</v>
      </c>
      <c r="C652" s="193">
        <f>C629/C646</f>
        <v>1.0749618253654998</v>
      </c>
      <c r="D652" s="193"/>
      <c r="E652" s="193">
        <f aca="true" t="shared" si="155" ref="E652:F656">E629/E646</f>
        <v>1.0720035616735053</v>
      </c>
      <c r="F652" s="193">
        <f t="shared" si="155"/>
        <v>3.129256559766764</v>
      </c>
      <c r="G652" s="193"/>
      <c r="H652" s="193">
        <f aca="true" t="shared" si="156" ref="H652:I655">H629/H646</f>
        <v>3.129256559766764</v>
      </c>
      <c r="I652" s="193">
        <f t="shared" si="156"/>
        <v>3.4589842953293903</v>
      </c>
      <c r="J652" s="193"/>
      <c r="K652" s="193">
        <f aca="true" t="shared" si="157" ref="K652:L655">K629/K646</f>
        <v>3.4589842953293903</v>
      </c>
      <c r="L652" s="193">
        <f t="shared" si="157"/>
        <v>5.337549721559268</v>
      </c>
      <c r="M652" s="193"/>
      <c r="N652" s="193">
        <f>N629/N646</f>
        <v>5.337549721559268</v>
      </c>
    </row>
    <row r="653" spans="1:14" ht="47.25">
      <c r="A653" s="14"/>
      <c r="B653" s="231" t="s">
        <v>415</v>
      </c>
      <c r="C653" s="193">
        <f>C630/C647</f>
        <v>0.9503012912482066</v>
      </c>
      <c r="D653" s="193">
        <f>D630/D647</f>
        <v>1.5666666666666667</v>
      </c>
      <c r="E653" s="193">
        <f>E630/E647</f>
        <v>0.9458477842003853</v>
      </c>
      <c r="F653" s="193">
        <f t="shared" si="155"/>
        <v>2.8113888888888887</v>
      </c>
      <c r="G653" s="193"/>
      <c r="H653" s="193">
        <f t="shared" si="156"/>
        <v>2.8113888888888887</v>
      </c>
      <c r="I653" s="193">
        <f t="shared" si="156"/>
        <v>3.3263000000000003</v>
      </c>
      <c r="J653" s="193"/>
      <c r="K653" s="193">
        <f t="shared" si="157"/>
        <v>3.3263000000000003</v>
      </c>
      <c r="L653" s="193">
        <f t="shared" si="157"/>
        <v>5.785061224489795</v>
      </c>
      <c r="M653" s="193"/>
      <c r="N653" s="193">
        <f>N630/N647</f>
        <v>5.785061224489795</v>
      </c>
    </row>
    <row r="654" spans="1:14" ht="58.5" customHeight="1">
      <c r="A654" s="14"/>
      <c r="B654" s="236" t="s">
        <v>418</v>
      </c>
      <c r="C654" s="194">
        <f>C631/C648</f>
        <v>3.6515632079746263</v>
      </c>
      <c r="D654" s="194"/>
      <c r="E654" s="194">
        <f t="shared" si="155"/>
        <v>3.6515632079746263</v>
      </c>
      <c r="F654" s="194">
        <f t="shared" si="155"/>
        <v>4.054968553459119</v>
      </c>
      <c r="G654" s="194"/>
      <c r="H654" s="194">
        <f t="shared" si="156"/>
        <v>4.054968553459119</v>
      </c>
      <c r="I654" s="194">
        <f t="shared" si="156"/>
        <v>4.35910290237467</v>
      </c>
      <c r="J654" s="194"/>
      <c r="K654" s="194">
        <f t="shared" si="157"/>
        <v>4.35910290237467</v>
      </c>
      <c r="L654" s="194">
        <f t="shared" si="157"/>
        <v>4.686036789297659</v>
      </c>
      <c r="M654" s="194"/>
      <c r="N654" s="194">
        <f>N631/N648</f>
        <v>4.686036789297659</v>
      </c>
    </row>
    <row r="655" spans="1:14" ht="31.5">
      <c r="A655" s="14"/>
      <c r="B655" s="108" t="s">
        <v>417</v>
      </c>
      <c r="C655" s="194">
        <f>C632/C649</f>
        <v>0.8793527963418923</v>
      </c>
      <c r="D655" s="194"/>
      <c r="E655" s="194">
        <f t="shared" si="155"/>
        <v>0.8793527963418923</v>
      </c>
      <c r="F655" s="194">
        <f t="shared" si="155"/>
        <v>2.4242424242424243</v>
      </c>
      <c r="G655" s="194"/>
      <c r="H655" s="194">
        <f t="shared" si="156"/>
        <v>2.4242424242424243</v>
      </c>
      <c r="I655" s="194">
        <f t="shared" si="156"/>
        <v>2.413793103448276</v>
      </c>
      <c r="J655" s="194"/>
      <c r="K655" s="194">
        <f t="shared" si="157"/>
        <v>2.413793103448276</v>
      </c>
      <c r="L655" s="194">
        <f t="shared" si="157"/>
        <v>2.8</v>
      </c>
      <c r="M655" s="194"/>
      <c r="N655" s="194">
        <f>N632/N649</f>
        <v>2.8</v>
      </c>
    </row>
    <row r="656" spans="1:14" ht="47.25">
      <c r="A656" s="14"/>
      <c r="B656" s="251" t="s">
        <v>419</v>
      </c>
      <c r="C656" s="194">
        <f>C633/C650</f>
        <v>1.0248</v>
      </c>
      <c r="D656" s="194"/>
      <c r="E656" s="194">
        <f t="shared" si="155"/>
        <v>1.0248</v>
      </c>
      <c r="F656" s="194">
        <f t="shared" si="155"/>
        <v>5.323</v>
      </c>
      <c r="G656" s="194"/>
      <c r="H656" s="194">
        <f>H633/H650</f>
        <v>5.323</v>
      </c>
      <c r="I656" s="194"/>
      <c r="J656" s="194"/>
      <c r="K656" s="194"/>
      <c r="L656" s="194"/>
      <c r="M656" s="194"/>
      <c r="N656" s="194"/>
    </row>
    <row r="657" spans="1:14" ht="15.75">
      <c r="A657" s="14"/>
      <c r="B657" s="72" t="s">
        <v>59</v>
      </c>
      <c r="C657" s="195"/>
      <c r="D657" s="195"/>
      <c r="E657" s="195"/>
      <c r="F657" s="195"/>
      <c r="G657" s="195"/>
      <c r="H657" s="195"/>
      <c r="I657" s="195"/>
      <c r="J657" s="195"/>
      <c r="K657" s="195"/>
      <c r="L657" s="195"/>
      <c r="M657" s="195"/>
      <c r="N657" s="195"/>
    </row>
    <row r="658" spans="1:14" ht="47.25">
      <c r="A658" s="14"/>
      <c r="B658" s="30" t="s">
        <v>67</v>
      </c>
      <c r="C658" s="189">
        <f>E658</f>
        <v>29.11363286048586</v>
      </c>
      <c r="D658" s="189"/>
      <c r="E658" s="189">
        <f>E646/E640*100</f>
        <v>29.11363286048586</v>
      </c>
      <c r="F658" s="189">
        <f>H658</f>
        <v>11.300533233616287</v>
      </c>
      <c r="G658" s="189"/>
      <c r="H658" s="189">
        <f>H646/H640*100</f>
        <v>11.300533233616287</v>
      </c>
      <c r="I658" s="189">
        <f>I646/I640*100</f>
        <v>11.418337808601363</v>
      </c>
      <c r="J658" s="189"/>
      <c r="K658" s="189">
        <f>K646/K640*100</f>
        <v>11.268570272854305</v>
      </c>
      <c r="L658" s="189">
        <f>L646/L640*100</f>
        <v>9.596543106826754</v>
      </c>
      <c r="M658" s="189"/>
      <c r="N658" s="189">
        <f>N646/N640*100</f>
        <v>9.767633414579183</v>
      </c>
    </row>
    <row r="659" spans="1:14" ht="47.25">
      <c r="A659" s="14"/>
      <c r="B659" s="231" t="s">
        <v>415</v>
      </c>
      <c r="C659" s="189">
        <f aca="true" t="shared" si="158" ref="C659:N662">C647/C641*100</f>
        <v>30</v>
      </c>
      <c r="D659" s="189"/>
      <c r="E659" s="189">
        <f t="shared" si="158"/>
        <v>29.784791965566715</v>
      </c>
      <c r="F659" s="189">
        <f t="shared" si="158"/>
        <v>11.067841770854683</v>
      </c>
      <c r="G659" s="189"/>
      <c r="H659" s="189">
        <f t="shared" si="158"/>
        <v>11.03391908459338</v>
      </c>
      <c r="I659" s="189">
        <f t="shared" si="158"/>
        <v>12.04626972200221</v>
      </c>
      <c r="J659" s="189"/>
      <c r="K659" s="189">
        <f t="shared" si="158"/>
        <v>12.04626972200221</v>
      </c>
      <c r="L659" s="189">
        <f t="shared" si="158"/>
        <v>8.388974490669405</v>
      </c>
      <c r="M659" s="189"/>
      <c r="N659" s="189">
        <f t="shared" si="158"/>
        <v>8.388974490669405</v>
      </c>
    </row>
    <row r="660" spans="1:14" ht="49.5" customHeight="1">
      <c r="A660" s="14"/>
      <c r="B660" s="236" t="s">
        <v>418</v>
      </c>
      <c r="C660" s="189">
        <f>C648/C642*100</f>
        <v>11.930761579379839</v>
      </c>
      <c r="D660" s="189"/>
      <c r="E660" s="189">
        <f t="shared" si="158"/>
        <v>11.930761579379839</v>
      </c>
      <c r="F660" s="189">
        <f t="shared" si="158"/>
        <v>9.759750543231398</v>
      </c>
      <c r="G660" s="189"/>
      <c r="H660" s="189">
        <f t="shared" si="158"/>
        <v>9.759750543231398</v>
      </c>
      <c r="I660" s="189">
        <f t="shared" si="158"/>
        <v>9.310209295470177</v>
      </c>
      <c r="J660" s="189"/>
      <c r="K660" s="189">
        <f t="shared" si="158"/>
        <v>10.31194308025086</v>
      </c>
      <c r="L660" s="189">
        <f t="shared" si="158"/>
        <v>16.42631506661173</v>
      </c>
      <c r="M660" s="189"/>
      <c r="N660" s="189">
        <f>N648/N642*100</f>
        <v>18.141277473569247</v>
      </c>
    </row>
    <row r="661" spans="1:14" ht="31.5">
      <c r="A661" s="14"/>
      <c r="B661" s="108" t="s">
        <v>417</v>
      </c>
      <c r="C661" s="189">
        <f>C649/C643*100</f>
        <v>34.96924969249693</v>
      </c>
      <c r="D661" s="189"/>
      <c r="E661" s="189">
        <f t="shared" si="158"/>
        <v>34.96924969249693</v>
      </c>
      <c r="F661" s="189">
        <f t="shared" si="158"/>
        <v>15.604312464535653</v>
      </c>
      <c r="G661" s="189"/>
      <c r="H661" s="189">
        <f t="shared" si="158"/>
        <v>15.604312464535653</v>
      </c>
      <c r="I661" s="189">
        <f t="shared" si="158"/>
        <v>16.24831913939937</v>
      </c>
      <c r="J661" s="189"/>
      <c r="K661" s="189">
        <f t="shared" si="158"/>
        <v>16.24831913939937</v>
      </c>
      <c r="L661" s="189">
        <f t="shared" si="158"/>
        <v>16.72464543751672</v>
      </c>
      <c r="M661" s="189"/>
      <c r="N661" s="189">
        <f>N649/N643*100</f>
        <v>16.72464543751672</v>
      </c>
    </row>
    <row r="662" spans="1:14" ht="47.25">
      <c r="A662" s="14"/>
      <c r="B662" s="251" t="s">
        <v>419</v>
      </c>
      <c r="C662" s="189">
        <f>C650/C644*100</f>
        <v>49.38759383642829</v>
      </c>
      <c r="D662" s="189"/>
      <c r="E662" s="189">
        <f t="shared" si="158"/>
        <v>49.38759383642829</v>
      </c>
      <c r="F662" s="189">
        <f t="shared" si="158"/>
        <v>19.516003122560498</v>
      </c>
      <c r="G662" s="189"/>
      <c r="H662" s="189"/>
      <c r="I662" s="189">
        <f t="shared" si="158"/>
        <v>0</v>
      </c>
      <c r="J662" s="189"/>
      <c r="K662" s="189">
        <f t="shared" si="158"/>
        <v>0</v>
      </c>
      <c r="L662" s="189">
        <f t="shared" si="158"/>
        <v>0</v>
      </c>
      <c r="M662" s="189"/>
      <c r="N662" s="189">
        <f>N650/N644*100</f>
        <v>0</v>
      </c>
    </row>
    <row r="663" spans="1:14" ht="99.75" customHeight="1">
      <c r="A663" s="14"/>
      <c r="B663" s="243" t="s">
        <v>68</v>
      </c>
      <c r="C663" s="188">
        <f aca="true" t="shared" si="159" ref="C663:H663">C664+C665+C666</f>
        <v>3041.8</v>
      </c>
      <c r="D663" s="188"/>
      <c r="E663" s="188">
        <f t="shared" si="159"/>
        <v>3041.8</v>
      </c>
      <c r="F663" s="188">
        <f t="shared" si="159"/>
        <v>3271.8</v>
      </c>
      <c r="G663" s="188"/>
      <c r="H663" s="188">
        <f t="shared" si="159"/>
        <v>3271.8</v>
      </c>
      <c r="I663" s="188">
        <f aca="true" t="shared" si="160" ref="I663:N663">I664+I665</f>
        <v>12270</v>
      </c>
      <c r="J663" s="188"/>
      <c r="K663" s="188">
        <f t="shared" si="160"/>
        <v>12270</v>
      </c>
      <c r="L663" s="188">
        <f t="shared" si="160"/>
        <v>2110.5</v>
      </c>
      <c r="M663" s="188"/>
      <c r="N663" s="188">
        <f t="shared" si="160"/>
        <v>2110.5</v>
      </c>
    </row>
    <row r="664" spans="1:14" ht="47.25">
      <c r="A664" s="14"/>
      <c r="B664" s="231" t="s">
        <v>415</v>
      </c>
      <c r="C664" s="189">
        <f>E664</f>
        <v>1752.9</v>
      </c>
      <c r="D664" s="189"/>
      <c r="E664" s="189">
        <v>1752.9</v>
      </c>
      <c r="F664" s="189">
        <v>1163.1</v>
      </c>
      <c r="G664" s="189"/>
      <c r="H664" s="189">
        <f>F664</f>
        <v>1163.1</v>
      </c>
      <c r="I664" s="189">
        <v>12270</v>
      </c>
      <c r="J664" s="189"/>
      <c r="K664" s="189">
        <f>I664</f>
        <v>12270</v>
      </c>
      <c r="L664" s="189">
        <v>1294.5</v>
      </c>
      <c r="M664" s="189"/>
      <c r="N664" s="189">
        <f>L664</f>
        <v>1294.5</v>
      </c>
    </row>
    <row r="665" spans="1:14" ht="54.75" customHeight="1">
      <c r="A665" s="14"/>
      <c r="B665" s="236" t="s">
        <v>418</v>
      </c>
      <c r="C665" s="184">
        <v>1038.9</v>
      </c>
      <c r="D665" s="184"/>
      <c r="E665" s="189">
        <f>C665</f>
        <v>1038.9</v>
      </c>
      <c r="F665" s="184">
        <v>1808.7</v>
      </c>
      <c r="G665" s="184"/>
      <c r="H665" s="184">
        <f>F665</f>
        <v>1808.7</v>
      </c>
      <c r="I665" s="189"/>
      <c r="J665" s="184"/>
      <c r="K665" s="189"/>
      <c r="L665" s="45">
        <v>816</v>
      </c>
      <c r="M665" s="45"/>
      <c r="N665" s="45">
        <f>L665</f>
        <v>816</v>
      </c>
    </row>
    <row r="666" spans="1:14" ht="31.5">
      <c r="A666" s="14"/>
      <c r="B666" s="108" t="s">
        <v>417</v>
      </c>
      <c r="C666" s="184">
        <f>E666</f>
        <v>250</v>
      </c>
      <c r="D666" s="184"/>
      <c r="E666" s="189">
        <v>250</v>
      </c>
      <c r="F666" s="184">
        <v>300</v>
      </c>
      <c r="G666" s="184"/>
      <c r="H666" s="184">
        <f>F666</f>
        <v>300</v>
      </c>
      <c r="I666" s="189"/>
      <c r="J666" s="184"/>
      <c r="K666" s="189"/>
      <c r="L666" s="39"/>
      <c r="M666" s="39"/>
      <c r="N666" s="39"/>
    </row>
    <row r="667" spans="1:14" ht="15.75">
      <c r="A667" s="14"/>
      <c r="B667" s="72" t="s">
        <v>360</v>
      </c>
      <c r="C667" s="192"/>
      <c r="D667" s="192"/>
      <c r="E667" s="192"/>
      <c r="F667" s="192"/>
      <c r="G667" s="192"/>
      <c r="H667" s="192"/>
      <c r="I667" s="192"/>
      <c r="J667" s="185"/>
      <c r="K667" s="192"/>
      <c r="L667" s="39"/>
      <c r="M667" s="39"/>
      <c r="N667" s="39"/>
    </row>
    <row r="668" spans="1:14" ht="15.75">
      <c r="A668" s="14"/>
      <c r="B668" s="30" t="s">
        <v>69</v>
      </c>
      <c r="C668" s="184">
        <f>C669+C670</f>
        <v>32638.100000000002</v>
      </c>
      <c r="D668" s="184"/>
      <c r="E668" s="184">
        <f>E669+E670</f>
        <v>32638.100000000002</v>
      </c>
      <c r="F668" s="184">
        <f>F669+F670</f>
        <v>32638.100000000002</v>
      </c>
      <c r="G668" s="184"/>
      <c r="H668" s="184">
        <f>H669+H670</f>
        <v>32638.100000000002</v>
      </c>
      <c r="I668" s="184">
        <f>I669+I670</f>
        <v>32638.100000000002</v>
      </c>
      <c r="J668" s="184"/>
      <c r="K668" s="184">
        <f>K669+K670</f>
        <v>32638.100000000002</v>
      </c>
      <c r="L668" s="184">
        <f>L669+L670</f>
        <v>32638.100000000002</v>
      </c>
      <c r="M668" s="184"/>
      <c r="N668" s="184">
        <f>N669+N670</f>
        <v>32638.100000000002</v>
      </c>
    </row>
    <row r="669" spans="1:14" ht="47.25">
      <c r="A669" s="14"/>
      <c r="B669" s="231" t="s">
        <v>415</v>
      </c>
      <c r="C669" s="184">
        <v>26739.9</v>
      </c>
      <c r="D669" s="184"/>
      <c r="E669" s="184">
        <v>26739.9</v>
      </c>
      <c r="F669" s="184">
        <v>26739.9</v>
      </c>
      <c r="G669" s="184"/>
      <c r="H669" s="184">
        <v>26739.9</v>
      </c>
      <c r="I669" s="184">
        <v>26739.9</v>
      </c>
      <c r="J669" s="184"/>
      <c r="K669" s="184">
        <v>26739.9</v>
      </c>
      <c r="L669" s="184">
        <v>26739.9</v>
      </c>
      <c r="M669" s="184"/>
      <c r="N669" s="184">
        <v>26739.9</v>
      </c>
    </row>
    <row r="670" spans="1:14" ht="56.25" customHeight="1">
      <c r="A670" s="14"/>
      <c r="B670" s="236" t="s">
        <v>418</v>
      </c>
      <c r="C670" s="192">
        <v>5898.2</v>
      </c>
      <c r="D670" s="192"/>
      <c r="E670" s="192">
        <v>5898.2</v>
      </c>
      <c r="F670" s="192">
        <v>5898.2</v>
      </c>
      <c r="G670" s="192"/>
      <c r="H670" s="192">
        <v>5898.2</v>
      </c>
      <c r="I670" s="192">
        <v>5898.2</v>
      </c>
      <c r="J670" s="192"/>
      <c r="K670" s="192">
        <v>5898.2</v>
      </c>
      <c r="L670" s="192">
        <v>5898.2</v>
      </c>
      <c r="M670" s="192"/>
      <c r="N670" s="192">
        <v>5898.2</v>
      </c>
    </row>
    <row r="671" spans="1:14" ht="31.5">
      <c r="A671" s="14"/>
      <c r="B671" s="108" t="s">
        <v>417</v>
      </c>
      <c r="C671" s="192">
        <v>801</v>
      </c>
      <c r="D671" s="192"/>
      <c r="E671" s="192">
        <v>801</v>
      </c>
      <c r="F671" s="192">
        <v>801</v>
      </c>
      <c r="G671" s="192"/>
      <c r="H671" s="192">
        <v>801</v>
      </c>
      <c r="I671" s="192"/>
      <c r="J671" s="192"/>
      <c r="K671" s="184"/>
      <c r="L671" s="192"/>
      <c r="M671" s="192"/>
      <c r="N671" s="192"/>
    </row>
    <row r="672" spans="1:14" ht="50.25" customHeight="1">
      <c r="A672" s="14"/>
      <c r="B672" s="30" t="s">
        <v>70</v>
      </c>
      <c r="C672" s="192">
        <f>C673+C674</f>
        <v>26710</v>
      </c>
      <c r="D672" s="192"/>
      <c r="E672" s="189">
        <f>C672</f>
        <v>26710</v>
      </c>
      <c r="F672" s="192">
        <f>F673+F674</f>
        <v>19357.8</v>
      </c>
      <c r="G672" s="192"/>
      <c r="H672" s="192">
        <f>H673+H674</f>
        <v>19357.8</v>
      </c>
      <c r="I672" s="184">
        <f>I673+I674</f>
        <v>10604.900000000001</v>
      </c>
      <c r="J672" s="184"/>
      <c r="K672" s="184">
        <f>I672</f>
        <v>10604.900000000001</v>
      </c>
      <c r="L672" s="184">
        <f>L673+L674</f>
        <v>9044.900000000001</v>
      </c>
      <c r="M672" s="184"/>
      <c r="N672" s="184">
        <f>L672</f>
        <v>9044.900000000001</v>
      </c>
    </row>
    <row r="673" spans="1:14" ht="47.25">
      <c r="A673" s="14"/>
      <c r="B673" s="231" t="s">
        <v>415</v>
      </c>
      <c r="C673" s="184">
        <v>20910</v>
      </c>
      <c r="D673" s="184"/>
      <c r="E673" s="189">
        <f>C673</f>
        <v>20910</v>
      </c>
      <c r="F673" s="184">
        <f>C673-C678</f>
        <v>16684.2</v>
      </c>
      <c r="G673" s="184"/>
      <c r="H673" s="184">
        <f>F673</f>
        <v>16684.2</v>
      </c>
      <c r="I673" s="184">
        <f>F673-F678</f>
        <v>10604.900000000001</v>
      </c>
      <c r="J673" s="184"/>
      <c r="K673" s="184">
        <f>I673</f>
        <v>10604.900000000001</v>
      </c>
      <c r="L673" s="184">
        <f>I673-I678</f>
        <v>9044.900000000001</v>
      </c>
      <c r="M673" s="184"/>
      <c r="N673" s="184">
        <f>L673</f>
        <v>9044.900000000001</v>
      </c>
    </row>
    <row r="674" spans="1:14" ht="54" customHeight="1">
      <c r="A674" s="14"/>
      <c r="B674" s="236" t="s">
        <v>418</v>
      </c>
      <c r="C674" s="184">
        <v>5800</v>
      </c>
      <c r="D674" s="184"/>
      <c r="E674" s="184">
        <f>C674</f>
        <v>5800</v>
      </c>
      <c r="F674" s="184">
        <f>C674-C679</f>
        <v>2673.6</v>
      </c>
      <c r="G674" s="184"/>
      <c r="H674" s="184">
        <f>F674</f>
        <v>2673.6</v>
      </c>
      <c r="I674" s="184">
        <f>F674-F679</f>
        <v>0</v>
      </c>
      <c r="J674" s="184"/>
      <c r="K674" s="184">
        <f>I674</f>
        <v>0</v>
      </c>
      <c r="L674" s="184">
        <f>I674-I679</f>
        <v>0</v>
      </c>
      <c r="M674" s="39"/>
      <c r="N674" s="184">
        <f>L674</f>
        <v>0</v>
      </c>
    </row>
    <row r="675" spans="1:14" ht="31.5">
      <c r="A675" s="14"/>
      <c r="B675" s="108" t="s">
        <v>417</v>
      </c>
      <c r="C675" s="184">
        <f>E675</f>
        <v>568.6</v>
      </c>
      <c r="D675" s="184"/>
      <c r="E675" s="184">
        <v>568.6</v>
      </c>
      <c r="F675" s="184">
        <f>C675-C680</f>
        <v>486.5</v>
      </c>
      <c r="G675" s="184"/>
      <c r="H675" s="184">
        <f>F675</f>
        <v>486.5</v>
      </c>
      <c r="I675" s="184">
        <f>F675-F680</f>
        <v>362.2</v>
      </c>
      <c r="J675" s="184"/>
      <c r="K675" s="184">
        <f>I675</f>
        <v>362.2</v>
      </c>
      <c r="L675" s="184">
        <f>I675-I680</f>
        <v>362.2</v>
      </c>
      <c r="M675" s="39"/>
      <c r="N675" s="184">
        <f>L675</f>
        <v>362.2</v>
      </c>
    </row>
    <row r="676" spans="1:14" ht="22.5" customHeight="1">
      <c r="A676" s="14"/>
      <c r="B676" s="72" t="s">
        <v>211</v>
      </c>
      <c r="C676" s="192"/>
      <c r="D676" s="192"/>
      <c r="E676" s="192"/>
      <c r="F676" s="192"/>
      <c r="G676" s="192"/>
      <c r="H676" s="192"/>
      <c r="I676" s="192"/>
      <c r="J676" s="192"/>
      <c r="K676" s="192"/>
      <c r="L676" s="39"/>
      <c r="M676" s="39"/>
      <c r="N676" s="39"/>
    </row>
    <row r="677" spans="1:14" ht="36" customHeight="1">
      <c r="A677" s="14"/>
      <c r="B677" s="30" t="s">
        <v>71</v>
      </c>
      <c r="C677" s="184">
        <f>C678+C679</f>
        <v>7352.200000000001</v>
      </c>
      <c r="D677" s="184"/>
      <c r="E677" s="184">
        <f>E678+E679</f>
        <v>7352.200000000001</v>
      </c>
      <c r="F677" s="184">
        <f>F678+F679</f>
        <v>8752.9</v>
      </c>
      <c r="G677" s="184"/>
      <c r="H677" s="184">
        <f>H678+H679</f>
        <v>8752.9</v>
      </c>
      <c r="I677" s="184">
        <f>I678+I679</f>
        <v>1560</v>
      </c>
      <c r="J677" s="184"/>
      <c r="K677" s="184">
        <f>K678+K679</f>
        <v>1560</v>
      </c>
      <c r="L677" s="184">
        <f>L678+L679</f>
        <v>2041</v>
      </c>
      <c r="M677" s="184"/>
      <c r="N677" s="184">
        <f>N678+N679</f>
        <v>2041</v>
      </c>
    </row>
    <row r="678" spans="1:14" ht="47.25">
      <c r="A678" s="14"/>
      <c r="B678" s="231" t="s">
        <v>415</v>
      </c>
      <c r="C678" s="184">
        <v>4225.8</v>
      </c>
      <c r="D678" s="184"/>
      <c r="E678" s="184">
        <f>C678</f>
        <v>4225.8</v>
      </c>
      <c r="F678" s="184">
        <v>6079.3</v>
      </c>
      <c r="G678" s="184"/>
      <c r="H678" s="184">
        <f>F678</f>
        <v>6079.3</v>
      </c>
      <c r="I678" s="184">
        <v>1560</v>
      </c>
      <c r="J678" s="184"/>
      <c r="K678" s="184">
        <f>I678</f>
        <v>1560</v>
      </c>
      <c r="L678" s="184">
        <v>1000</v>
      </c>
      <c r="M678" s="184"/>
      <c r="N678" s="184">
        <f>L678</f>
        <v>1000</v>
      </c>
    </row>
    <row r="679" spans="1:14" ht="50.25" customHeight="1">
      <c r="A679" s="14"/>
      <c r="B679" s="236" t="s">
        <v>418</v>
      </c>
      <c r="C679" s="192">
        <v>3126.4</v>
      </c>
      <c r="D679" s="192"/>
      <c r="E679" s="190">
        <f>C679</f>
        <v>3126.4</v>
      </c>
      <c r="F679" s="184">
        <v>2673.6</v>
      </c>
      <c r="G679" s="192"/>
      <c r="H679" s="184">
        <f>F679</f>
        <v>2673.6</v>
      </c>
      <c r="I679" s="184"/>
      <c r="J679" s="184"/>
      <c r="K679" s="184"/>
      <c r="L679" s="45">
        <v>1041</v>
      </c>
      <c r="M679" s="39"/>
      <c r="N679" s="45">
        <f>L679</f>
        <v>1041</v>
      </c>
    </row>
    <row r="680" spans="1:14" ht="31.5">
      <c r="A680" s="14"/>
      <c r="B680" s="108" t="s">
        <v>417</v>
      </c>
      <c r="C680" s="184">
        <v>82.1</v>
      </c>
      <c r="D680" s="184"/>
      <c r="E680" s="189">
        <f>C680</f>
        <v>82.1</v>
      </c>
      <c r="F680" s="184">
        <v>124.3</v>
      </c>
      <c r="G680" s="192"/>
      <c r="H680" s="184">
        <f>F680</f>
        <v>124.3</v>
      </c>
      <c r="I680" s="184"/>
      <c r="J680" s="184"/>
      <c r="K680" s="184"/>
      <c r="L680" s="39"/>
      <c r="M680" s="39"/>
      <c r="N680" s="39"/>
    </row>
    <row r="681" spans="1:14" ht="23.25" customHeight="1">
      <c r="A681" s="14"/>
      <c r="B681" s="72" t="s">
        <v>212</v>
      </c>
      <c r="C681" s="184"/>
      <c r="D681" s="184"/>
      <c r="E681" s="184"/>
      <c r="F681" s="184"/>
      <c r="G681" s="184"/>
      <c r="H681" s="184"/>
      <c r="I681" s="184"/>
      <c r="J681" s="184"/>
      <c r="K681" s="192"/>
      <c r="L681" s="39"/>
      <c r="M681" s="39"/>
      <c r="N681" s="39"/>
    </row>
    <row r="682" spans="1:14" ht="36.75" customHeight="1">
      <c r="A682" s="14"/>
      <c r="B682" s="30" t="s">
        <v>72</v>
      </c>
      <c r="C682" s="196">
        <f>C663/C677</f>
        <v>0.41372650363156604</v>
      </c>
      <c r="D682" s="196"/>
      <c r="E682" s="196">
        <f aca="true" t="shared" si="161" ref="E682:N682">E663/E677</f>
        <v>0.41372650363156604</v>
      </c>
      <c r="F682" s="196">
        <f t="shared" si="161"/>
        <v>0.37379611328816736</v>
      </c>
      <c r="G682" s="196"/>
      <c r="H682" s="196">
        <f t="shared" si="161"/>
        <v>0.37379611328816736</v>
      </c>
      <c r="I682" s="196">
        <f t="shared" si="161"/>
        <v>7.865384615384615</v>
      </c>
      <c r="J682" s="196"/>
      <c r="K682" s="196">
        <f t="shared" si="161"/>
        <v>7.865384615384615</v>
      </c>
      <c r="L682" s="196">
        <f t="shared" si="161"/>
        <v>1.0340519353258206</v>
      </c>
      <c r="M682" s="196"/>
      <c r="N682" s="196">
        <f t="shared" si="161"/>
        <v>1.0340519353258206</v>
      </c>
    </row>
    <row r="683" spans="1:14" ht="47.25">
      <c r="A683" s="14"/>
      <c r="B683" s="231" t="s">
        <v>415</v>
      </c>
      <c r="C683" s="196">
        <f>C664/C678</f>
        <v>0.41480903024279425</v>
      </c>
      <c r="D683" s="196"/>
      <c r="E683" s="196">
        <f aca="true" t="shared" si="162" ref="E683:F685">E664/E678</f>
        <v>0.41480903024279425</v>
      </c>
      <c r="F683" s="196">
        <f t="shared" si="162"/>
        <v>0.1913213692365897</v>
      </c>
      <c r="G683" s="196"/>
      <c r="H683" s="196">
        <f>H664/H678</f>
        <v>0.1913213692365897</v>
      </c>
      <c r="I683" s="196">
        <f>I664/I678</f>
        <v>7.865384615384615</v>
      </c>
      <c r="J683" s="196"/>
      <c r="K683" s="196">
        <f>K664/K678</f>
        <v>7.865384615384615</v>
      </c>
      <c r="L683" s="196">
        <f>L664/L678</f>
        <v>1.2945</v>
      </c>
      <c r="M683" s="196"/>
      <c r="N683" s="196">
        <f>N664/N678</f>
        <v>1.2945</v>
      </c>
    </row>
    <row r="684" spans="1:14" ht="50.25" customHeight="1">
      <c r="A684" s="14"/>
      <c r="B684" s="236" t="s">
        <v>418</v>
      </c>
      <c r="C684" s="196">
        <f>C665/C679</f>
        <v>0.33229912998976463</v>
      </c>
      <c r="D684" s="196"/>
      <c r="E684" s="196">
        <f t="shared" si="162"/>
        <v>0.33229912998976463</v>
      </c>
      <c r="F684" s="196">
        <f t="shared" si="162"/>
        <v>0.6765035906642729</v>
      </c>
      <c r="G684" s="196"/>
      <c r="H684" s="196">
        <f>H665/H679</f>
        <v>0.6765035906642729</v>
      </c>
      <c r="I684" s="196"/>
      <c r="J684" s="196"/>
      <c r="K684" s="196"/>
      <c r="L684" s="196">
        <f>L665/L679</f>
        <v>0.7838616714697406</v>
      </c>
      <c r="M684" s="196"/>
      <c r="N684" s="196">
        <f>N665/N679</f>
        <v>0.7838616714697406</v>
      </c>
    </row>
    <row r="685" spans="1:14" ht="31.5">
      <c r="A685" s="14"/>
      <c r="B685" s="108" t="s">
        <v>417</v>
      </c>
      <c r="C685" s="196">
        <f>C666/C680</f>
        <v>3.0450669914738127</v>
      </c>
      <c r="D685" s="196"/>
      <c r="E685" s="196">
        <f t="shared" si="162"/>
        <v>3.0450669914738127</v>
      </c>
      <c r="F685" s="196">
        <f t="shared" si="162"/>
        <v>2.4135156878519712</v>
      </c>
      <c r="G685" s="196"/>
      <c r="H685" s="196">
        <f>H666/H680</f>
        <v>2.4135156878519712</v>
      </c>
      <c r="I685" s="196"/>
      <c r="J685" s="196"/>
      <c r="K685" s="196"/>
      <c r="L685" s="39"/>
      <c r="M685" s="39"/>
      <c r="N685" s="39"/>
    </row>
    <row r="686" spans="1:14" ht="15.75">
      <c r="A686" s="14"/>
      <c r="B686" s="72" t="s">
        <v>59</v>
      </c>
      <c r="C686" s="192"/>
      <c r="D686" s="192"/>
      <c r="E686" s="190"/>
      <c r="F686" s="192"/>
      <c r="G686" s="192"/>
      <c r="H686" s="192"/>
      <c r="I686" s="192"/>
      <c r="J686" s="192"/>
      <c r="K686" s="192"/>
      <c r="L686" s="39"/>
      <c r="M686" s="39"/>
      <c r="N686" s="39"/>
    </row>
    <row r="687" spans="1:14" ht="54.75" customHeight="1">
      <c r="A687" s="14"/>
      <c r="B687" s="30" t="s">
        <v>73</v>
      </c>
      <c r="C687" s="184">
        <f>C677/C672*100</f>
        <v>27.526020217147142</v>
      </c>
      <c r="D687" s="184"/>
      <c r="E687" s="184">
        <f aca="true" t="shared" si="163" ref="E687:F689">E677/E672*100</f>
        <v>27.526020217147142</v>
      </c>
      <c r="F687" s="184">
        <f t="shared" si="163"/>
        <v>45.21639855768734</v>
      </c>
      <c r="G687" s="184"/>
      <c r="H687" s="184">
        <f>H677/H672*100</f>
        <v>45.21639855768734</v>
      </c>
      <c r="I687" s="184">
        <f>I677/I672*100</f>
        <v>14.710181142679327</v>
      </c>
      <c r="J687" s="184"/>
      <c r="K687" s="184">
        <f>K677/K672*100</f>
        <v>14.710181142679327</v>
      </c>
      <c r="L687" s="184">
        <f>L677/L672*100</f>
        <v>22.56520248980088</v>
      </c>
      <c r="M687" s="184"/>
      <c r="N687" s="184">
        <f>N677/N672*100</f>
        <v>22.56520248980088</v>
      </c>
    </row>
    <row r="688" spans="1:14" ht="47.25">
      <c r="A688" s="14"/>
      <c r="B688" s="231" t="s">
        <v>415</v>
      </c>
      <c r="C688" s="184">
        <f>C678/C673*100</f>
        <v>20.209469153515066</v>
      </c>
      <c r="D688" s="184"/>
      <c r="E688" s="184">
        <f t="shared" si="163"/>
        <v>20.209469153515066</v>
      </c>
      <c r="F688" s="184">
        <f t="shared" si="163"/>
        <v>36.43746778389135</v>
      </c>
      <c r="G688" s="184"/>
      <c r="H688" s="184">
        <f>H678/H673*100</f>
        <v>36.43746778389135</v>
      </c>
      <c r="I688" s="184">
        <f>I678/I673*100</f>
        <v>14.710181142679327</v>
      </c>
      <c r="J688" s="184"/>
      <c r="K688" s="184">
        <f>K678/K673*100</f>
        <v>14.710181142679327</v>
      </c>
      <c r="L688" s="184">
        <f>L678/L673*100</f>
        <v>11.05595418412586</v>
      </c>
      <c r="M688" s="184"/>
      <c r="N688" s="184">
        <f>N678/N673*100</f>
        <v>11.05595418412586</v>
      </c>
    </row>
    <row r="689" spans="1:14" ht="49.5" customHeight="1">
      <c r="A689" s="14"/>
      <c r="B689" s="236" t="s">
        <v>418</v>
      </c>
      <c r="C689" s="184"/>
      <c r="D689" s="184"/>
      <c r="E689" s="184"/>
      <c r="F689" s="184">
        <f t="shared" si="163"/>
        <v>100</v>
      </c>
      <c r="G689" s="184"/>
      <c r="H689" s="184">
        <f>H679/H674*100</f>
        <v>100</v>
      </c>
      <c r="I689" s="184"/>
      <c r="J689" s="184"/>
      <c r="K689" s="184"/>
      <c r="L689" s="184"/>
      <c r="M689" s="184"/>
      <c r="N689" s="184"/>
    </row>
    <row r="690" spans="1:14" ht="31.5">
      <c r="A690" s="14"/>
      <c r="B690" s="108" t="s">
        <v>417</v>
      </c>
      <c r="C690" s="184">
        <f aca="true" t="shared" si="164" ref="C690:H690">C680/C675*100</f>
        <v>14.43897291593387</v>
      </c>
      <c r="D690" s="184"/>
      <c r="E690" s="184">
        <f t="shared" si="164"/>
        <v>14.43897291593387</v>
      </c>
      <c r="F690" s="184">
        <f t="shared" si="164"/>
        <v>25.54984583761562</v>
      </c>
      <c r="G690" s="184"/>
      <c r="H690" s="184">
        <f t="shared" si="164"/>
        <v>25.54984583761562</v>
      </c>
      <c r="I690" s="184"/>
      <c r="J690" s="184"/>
      <c r="K690" s="184"/>
      <c r="L690" s="184"/>
      <c r="M690" s="184"/>
      <c r="N690" s="184"/>
    </row>
    <row r="691" spans="1:14" ht="99.75" customHeight="1">
      <c r="A691" s="14"/>
      <c r="B691" s="243" t="s">
        <v>75</v>
      </c>
      <c r="C691" s="188">
        <f>C692+C693+C694</f>
        <v>4965</v>
      </c>
      <c r="D691" s="188"/>
      <c r="E691" s="188">
        <f>E692+E693+E694</f>
        <v>4965</v>
      </c>
      <c r="F691" s="188">
        <f>F692+F693+F694</f>
        <v>2114.2</v>
      </c>
      <c r="G691" s="188"/>
      <c r="H691" s="188">
        <f>H692+H693+H694</f>
        <v>2114.2</v>
      </c>
      <c r="I691" s="188">
        <f>I692+I693+I694</f>
        <v>2370.8</v>
      </c>
      <c r="J691" s="188"/>
      <c r="K691" s="188">
        <f>K692+K693+K694</f>
        <v>2370.8</v>
      </c>
      <c r="L691" s="188">
        <f>L692+L693+L694</f>
        <v>850</v>
      </c>
      <c r="M691" s="188"/>
      <c r="N691" s="188">
        <f>N692+N693+N694</f>
        <v>850</v>
      </c>
    </row>
    <row r="692" spans="1:14" ht="47.25">
      <c r="A692" s="14"/>
      <c r="B692" s="231" t="s">
        <v>415</v>
      </c>
      <c r="C692" s="189">
        <f>E692</f>
        <v>3013.2</v>
      </c>
      <c r="D692" s="189"/>
      <c r="E692" s="189">
        <v>3013.2</v>
      </c>
      <c r="F692" s="189">
        <v>1875.6</v>
      </c>
      <c r="G692" s="189"/>
      <c r="H692" s="189">
        <f>F692</f>
        <v>1875.6</v>
      </c>
      <c r="I692" s="189">
        <v>1920.8</v>
      </c>
      <c r="J692" s="189"/>
      <c r="K692" s="189">
        <f>I692</f>
        <v>1920.8</v>
      </c>
      <c r="L692" s="189">
        <v>850</v>
      </c>
      <c r="M692" s="189"/>
      <c r="N692" s="189">
        <f>L692</f>
        <v>850</v>
      </c>
    </row>
    <row r="693" spans="1:14" ht="55.5" customHeight="1">
      <c r="A693" s="14"/>
      <c r="B693" s="236" t="s">
        <v>418</v>
      </c>
      <c r="C693" s="184">
        <f>E693</f>
        <v>1118.7</v>
      </c>
      <c r="D693" s="184"/>
      <c r="E693" s="189">
        <v>1118.7</v>
      </c>
      <c r="F693" s="184">
        <v>238.6</v>
      </c>
      <c r="G693" s="45"/>
      <c r="H693" s="184">
        <f>F693</f>
        <v>238.6</v>
      </c>
      <c r="I693" s="184"/>
      <c r="J693" s="189"/>
      <c r="K693" s="184"/>
      <c r="L693" s="39"/>
      <c r="M693" s="39"/>
      <c r="N693" s="39"/>
    </row>
    <row r="694" spans="1:14" ht="47.25">
      <c r="A694" s="14"/>
      <c r="B694" s="251" t="s">
        <v>419</v>
      </c>
      <c r="C694" s="184">
        <f>E694</f>
        <v>833.1</v>
      </c>
      <c r="D694" s="184"/>
      <c r="E694" s="189">
        <v>833.1</v>
      </c>
      <c r="F694" s="184"/>
      <c r="G694" s="45"/>
      <c r="H694" s="184"/>
      <c r="I694" s="184">
        <v>450</v>
      </c>
      <c r="J694" s="189"/>
      <c r="K694" s="184">
        <f>I694</f>
        <v>450</v>
      </c>
      <c r="L694" s="39"/>
      <c r="M694" s="39"/>
      <c r="N694" s="39"/>
    </row>
    <row r="695" spans="1:14" ht="15.75">
      <c r="A695" s="14"/>
      <c r="B695" s="72" t="s">
        <v>360</v>
      </c>
      <c r="C695" s="192"/>
      <c r="D695" s="192"/>
      <c r="E695" s="191"/>
      <c r="F695" s="192"/>
      <c r="G695" s="192"/>
      <c r="H695" s="192"/>
      <c r="I695" s="192"/>
      <c r="J695" s="191"/>
      <c r="K695" s="192"/>
      <c r="L695" s="39"/>
      <c r="M695" s="39"/>
      <c r="N695" s="39"/>
    </row>
    <row r="696" spans="1:14" ht="15.75">
      <c r="A696" s="14"/>
      <c r="B696" s="30" t="s">
        <v>74</v>
      </c>
      <c r="C696" s="192">
        <f>C697+C698</f>
        <v>50837</v>
      </c>
      <c r="D696" s="192"/>
      <c r="E696" s="192">
        <f>C696</f>
        <v>50837</v>
      </c>
      <c r="F696" s="192">
        <f>F697+F698</f>
        <v>50837</v>
      </c>
      <c r="G696" s="192"/>
      <c r="H696" s="192">
        <f>F696</f>
        <v>50837</v>
      </c>
      <c r="I696" s="192">
        <f>K696</f>
        <v>53039.6</v>
      </c>
      <c r="J696" s="192"/>
      <c r="K696" s="192">
        <f>K697+K698+K699</f>
        <v>53039.6</v>
      </c>
      <c r="L696" s="192">
        <f>L697+L698+L699</f>
        <v>53039.6</v>
      </c>
      <c r="M696" s="192"/>
      <c r="N696" s="192">
        <f>N697+N698+N699</f>
        <v>53039.6</v>
      </c>
    </row>
    <row r="697" spans="1:14" ht="47.25">
      <c r="A697" s="14"/>
      <c r="B697" s="231" t="s">
        <v>415</v>
      </c>
      <c r="C697" s="192">
        <v>45123</v>
      </c>
      <c r="D697" s="192"/>
      <c r="E697" s="192">
        <v>45123</v>
      </c>
      <c r="F697" s="192">
        <v>45123</v>
      </c>
      <c r="G697" s="192"/>
      <c r="H697" s="192">
        <v>45123</v>
      </c>
      <c r="I697" s="192">
        <v>45123</v>
      </c>
      <c r="J697" s="192"/>
      <c r="K697" s="192">
        <v>45123</v>
      </c>
      <c r="L697" s="192">
        <v>45123</v>
      </c>
      <c r="M697" s="192"/>
      <c r="N697" s="192">
        <v>45123</v>
      </c>
    </row>
    <row r="698" spans="1:14" ht="54.75" customHeight="1">
      <c r="A698" s="14"/>
      <c r="B698" s="236" t="s">
        <v>418</v>
      </c>
      <c r="C698" s="192">
        <v>5714</v>
      </c>
      <c r="D698" s="192"/>
      <c r="E698" s="192">
        <v>5714</v>
      </c>
      <c r="F698" s="192">
        <v>5714</v>
      </c>
      <c r="G698" s="192"/>
      <c r="H698" s="192">
        <v>5714</v>
      </c>
      <c r="I698" s="192">
        <v>5714</v>
      </c>
      <c r="J698" s="192"/>
      <c r="K698" s="192">
        <v>5714</v>
      </c>
      <c r="L698" s="192">
        <v>5714</v>
      </c>
      <c r="M698" s="192"/>
      <c r="N698" s="192">
        <v>5714</v>
      </c>
    </row>
    <row r="699" spans="1:14" ht="47.25">
      <c r="A699" s="14"/>
      <c r="B699" s="251" t="s">
        <v>419</v>
      </c>
      <c r="C699" s="192">
        <v>2202.6</v>
      </c>
      <c r="D699" s="192"/>
      <c r="E699" s="192">
        <v>2202.6</v>
      </c>
      <c r="F699" s="192">
        <v>2202.6</v>
      </c>
      <c r="G699" s="192"/>
      <c r="H699" s="192">
        <v>2202.6</v>
      </c>
      <c r="I699" s="192">
        <v>2202.6</v>
      </c>
      <c r="J699" s="192"/>
      <c r="K699" s="192">
        <v>2202.6</v>
      </c>
      <c r="L699" s="192">
        <v>2202.6</v>
      </c>
      <c r="M699" s="192"/>
      <c r="N699" s="192">
        <v>2202.6</v>
      </c>
    </row>
    <row r="700" spans="1:14" ht="50.25" customHeight="1">
      <c r="A700" s="14"/>
      <c r="B700" s="30" t="s">
        <v>83</v>
      </c>
      <c r="C700" s="192">
        <f>C701+C702+C703</f>
        <v>48900</v>
      </c>
      <c r="D700" s="192"/>
      <c r="E700" s="192">
        <f>C700</f>
        <v>48900</v>
      </c>
      <c r="F700" s="184">
        <f>C700-C705</f>
        <v>39099.7</v>
      </c>
      <c r="G700" s="192"/>
      <c r="H700" s="184">
        <f>F700</f>
        <v>39099.7</v>
      </c>
      <c r="I700" s="184">
        <f>F700-F705</f>
        <v>36757</v>
      </c>
      <c r="J700" s="192"/>
      <c r="K700" s="184">
        <f>I700</f>
        <v>36757</v>
      </c>
      <c r="L700" s="184">
        <f>K700-K705</f>
        <v>33665</v>
      </c>
      <c r="M700" s="192"/>
      <c r="N700" s="184">
        <f>L700</f>
        <v>33665</v>
      </c>
    </row>
    <row r="701" spans="1:14" ht="47.25">
      <c r="A701" s="14"/>
      <c r="B701" s="231" t="s">
        <v>415</v>
      </c>
      <c r="C701" s="184">
        <v>41000</v>
      </c>
      <c r="D701" s="192"/>
      <c r="E701" s="192">
        <f>C701</f>
        <v>41000</v>
      </c>
      <c r="F701" s="184">
        <f>C701-C706</f>
        <v>33628.7</v>
      </c>
      <c r="G701" s="192"/>
      <c r="H701" s="184">
        <f>F701</f>
        <v>33628.7</v>
      </c>
      <c r="I701" s="184">
        <f>F701-F706</f>
        <v>31485.999999999996</v>
      </c>
      <c r="J701" s="192"/>
      <c r="K701" s="184">
        <f>I701</f>
        <v>31485.999999999996</v>
      </c>
      <c r="L701" s="184">
        <f>K701-K706</f>
        <v>28693.999999999996</v>
      </c>
      <c r="M701" s="184"/>
      <c r="N701" s="184">
        <f>L701</f>
        <v>28693.999999999996</v>
      </c>
    </row>
    <row r="702" spans="1:14" ht="56.25" customHeight="1">
      <c r="A702" s="14"/>
      <c r="B702" s="236" t="s">
        <v>418</v>
      </c>
      <c r="C702" s="184">
        <v>5700</v>
      </c>
      <c r="D702" s="192"/>
      <c r="E702" s="192">
        <f>C702</f>
        <v>5700</v>
      </c>
      <c r="F702" s="184">
        <f>C702-C707</f>
        <v>4944</v>
      </c>
      <c r="G702" s="192"/>
      <c r="H702" s="184">
        <f>F702</f>
        <v>4944</v>
      </c>
      <c r="I702" s="184">
        <f>F702-F707</f>
        <v>4744</v>
      </c>
      <c r="J702" s="191"/>
      <c r="K702" s="184">
        <f>I702</f>
        <v>4744</v>
      </c>
      <c r="L702" s="184">
        <f>K702-K707</f>
        <v>4744</v>
      </c>
      <c r="M702" s="39"/>
      <c r="N702" s="184">
        <f>L702</f>
        <v>4744</v>
      </c>
    </row>
    <row r="703" spans="1:14" ht="47.25">
      <c r="A703" s="14"/>
      <c r="B703" s="251" t="s">
        <v>419</v>
      </c>
      <c r="C703" s="184">
        <v>2200</v>
      </c>
      <c r="D703" s="192"/>
      <c r="E703" s="192">
        <f>C703</f>
        <v>2200</v>
      </c>
      <c r="F703" s="184">
        <f>C703-C708</f>
        <v>527</v>
      </c>
      <c r="G703" s="192"/>
      <c r="H703" s="184">
        <f>F703</f>
        <v>527</v>
      </c>
      <c r="I703" s="184">
        <f>F703-F708</f>
        <v>527</v>
      </c>
      <c r="J703" s="191"/>
      <c r="K703" s="184">
        <f>I703</f>
        <v>527</v>
      </c>
      <c r="L703" s="184">
        <f>K703-K708</f>
        <v>227</v>
      </c>
      <c r="M703" s="39"/>
      <c r="N703" s="184">
        <f>L703</f>
        <v>227</v>
      </c>
    </row>
    <row r="704" spans="1:14" ht="18.75" customHeight="1">
      <c r="A704" s="14"/>
      <c r="B704" s="72" t="s">
        <v>211</v>
      </c>
      <c r="C704" s="192"/>
      <c r="D704" s="192"/>
      <c r="E704" s="192"/>
      <c r="F704" s="192"/>
      <c r="G704" s="192"/>
      <c r="H704" s="192"/>
      <c r="I704" s="192"/>
      <c r="J704" s="191"/>
      <c r="K704" s="192"/>
      <c r="L704" s="39"/>
      <c r="M704" s="39"/>
      <c r="N704" s="39"/>
    </row>
    <row r="705" spans="1:14" ht="31.5">
      <c r="A705" s="14"/>
      <c r="B705" s="30" t="s">
        <v>84</v>
      </c>
      <c r="C705" s="184">
        <f aca="true" t="shared" si="165" ref="C705:N705">C706+C707+C708</f>
        <v>9800.3</v>
      </c>
      <c r="D705" s="184"/>
      <c r="E705" s="184">
        <f>C705</f>
        <v>9800.3</v>
      </c>
      <c r="F705" s="184">
        <f t="shared" si="165"/>
        <v>2342.7</v>
      </c>
      <c r="G705" s="184"/>
      <c r="H705" s="184">
        <f t="shared" si="165"/>
        <v>2342.7</v>
      </c>
      <c r="I705" s="184">
        <f t="shared" si="165"/>
        <v>3092</v>
      </c>
      <c r="J705" s="184">
        <f t="shared" si="165"/>
        <v>0</v>
      </c>
      <c r="K705" s="184">
        <f t="shared" si="165"/>
        <v>3092</v>
      </c>
      <c r="L705" s="184">
        <f t="shared" si="165"/>
        <v>550</v>
      </c>
      <c r="M705" s="184">
        <f t="shared" si="165"/>
        <v>0</v>
      </c>
      <c r="N705" s="184">
        <f t="shared" si="165"/>
        <v>550</v>
      </c>
    </row>
    <row r="706" spans="1:14" ht="47.25">
      <c r="A706" s="14"/>
      <c r="B706" s="231" t="s">
        <v>415</v>
      </c>
      <c r="C706" s="184">
        <v>7371.3</v>
      </c>
      <c r="D706" s="184"/>
      <c r="E706" s="184">
        <f>C706</f>
        <v>7371.3</v>
      </c>
      <c r="F706" s="184">
        <v>2142.7</v>
      </c>
      <c r="G706" s="184"/>
      <c r="H706" s="184">
        <f>F706</f>
        <v>2142.7</v>
      </c>
      <c r="I706" s="184">
        <v>2792</v>
      </c>
      <c r="J706" s="184"/>
      <c r="K706" s="184">
        <f>I706</f>
        <v>2792</v>
      </c>
      <c r="L706" s="184">
        <v>550</v>
      </c>
      <c r="M706" s="184"/>
      <c r="N706" s="184">
        <f>L706</f>
        <v>550</v>
      </c>
    </row>
    <row r="707" spans="1:14" ht="49.5" customHeight="1">
      <c r="A707" s="14"/>
      <c r="B707" s="236" t="s">
        <v>418</v>
      </c>
      <c r="C707" s="184">
        <v>756</v>
      </c>
      <c r="D707" s="184"/>
      <c r="E707" s="184">
        <f>C707</f>
        <v>756</v>
      </c>
      <c r="F707" s="184">
        <v>200</v>
      </c>
      <c r="G707" s="184"/>
      <c r="H707" s="184">
        <f>F707</f>
        <v>200</v>
      </c>
      <c r="I707" s="184"/>
      <c r="J707" s="189"/>
      <c r="K707" s="184"/>
      <c r="L707" s="39"/>
      <c r="M707" s="39"/>
      <c r="N707" s="39"/>
    </row>
    <row r="708" spans="1:14" ht="47.25">
      <c r="A708" s="14"/>
      <c r="B708" s="251" t="s">
        <v>419</v>
      </c>
      <c r="C708" s="184">
        <v>1673</v>
      </c>
      <c r="D708" s="184"/>
      <c r="E708" s="184">
        <f>C708</f>
        <v>1673</v>
      </c>
      <c r="F708" s="184"/>
      <c r="G708" s="184"/>
      <c r="H708" s="184"/>
      <c r="I708" s="184">
        <v>300</v>
      </c>
      <c r="J708" s="189"/>
      <c r="K708" s="184">
        <f>I708</f>
        <v>300</v>
      </c>
      <c r="L708" s="39"/>
      <c r="M708" s="39"/>
      <c r="N708" s="39"/>
    </row>
    <row r="709" spans="1:14" ht="19.5" customHeight="1">
      <c r="A709" s="14"/>
      <c r="B709" s="72" t="s">
        <v>212</v>
      </c>
      <c r="C709" s="192"/>
      <c r="D709" s="192"/>
      <c r="E709" s="191"/>
      <c r="F709" s="192"/>
      <c r="G709" s="192"/>
      <c r="H709" s="192"/>
      <c r="I709" s="192"/>
      <c r="J709" s="191"/>
      <c r="K709" s="192"/>
      <c r="L709" s="39"/>
      <c r="M709" s="39"/>
      <c r="N709" s="39"/>
    </row>
    <row r="710" spans="1:14" ht="37.5" customHeight="1">
      <c r="A710" s="14"/>
      <c r="B710" s="30" t="s">
        <v>85</v>
      </c>
      <c r="C710" s="193">
        <f>C691/C705</f>
        <v>0.5066171443731314</v>
      </c>
      <c r="D710" s="193"/>
      <c r="E710" s="193">
        <f aca="true" t="shared" si="166" ref="E710:F712">E691/E705</f>
        <v>0.5066171443731314</v>
      </c>
      <c r="F710" s="193">
        <f t="shared" si="166"/>
        <v>0.9024629700772613</v>
      </c>
      <c r="G710" s="193"/>
      <c r="H710" s="193">
        <f>H691/H705</f>
        <v>0.9024629700772613</v>
      </c>
      <c r="I710" s="193">
        <f>I691/I705</f>
        <v>0.7667529107373868</v>
      </c>
      <c r="J710" s="193"/>
      <c r="K710" s="193">
        <f>K691/K705</f>
        <v>0.7667529107373868</v>
      </c>
      <c r="L710" s="193">
        <f>L691/L705</f>
        <v>1.5454545454545454</v>
      </c>
      <c r="M710" s="193"/>
      <c r="N710" s="193">
        <f>N691/N705</f>
        <v>1.5454545454545454</v>
      </c>
    </row>
    <row r="711" spans="1:14" ht="47.25">
      <c r="A711" s="14"/>
      <c r="B711" s="231" t="s">
        <v>415</v>
      </c>
      <c r="C711" s="196">
        <f>C692/C706</f>
        <v>0.4087745716495055</v>
      </c>
      <c r="D711" s="196"/>
      <c r="E711" s="196">
        <f t="shared" si="166"/>
        <v>0.4087745716495055</v>
      </c>
      <c r="F711" s="196">
        <f t="shared" si="166"/>
        <v>0.8753441919074065</v>
      </c>
      <c r="G711" s="196"/>
      <c r="H711" s="196">
        <f>H692/H706</f>
        <v>0.8753441919074065</v>
      </c>
      <c r="I711" s="196">
        <f>I692/I706</f>
        <v>0.6879656160458453</v>
      </c>
      <c r="J711" s="196"/>
      <c r="K711" s="196">
        <f>K692/K706</f>
        <v>0.6879656160458453</v>
      </c>
      <c r="L711" s="196">
        <f>L692/L706</f>
        <v>1.5454545454545454</v>
      </c>
      <c r="M711" s="196"/>
      <c r="N711" s="196">
        <f>N692/N706</f>
        <v>1.5454545454545454</v>
      </c>
    </row>
    <row r="712" spans="1:14" ht="50.25" customHeight="1">
      <c r="A712" s="14"/>
      <c r="B712" s="236" t="s">
        <v>418</v>
      </c>
      <c r="C712" s="196">
        <f>C693/C707</f>
        <v>1.4797619047619048</v>
      </c>
      <c r="D712" s="196"/>
      <c r="E712" s="196">
        <f t="shared" si="166"/>
        <v>1.4797619047619048</v>
      </c>
      <c r="F712" s="196">
        <f t="shared" si="166"/>
        <v>1.193</v>
      </c>
      <c r="G712" s="196"/>
      <c r="H712" s="196">
        <f>H693/H707</f>
        <v>1.193</v>
      </c>
      <c r="I712" s="196"/>
      <c r="J712" s="196"/>
      <c r="K712" s="196"/>
      <c r="L712" s="196"/>
      <c r="M712" s="196"/>
      <c r="N712" s="196"/>
    </row>
    <row r="713" spans="1:14" ht="47.25">
      <c r="A713" s="14"/>
      <c r="B713" s="251" t="s">
        <v>419</v>
      </c>
      <c r="C713" s="196">
        <f>C694/C708</f>
        <v>0.49796772265391515</v>
      </c>
      <c r="D713" s="196"/>
      <c r="E713" s="196">
        <f>E694/E708</f>
        <v>0.49796772265391515</v>
      </c>
      <c r="F713" s="196"/>
      <c r="G713" s="196"/>
      <c r="H713" s="196"/>
      <c r="I713" s="196">
        <f>I694/I708</f>
        <v>1.5</v>
      </c>
      <c r="J713" s="196"/>
      <c r="K713" s="196">
        <f>K694/K708</f>
        <v>1.5</v>
      </c>
      <c r="L713" s="196"/>
      <c r="M713" s="196"/>
      <c r="N713" s="196"/>
    </row>
    <row r="714" spans="1:14" ht="52.5" customHeight="1">
      <c r="A714" s="14"/>
      <c r="B714" s="30" t="s">
        <v>86</v>
      </c>
      <c r="C714" s="184">
        <f>C705/C700*100</f>
        <v>20.041513292433535</v>
      </c>
      <c r="D714" s="184"/>
      <c r="E714" s="184">
        <f aca="true" t="shared" si="167" ref="E714:F717">E705/E700*100</f>
        <v>20.041513292433535</v>
      </c>
      <c r="F714" s="184">
        <f t="shared" si="167"/>
        <v>5.99160607370389</v>
      </c>
      <c r="G714" s="184"/>
      <c r="H714" s="184">
        <f aca="true" t="shared" si="168" ref="H714:I717">H705/H700*100</f>
        <v>5.99160607370389</v>
      </c>
      <c r="I714" s="184">
        <f t="shared" si="168"/>
        <v>8.412003155861468</v>
      </c>
      <c r="J714" s="184"/>
      <c r="K714" s="184">
        <f aca="true" t="shared" si="169" ref="K714:L717">K705/K700*100</f>
        <v>8.412003155861468</v>
      </c>
      <c r="L714" s="184">
        <f t="shared" si="169"/>
        <v>1.6337442447645925</v>
      </c>
      <c r="M714" s="184"/>
      <c r="N714" s="184">
        <f>N705/N700*100</f>
        <v>1.6337442447645925</v>
      </c>
    </row>
    <row r="715" spans="1:14" ht="47.25">
      <c r="A715" s="14"/>
      <c r="B715" s="231" t="s">
        <v>415</v>
      </c>
      <c r="C715" s="184">
        <f>C706/C701*100</f>
        <v>17.97878048780488</v>
      </c>
      <c r="D715" s="184"/>
      <c r="E715" s="184">
        <f t="shared" si="167"/>
        <v>17.97878048780488</v>
      </c>
      <c r="F715" s="184">
        <f t="shared" si="167"/>
        <v>6.3716408900730634</v>
      </c>
      <c r="G715" s="184"/>
      <c r="H715" s="184">
        <f t="shared" si="168"/>
        <v>6.3716408900730634</v>
      </c>
      <c r="I715" s="184">
        <f t="shared" si="168"/>
        <v>8.867433144889793</v>
      </c>
      <c r="J715" s="184"/>
      <c r="K715" s="184">
        <f t="shared" si="169"/>
        <v>8.867433144889793</v>
      </c>
      <c r="L715" s="184">
        <f t="shared" si="169"/>
        <v>1.9167770265560748</v>
      </c>
      <c r="M715" s="184"/>
      <c r="N715" s="184">
        <f>N706/N701*100</f>
        <v>1.9167770265560748</v>
      </c>
    </row>
    <row r="716" spans="1:14" ht="54" customHeight="1">
      <c r="A716" s="14"/>
      <c r="B716" s="236" t="s">
        <v>418</v>
      </c>
      <c r="C716" s="184">
        <f>C707/C702*100</f>
        <v>13.263157894736842</v>
      </c>
      <c r="D716" s="184"/>
      <c r="E716" s="184">
        <f t="shared" si="167"/>
        <v>13.263157894736842</v>
      </c>
      <c r="F716" s="184">
        <f t="shared" si="167"/>
        <v>4.0453074433656955</v>
      </c>
      <c r="G716" s="184"/>
      <c r="H716" s="184">
        <f t="shared" si="168"/>
        <v>4.0453074433656955</v>
      </c>
      <c r="I716" s="184"/>
      <c r="J716" s="184"/>
      <c r="K716" s="184"/>
      <c r="L716" s="184"/>
      <c r="M716" s="184"/>
      <c r="N716" s="184"/>
    </row>
    <row r="717" spans="1:14" ht="47.25">
      <c r="A717" s="14"/>
      <c r="B717" s="251" t="s">
        <v>419</v>
      </c>
      <c r="C717" s="184">
        <f>C708/C703*100</f>
        <v>76.04545454545455</v>
      </c>
      <c r="D717" s="184"/>
      <c r="E717" s="184">
        <f t="shared" si="167"/>
        <v>76.04545454545455</v>
      </c>
      <c r="F717" s="184"/>
      <c r="G717" s="184"/>
      <c r="H717" s="184"/>
      <c r="I717" s="184">
        <f t="shared" si="168"/>
        <v>56.92599620493358</v>
      </c>
      <c r="J717" s="184"/>
      <c r="K717" s="184">
        <f t="shared" si="169"/>
        <v>56.92599620493358</v>
      </c>
      <c r="L717" s="184"/>
      <c r="M717" s="184"/>
      <c r="N717" s="184"/>
    </row>
    <row r="718" spans="1:14" ht="130.5" customHeight="1">
      <c r="A718" s="14"/>
      <c r="B718" s="243" t="s">
        <v>87</v>
      </c>
      <c r="C718" s="188">
        <f>C719+C720</f>
        <v>339.7</v>
      </c>
      <c r="D718" s="188"/>
      <c r="E718" s="188">
        <f>C718</f>
        <v>339.7</v>
      </c>
      <c r="F718" s="188">
        <v>350.3</v>
      </c>
      <c r="G718" s="188"/>
      <c r="H718" s="188">
        <f>H719+H720+H721</f>
        <v>350.3</v>
      </c>
      <c r="I718" s="188">
        <v>300</v>
      </c>
      <c r="J718" s="188"/>
      <c r="K718" s="188">
        <f>I718</f>
        <v>300</v>
      </c>
      <c r="L718" s="43">
        <v>850</v>
      </c>
      <c r="M718" s="43"/>
      <c r="N718" s="43">
        <f>L718</f>
        <v>850</v>
      </c>
    </row>
    <row r="719" spans="1:14" ht="47.25">
      <c r="A719" s="14"/>
      <c r="B719" s="231" t="s">
        <v>415</v>
      </c>
      <c r="C719" s="189">
        <v>179.7</v>
      </c>
      <c r="D719" s="189"/>
      <c r="E719" s="189">
        <f>C719</f>
        <v>179.7</v>
      </c>
      <c r="F719" s="189"/>
      <c r="G719" s="189"/>
      <c r="H719" s="189"/>
      <c r="I719" s="189">
        <v>300</v>
      </c>
      <c r="J719" s="189"/>
      <c r="K719" s="189">
        <f>I719</f>
        <v>300</v>
      </c>
      <c r="L719" s="45">
        <v>850</v>
      </c>
      <c r="M719" s="45"/>
      <c r="N719" s="45">
        <f>L719</f>
        <v>850</v>
      </c>
    </row>
    <row r="720" spans="1:14" ht="55.5" customHeight="1">
      <c r="A720" s="14"/>
      <c r="B720" s="236" t="s">
        <v>418</v>
      </c>
      <c r="C720" s="184">
        <v>160</v>
      </c>
      <c r="D720" s="184"/>
      <c r="E720" s="184">
        <f>C720</f>
        <v>160</v>
      </c>
      <c r="F720" s="184"/>
      <c r="G720" s="184"/>
      <c r="H720" s="184"/>
      <c r="I720" s="189"/>
      <c r="J720" s="184"/>
      <c r="K720" s="189"/>
      <c r="L720" s="39"/>
      <c r="M720" s="39"/>
      <c r="N720" s="39"/>
    </row>
    <row r="721" spans="1:14" ht="47.25">
      <c r="A721" s="14"/>
      <c r="B721" s="251" t="s">
        <v>419</v>
      </c>
      <c r="C721" s="184"/>
      <c r="D721" s="184"/>
      <c r="E721" s="184"/>
      <c r="F721" s="184">
        <v>350.3</v>
      </c>
      <c r="G721" s="184"/>
      <c r="H721" s="184">
        <f>F721</f>
        <v>350.3</v>
      </c>
      <c r="I721" s="189"/>
      <c r="J721" s="184"/>
      <c r="K721" s="189"/>
      <c r="L721" s="39"/>
      <c r="M721" s="39"/>
      <c r="N721" s="39"/>
    </row>
    <row r="722" spans="1:14" ht="15.75">
      <c r="A722" s="14"/>
      <c r="B722" s="72" t="s">
        <v>360</v>
      </c>
      <c r="C722" s="184"/>
      <c r="D722" s="184"/>
      <c r="E722" s="184"/>
      <c r="F722" s="184"/>
      <c r="G722" s="184"/>
      <c r="H722" s="184"/>
      <c r="I722" s="184"/>
      <c r="J722" s="184"/>
      <c r="K722" s="184"/>
      <c r="L722" s="39"/>
      <c r="M722" s="39"/>
      <c r="N722" s="39"/>
    </row>
    <row r="723" spans="1:14" ht="40.5" customHeight="1">
      <c r="A723" s="14"/>
      <c r="B723" s="30" t="s">
        <v>88</v>
      </c>
      <c r="C723" s="192">
        <f>C724+C725+C726</f>
        <v>1</v>
      </c>
      <c r="D723" s="192"/>
      <c r="E723" s="192">
        <f>E724+E725+E726</f>
        <v>1</v>
      </c>
      <c r="F723" s="192"/>
      <c r="G723" s="192"/>
      <c r="H723" s="192"/>
      <c r="I723" s="192"/>
      <c r="J723" s="192"/>
      <c r="K723" s="185"/>
      <c r="L723" s="39"/>
      <c r="M723" s="39"/>
      <c r="N723" s="39"/>
    </row>
    <row r="724" spans="1:14" ht="47.25">
      <c r="A724" s="14"/>
      <c r="B724" s="231" t="s">
        <v>415</v>
      </c>
      <c r="C724" s="185">
        <v>1</v>
      </c>
      <c r="D724" s="192"/>
      <c r="E724" s="185">
        <v>1</v>
      </c>
      <c r="F724" s="192"/>
      <c r="G724" s="192"/>
      <c r="H724" s="185"/>
      <c r="I724" s="192"/>
      <c r="J724" s="192"/>
      <c r="K724" s="185"/>
      <c r="L724" s="39"/>
      <c r="M724" s="39"/>
      <c r="N724" s="39"/>
    </row>
    <row r="725" spans="1:14" ht="56.25" customHeight="1">
      <c r="A725" s="14"/>
      <c r="B725" s="236" t="s">
        <v>418</v>
      </c>
      <c r="C725" s="185"/>
      <c r="D725" s="192"/>
      <c r="E725" s="185"/>
      <c r="F725" s="192"/>
      <c r="G725" s="192"/>
      <c r="H725" s="185"/>
      <c r="I725" s="192"/>
      <c r="J725" s="192"/>
      <c r="K725" s="185"/>
      <c r="L725" s="39"/>
      <c r="M725" s="39"/>
      <c r="N725" s="39"/>
    </row>
    <row r="726" spans="1:14" ht="47.25">
      <c r="A726" s="14"/>
      <c r="B726" s="251" t="s">
        <v>419</v>
      </c>
      <c r="C726" s="185"/>
      <c r="D726" s="192"/>
      <c r="E726" s="185"/>
      <c r="F726" s="192"/>
      <c r="G726" s="192"/>
      <c r="H726" s="185"/>
      <c r="I726" s="192"/>
      <c r="J726" s="192"/>
      <c r="K726" s="185"/>
      <c r="L726" s="39"/>
      <c r="M726" s="39"/>
      <c r="N726" s="39"/>
    </row>
    <row r="727" spans="1:14" ht="36" customHeight="1">
      <c r="A727" s="14"/>
      <c r="B727" s="30" t="s">
        <v>89</v>
      </c>
      <c r="C727" s="192">
        <f aca="true" t="shared" si="170" ref="C727:N727">C728+C729+C730</f>
        <v>3250</v>
      </c>
      <c r="D727" s="192"/>
      <c r="E727" s="192">
        <f t="shared" si="170"/>
        <v>3250</v>
      </c>
      <c r="F727" s="192">
        <f t="shared" si="170"/>
        <v>58347</v>
      </c>
      <c r="G727" s="192">
        <f t="shared" si="170"/>
        <v>0</v>
      </c>
      <c r="H727" s="192">
        <f t="shared" si="170"/>
        <v>43097</v>
      </c>
      <c r="I727" s="192">
        <f t="shared" si="170"/>
        <v>58347</v>
      </c>
      <c r="J727" s="192">
        <f t="shared" si="170"/>
        <v>0</v>
      </c>
      <c r="K727" s="192">
        <f t="shared" si="170"/>
        <v>58347</v>
      </c>
      <c r="L727" s="192">
        <f t="shared" si="170"/>
        <v>58347</v>
      </c>
      <c r="M727" s="192">
        <f t="shared" si="170"/>
        <v>0</v>
      </c>
      <c r="N727" s="192">
        <f t="shared" si="170"/>
        <v>58347</v>
      </c>
    </row>
    <row r="728" spans="1:14" ht="47.25">
      <c r="A728" s="14"/>
      <c r="B728" s="231" t="s">
        <v>415</v>
      </c>
      <c r="C728" s="192">
        <v>300</v>
      </c>
      <c r="D728" s="192"/>
      <c r="E728" s="192">
        <f>C728</f>
        <v>300</v>
      </c>
      <c r="F728" s="192">
        <v>43097</v>
      </c>
      <c r="G728" s="192"/>
      <c r="H728" s="192">
        <v>43097</v>
      </c>
      <c r="I728" s="192">
        <v>43097</v>
      </c>
      <c r="J728" s="192"/>
      <c r="K728" s="192">
        <v>43097</v>
      </c>
      <c r="L728" s="192">
        <v>43097</v>
      </c>
      <c r="M728" s="192"/>
      <c r="N728" s="192">
        <v>43097</v>
      </c>
    </row>
    <row r="729" spans="1:14" ht="51.75" customHeight="1">
      <c r="A729" s="14"/>
      <c r="B729" s="236" t="s">
        <v>418</v>
      </c>
      <c r="C729" s="192">
        <v>150</v>
      </c>
      <c r="D729" s="192"/>
      <c r="E729" s="192">
        <v>150</v>
      </c>
      <c r="F729" s="192">
        <v>12450</v>
      </c>
      <c r="G729" s="192"/>
      <c r="H729" s="192"/>
      <c r="I729" s="192">
        <v>12450</v>
      </c>
      <c r="J729" s="192"/>
      <c r="K729" s="192">
        <v>12450</v>
      </c>
      <c r="L729" s="192">
        <v>12450</v>
      </c>
      <c r="M729" s="192"/>
      <c r="N729" s="192">
        <v>12450</v>
      </c>
    </row>
    <row r="730" spans="1:14" ht="47.25">
      <c r="A730" s="14"/>
      <c r="B730" s="251" t="s">
        <v>419</v>
      </c>
      <c r="C730" s="192">
        <v>2800</v>
      </c>
      <c r="D730" s="192"/>
      <c r="E730" s="192">
        <v>2800</v>
      </c>
      <c r="F730" s="192">
        <v>2800</v>
      </c>
      <c r="G730" s="192"/>
      <c r="H730" s="192"/>
      <c r="I730" s="192">
        <v>2800</v>
      </c>
      <c r="J730" s="192"/>
      <c r="K730" s="192">
        <v>2800</v>
      </c>
      <c r="L730" s="192">
        <v>2800</v>
      </c>
      <c r="M730" s="192"/>
      <c r="N730" s="192">
        <v>2800</v>
      </c>
    </row>
    <row r="731" spans="1:14" ht="18" customHeight="1">
      <c r="A731" s="14"/>
      <c r="B731" s="72" t="s">
        <v>211</v>
      </c>
      <c r="C731" s="192"/>
      <c r="D731" s="192"/>
      <c r="E731" s="192"/>
      <c r="F731" s="192"/>
      <c r="G731" s="192"/>
      <c r="H731" s="192"/>
      <c r="I731" s="192"/>
      <c r="J731" s="192"/>
      <c r="K731" s="192"/>
      <c r="L731" s="39"/>
      <c r="M731" s="39"/>
      <c r="N731" s="39"/>
    </row>
    <row r="732" spans="1:14" ht="35.25" customHeight="1">
      <c r="A732" s="14"/>
      <c r="B732" s="30" t="s">
        <v>90</v>
      </c>
      <c r="C732" s="192">
        <f>C733+C734+C735</f>
        <v>1</v>
      </c>
      <c r="D732" s="192"/>
      <c r="E732" s="192">
        <f>E733+E734+E735</f>
        <v>1</v>
      </c>
      <c r="F732" s="192"/>
      <c r="G732" s="192"/>
      <c r="H732" s="192"/>
      <c r="I732" s="192"/>
      <c r="J732" s="192"/>
      <c r="K732" s="192"/>
      <c r="L732" s="39"/>
      <c r="M732" s="39"/>
      <c r="N732" s="39"/>
    </row>
    <row r="733" spans="1:14" ht="47.25">
      <c r="A733" s="14"/>
      <c r="B733" s="231" t="s">
        <v>415</v>
      </c>
      <c r="C733" s="192">
        <v>1</v>
      </c>
      <c r="D733" s="192"/>
      <c r="E733" s="192">
        <v>1</v>
      </c>
      <c r="F733" s="192"/>
      <c r="G733" s="192"/>
      <c r="H733" s="192"/>
      <c r="I733" s="192"/>
      <c r="J733" s="192"/>
      <c r="K733" s="192"/>
      <c r="L733" s="39"/>
      <c r="M733" s="39"/>
      <c r="N733" s="39"/>
    </row>
    <row r="734" spans="1:14" ht="53.25" customHeight="1">
      <c r="A734" s="14"/>
      <c r="B734" s="236" t="s">
        <v>418</v>
      </c>
      <c r="C734" s="185"/>
      <c r="D734" s="192"/>
      <c r="E734" s="185"/>
      <c r="F734" s="192"/>
      <c r="G734" s="192"/>
      <c r="H734" s="192"/>
      <c r="I734" s="192"/>
      <c r="J734" s="192"/>
      <c r="K734" s="192"/>
      <c r="L734" s="39"/>
      <c r="M734" s="39"/>
      <c r="N734" s="39"/>
    </row>
    <row r="735" spans="1:14" ht="47.25">
      <c r="A735" s="14"/>
      <c r="B735" s="251" t="s">
        <v>419</v>
      </c>
      <c r="C735" s="185"/>
      <c r="D735" s="192"/>
      <c r="E735" s="185"/>
      <c r="F735" s="192"/>
      <c r="G735" s="192"/>
      <c r="H735" s="192"/>
      <c r="I735" s="192"/>
      <c r="J735" s="192"/>
      <c r="K735" s="192"/>
      <c r="L735" s="39"/>
      <c r="M735" s="39"/>
      <c r="N735" s="39"/>
    </row>
    <row r="736" spans="1:14" ht="36" customHeight="1">
      <c r="A736" s="14"/>
      <c r="B736" s="30" t="s">
        <v>91</v>
      </c>
      <c r="C736" s="184">
        <f>C737+C738</f>
        <v>450</v>
      </c>
      <c r="D736" s="184"/>
      <c r="E736" s="184">
        <f>E737+E738</f>
        <v>450</v>
      </c>
      <c r="F736" s="184">
        <f>F737+F738+F739</f>
        <v>2880</v>
      </c>
      <c r="G736" s="184"/>
      <c r="H736" s="184">
        <f>H737+H738+H739</f>
        <v>2880</v>
      </c>
      <c r="I736" s="192">
        <f>I737</f>
        <v>2727.3</v>
      </c>
      <c r="J736" s="192"/>
      <c r="K736" s="192">
        <f>K737</f>
        <v>2727.3</v>
      </c>
      <c r="L736" s="192">
        <f>L737</f>
        <v>7727.3</v>
      </c>
      <c r="M736" s="192"/>
      <c r="N736" s="192">
        <f>N737</f>
        <v>7727.3</v>
      </c>
    </row>
    <row r="737" spans="1:14" ht="47.25">
      <c r="A737" s="14"/>
      <c r="B737" s="231" t="s">
        <v>415</v>
      </c>
      <c r="C737" s="184">
        <v>300</v>
      </c>
      <c r="D737" s="184"/>
      <c r="E737" s="184">
        <v>300</v>
      </c>
      <c r="F737" s="184"/>
      <c r="G737" s="184"/>
      <c r="H737" s="184"/>
      <c r="I737" s="192">
        <v>2727.3</v>
      </c>
      <c r="J737" s="192"/>
      <c r="K737" s="192">
        <f>I737</f>
        <v>2727.3</v>
      </c>
      <c r="L737" s="39">
        <v>7727.3</v>
      </c>
      <c r="M737" s="39"/>
      <c r="N737" s="39">
        <f>L737</f>
        <v>7727.3</v>
      </c>
    </row>
    <row r="738" spans="1:14" ht="47.25" customHeight="1">
      <c r="A738" s="14"/>
      <c r="B738" s="236" t="s">
        <v>418</v>
      </c>
      <c r="C738" s="189">
        <v>150</v>
      </c>
      <c r="D738" s="189"/>
      <c r="E738" s="189">
        <v>150</v>
      </c>
      <c r="F738" s="191"/>
      <c r="G738" s="191"/>
      <c r="H738" s="191"/>
      <c r="I738" s="191"/>
      <c r="J738" s="191"/>
      <c r="K738" s="191"/>
      <c r="L738" s="39"/>
      <c r="M738" s="39"/>
      <c r="N738" s="39"/>
    </row>
    <row r="739" spans="1:14" ht="47.25">
      <c r="A739" s="14"/>
      <c r="B739" s="251" t="s">
        <v>419</v>
      </c>
      <c r="C739" s="191"/>
      <c r="D739" s="191"/>
      <c r="E739" s="191"/>
      <c r="F739" s="189">
        <v>2880</v>
      </c>
      <c r="G739" s="189"/>
      <c r="H739" s="189">
        <f>F739</f>
        <v>2880</v>
      </c>
      <c r="I739" s="191"/>
      <c r="J739" s="191"/>
      <c r="K739" s="191"/>
      <c r="L739" s="39"/>
      <c r="M739" s="39"/>
      <c r="N739" s="39"/>
    </row>
    <row r="740" spans="1:14" ht="24" customHeight="1">
      <c r="A740" s="14"/>
      <c r="B740" s="72" t="s">
        <v>212</v>
      </c>
      <c r="C740" s="192"/>
      <c r="D740" s="192"/>
      <c r="E740" s="192"/>
      <c r="F740" s="192"/>
      <c r="G740" s="192"/>
      <c r="H740" s="192"/>
      <c r="I740" s="192"/>
      <c r="J740" s="192"/>
      <c r="K740" s="192"/>
      <c r="L740" s="39"/>
      <c r="M740" s="39"/>
      <c r="N740" s="39"/>
    </row>
    <row r="741" spans="1:14" ht="31.5">
      <c r="A741" s="14"/>
      <c r="B741" s="30" t="s">
        <v>92</v>
      </c>
      <c r="C741" s="184">
        <f>C742</f>
        <v>32.7</v>
      </c>
      <c r="D741" s="184"/>
      <c r="E741" s="189">
        <f>E742</f>
        <v>32.7</v>
      </c>
      <c r="F741" s="189"/>
      <c r="G741" s="189"/>
      <c r="H741" s="189"/>
      <c r="I741" s="187"/>
      <c r="J741" s="187"/>
      <c r="K741" s="187"/>
      <c r="L741" s="39"/>
      <c r="M741" s="39"/>
      <c r="N741" s="39"/>
    </row>
    <row r="742" spans="1:14" ht="47.25">
      <c r="A742" s="14"/>
      <c r="B742" s="231" t="s">
        <v>415</v>
      </c>
      <c r="C742" s="184">
        <v>32.7</v>
      </c>
      <c r="D742" s="184"/>
      <c r="E742" s="189">
        <v>32.7</v>
      </c>
      <c r="F742" s="189"/>
      <c r="G742" s="189"/>
      <c r="H742" s="189"/>
      <c r="I742" s="187"/>
      <c r="J742" s="187"/>
      <c r="K742" s="187"/>
      <c r="L742" s="39"/>
      <c r="M742" s="39"/>
      <c r="N742" s="39"/>
    </row>
    <row r="743" spans="1:14" ht="52.5" customHeight="1">
      <c r="A743" s="14"/>
      <c r="B743" s="236" t="s">
        <v>418</v>
      </c>
      <c r="C743" s="189"/>
      <c r="D743" s="189"/>
      <c r="E743" s="189"/>
      <c r="F743" s="189"/>
      <c r="G743" s="189"/>
      <c r="H743" s="189"/>
      <c r="I743" s="196"/>
      <c r="J743" s="196"/>
      <c r="K743" s="193"/>
      <c r="L743" s="39"/>
      <c r="M743" s="39"/>
      <c r="N743" s="39"/>
    </row>
    <row r="744" spans="1:14" ht="47.25">
      <c r="A744" s="14"/>
      <c r="B744" s="251" t="s">
        <v>419</v>
      </c>
      <c r="C744" s="189"/>
      <c r="D744" s="189"/>
      <c r="E744" s="189"/>
      <c r="F744" s="189"/>
      <c r="G744" s="189"/>
      <c r="H744" s="189"/>
      <c r="I744" s="196"/>
      <c r="J744" s="196"/>
      <c r="K744" s="193"/>
      <c r="L744" s="39"/>
      <c r="M744" s="39"/>
      <c r="N744" s="39"/>
    </row>
    <row r="745" spans="1:14" ht="52.5" customHeight="1">
      <c r="A745" s="14"/>
      <c r="B745" s="30" t="s">
        <v>93</v>
      </c>
      <c r="C745" s="196">
        <v>0.682</v>
      </c>
      <c r="D745" s="192"/>
      <c r="E745" s="193">
        <f>C745</f>
        <v>0.682</v>
      </c>
      <c r="F745" s="193">
        <f>F748</f>
        <v>0.12163194444444445</v>
      </c>
      <c r="G745" s="193"/>
      <c r="H745" s="193">
        <f>H748</f>
        <v>0.12163194444444445</v>
      </c>
      <c r="I745" s="196">
        <f>I746</f>
        <v>0.10999890001099988</v>
      </c>
      <c r="J745" s="196"/>
      <c r="K745" s="193">
        <f>K746</f>
        <v>0.10999890001099988</v>
      </c>
      <c r="L745" s="114">
        <f>L746</f>
        <v>0.10999961176607612</v>
      </c>
      <c r="M745" s="39"/>
      <c r="N745" s="114">
        <f>N746</f>
        <v>0.10999961176607612</v>
      </c>
    </row>
    <row r="746" spans="1:14" ht="47.25">
      <c r="A746" s="14"/>
      <c r="B746" s="231" t="s">
        <v>415</v>
      </c>
      <c r="C746" s="196">
        <v>0.49</v>
      </c>
      <c r="D746" s="192"/>
      <c r="E746" s="193">
        <f>C746</f>
        <v>0.49</v>
      </c>
      <c r="F746" s="193"/>
      <c r="G746" s="193"/>
      <c r="H746" s="193"/>
      <c r="I746" s="196">
        <f>I719/I737</f>
        <v>0.10999890001099988</v>
      </c>
      <c r="J746" s="196"/>
      <c r="K746" s="196">
        <f>K719/K737</f>
        <v>0.10999890001099988</v>
      </c>
      <c r="L746" s="196">
        <f>L719/L737</f>
        <v>0.10999961176607612</v>
      </c>
      <c r="M746" s="196"/>
      <c r="N746" s="196">
        <f>N719/N737</f>
        <v>0.10999961176607612</v>
      </c>
    </row>
    <row r="747" spans="1:14" ht="55.5" customHeight="1">
      <c r="A747" s="14"/>
      <c r="B747" s="236" t="s">
        <v>418</v>
      </c>
      <c r="C747" s="192">
        <v>1.067</v>
      </c>
      <c r="D747" s="192"/>
      <c r="E747" s="193">
        <f>C747</f>
        <v>1.067</v>
      </c>
      <c r="F747" s="193"/>
      <c r="G747" s="193"/>
      <c r="H747" s="193"/>
      <c r="I747" s="196"/>
      <c r="J747" s="196"/>
      <c r="K747" s="196"/>
      <c r="L747" s="39"/>
      <c r="M747" s="39"/>
      <c r="N747" s="39"/>
    </row>
    <row r="748" spans="1:14" ht="47.25">
      <c r="A748" s="14"/>
      <c r="B748" s="251" t="s">
        <v>419</v>
      </c>
      <c r="C748" s="192"/>
      <c r="D748" s="192"/>
      <c r="E748" s="193"/>
      <c r="F748" s="193">
        <f>F721/F739</f>
        <v>0.12163194444444445</v>
      </c>
      <c r="G748" s="193"/>
      <c r="H748" s="193">
        <f>F748</f>
        <v>0.12163194444444445</v>
      </c>
      <c r="I748" s="196"/>
      <c r="J748" s="196"/>
      <c r="K748" s="196"/>
      <c r="L748" s="39"/>
      <c r="M748" s="39"/>
      <c r="N748" s="39"/>
    </row>
    <row r="749" spans="1:14" ht="15.75">
      <c r="A749" s="14"/>
      <c r="B749" s="72" t="s">
        <v>59</v>
      </c>
      <c r="C749" s="192"/>
      <c r="D749" s="192"/>
      <c r="E749" s="190"/>
      <c r="F749" s="190"/>
      <c r="G749" s="190"/>
      <c r="H749" s="190"/>
      <c r="I749" s="192"/>
      <c r="J749" s="192"/>
      <c r="K749" s="192"/>
      <c r="L749" s="39"/>
      <c r="M749" s="39"/>
      <c r="N749" s="39"/>
    </row>
    <row r="750" spans="1:14" ht="32.25" customHeight="1">
      <c r="A750" s="14"/>
      <c r="B750" s="30" t="s">
        <v>94</v>
      </c>
      <c r="C750" s="184"/>
      <c r="D750" s="184"/>
      <c r="E750" s="184"/>
      <c r="F750" s="184"/>
      <c r="G750" s="184"/>
      <c r="H750" s="184"/>
      <c r="I750" s="184"/>
      <c r="J750" s="184"/>
      <c r="K750" s="184"/>
      <c r="L750" s="39"/>
      <c r="M750" s="39"/>
      <c r="N750" s="39"/>
    </row>
    <row r="751" spans="1:14" ht="51" customHeight="1">
      <c r="A751" s="14"/>
      <c r="B751" s="30" t="s">
        <v>95</v>
      </c>
      <c r="C751" s="184"/>
      <c r="D751" s="184"/>
      <c r="E751" s="184"/>
      <c r="F751" s="184">
        <f>F736/F727*100</f>
        <v>4.935986426037328</v>
      </c>
      <c r="G751" s="184"/>
      <c r="H751" s="184">
        <f>H736/H727*100</f>
        <v>6.68259971691765</v>
      </c>
      <c r="I751" s="184">
        <f aca="true" t="shared" si="171" ref="I751:N751">I736/I727*100</f>
        <v>4.674276312406808</v>
      </c>
      <c r="J751" s="184"/>
      <c r="K751" s="184">
        <f t="shared" si="171"/>
        <v>4.674276312406808</v>
      </c>
      <c r="L751" s="184">
        <f t="shared" si="171"/>
        <v>13.243697190943838</v>
      </c>
      <c r="M751" s="184"/>
      <c r="N751" s="184">
        <f t="shared" si="171"/>
        <v>13.243697190943838</v>
      </c>
    </row>
    <row r="752" spans="1:14" ht="112.5" customHeight="1">
      <c r="A752" s="14"/>
      <c r="B752" s="243" t="s">
        <v>96</v>
      </c>
      <c r="C752" s="186">
        <f>C753+C754+C755+C756</f>
        <v>4692.5</v>
      </c>
      <c r="D752" s="186"/>
      <c r="E752" s="186">
        <f aca="true" t="shared" si="172" ref="E752:N752">E753+E754+E755+E756</f>
        <v>4692.5</v>
      </c>
      <c r="F752" s="186">
        <f t="shared" si="172"/>
        <v>2875</v>
      </c>
      <c r="G752" s="186"/>
      <c r="H752" s="186">
        <f t="shared" si="172"/>
        <v>2875</v>
      </c>
      <c r="I752" s="186">
        <f t="shared" si="172"/>
        <v>2880</v>
      </c>
      <c r="J752" s="186"/>
      <c r="K752" s="186">
        <f t="shared" si="172"/>
        <v>2880</v>
      </c>
      <c r="L752" s="186">
        <f t="shared" si="172"/>
        <v>960</v>
      </c>
      <c r="M752" s="186"/>
      <c r="N752" s="186">
        <f t="shared" si="172"/>
        <v>960</v>
      </c>
    </row>
    <row r="753" spans="1:14" ht="47.25">
      <c r="A753" s="14"/>
      <c r="B753" s="231" t="s">
        <v>415</v>
      </c>
      <c r="C753" s="184">
        <f>E753</f>
        <v>3442.5</v>
      </c>
      <c r="D753" s="184"/>
      <c r="E753" s="184">
        <v>3442.5</v>
      </c>
      <c r="F753" s="184">
        <v>1915</v>
      </c>
      <c r="G753" s="184"/>
      <c r="H753" s="184">
        <f>F753</f>
        <v>1915</v>
      </c>
      <c r="I753" s="184">
        <v>1920</v>
      </c>
      <c r="J753" s="184"/>
      <c r="K753" s="184">
        <f>I753</f>
        <v>1920</v>
      </c>
      <c r="L753" s="184">
        <v>960</v>
      </c>
      <c r="M753" s="184"/>
      <c r="N753" s="184">
        <f>L753</f>
        <v>960</v>
      </c>
    </row>
    <row r="754" spans="1:14" ht="51" customHeight="1">
      <c r="A754" s="14"/>
      <c r="B754" s="236" t="s">
        <v>418</v>
      </c>
      <c r="C754" s="184">
        <v>475</v>
      </c>
      <c r="D754" s="192"/>
      <c r="E754" s="184">
        <f>C754</f>
        <v>475</v>
      </c>
      <c r="F754" s="184">
        <v>480</v>
      </c>
      <c r="G754" s="184"/>
      <c r="H754" s="184">
        <f>F754</f>
        <v>480</v>
      </c>
      <c r="I754" s="184">
        <v>480</v>
      </c>
      <c r="J754" s="184"/>
      <c r="K754" s="184">
        <f>I754</f>
        <v>480</v>
      </c>
      <c r="L754" s="45"/>
      <c r="M754" s="45"/>
      <c r="N754" s="45"/>
    </row>
    <row r="755" spans="1:14" ht="31.5">
      <c r="A755" s="14"/>
      <c r="B755" s="108" t="s">
        <v>417</v>
      </c>
      <c r="C755" s="184">
        <f>E755</f>
        <v>475</v>
      </c>
      <c r="D755" s="184"/>
      <c r="E755" s="184">
        <v>475</v>
      </c>
      <c r="F755" s="184">
        <v>480</v>
      </c>
      <c r="G755" s="184"/>
      <c r="H755" s="184">
        <f>F755</f>
        <v>480</v>
      </c>
      <c r="I755" s="184">
        <v>480</v>
      </c>
      <c r="J755" s="184"/>
      <c r="K755" s="184">
        <f>I755</f>
        <v>480</v>
      </c>
      <c r="L755" s="39"/>
      <c r="M755" s="39"/>
      <c r="N755" s="39"/>
    </row>
    <row r="756" spans="1:14" ht="47.25">
      <c r="A756" s="14"/>
      <c r="B756" s="251" t="s">
        <v>419</v>
      </c>
      <c r="C756" s="184">
        <f>E756</f>
        <v>300</v>
      </c>
      <c r="D756" s="184"/>
      <c r="E756" s="184">
        <v>300</v>
      </c>
      <c r="F756" s="184"/>
      <c r="G756" s="184"/>
      <c r="H756" s="184"/>
      <c r="I756" s="184"/>
      <c r="J756" s="184"/>
      <c r="K756" s="184"/>
      <c r="L756" s="39"/>
      <c r="M756" s="39"/>
      <c r="N756" s="39"/>
    </row>
    <row r="757" spans="1:14" ht="15.75">
      <c r="A757" s="14"/>
      <c r="B757" s="174" t="s">
        <v>360</v>
      </c>
      <c r="C757" s="192"/>
      <c r="D757" s="192"/>
      <c r="E757" s="192"/>
      <c r="F757" s="192"/>
      <c r="G757" s="192"/>
      <c r="H757" s="192"/>
      <c r="I757" s="192"/>
      <c r="J757" s="192"/>
      <c r="K757" s="192"/>
      <c r="L757" s="39"/>
      <c r="M757" s="39"/>
      <c r="N757" s="39"/>
    </row>
    <row r="758" spans="1:14" ht="54.75" customHeight="1">
      <c r="A758" s="14"/>
      <c r="B758" s="116" t="s">
        <v>97</v>
      </c>
      <c r="C758" s="192">
        <f>C759+C760+C761</f>
        <v>55</v>
      </c>
      <c r="D758" s="192"/>
      <c r="E758" s="192">
        <f>E759+E760+E761</f>
        <v>55</v>
      </c>
      <c r="F758" s="192">
        <f>F759+F760+F761</f>
        <v>55</v>
      </c>
      <c r="G758" s="192"/>
      <c r="H758" s="192">
        <f>H759+H760+H761</f>
        <v>55</v>
      </c>
      <c r="I758" s="192">
        <f>I759+I760+I761</f>
        <v>55</v>
      </c>
      <c r="J758" s="192"/>
      <c r="K758" s="192">
        <f>K759+K760+K761</f>
        <v>55</v>
      </c>
      <c r="L758" s="192">
        <f>L759+L760+L761</f>
        <v>55</v>
      </c>
      <c r="M758" s="192"/>
      <c r="N758" s="192">
        <f>N759+N760+N761</f>
        <v>55</v>
      </c>
    </row>
    <row r="759" spans="1:14" ht="47.25">
      <c r="A759" s="14"/>
      <c r="B759" s="231" t="s">
        <v>415</v>
      </c>
      <c r="C759" s="192">
        <v>47</v>
      </c>
      <c r="D759" s="192"/>
      <c r="E759" s="192">
        <v>47</v>
      </c>
      <c r="F759" s="192">
        <v>47</v>
      </c>
      <c r="G759" s="192"/>
      <c r="H759" s="192">
        <v>47</v>
      </c>
      <c r="I759" s="192">
        <v>47</v>
      </c>
      <c r="J759" s="192"/>
      <c r="K759" s="192">
        <v>47</v>
      </c>
      <c r="L759" s="192">
        <v>47</v>
      </c>
      <c r="M759" s="192"/>
      <c r="N759" s="192">
        <v>47</v>
      </c>
    </row>
    <row r="760" spans="1:14" ht="53.25" customHeight="1">
      <c r="A760" s="14"/>
      <c r="B760" s="236" t="s">
        <v>418</v>
      </c>
      <c r="C760" s="192">
        <v>3</v>
      </c>
      <c r="D760" s="192"/>
      <c r="E760" s="192">
        <v>3</v>
      </c>
      <c r="F760" s="192">
        <v>3</v>
      </c>
      <c r="G760" s="192"/>
      <c r="H760" s="192">
        <v>3</v>
      </c>
      <c r="I760" s="192">
        <v>3</v>
      </c>
      <c r="J760" s="192"/>
      <c r="K760" s="192">
        <v>3</v>
      </c>
      <c r="L760" s="192">
        <v>3</v>
      </c>
      <c r="M760" s="192"/>
      <c r="N760" s="192">
        <v>3</v>
      </c>
    </row>
    <row r="761" spans="1:14" ht="31.5">
      <c r="A761" s="14"/>
      <c r="B761" s="108" t="s">
        <v>417</v>
      </c>
      <c r="C761" s="192">
        <v>5</v>
      </c>
      <c r="D761" s="192"/>
      <c r="E761" s="192">
        <v>5</v>
      </c>
      <c r="F761" s="192">
        <v>5</v>
      </c>
      <c r="G761" s="192"/>
      <c r="H761" s="192">
        <v>5</v>
      </c>
      <c r="I761" s="192">
        <v>5</v>
      </c>
      <c r="J761" s="192"/>
      <c r="K761" s="192">
        <v>5</v>
      </c>
      <c r="L761" s="39">
        <v>5</v>
      </c>
      <c r="M761" s="39"/>
      <c r="N761" s="39">
        <v>5</v>
      </c>
    </row>
    <row r="762" spans="1:14" ht="47.25">
      <c r="A762" s="14"/>
      <c r="B762" s="251" t="s">
        <v>419</v>
      </c>
      <c r="C762" s="192"/>
      <c r="D762" s="192"/>
      <c r="E762" s="192"/>
      <c r="F762" s="192"/>
      <c r="G762" s="192"/>
      <c r="H762" s="192"/>
      <c r="I762" s="192"/>
      <c r="J762" s="192"/>
      <c r="K762" s="192"/>
      <c r="L762" s="39"/>
      <c r="M762" s="39"/>
      <c r="N762" s="39"/>
    </row>
    <row r="763" spans="1:14" ht="31.5">
      <c r="A763" s="14"/>
      <c r="B763" s="116" t="s">
        <v>98</v>
      </c>
      <c r="C763" s="192">
        <f>E763</f>
        <v>37</v>
      </c>
      <c r="D763" s="192"/>
      <c r="E763" s="192">
        <f>E764+E765+E766+E767</f>
        <v>37</v>
      </c>
      <c r="F763" s="192">
        <f>C763-C769</f>
        <v>27</v>
      </c>
      <c r="G763" s="192"/>
      <c r="H763" s="192">
        <f>F763</f>
        <v>27</v>
      </c>
      <c r="I763" s="192">
        <f>F763-F769</f>
        <v>21</v>
      </c>
      <c r="J763" s="192"/>
      <c r="K763" s="192">
        <f>I763</f>
        <v>21</v>
      </c>
      <c r="L763" s="192">
        <f>I763-I769</f>
        <v>15</v>
      </c>
      <c r="M763" s="192"/>
      <c r="N763" s="192">
        <f>L763</f>
        <v>15</v>
      </c>
    </row>
    <row r="764" spans="1:14" ht="47.25">
      <c r="A764" s="14"/>
      <c r="B764" s="231" t="s">
        <v>415</v>
      </c>
      <c r="C764" s="192">
        <v>30</v>
      </c>
      <c r="D764" s="192"/>
      <c r="E764" s="192">
        <v>30</v>
      </c>
      <c r="F764" s="192">
        <f>C764-C770</f>
        <v>23</v>
      </c>
      <c r="G764" s="192"/>
      <c r="H764" s="192">
        <f>F764</f>
        <v>23</v>
      </c>
      <c r="I764" s="192">
        <f>F764-F770</f>
        <v>19</v>
      </c>
      <c r="J764" s="192"/>
      <c r="K764" s="192">
        <f>I764</f>
        <v>19</v>
      </c>
      <c r="L764" s="192">
        <f>I764-I770</f>
        <v>15</v>
      </c>
      <c r="M764" s="192"/>
      <c r="N764" s="192">
        <f>L764</f>
        <v>15</v>
      </c>
    </row>
    <row r="765" spans="1:14" ht="47.25">
      <c r="A765" s="14"/>
      <c r="B765" s="236" t="s">
        <v>418</v>
      </c>
      <c r="C765" s="192">
        <v>3</v>
      </c>
      <c r="D765" s="192"/>
      <c r="E765" s="192">
        <v>3</v>
      </c>
      <c r="F765" s="192">
        <f>C765-C771</f>
        <v>2</v>
      </c>
      <c r="G765" s="192"/>
      <c r="H765" s="192">
        <f>F765</f>
        <v>2</v>
      </c>
      <c r="I765" s="192">
        <f>F765-F771</f>
        <v>1</v>
      </c>
      <c r="J765" s="192"/>
      <c r="K765" s="192">
        <f>I765</f>
        <v>1</v>
      </c>
      <c r="L765" s="192">
        <f>I765-I771</f>
        <v>0</v>
      </c>
      <c r="M765" s="39"/>
      <c r="N765" s="192">
        <f>L765</f>
        <v>0</v>
      </c>
    </row>
    <row r="766" spans="1:14" ht="31.5">
      <c r="A766" s="14"/>
      <c r="B766" s="108" t="s">
        <v>417</v>
      </c>
      <c r="C766" s="192">
        <v>3</v>
      </c>
      <c r="D766" s="192"/>
      <c r="E766" s="192">
        <v>3</v>
      </c>
      <c r="F766" s="192">
        <f>C766-C772</f>
        <v>2</v>
      </c>
      <c r="G766" s="192"/>
      <c r="H766" s="192">
        <f>F766</f>
        <v>2</v>
      </c>
      <c r="I766" s="192">
        <f>F766-F772</f>
        <v>1</v>
      </c>
      <c r="J766" s="192"/>
      <c r="K766" s="192">
        <f>I766</f>
        <v>1</v>
      </c>
      <c r="L766" s="192">
        <f>I766-I772</f>
        <v>0</v>
      </c>
      <c r="M766" s="39"/>
      <c r="N766" s="192">
        <f>L766</f>
        <v>0</v>
      </c>
    </row>
    <row r="767" spans="1:14" ht="47.25">
      <c r="A767" s="14"/>
      <c r="B767" s="251" t="s">
        <v>419</v>
      </c>
      <c r="C767" s="192">
        <v>1</v>
      </c>
      <c r="D767" s="192"/>
      <c r="E767" s="192">
        <v>1</v>
      </c>
      <c r="F767" s="192">
        <f>C767-C773</f>
        <v>0</v>
      </c>
      <c r="G767" s="192"/>
      <c r="H767" s="192">
        <f>F767</f>
        <v>0</v>
      </c>
      <c r="I767" s="192">
        <f>F767-F773</f>
        <v>0</v>
      </c>
      <c r="J767" s="192"/>
      <c r="K767" s="192">
        <f>I767</f>
        <v>0</v>
      </c>
      <c r="L767" s="39"/>
      <c r="M767" s="39"/>
      <c r="N767" s="39"/>
    </row>
    <row r="768" spans="1:14" ht="24" customHeight="1">
      <c r="A768" s="14"/>
      <c r="B768" s="72" t="s">
        <v>211</v>
      </c>
      <c r="C768" s="192"/>
      <c r="D768" s="192"/>
      <c r="E768" s="192"/>
      <c r="F768" s="192"/>
      <c r="G768" s="192"/>
      <c r="H768" s="192"/>
      <c r="I768" s="192"/>
      <c r="J768" s="192"/>
      <c r="K768" s="192"/>
      <c r="L768" s="39"/>
      <c r="M768" s="39"/>
      <c r="N768" s="39"/>
    </row>
    <row r="769" spans="1:14" ht="48" customHeight="1">
      <c r="A769" s="14"/>
      <c r="B769" s="116" t="s">
        <v>99</v>
      </c>
      <c r="C769" s="192">
        <f>E769</f>
        <v>10</v>
      </c>
      <c r="D769" s="192"/>
      <c r="E769" s="192">
        <f>E770+E771+E772+E773</f>
        <v>10</v>
      </c>
      <c r="F769" s="192">
        <f>F770+F771+F772</f>
        <v>6</v>
      </c>
      <c r="G769" s="192"/>
      <c r="H769" s="192">
        <f>H770+H771+H772</f>
        <v>6</v>
      </c>
      <c r="I769" s="192">
        <f>I770+I771+I772</f>
        <v>6</v>
      </c>
      <c r="J769" s="192"/>
      <c r="K769" s="192">
        <f>K770+K771+K772</f>
        <v>6</v>
      </c>
      <c r="L769" s="192">
        <f>L770+L771+L772</f>
        <v>2</v>
      </c>
      <c r="M769" s="192"/>
      <c r="N769" s="192">
        <f>N770+N771+N772</f>
        <v>2</v>
      </c>
    </row>
    <row r="770" spans="1:14" ht="47.25">
      <c r="A770" s="14"/>
      <c r="B770" s="231" t="s">
        <v>415</v>
      </c>
      <c r="C770" s="192">
        <f>E770</f>
        <v>7</v>
      </c>
      <c r="D770" s="192"/>
      <c r="E770" s="192">
        <v>7</v>
      </c>
      <c r="F770" s="192">
        <v>4</v>
      </c>
      <c r="G770" s="192"/>
      <c r="H770" s="192">
        <v>4</v>
      </c>
      <c r="I770" s="192">
        <v>4</v>
      </c>
      <c r="J770" s="192"/>
      <c r="K770" s="192">
        <v>4</v>
      </c>
      <c r="L770" s="192">
        <v>2</v>
      </c>
      <c r="M770" s="192"/>
      <c r="N770" s="192">
        <v>2</v>
      </c>
    </row>
    <row r="771" spans="1:14" ht="51.75" customHeight="1">
      <c r="A771" s="109"/>
      <c r="B771" s="236" t="s">
        <v>418</v>
      </c>
      <c r="C771" s="192">
        <v>1</v>
      </c>
      <c r="D771" s="192"/>
      <c r="E771" s="192">
        <v>1</v>
      </c>
      <c r="F771" s="192">
        <v>1</v>
      </c>
      <c r="G771" s="192"/>
      <c r="H771" s="192">
        <v>1</v>
      </c>
      <c r="I771" s="192">
        <v>1</v>
      </c>
      <c r="J771" s="192"/>
      <c r="K771" s="192">
        <v>1</v>
      </c>
      <c r="L771" s="39"/>
      <c r="M771" s="39"/>
      <c r="N771" s="39"/>
    </row>
    <row r="772" spans="1:14" ht="31.5">
      <c r="A772" s="109"/>
      <c r="B772" s="108" t="s">
        <v>417</v>
      </c>
      <c r="C772" s="192">
        <v>1</v>
      </c>
      <c r="D772" s="192"/>
      <c r="E772" s="192">
        <v>1</v>
      </c>
      <c r="F772" s="192">
        <v>1</v>
      </c>
      <c r="G772" s="192"/>
      <c r="H772" s="192">
        <v>1</v>
      </c>
      <c r="I772" s="192">
        <v>1</v>
      </c>
      <c r="J772" s="192"/>
      <c r="K772" s="192">
        <v>1</v>
      </c>
      <c r="L772" s="39"/>
      <c r="M772" s="39"/>
      <c r="N772" s="39"/>
    </row>
    <row r="773" spans="1:14" ht="47.25">
      <c r="A773" s="109"/>
      <c r="B773" s="251" t="s">
        <v>419</v>
      </c>
      <c r="C773" s="192">
        <v>1</v>
      </c>
      <c r="D773" s="192"/>
      <c r="E773" s="192">
        <v>1</v>
      </c>
      <c r="F773" s="192"/>
      <c r="G773" s="192"/>
      <c r="H773" s="192"/>
      <c r="I773" s="192"/>
      <c r="J773" s="192"/>
      <c r="K773" s="192"/>
      <c r="L773" s="39"/>
      <c r="M773" s="39"/>
      <c r="N773" s="39"/>
    </row>
    <row r="774" spans="1:14" ht="15.75">
      <c r="A774" s="109"/>
      <c r="B774" s="72" t="s">
        <v>212</v>
      </c>
      <c r="C774" s="206"/>
      <c r="D774" s="206"/>
      <c r="E774" s="206"/>
      <c r="F774" s="207"/>
      <c r="G774" s="206"/>
      <c r="H774" s="206"/>
      <c r="I774" s="206"/>
      <c r="J774" s="206"/>
      <c r="K774" s="206"/>
      <c r="L774" s="109"/>
      <c r="M774" s="109"/>
      <c r="N774" s="109"/>
    </row>
    <row r="775" spans="1:14" ht="31.5">
      <c r="A775" s="109"/>
      <c r="B775" s="30" t="s">
        <v>79</v>
      </c>
      <c r="C775" s="205">
        <f>C752/C769</f>
        <v>469.25</v>
      </c>
      <c r="D775" s="205"/>
      <c r="E775" s="205">
        <f aca="true" t="shared" si="173" ref="E775:N775">E752/E769</f>
        <v>469.25</v>
      </c>
      <c r="F775" s="205">
        <f t="shared" si="173"/>
        <v>479.1666666666667</v>
      </c>
      <c r="G775" s="205"/>
      <c r="H775" s="205">
        <f t="shared" si="173"/>
        <v>479.1666666666667</v>
      </c>
      <c r="I775" s="205">
        <f t="shared" si="173"/>
        <v>480</v>
      </c>
      <c r="J775" s="205"/>
      <c r="K775" s="205">
        <f t="shared" si="173"/>
        <v>480</v>
      </c>
      <c r="L775" s="205">
        <f t="shared" si="173"/>
        <v>480</v>
      </c>
      <c r="M775" s="205"/>
      <c r="N775" s="205">
        <f t="shared" si="173"/>
        <v>480</v>
      </c>
    </row>
    <row r="776" spans="1:14" ht="47.25">
      <c r="A776" s="109"/>
      <c r="B776" s="231" t="s">
        <v>415</v>
      </c>
      <c r="C776" s="205">
        <f>C753/C770</f>
        <v>491.7857142857143</v>
      </c>
      <c r="D776" s="205"/>
      <c r="E776" s="205">
        <f aca="true" t="shared" si="174" ref="E776:N776">E753/E770</f>
        <v>491.7857142857143</v>
      </c>
      <c r="F776" s="205">
        <f t="shared" si="174"/>
        <v>478.75</v>
      </c>
      <c r="G776" s="205"/>
      <c r="H776" s="205">
        <f t="shared" si="174"/>
        <v>478.75</v>
      </c>
      <c r="I776" s="205">
        <f t="shared" si="174"/>
        <v>480</v>
      </c>
      <c r="J776" s="205"/>
      <c r="K776" s="205">
        <f t="shared" si="174"/>
        <v>480</v>
      </c>
      <c r="L776" s="205">
        <f t="shared" si="174"/>
        <v>480</v>
      </c>
      <c r="M776" s="205"/>
      <c r="N776" s="205">
        <f t="shared" si="174"/>
        <v>480</v>
      </c>
    </row>
    <row r="777" spans="1:14" ht="47.25">
      <c r="A777" s="109"/>
      <c r="B777" s="236" t="s">
        <v>418</v>
      </c>
      <c r="C777" s="206">
        <f>C754/C771</f>
        <v>475</v>
      </c>
      <c r="D777" s="206"/>
      <c r="E777" s="206">
        <f aca="true" t="shared" si="175" ref="E777:K777">E754/E771</f>
        <v>475</v>
      </c>
      <c r="F777" s="206">
        <f t="shared" si="175"/>
        <v>480</v>
      </c>
      <c r="G777" s="206"/>
      <c r="H777" s="206">
        <f t="shared" si="175"/>
        <v>480</v>
      </c>
      <c r="I777" s="206">
        <f t="shared" si="175"/>
        <v>480</v>
      </c>
      <c r="J777" s="206"/>
      <c r="K777" s="206">
        <f t="shared" si="175"/>
        <v>480</v>
      </c>
      <c r="L777" s="206"/>
      <c r="M777" s="206"/>
      <c r="N777" s="206"/>
    </row>
    <row r="778" spans="1:14" ht="31.5">
      <c r="A778" s="109"/>
      <c r="B778" s="108" t="s">
        <v>417</v>
      </c>
      <c r="C778" s="206">
        <f>C755/C772</f>
        <v>475</v>
      </c>
      <c r="D778" s="206"/>
      <c r="E778" s="206">
        <f aca="true" t="shared" si="176" ref="E778:K778">E755/E772</f>
        <v>475</v>
      </c>
      <c r="F778" s="206">
        <f t="shared" si="176"/>
        <v>480</v>
      </c>
      <c r="G778" s="206"/>
      <c r="H778" s="206">
        <f t="shared" si="176"/>
        <v>480</v>
      </c>
      <c r="I778" s="206">
        <f t="shared" si="176"/>
        <v>480</v>
      </c>
      <c r="J778" s="206"/>
      <c r="K778" s="206">
        <f t="shared" si="176"/>
        <v>480</v>
      </c>
      <c r="L778" s="206"/>
      <c r="M778" s="206"/>
      <c r="N778" s="206"/>
    </row>
    <row r="779" spans="1:14" ht="47.25">
      <c r="A779" s="109"/>
      <c r="B779" s="251" t="s">
        <v>419</v>
      </c>
      <c r="C779" s="206">
        <f>C756/C773</f>
        <v>300</v>
      </c>
      <c r="D779" s="206"/>
      <c r="E779" s="206">
        <f>E756/E773</f>
        <v>300</v>
      </c>
      <c r="F779" s="206"/>
      <c r="G779" s="206"/>
      <c r="H779" s="206"/>
      <c r="I779" s="206"/>
      <c r="J779" s="206"/>
      <c r="K779" s="206"/>
      <c r="L779" s="206"/>
      <c r="M779" s="206"/>
      <c r="N779" s="206"/>
    </row>
    <row r="780" spans="1:14" ht="15.75">
      <c r="A780" s="109"/>
      <c r="B780" s="30" t="s">
        <v>59</v>
      </c>
      <c r="C780" s="206"/>
      <c r="D780" s="206"/>
      <c r="E780" s="206"/>
      <c r="F780" s="207"/>
      <c r="G780" s="206"/>
      <c r="H780" s="206"/>
      <c r="I780" s="206"/>
      <c r="J780" s="206"/>
      <c r="K780" s="206"/>
      <c r="L780" s="109"/>
      <c r="M780" s="109"/>
      <c r="N780" s="109"/>
    </row>
    <row r="781" spans="1:14" ht="15.75">
      <c r="A781" s="109"/>
      <c r="B781" s="30" t="s">
        <v>80</v>
      </c>
      <c r="C781" s="208">
        <f aca="true" t="shared" si="177" ref="C781:N781">C769/C763*100</f>
        <v>27.027027027027028</v>
      </c>
      <c r="D781" s="208"/>
      <c r="E781" s="208">
        <f t="shared" si="177"/>
        <v>27.027027027027028</v>
      </c>
      <c r="F781" s="208">
        <f t="shared" si="177"/>
        <v>22.22222222222222</v>
      </c>
      <c r="G781" s="208"/>
      <c r="H781" s="208">
        <f t="shared" si="177"/>
        <v>22.22222222222222</v>
      </c>
      <c r="I781" s="208">
        <f t="shared" si="177"/>
        <v>28.57142857142857</v>
      </c>
      <c r="J781" s="208"/>
      <c r="K781" s="208">
        <f t="shared" si="177"/>
        <v>28.57142857142857</v>
      </c>
      <c r="L781" s="208">
        <f t="shared" si="177"/>
        <v>13.333333333333334</v>
      </c>
      <c r="M781" s="208"/>
      <c r="N781" s="208">
        <f t="shared" si="177"/>
        <v>13.333333333333334</v>
      </c>
    </row>
    <row r="782" spans="1:14" ht="131.25">
      <c r="A782" s="109"/>
      <c r="B782" s="243" t="s">
        <v>423</v>
      </c>
      <c r="C782" s="209">
        <f>C783</f>
        <v>735.1</v>
      </c>
      <c r="D782" s="209">
        <v>555.1</v>
      </c>
      <c r="E782" s="209">
        <f>E783</f>
        <v>180</v>
      </c>
      <c r="F782" s="208"/>
      <c r="G782" s="208"/>
      <c r="H782" s="208"/>
      <c r="I782" s="208"/>
      <c r="J782" s="208"/>
      <c r="K782" s="208"/>
      <c r="L782" s="208"/>
      <c r="M782" s="208"/>
      <c r="N782" s="208"/>
    </row>
    <row r="783" spans="1:14" ht="47.25">
      <c r="A783" s="109"/>
      <c r="B783" s="231" t="s">
        <v>415</v>
      </c>
      <c r="C783" s="208">
        <f>D783+E783</f>
        <v>735.1</v>
      </c>
      <c r="D783" s="208">
        <v>555.1</v>
      </c>
      <c r="E783" s="208">
        <v>180</v>
      </c>
      <c r="F783" s="208"/>
      <c r="G783" s="208"/>
      <c r="H783" s="208"/>
      <c r="I783" s="208"/>
      <c r="J783" s="208"/>
      <c r="K783" s="208"/>
      <c r="L783" s="208"/>
      <c r="M783" s="208"/>
      <c r="N783" s="208"/>
    </row>
    <row r="784" spans="1:14" ht="15.75">
      <c r="A784" s="109"/>
      <c r="B784" s="174" t="s">
        <v>360</v>
      </c>
      <c r="C784" s="208"/>
      <c r="D784" s="208"/>
      <c r="E784" s="208"/>
      <c r="F784" s="208"/>
      <c r="G784" s="208"/>
      <c r="H784" s="208"/>
      <c r="I784" s="208"/>
      <c r="J784" s="208"/>
      <c r="K784" s="208"/>
      <c r="L784" s="208"/>
      <c r="M784" s="208"/>
      <c r="N784" s="208"/>
    </row>
    <row r="785" spans="1:14" ht="31.5">
      <c r="A785" s="109"/>
      <c r="B785" s="30" t="s">
        <v>81</v>
      </c>
      <c r="C785" s="208">
        <f>C786</f>
        <v>726</v>
      </c>
      <c r="D785" s="208">
        <f>D786</f>
        <v>723</v>
      </c>
      <c r="E785" s="208">
        <f>E786</f>
        <v>3</v>
      </c>
      <c r="F785" s="207"/>
      <c r="G785" s="206"/>
      <c r="H785" s="206"/>
      <c r="I785" s="206"/>
      <c r="J785" s="206"/>
      <c r="K785" s="206"/>
      <c r="L785" s="109"/>
      <c r="M785" s="109"/>
      <c r="N785" s="109"/>
    </row>
    <row r="786" spans="1:14" ht="47.25">
      <c r="A786" s="109"/>
      <c r="B786" s="231" t="s">
        <v>415</v>
      </c>
      <c r="C786" s="208">
        <f>D786+E786</f>
        <v>726</v>
      </c>
      <c r="D786" s="206">
        <v>723</v>
      </c>
      <c r="E786" s="206">
        <v>3</v>
      </c>
      <c r="F786" s="207"/>
      <c r="G786" s="206"/>
      <c r="H786" s="206"/>
      <c r="I786" s="206"/>
      <c r="J786" s="206"/>
      <c r="K786" s="206"/>
      <c r="L786" s="109"/>
      <c r="M786" s="109"/>
      <c r="N786" s="109"/>
    </row>
    <row r="787" spans="1:14" ht="15.75">
      <c r="A787" s="109"/>
      <c r="B787" s="72" t="s">
        <v>211</v>
      </c>
      <c r="C787" s="208"/>
      <c r="D787" s="206"/>
      <c r="E787" s="206"/>
      <c r="F787" s="207"/>
      <c r="G787" s="206"/>
      <c r="H787" s="206"/>
      <c r="I787" s="206"/>
      <c r="J787" s="206"/>
      <c r="K787" s="206"/>
      <c r="L787" s="109"/>
      <c r="M787" s="109"/>
      <c r="N787" s="109"/>
    </row>
    <row r="788" spans="1:14" ht="31.5">
      <c r="A788" s="109"/>
      <c r="B788" s="30" t="s">
        <v>82</v>
      </c>
      <c r="C788" s="208">
        <f>C789</f>
        <v>726</v>
      </c>
      <c r="D788" s="208">
        <f>D789</f>
        <v>723</v>
      </c>
      <c r="E788" s="208">
        <f>E789</f>
        <v>3</v>
      </c>
      <c r="F788" s="207"/>
      <c r="G788" s="206"/>
      <c r="H788" s="206"/>
      <c r="I788" s="206"/>
      <c r="J788" s="206"/>
      <c r="K788" s="206"/>
      <c r="L788" s="109"/>
      <c r="M788" s="109"/>
      <c r="N788" s="109"/>
    </row>
    <row r="789" spans="1:14" ht="47.25">
      <c r="A789" s="109"/>
      <c r="B789" s="231" t="s">
        <v>415</v>
      </c>
      <c r="C789" s="208">
        <f>D789+E789</f>
        <v>726</v>
      </c>
      <c r="D789" s="206">
        <v>723</v>
      </c>
      <c r="E789" s="206">
        <v>3</v>
      </c>
      <c r="F789" s="207"/>
      <c r="G789" s="206"/>
      <c r="H789" s="206"/>
      <c r="I789" s="206"/>
      <c r="J789" s="206"/>
      <c r="K789" s="206"/>
      <c r="L789" s="109"/>
      <c r="M789" s="109"/>
      <c r="N789" s="109"/>
    </row>
    <row r="790" spans="1:14" ht="15.75">
      <c r="A790" s="109"/>
      <c r="B790" s="72" t="s">
        <v>212</v>
      </c>
      <c r="C790" s="206"/>
      <c r="D790" s="206"/>
      <c r="E790" s="206"/>
      <c r="F790" s="207"/>
      <c r="G790" s="206"/>
      <c r="H790" s="206"/>
      <c r="I790" s="206"/>
      <c r="J790" s="206"/>
      <c r="K790" s="206"/>
      <c r="L790" s="109"/>
      <c r="M790" s="109"/>
      <c r="N790" s="109"/>
    </row>
    <row r="791" spans="1:14" ht="47.25">
      <c r="A791" s="109"/>
      <c r="B791" s="231" t="s">
        <v>415</v>
      </c>
      <c r="C791" s="208">
        <f>C792</f>
        <v>1.012534435261708</v>
      </c>
      <c r="D791" s="208">
        <f>D792</f>
        <v>0.7677731673582296</v>
      </c>
      <c r="E791" s="208">
        <f>E792</f>
        <v>60</v>
      </c>
      <c r="F791" s="207"/>
      <c r="G791" s="206"/>
      <c r="H791" s="206"/>
      <c r="I791" s="206"/>
      <c r="J791" s="206"/>
      <c r="K791" s="206"/>
      <c r="L791" s="109"/>
      <c r="M791" s="109"/>
      <c r="N791" s="109"/>
    </row>
    <row r="792" spans="1:14" ht="63">
      <c r="A792" s="109"/>
      <c r="B792" s="30" t="s">
        <v>77</v>
      </c>
      <c r="C792" s="208">
        <f>C783/C786</f>
        <v>1.012534435261708</v>
      </c>
      <c r="D792" s="208">
        <f>D783/D786</f>
        <v>0.7677731673582296</v>
      </c>
      <c r="E792" s="205">
        <f>E783/E786</f>
        <v>60</v>
      </c>
      <c r="F792" s="207"/>
      <c r="G792" s="206"/>
      <c r="H792" s="206"/>
      <c r="I792" s="206"/>
      <c r="J792" s="206"/>
      <c r="K792" s="206"/>
      <c r="L792" s="109"/>
      <c r="M792" s="109"/>
      <c r="N792" s="109"/>
    </row>
    <row r="793" spans="1:14" ht="47.25">
      <c r="A793" s="14"/>
      <c r="B793" s="231" t="s">
        <v>415</v>
      </c>
      <c r="C793" s="208">
        <f>C783/C786</f>
        <v>1.012534435261708</v>
      </c>
      <c r="D793" s="208">
        <f>D783/D786</f>
        <v>0.7677731673582296</v>
      </c>
      <c r="E793" s="205">
        <f>E783/E786</f>
        <v>60</v>
      </c>
      <c r="F793" s="207"/>
      <c r="G793" s="206"/>
      <c r="H793" s="206"/>
      <c r="I793" s="206"/>
      <c r="J793" s="206"/>
      <c r="K793" s="206"/>
      <c r="L793" s="14"/>
      <c r="M793" s="14"/>
      <c r="N793" s="14"/>
    </row>
    <row r="794" spans="1:14" ht="15.75">
      <c r="A794" s="14"/>
      <c r="B794" s="30" t="s">
        <v>59</v>
      </c>
      <c r="C794" s="205"/>
      <c r="D794" s="205"/>
      <c r="E794" s="205"/>
      <c r="F794" s="207"/>
      <c r="G794" s="206"/>
      <c r="H794" s="206"/>
      <c r="I794" s="206"/>
      <c r="J794" s="206"/>
      <c r="K794" s="206"/>
      <c r="L794" s="14"/>
      <c r="M794" s="14"/>
      <c r="N794" s="14"/>
    </row>
    <row r="795" spans="1:14" ht="15.75">
      <c r="A795" s="14"/>
      <c r="B795" s="100" t="s">
        <v>78</v>
      </c>
      <c r="C795" s="205">
        <v>100</v>
      </c>
      <c r="D795" s="205"/>
      <c r="E795" s="205">
        <v>100</v>
      </c>
      <c r="F795" s="207"/>
      <c r="G795" s="206"/>
      <c r="H795" s="207"/>
      <c r="I795" s="206"/>
      <c r="J795" s="206"/>
      <c r="K795" s="206"/>
      <c r="L795" s="14"/>
      <c r="M795" s="14"/>
      <c r="N795" s="14"/>
    </row>
    <row r="796" spans="1:14" ht="47.25">
      <c r="A796" s="14"/>
      <c r="B796" s="231" t="s">
        <v>415</v>
      </c>
      <c r="C796" s="205">
        <v>100</v>
      </c>
      <c r="D796" s="205"/>
      <c r="E796" s="205">
        <v>100</v>
      </c>
      <c r="F796" s="207"/>
      <c r="G796" s="206"/>
      <c r="H796" s="207"/>
      <c r="I796" s="206"/>
      <c r="J796" s="206"/>
      <c r="K796" s="206"/>
      <c r="L796" s="14"/>
      <c r="M796" s="14"/>
      <c r="N796" s="14"/>
    </row>
    <row r="797" spans="1:6" ht="18.75">
      <c r="A797" s="118"/>
      <c r="B797" s="4"/>
      <c r="C797" s="4"/>
      <c r="D797" s="4"/>
      <c r="E797" s="4"/>
      <c r="F797" s="4"/>
    </row>
    <row r="798" spans="1:5" ht="18.75">
      <c r="A798" s="4" t="s">
        <v>392</v>
      </c>
      <c r="B798" s="4"/>
      <c r="C798" s="4"/>
      <c r="D798" s="4"/>
      <c r="E798" s="4" t="s">
        <v>158</v>
      </c>
    </row>
    <row r="799" ht="15.75">
      <c r="A799" s="118" t="s">
        <v>469</v>
      </c>
    </row>
    <row r="802" spans="2:5" ht="18.75">
      <c r="B802" s="4"/>
      <c r="C802" s="4"/>
      <c r="D802" s="4"/>
      <c r="E802" s="4"/>
    </row>
  </sheetData>
  <sheetProtection/>
  <mergeCells count="8">
    <mergeCell ref="C8:E8"/>
    <mergeCell ref="F8:H8"/>
    <mergeCell ref="C7:N7"/>
    <mergeCell ref="A5:L5"/>
    <mergeCell ref="A7:A9"/>
    <mergeCell ref="B7:B9"/>
    <mergeCell ref="I8:K8"/>
    <mergeCell ref="L8:N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6" r:id="rId2"/>
  <rowBreaks count="22" manualBreakCount="22">
    <brk id="18" max="13" man="1"/>
    <brk id="37" max="13" man="1"/>
    <brk id="50" max="13" man="1"/>
    <brk id="71" max="13" man="1"/>
    <brk id="103" max="13" man="1"/>
    <brk id="119" max="13" man="1"/>
    <brk id="135" max="13" man="1"/>
    <brk id="150" max="13" man="1"/>
    <brk id="209" max="13" man="1"/>
    <brk id="232" max="13" man="1"/>
    <brk id="308" max="13" man="1"/>
    <brk id="381" max="13" man="1"/>
    <brk id="401" max="13" man="1"/>
    <brk id="413" max="13" man="1"/>
    <brk id="440" max="13" man="1"/>
    <brk id="502" max="13" man="1"/>
    <brk id="606" max="13" man="1"/>
    <brk id="622" max="13" man="1"/>
    <brk id="636" max="13" man="1"/>
    <brk id="666" max="13" man="1"/>
    <brk id="770" max="13" man="1"/>
    <brk id="786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56"/>
  <sheetViews>
    <sheetView view="pageBreakPreview" zoomScale="75" zoomScaleNormal="75" zoomScaleSheetLayoutView="75" zoomScalePageLayoutView="0" workbookViewId="0" topLeftCell="A4">
      <selection activeCell="E38" sqref="E38"/>
    </sheetView>
  </sheetViews>
  <sheetFormatPr defaultColWidth="9.140625" defaultRowHeight="12.75"/>
  <cols>
    <col min="1" max="1" width="64.57421875" style="0" customWidth="1"/>
    <col min="2" max="2" width="34.421875" style="0" customWidth="1"/>
    <col min="3" max="3" width="12.57421875" style="0" customWidth="1"/>
    <col min="4" max="4" width="10.57421875" style="0" customWidth="1"/>
    <col min="5" max="5" width="11.140625" style="0" customWidth="1"/>
    <col min="6" max="7" width="10.7109375" style="0" customWidth="1"/>
    <col min="8" max="8" width="38.421875" style="0" customWidth="1"/>
  </cols>
  <sheetData>
    <row r="1" spans="1:9" ht="18.75">
      <c r="A1" s="6"/>
      <c r="B1" s="6"/>
      <c r="C1" s="6"/>
      <c r="D1" s="6"/>
      <c r="E1" s="3"/>
      <c r="H1" s="5" t="s">
        <v>322</v>
      </c>
      <c r="I1" s="95"/>
    </row>
    <row r="2" spans="1:8" ht="18.75">
      <c r="A2" s="6"/>
      <c r="B2" s="6"/>
      <c r="C2" s="6"/>
      <c r="D2" s="6"/>
      <c r="E2" s="4" t="s">
        <v>190</v>
      </c>
      <c r="F2" s="4"/>
      <c r="G2" s="4"/>
      <c r="H2" s="4"/>
    </row>
    <row r="3" spans="1:8" ht="18.75">
      <c r="A3" s="6"/>
      <c r="B3" s="6"/>
      <c r="C3" s="6"/>
      <c r="D3" s="6"/>
      <c r="E3" s="4" t="s">
        <v>414</v>
      </c>
      <c r="F3" s="4"/>
      <c r="G3" s="4"/>
      <c r="H3" s="4"/>
    </row>
    <row r="4" spans="1:9" ht="18.75" customHeight="1">
      <c r="A4" s="6"/>
      <c r="B4" s="6"/>
      <c r="C4" s="6"/>
      <c r="D4" s="6"/>
      <c r="E4" s="1"/>
      <c r="F4" s="1"/>
      <c r="G4" s="1"/>
      <c r="H4" s="1"/>
      <c r="I4" s="95"/>
    </row>
    <row r="5" spans="1:11" ht="19.5" customHeight="1">
      <c r="A5" s="198" t="s">
        <v>412</v>
      </c>
      <c r="B5" s="198"/>
      <c r="C5" s="198"/>
      <c r="D5" s="199"/>
      <c r="E5" s="199"/>
      <c r="F5" s="199"/>
      <c r="G5" s="199"/>
      <c r="H5" s="36"/>
      <c r="I5" s="95"/>
      <c r="J5" s="36"/>
      <c r="K5" s="36"/>
    </row>
    <row r="6" spans="1:11" ht="18.75">
      <c r="A6" s="6"/>
      <c r="B6" s="6"/>
      <c r="C6" s="360"/>
      <c r="D6" s="360"/>
      <c r="E6" s="360"/>
      <c r="F6" s="360"/>
      <c r="G6" s="360"/>
      <c r="H6" s="360"/>
      <c r="I6" s="95"/>
      <c r="J6" s="38"/>
      <c r="K6" s="38"/>
    </row>
    <row r="7" spans="1:11" ht="18.75">
      <c r="A7" s="6"/>
      <c r="B7" s="6"/>
      <c r="C7" s="37"/>
      <c r="D7" s="37"/>
      <c r="E7" s="37"/>
      <c r="F7" s="37"/>
      <c r="G7" s="37"/>
      <c r="H7" s="98" t="s">
        <v>267</v>
      </c>
      <c r="I7" s="95"/>
      <c r="J7" s="38"/>
      <c r="K7" s="38"/>
    </row>
    <row r="8" spans="1:9" ht="15.75" customHeight="1">
      <c r="A8" s="356" t="s">
        <v>219</v>
      </c>
      <c r="B8" s="357" t="s">
        <v>259</v>
      </c>
      <c r="C8" s="356" t="s">
        <v>228</v>
      </c>
      <c r="D8" s="361" t="s">
        <v>427</v>
      </c>
      <c r="E8" s="362"/>
      <c r="F8" s="362"/>
      <c r="G8" s="363"/>
      <c r="H8" s="357" t="s">
        <v>154</v>
      </c>
      <c r="I8" s="95"/>
    </row>
    <row r="9" spans="1:9" ht="39" customHeight="1">
      <c r="A9" s="356"/>
      <c r="B9" s="358"/>
      <c r="C9" s="356"/>
      <c r="D9" s="101" t="s">
        <v>393</v>
      </c>
      <c r="E9" s="101" t="s">
        <v>116</v>
      </c>
      <c r="F9" s="101" t="s">
        <v>117</v>
      </c>
      <c r="G9" s="101" t="s">
        <v>118</v>
      </c>
      <c r="H9" s="358"/>
      <c r="I9" s="95"/>
    </row>
    <row r="10" spans="1:9" ht="19.5" customHeight="1">
      <c r="A10" s="119" t="s">
        <v>381</v>
      </c>
      <c r="B10" s="7" t="s">
        <v>385</v>
      </c>
      <c r="C10" s="120">
        <f>SUM(D10:G10)</f>
        <v>415564.4080100721</v>
      </c>
      <c r="D10" s="120">
        <f>D11+D16+D23+D32+D40</f>
        <v>129705.40000000001</v>
      </c>
      <c r="E10" s="120">
        <f>E11+E16+E23+E32+E40</f>
        <v>98080.80570000003</v>
      </c>
      <c r="F10" s="120">
        <f>F11+F16+F23+F32+F40</f>
        <v>98689.59060720002</v>
      </c>
      <c r="G10" s="120">
        <f>G11+G16+G23+G32+G40</f>
        <v>89088.611702872</v>
      </c>
      <c r="H10" s="119"/>
      <c r="I10" s="95"/>
    </row>
    <row r="11" spans="1:9" ht="50.25" customHeight="1">
      <c r="A11" s="141" t="s">
        <v>204</v>
      </c>
      <c r="B11" s="7" t="s">
        <v>385</v>
      </c>
      <c r="C11" s="120">
        <f aca="true" t="shared" si="0" ref="C11:C18">SUM(D11:G11)</f>
        <v>52562.803594272</v>
      </c>
      <c r="D11" s="120">
        <f>SUM(D13:D15)</f>
        <v>15122.2</v>
      </c>
      <c r="E11" s="120">
        <f>SUM(E13:E15)</f>
        <v>11844.093700000001</v>
      </c>
      <c r="F11" s="120">
        <f>SUM(F13:F15)</f>
        <v>12507.500547200001</v>
      </c>
      <c r="G11" s="120">
        <f>G15</f>
        <v>13089.009347072</v>
      </c>
      <c r="H11" s="111" t="s">
        <v>153</v>
      </c>
      <c r="I11" s="95"/>
    </row>
    <row r="12" spans="1:9" ht="36.75" customHeight="1">
      <c r="A12" s="137" t="s">
        <v>262</v>
      </c>
      <c r="B12" s="137"/>
      <c r="C12" s="120"/>
      <c r="D12" s="120"/>
      <c r="E12" s="120"/>
      <c r="F12" s="120"/>
      <c r="G12" s="120"/>
      <c r="H12" s="119"/>
      <c r="I12" s="95"/>
    </row>
    <row r="13" spans="1:9" ht="36" customHeight="1">
      <c r="A13" s="103" t="s">
        <v>265</v>
      </c>
      <c r="B13" s="103"/>
      <c r="C13" s="120"/>
      <c r="D13" s="121"/>
      <c r="E13" s="121"/>
      <c r="F13" s="121"/>
      <c r="G13" s="121"/>
      <c r="H13" s="359"/>
      <c r="I13" s="95"/>
    </row>
    <row r="14" spans="1:9" ht="19.5" customHeight="1">
      <c r="A14" s="116" t="s">
        <v>266</v>
      </c>
      <c r="B14" s="116"/>
      <c r="C14" s="120"/>
      <c r="D14" s="122"/>
      <c r="E14" s="122"/>
      <c r="F14" s="122"/>
      <c r="G14" s="122"/>
      <c r="H14" s="359"/>
      <c r="I14" s="95"/>
    </row>
    <row r="15" spans="1:9" ht="48.75" customHeight="1">
      <c r="A15" s="100" t="s">
        <v>3</v>
      </c>
      <c r="B15" s="116"/>
      <c r="C15" s="120">
        <f t="shared" si="0"/>
        <v>52562.803594272</v>
      </c>
      <c r="D15" s="123">
        <f>'испр. д. 3'!C20</f>
        <v>15122.2</v>
      </c>
      <c r="E15" s="123">
        <f>'испр. д. 3'!G20</f>
        <v>11844.093700000001</v>
      </c>
      <c r="F15" s="123">
        <f>'испр. д. 3'!J20</f>
        <v>12507.500547200001</v>
      </c>
      <c r="G15" s="123">
        <f>'испр. д. 3'!L20</f>
        <v>13089.009347072</v>
      </c>
      <c r="H15" s="359"/>
      <c r="I15" s="95"/>
    </row>
    <row r="16" spans="1:9" ht="34.5" customHeight="1">
      <c r="A16" s="139" t="s">
        <v>205</v>
      </c>
      <c r="B16" s="7" t="s">
        <v>385</v>
      </c>
      <c r="C16" s="120">
        <f t="shared" si="0"/>
        <v>1109.1</v>
      </c>
      <c r="D16" s="124">
        <f>D18</f>
        <v>253</v>
      </c>
      <c r="E16" s="124">
        <f>E18</f>
        <v>270</v>
      </c>
      <c r="F16" s="124">
        <f>F18</f>
        <v>285.1</v>
      </c>
      <c r="G16" s="124">
        <f>G18</f>
        <v>301</v>
      </c>
      <c r="H16" s="176" t="s">
        <v>122</v>
      </c>
      <c r="I16" s="95"/>
    </row>
    <row r="17" spans="1:9" ht="47.25" customHeight="1">
      <c r="A17" s="140" t="s">
        <v>336</v>
      </c>
      <c r="B17" s="140"/>
      <c r="C17" s="120">
        <f t="shared" si="0"/>
        <v>0</v>
      </c>
      <c r="D17" s="123"/>
      <c r="E17" s="123"/>
      <c r="F17" s="123"/>
      <c r="G17" s="123"/>
      <c r="H17" s="99"/>
      <c r="I17" s="95"/>
    </row>
    <row r="18" spans="1:9" ht="34.5" customHeight="1">
      <c r="A18" s="103" t="s">
        <v>151</v>
      </c>
      <c r="B18" s="103"/>
      <c r="C18" s="120">
        <f t="shared" si="0"/>
        <v>1109.1</v>
      </c>
      <c r="D18" s="126">
        <f>'испр. д. 3'!C86</f>
        <v>253</v>
      </c>
      <c r="E18" s="126">
        <f>'испр. д. 3'!F85</f>
        <v>270</v>
      </c>
      <c r="F18" s="126">
        <f>'испр. д. 3'!I85</f>
        <v>285.1</v>
      </c>
      <c r="G18" s="126">
        <f>'испр. д. 3'!L85</f>
        <v>301</v>
      </c>
      <c r="H18" s="7"/>
      <c r="I18" s="95"/>
    </row>
    <row r="19" spans="1:9" ht="36" customHeight="1">
      <c r="A19" s="141" t="s">
        <v>206</v>
      </c>
      <c r="B19" s="119"/>
      <c r="C19" s="127"/>
      <c r="D19" s="128"/>
      <c r="E19" s="128"/>
      <c r="F19" s="128"/>
      <c r="G19" s="128"/>
      <c r="H19" s="101" t="s">
        <v>123</v>
      </c>
      <c r="I19" s="95"/>
    </row>
    <row r="20" spans="1:9" ht="38.25" customHeight="1">
      <c r="A20" s="137" t="s">
        <v>337</v>
      </c>
      <c r="B20" s="137"/>
      <c r="C20" s="127"/>
      <c r="D20" s="128"/>
      <c r="E20" s="128"/>
      <c r="F20" s="128"/>
      <c r="G20" s="128"/>
      <c r="H20" s="101"/>
      <c r="I20" s="95"/>
    </row>
    <row r="21" spans="1:9" ht="21" customHeight="1">
      <c r="A21" s="103" t="s">
        <v>324</v>
      </c>
      <c r="B21" s="103"/>
      <c r="C21" s="121"/>
      <c r="D21" s="129"/>
      <c r="E21" s="129"/>
      <c r="F21" s="129"/>
      <c r="G21" s="129"/>
      <c r="H21" s="7"/>
      <c r="I21" s="95"/>
    </row>
    <row r="22" spans="1:9" ht="18.75" customHeight="1">
      <c r="A22" s="116" t="s">
        <v>325</v>
      </c>
      <c r="B22" s="116"/>
      <c r="C22" s="130"/>
      <c r="D22" s="130"/>
      <c r="E22" s="130"/>
      <c r="F22" s="130"/>
      <c r="G22" s="130"/>
      <c r="H22" s="90"/>
      <c r="I22" s="95"/>
    </row>
    <row r="23" spans="1:9" ht="68.25" customHeight="1">
      <c r="A23" s="136" t="s">
        <v>207</v>
      </c>
      <c r="B23" s="7" t="s">
        <v>385</v>
      </c>
      <c r="C23" s="124">
        <f>SUM(D23:G23)</f>
        <v>115424.862631425</v>
      </c>
      <c r="D23" s="124">
        <f>SUM(D27:D31)</f>
        <v>25046.1</v>
      </c>
      <c r="E23" s="124">
        <f>SUM(E27:E31)</f>
        <v>31083.117000000006</v>
      </c>
      <c r="F23" s="124">
        <f>SUM(F27:F31)</f>
        <v>29228.822935000004</v>
      </c>
      <c r="G23" s="124">
        <f>SUM(G27:G31)</f>
        <v>30066.822696425</v>
      </c>
      <c r="H23" s="103" t="s">
        <v>183</v>
      </c>
      <c r="I23" s="95"/>
    </row>
    <row r="24" spans="1:9" ht="65.25" customHeight="1">
      <c r="A24" s="138" t="s">
        <v>338</v>
      </c>
      <c r="B24" s="138"/>
      <c r="C24" s="122"/>
      <c r="D24" s="122"/>
      <c r="E24" s="122"/>
      <c r="F24" s="122"/>
      <c r="G24" s="122"/>
      <c r="H24" s="12"/>
      <c r="I24" s="95"/>
    </row>
    <row r="25" spans="1:9" ht="36.75" customHeight="1">
      <c r="A25" s="103" t="s">
        <v>249</v>
      </c>
      <c r="B25" s="103"/>
      <c r="C25" s="122"/>
      <c r="D25" s="122"/>
      <c r="E25" s="122"/>
      <c r="F25" s="122"/>
      <c r="G25" s="122"/>
      <c r="H25" s="102"/>
      <c r="I25" s="95"/>
    </row>
    <row r="26" spans="1:9" ht="32.25" customHeight="1">
      <c r="A26" s="103" t="s">
        <v>203</v>
      </c>
      <c r="B26" s="103"/>
      <c r="C26" s="131"/>
      <c r="D26" s="121"/>
      <c r="E26" s="121"/>
      <c r="F26" s="121"/>
      <c r="G26" s="121"/>
      <c r="H26" s="102"/>
      <c r="I26" s="95"/>
    </row>
    <row r="27" spans="1:9" ht="22.5" customHeight="1">
      <c r="A27" s="116" t="s">
        <v>263</v>
      </c>
      <c r="B27" s="116"/>
      <c r="C27" s="125">
        <f>SUM(D27:G27)</f>
        <v>28795.5</v>
      </c>
      <c r="D27" s="125">
        <f>'испр. д. 3'!C100</f>
        <v>9280.5</v>
      </c>
      <c r="E27" s="125">
        <f>'испр. д. 3'!F100</f>
        <v>6153.5</v>
      </c>
      <c r="F27" s="125">
        <f>'испр. д. 3'!I100</f>
        <v>6498.5</v>
      </c>
      <c r="G27" s="125">
        <f>'испр. д. 3'!L100</f>
        <v>6863</v>
      </c>
      <c r="H27" s="90"/>
      <c r="I27" s="95"/>
    </row>
    <row r="28" spans="1:9" ht="16.5" customHeight="1">
      <c r="A28" s="103" t="s">
        <v>196</v>
      </c>
      <c r="B28" s="103"/>
      <c r="C28" s="125">
        <f aca="true" t="shared" si="1" ref="C28:C49">SUM(D28:G28)</f>
        <v>31937.762631425</v>
      </c>
      <c r="D28" s="125">
        <f>'испр. д. 3'!C157</f>
        <v>1977.9</v>
      </c>
      <c r="E28" s="125">
        <f>'испр. д. 3'!F157</f>
        <v>12028.817000000001</v>
      </c>
      <c r="F28" s="125">
        <f>'испр. д. 3'!I157</f>
        <v>9107.022935</v>
      </c>
      <c r="G28" s="125">
        <f>'испр. д. 3'!L158</f>
        <v>8824.022696425</v>
      </c>
      <c r="H28" s="7"/>
      <c r="I28" s="95"/>
    </row>
    <row r="29" spans="1:9" ht="26.25" customHeight="1">
      <c r="A29" s="11" t="s">
        <v>413</v>
      </c>
      <c r="B29" s="103"/>
      <c r="C29" s="125">
        <f t="shared" si="1"/>
        <v>47.3</v>
      </c>
      <c r="D29" s="125">
        <f>'испр. д. 3'!C236</f>
        <v>10.8</v>
      </c>
      <c r="E29" s="125">
        <f>'испр. д. 3'!G235</f>
        <v>11.5</v>
      </c>
      <c r="F29" s="125">
        <f>'испр. д. 3'!J235</f>
        <v>12.2</v>
      </c>
      <c r="G29" s="125">
        <f>'испр. д. 3'!M236</f>
        <v>12.8</v>
      </c>
      <c r="H29" s="7"/>
      <c r="I29" s="95"/>
    </row>
    <row r="30" spans="1:9" ht="30.75" customHeight="1">
      <c r="A30" s="103" t="s">
        <v>124</v>
      </c>
      <c r="B30" s="103"/>
      <c r="C30" s="125">
        <f t="shared" si="1"/>
        <v>1220.9</v>
      </c>
      <c r="D30" s="125">
        <f>'испр. д. 3'!C257</f>
        <v>280</v>
      </c>
      <c r="E30" s="125">
        <f>'испр. д. 3'!F257</f>
        <v>298.7</v>
      </c>
      <c r="F30" s="125">
        <f>'испр. д. 3'!I257</f>
        <v>315.4</v>
      </c>
      <c r="G30" s="125">
        <f>'испр. д. 3'!L257</f>
        <v>326.8</v>
      </c>
      <c r="H30" s="7"/>
      <c r="I30" s="95"/>
    </row>
    <row r="31" spans="1:9" ht="34.5" customHeight="1">
      <c r="A31" s="103" t="s">
        <v>125</v>
      </c>
      <c r="B31" s="103"/>
      <c r="C31" s="125">
        <f t="shared" si="1"/>
        <v>53423.399999999994</v>
      </c>
      <c r="D31" s="125">
        <f>'испр. д. 3'!C290</f>
        <v>13496.9</v>
      </c>
      <c r="E31" s="125">
        <f>'испр. д. 3'!F290</f>
        <v>12590.6</v>
      </c>
      <c r="F31" s="125">
        <f>'испр. д. 3'!I290</f>
        <v>13295.7</v>
      </c>
      <c r="G31" s="125">
        <f>'испр. д. 3'!L290</f>
        <v>14040.2</v>
      </c>
      <c r="H31" s="7"/>
      <c r="I31" s="95"/>
    </row>
    <row r="32" spans="1:9" ht="46.5" customHeight="1">
      <c r="A32" s="139" t="s">
        <v>208</v>
      </c>
      <c r="B32" s="7" t="s">
        <v>385</v>
      </c>
      <c r="C32" s="125">
        <f t="shared" si="1"/>
        <v>16953.041784374996</v>
      </c>
      <c r="D32" s="131">
        <f>SUM(D34:D36)</f>
        <v>4580.7</v>
      </c>
      <c r="E32" s="131">
        <f>SUM(E34:E36)</f>
        <v>3946.495</v>
      </c>
      <c r="F32" s="131">
        <f>SUM(F34:F36)</f>
        <v>4084.5671249999996</v>
      </c>
      <c r="G32" s="131">
        <f>SUM(G34:G36)</f>
        <v>4341.279659374999</v>
      </c>
      <c r="H32" s="103" t="s">
        <v>183</v>
      </c>
      <c r="I32" s="95"/>
    </row>
    <row r="33" spans="1:9" ht="33.75" customHeight="1">
      <c r="A33" s="140" t="s">
        <v>335</v>
      </c>
      <c r="B33" s="140"/>
      <c r="C33" s="125"/>
      <c r="D33" s="125"/>
      <c r="E33" s="125"/>
      <c r="F33" s="125"/>
      <c r="G33" s="125"/>
      <c r="H33" s="7"/>
      <c r="I33" s="95"/>
    </row>
    <row r="34" spans="1:9" ht="37.5" customHeight="1">
      <c r="A34" s="103" t="s">
        <v>218</v>
      </c>
      <c r="B34" s="103"/>
      <c r="C34" s="125">
        <f t="shared" si="1"/>
        <v>456.20000000000005</v>
      </c>
      <c r="D34" s="125">
        <f>'испр. д. 3'!C306</f>
        <v>103.4</v>
      </c>
      <c r="E34" s="125">
        <f>'испр. д. 3'!F306</f>
        <v>111.1</v>
      </c>
      <c r="F34" s="125">
        <f>'испр. д. 3'!I306</f>
        <v>117.5</v>
      </c>
      <c r="G34" s="125">
        <f>'испр. д. 3'!L306</f>
        <v>124.20000000000002</v>
      </c>
      <c r="H34" s="7"/>
      <c r="I34" s="95"/>
    </row>
    <row r="35" spans="1:9" ht="34.5" customHeight="1">
      <c r="A35" s="116" t="s">
        <v>264</v>
      </c>
      <c r="B35" s="116"/>
      <c r="C35" s="125">
        <f t="shared" si="1"/>
        <v>9756.1</v>
      </c>
      <c r="D35" s="123">
        <f>'испр. д. 3'!C398</f>
        <v>2914.2</v>
      </c>
      <c r="E35" s="123">
        <f>'испр. д. 3'!F398</f>
        <v>2157.4</v>
      </c>
      <c r="F35" s="123">
        <f>'испр. д. 3'!I398</f>
        <v>2278.3999999999996</v>
      </c>
      <c r="G35" s="123">
        <f>'испр. д. 3'!L398</f>
        <v>2406.1</v>
      </c>
      <c r="H35" s="90"/>
      <c r="I35" s="95"/>
    </row>
    <row r="36" spans="1:9" ht="19.5" customHeight="1">
      <c r="A36" s="116" t="s">
        <v>199</v>
      </c>
      <c r="B36" s="116"/>
      <c r="C36" s="125">
        <f t="shared" si="1"/>
        <v>6740.741784374999</v>
      </c>
      <c r="D36" s="123">
        <f>'испр. д. 3'!C456</f>
        <v>1563.1</v>
      </c>
      <c r="E36" s="123">
        <f>'испр. д. 3'!F456</f>
        <v>1677.9949999999997</v>
      </c>
      <c r="F36" s="123">
        <f>'испр. д. 3'!I456</f>
        <v>1688.6671249999997</v>
      </c>
      <c r="G36" s="123">
        <f>'испр. д. 3'!L456</f>
        <v>1810.9796593749993</v>
      </c>
      <c r="H36" s="90"/>
      <c r="I36" s="95"/>
    </row>
    <row r="37" spans="1:9" ht="48" customHeight="1">
      <c r="A37" s="136" t="s">
        <v>244</v>
      </c>
      <c r="B37" s="136"/>
      <c r="C37" s="125"/>
      <c r="D37" s="132"/>
      <c r="E37" s="132"/>
      <c r="F37" s="132"/>
      <c r="G37" s="132"/>
      <c r="H37" s="103" t="s">
        <v>183</v>
      </c>
      <c r="I37" s="95"/>
    </row>
    <row r="38" spans="1:9" ht="54.75" customHeight="1">
      <c r="A38" s="135" t="s">
        <v>339</v>
      </c>
      <c r="B38" s="135"/>
      <c r="C38" s="125"/>
      <c r="D38" s="132"/>
      <c r="E38" s="132"/>
      <c r="F38" s="132"/>
      <c r="G38" s="132"/>
      <c r="H38" s="103"/>
      <c r="I38" s="95"/>
    </row>
    <row r="39" spans="1:9" ht="17.25" customHeight="1">
      <c r="A39" s="103" t="s">
        <v>220</v>
      </c>
      <c r="B39" s="103"/>
      <c r="C39" s="125"/>
      <c r="D39" s="106"/>
      <c r="E39" s="106"/>
      <c r="F39" s="106"/>
      <c r="G39" s="106"/>
      <c r="H39" s="133"/>
      <c r="I39" s="95"/>
    </row>
    <row r="40" spans="1:9" ht="66.75" customHeight="1">
      <c r="A40" s="246" t="s">
        <v>424</v>
      </c>
      <c r="B40" s="7" t="s">
        <v>385</v>
      </c>
      <c r="C40" s="260">
        <f t="shared" si="1"/>
        <v>229514.6</v>
      </c>
      <c r="D40" s="261">
        <f>D42+D43+D44+D45+D46+D47+D48+D49+D50</f>
        <v>84703.40000000001</v>
      </c>
      <c r="E40" s="262">
        <f>E42+E43+E44+E45+E46+E47+E48+E49</f>
        <v>50937.100000000006</v>
      </c>
      <c r="F40" s="261">
        <f>F42+F43+F44+F45+F46+F47+F48+F49</f>
        <v>52583.600000000006</v>
      </c>
      <c r="G40" s="262">
        <f>G42+G43+G44+G45+G46+G47+G48+G49</f>
        <v>41290.5</v>
      </c>
      <c r="H40" s="103" t="s">
        <v>183</v>
      </c>
      <c r="I40" s="95"/>
    </row>
    <row r="41" spans="1:9" ht="114.75" customHeight="1">
      <c r="A41" s="101" t="s">
        <v>127</v>
      </c>
      <c r="B41" s="135"/>
      <c r="C41" s="125"/>
      <c r="D41" s="104"/>
      <c r="E41" s="104"/>
      <c r="F41" s="104"/>
      <c r="G41" s="104"/>
      <c r="H41" s="119"/>
      <c r="I41" s="95"/>
    </row>
    <row r="42" spans="1:8" ht="34.5" customHeight="1">
      <c r="A42" s="142" t="s">
        <v>100</v>
      </c>
      <c r="B42" s="103"/>
      <c r="C42" s="125">
        <f t="shared" si="1"/>
        <v>8451.900000000001</v>
      </c>
      <c r="D42" s="123">
        <f>'испр. д. 3'!C541</f>
        <v>6229.5</v>
      </c>
      <c r="E42" s="130">
        <f>'испр. д. 3'!F541</f>
        <v>1369.8</v>
      </c>
      <c r="F42" s="130">
        <v>405.6</v>
      </c>
      <c r="G42" s="123">
        <v>447</v>
      </c>
      <c r="H42" s="104"/>
    </row>
    <row r="43" spans="1:8" ht="47.25" customHeight="1">
      <c r="A43" s="103" t="s">
        <v>46</v>
      </c>
      <c r="B43" s="116"/>
      <c r="C43" s="125">
        <f t="shared" si="1"/>
        <v>86100.6</v>
      </c>
      <c r="D43" s="130">
        <f>'испр. д. 3'!C551</f>
        <v>37020.4</v>
      </c>
      <c r="E43" s="130">
        <f>'испр. д. 3'!F551</f>
        <v>18251.9</v>
      </c>
      <c r="F43" s="123">
        <f>'испр. д. 3'!I551</f>
        <v>15147.4</v>
      </c>
      <c r="G43" s="123">
        <f>'испр. д. 3'!L551</f>
        <v>15680.900000000001</v>
      </c>
      <c r="H43" s="104"/>
    </row>
    <row r="44" spans="1:8" ht="48.75" customHeight="1">
      <c r="A44" s="116" t="s">
        <v>51</v>
      </c>
      <c r="B44" s="109"/>
      <c r="C44" s="125">
        <f t="shared" si="1"/>
        <v>4469.099999999999</v>
      </c>
      <c r="D44" s="123">
        <f>'испр. д. 3'!C590</f>
        <v>717.1</v>
      </c>
      <c r="E44" s="130">
        <f>'испр. д. 3'!F590</f>
        <v>1237.4</v>
      </c>
      <c r="F44" s="130">
        <f>'испр. д. 3'!I590</f>
        <v>2250.4</v>
      </c>
      <c r="G44" s="130">
        <f>'испр. д. 3'!L590</f>
        <v>264.2</v>
      </c>
      <c r="H44" s="109"/>
    </row>
    <row r="45" spans="1:8" ht="30" customHeight="1">
      <c r="A45" s="116" t="s">
        <v>62</v>
      </c>
      <c r="B45" s="109"/>
      <c r="C45" s="125">
        <f t="shared" si="1"/>
        <v>85516.3</v>
      </c>
      <c r="D45" s="130">
        <f>'испр. д. 3'!C629</f>
        <v>26962.3</v>
      </c>
      <c r="E45" s="130">
        <f>'испр. д. 3'!F629</f>
        <v>21466.7</v>
      </c>
      <c r="F45" s="130">
        <f>'испр. д. 3'!I629</f>
        <v>16959.4</v>
      </c>
      <c r="G45" s="130">
        <f>'испр. д. 3'!L629</f>
        <v>20127.9</v>
      </c>
      <c r="H45" s="109"/>
    </row>
    <row r="46" spans="1:8" ht="34.5" customHeight="1">
      <c r="A46" s="116" t="s">
        <v>68</v>
      </c>
      <c r="B46" s="109"/>
      <c r="C46" s="125">
        <f t="shared" si="1"/>
        <v>20694.1</v>
      </c>
      <c r="D46" s="123">
        <f>'испр. д. 3'!C663</f>
        <v>3041.8</v>
      </c>
      <c r="E46" s="130">
        <f>'испр. д. 3'!F663</f>
        <v>3271.8</v>
      </c>
      <c r="F46" s="123">
        <f>'испр. д. 3'!I663</f>
        <v>12270</v>
      </c>
      <c r="G46" s="130">
        <f>'испр. д. 3'!L663</f>
        <v>2110.5</v>
      </c>
      <c r="H46" s="109"/>
    </row>
    <row r="47" spans="1:8" ht="32.25" customHeight="1">
      <c r="A47" s="116" t="s">
        <v>75</v>
      </c>
      <c r="B47" s="109"/>
      <c r="C47" s="125">
        <f t="shared" si="1"/>
        <v>10300</v>
      </c>
      <c r="D47" s="123">
        <f>'испр. д. 3'!C691</f>
        <v>4965</v>
      </c>
      <c r="E47" s="130">
        <f>'испр. д. 3'!F691</f>
        <v>2114.2</v>
      </c>
      <c r="F47" s="123">
        <f>'испр. д. 3'!I691</f>
        <v>2370.8</v>
      </c>
      <c r="G47" s="123">
        <f>'испр. д. 3'!L691</f>
        <v>850</v>
      </c>
      <c r="H47" s="109"/>
    </row>
    <row r="48" spans="1:8" ht="48.75" customHeight="1">
      <c r="A48" s="116" t="s">
        <v>87</v>
      </c>
      <c r="B48" s="109"/>
      <c r="C48" s="125">
        <f t="shared" si="1"/>
        <v>1840</v>
      </c>
      <c r="D48" s="123">
        <f>'испр. д. 3'!C718</f>
        <v>339.7</v>
      </c>
      <c r="E48" s="123">
        <f>'испр. д. 3'!F718</f>
        <v>350.3</v>
      </c>
      <c r="F48" s="123">
        <f>'испр. д. 3'!I718</f>
        <v>300</v>
      </c>
      <c r="G48" s="123">
        <f>'испр. д. 3'!L718</f>
        <v>850</v>
      </c>
      <c r="H48" s="109"/>
    </row>
    <row r="49" spans="1:8" ht="47.25">
      <c r="A49" s="116" t="s">
        <v>96</v>
      </c>
      <c r="B49" s="109"/>
      <c r="C49" s="125">
        <f t="shared" si="1"/>
        <v>11407.5</v>
      </c>
      <c r="D49" s="126">
        <f>'испр. д. 3'!C752</f>
        <v>4692.5</v>
      </c>
      <c r="E49" s="126">
        <f>'испр. д. 3'!F752</f>
        <v>2875</v>
      </c>
      <c r="F49" s="126">
        <f>'испр. д. 3'!I752</f>
        <v>2880</v>
      </c>
      <c r="G49" s="126">
        <f>'испр. д. 3'!L752</f>
        <v>960</v>
      </c>
      <c r="H49" s="109"/>
    </row>
    <row r="50" spans="1:8" ht="47.25">
      <c r="A50" s="20" t="s">
        <v>76</v>
      </c>
      <c r="B50" s="173"/>
      <c r="C50" s="123">
        <f>D50</f>
        <v>735.1</v>
      </c>
      <c r="D50" s="123">
        <f>'испр. д. 3'!C782</f>
        <v>735.1</v>
      </c>
      <c r="E50" s="130"/>
      <c r="F50" s="247"/>
      <c r="G50" s="247"/>
      <c r="H50" s="172"/>
    </row>
    <row r="51" spans="2:8" ht="18.75">
      <c r="B51" s="118"/>
      <c r="C51" s="4"/>
      <c r="D51" s="4"/>
      <c r="E51" s="4"/>
      <c r="F51" s="4"/>
      <c r="G51" s="4"/>
      <c r="H51" s="4"/>
    </row>
    <row r="52" spans="1:8" ht="18.75">
      <c r="A52" s="92"/>
      <c r="B52" s="92"/>
      <c r="C52" s="4"/>
      <c r="D52" s="4"/>
      <c r="E52" s="4"/>
      <c r="F52" s="4"/>
      <c r="G52" s="4"/>
      <c r="H52" s="4"/>
    </row>
    <row r="53" spans="1:8" ht="18.75">
      <c r="A53" s="92"/>
      <c r="B53" s="92"/>
      <c r="C53" s="4"/>
      <c r="D53" s="4"/>
      <c r="E53" s="4"/>
      <c r="F53" s="4"/>
      <c r="G53" s="4"/>
      <c r="H53" s="4"/>
    </row>
    <row r="54" spans="1:8" ht="18.75">
      <c r="A54" s="4" t="s">
        <v>392</v>
      </c>
      <c r="B54" s="4"/>
      <c r="C54" s="4"/>
      <c r="D54" s="4"/>
      <c r="E54" s="4"/>
      <c r="F54" s="4"/>
      <c r="G54" s="4"/>
      <c r="H54" s="4" t="s">
        <v>158</v>
      </c>
    </row>
    <row r="56" spans="1:8" ht="18.75">
      <c r="A56" s="118" t="s">
        <v>470</v>
      </c>
      <c r="B56" s="4"/>
      <c r="C56" s="4"/>
      <c r="D56" s="4"/>
      <c r="E56" s="4"/>
      <c r="F56" s="4"/>
      <c r="G56" s="4"/>
      <c r="H56" s="4"/>
    </row>
  </sheetData>
  <sheetProtection/>
  <mergeCells count="7">
    <mergeCell ref="A8:A9"/>
    <mergeCell ref="B8:B9"/>
    <mergeCell ref="H13:H15"/>
    <mergeCell ref="C6:H6"/>
    <mergeCell ref="C8:C9"/>
    <mergeCell ref="H8:H9"/>
    <mergeCell ref="D8:G8"/>
  </mergeCells>
  <printOptions/>
  <pageMargins left="0.5118110236220472" right="0.3937007874015748" top="0.984251968503937" bottom="0.3937007874015748" header="0.5118110236220472" footer="0.5118110236220472"/>
  <pageSetup horizontalDpi="600" verticalDpi="600" orientation="landscape" paperSize="9" scale="72" r:id="rId1"/>
  <rowBreaks count="2" manualBreakCount="2">
    <brk id="22" max="7" man="1"/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Конікова Світлана Анатоліївна</cp:lastModifiedBy>
  <cp:lastPrinted>2017-07-14T08:36:00Z</cp:lastPrinted>
  <dcterms:created xsi:type="dcterms:W3CDTF">1996-10-08T23:32:33Z</dcterms:created>
  <dcterms:modified xsi:type="dcterms:W3CDTF">2017-10-02T12:54:24Z</dcterms:modified>
  <cp:category/>
  <cp:version/>
  <cp:contentType/>
  <cp:contentStatus/>
</cp:coreProperties>
</file>