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660" windowWidth="9300" windowHeight="4095" tabRatio="0" activeTab="1"/>
  </bookViews>
  <sheets>
    <sheet name="Диаграмма1" sheetId="1" r:id="rId1"/>
    <sheet name="Sheet1" sheetId="2" r:id="rId2"/>
  </sheets>
  <definedNames>
    <definedName name="_xlnm.Print_Area" localSheetId="1">'Sheet1'!$A$1:$P$818</definedName>
  </definedNames>
  <calcPr fullCalcOnLoad="1"/>
</workbook>
</file>

<file path=xl/sharedStrings.xml><?xml version="1.0" encoding="utf-8"?>
<sst xmlns="http://schemas.openxmlformats.org/spreadsheetml/2006/main" count="775" uniqueCount="480">
  <si>
    <t>Загальний фонд</t>
  </si>
  <si>
    <t>Спеціальний фонд</t>
  </si>
  <si>
    <t>5</t>
  </si>
  <si>
    <t>6</t>
  </si>
  <si>
    <t xml:space="preserve">    Тип показника: Витрат</t>
  </si>
  <si>
    <t xml:space="preserve">    Тип показника: Продукту</t>
  </si>
  <si>
    <t xml:space="preserve">    Тип показника: Якості</t>
  </si>
  <si>
    <t xml:space="preserve">    Тип показника: Ефективності</t>
  </si>
  <si>
    <t xml:space="preserve">    Показник: кількість дорожніх знаків, од.</t>
  </si>
  <si>
    <t xml:space="preserve">    Показник: загальна площа вулично-дорожньої мережі, що потребує капітального ремонту, кв. м</t>
  </si>
  <si>
    <t xml:space="preserve">    Показник: загальна площа вулично-дорожньої мережі, що потребує поточного ремонту, кв. м</t>
  </si>
  <si>
    <t xml:space="preserve">    Показник: площа вуличної-дорожньої мережі, яка охоплена поточним ремонтом, кв.м</t>
  </si>
  <si>
    <t xml:space="preserve">    Показник: площа вуличної-дорожньої мережі, яка охоплена капітальним ремонтом, кв.м</t>
  </si>
  <si>
    <t xml:space="preserve">    Показник: площа вулично-дорожньої мережі з відновленою дорожньою розміткою, кв. м</t>
  </si>
  <si>
    <t xml:space="preserve">    Показник: кількість установлених світлофорних об"єктів, од.</t>
  </si>
  <si>
    <t xml:space="preserve">    Показник: середня вартість відновлення 1 кв. м дорожньої розмітки, грн.</t>
  </si>
  <si>
    <t xml:space="preserve">    Показник: середня вартість встановлення 1 світлофорного об"єкту , грн.</t>
  </si>
  <si>
    <t xml:space="preserve">    Показник: середня вартість капітального ремонту 1 кв. м вулично-дорожньої мережі, грн.</t>
  </si>
  <si>
    <t xml:space="preserve">    Показник: середня вартість очищення (утримання) 1 кв. м  вулично-дорожньої мережі, грн.</t>
  </si>
  <si>
    <t xml:space="preserve">    Показник: середня вартість поточного ремонту 1 дорожнього знаку, грн.</t>
  </si>
  <si>
    <t xml:space="preserve">    Показник: середня вартість поточного ремонту 1 кв. м вулично-дорожньої мережі, грн.</t>
  </si>
  <si>
    <t xml:space="preserve">    Показник: % дорожніх знаків з проведеним поточним ремонтом від потребуючих ремонту</t>
  </si>
  <si>
    <t xml:space="preserve">    Показник: % доріг з проведеним поточним ремонтом від потребуючих ремонту</t>
  </si>
  <si>
    <t xml:space="preserve">    Показник: % доріг з проведеним капітальним ремонтом від потребуючих ремонту</t>
  </si>
  <si>
    <t xml:space="preserve">    Показник: довжина мереж зовнішнього освітлення, на якій проведено капітальний ремонт, км</t>
  </si>
  <si>
    <t xml:space="preserve">    Показник: % електромереж зовнішнього освітлення з проведеним капітальним ремонтом від їх загальної довжини</t>
  </si>
  <si>
    <t xml:space="preserve">    Показник: кількість видалених дерев, од.</t>
  </si>
  <si>
    <t xml:space="preserve">    Показник: середня вартість видалення 1 дерева, грн.</t>
  </si>
  <si>
    <t xml:space="preserve">    Показник: кількість спецслужб, од.</t>
  </si>
  <si>
    <t xml:space="preserve">    Показник: загальна протяжність водопроводу, пог. м</t>
  </si>
  <si>
    <t xml:space="preserve">    Показник: кількість контейнерів на кладовищах, які підлягають поточному ремонту, од.</t>
  </si>
  <si>
    <t xml:space="preserve">    Показник: кількість похованих безрідних громадян, чол.</t>
  </si>
  <si>
    <t xml:space="preserve">    Показник: кількість встановлених додаткових контейнерів на кладовищах, од.</t>
  </si>
  <si>
    <t xml:space="preserve">    Показник: кількість відремонтованих контейнерів (поточний ремонт), од.</t>
  </si>
  <si>
    <t xml:space="preserve">    Показник: довжина відновленого водопроводу на кладовищі, пог. м</t>
  </si>
  <si>
    <t xml:space="preserve">    Показник: середня вартість встановлення 1 додаткового контейнера на кладовищах, грн</t>
  </si>
  <si>
    <t xml:space="preserve">    Показник: середня вартість монтажу та демонтажу  1 пог.м водопроводу, грн.</t>
  </si>
  <si>
    <t xml:space="preserve">    Показник: середня вартість поточного ремонту 1 контейнера, грн.</t>
  </si>
  <si>
    <t xml:space="preserve">    Показник: кількість вивезених ТПВ з озера Чеха, куб. м</t>
  </si>
  <si>
    <t xml:space="preserve">    Показник: % зменшення скарг населення, пов"язаних з бродячими тваринами в порівнянні з минулим роком</t>
  </si>
  <si>
    <t>% виконання за _______ до уточненого плану</t>
  </si>
  <si>
    <t>Всього</t>
  </si>
  <si>
    <t xml:space="preserve">    Показник: кількість установлених дорожніх знаків, од.</t>
  </si>
  <si>
    <t xml:space="preserve">    Показник: середня вартість встановлення 1 дорожнього знаку, грн.</t>
  </si>
  <si>
    <t xml:space="preserve">  Завдання: 1. Забезпечення проведення капітального ремонту вулично-дорожньої мережі</t>
  </si>
  <si>
    <t xml:space="preserve">    Показник: % світлофорних об"єктів з проведеним капітальним ремонтом від потребуючих ремонту</t>
  </si>
  <si>
    <t xml:space="preserve">    Показник: кількість поточно відремонтованих дорожніх знаків , од.</t>
  </si>
  <si>
    <t xml:space="preserve">    Показник: % установлення дорожніх знаків в порівнянні з минулим роком</t>
  </si>
  <si>
    <t xml:space="preserve">  Завдання: 5. Забезпечення проведення ремонту та технічного обслуговування вуличного освітлення</t>
  </si>
  <si>
    <t xml:space="preserve">  Завдання: 7. Забезпечення проведення ремонту та утримання зелених насаджень</t>
  </si>
  <si>
    <t xml:space="preserve">  Завдання: 9. Забезпечення проведення утримання кладовищта  об"єктів благоустрою міста </t>
  </si>
  <si>
    <t xml:space="preserve">  Завдання: 10. Забезпечення санітарного стану місць загального користування громадян</t>
  </si>
  <si>
    <t>Код програмної класифікації видатків</t>
  </si>
  <si>
    <t>Код економічної класифікації видатків</t>
  </si>
  <si>
    <t>в тому числі</t>
  </si>
  <si>
    <t xml:space="preserve">    Показник: середня вартість вивезення 1 куб. м ТПВ з озера Чеха, грн.</t>
  </si>
  <si>
    <t xml:space="preserve">    Показник: середня вартість капітального ремонту 1 шахтного колодязя, грн.</t>
  </si>
  <si>
    <t xml:space="preserve">    Показник: % нанесення дорожньої розмітки від потребуючих нанесення</t>
  </si>
  <si>
    <t xml:space="preserve">    Тип показника: Витрати</t>
  </si>
  <si>
    <t>грн.</t>
  </si>
  <si>
    <t xml:space="preserve">    Показник: середня вартість придбання та монтажу одного покажчика, грн.</t>
  </si>
  <si>
    <t>Управління капітального будівництва та дорожнього господарства Сумської міської ради</t>
  </si>
  <si>
    <t>програми  реформування і розвитку житлово-</t>
  </si>
  <si>
    <t xml:space="preserve">    Показник: обсяг видатків, грн.</t>
  </si>
  <si>
    <t xml:space="preserve">    Показник: кількість підприємств водопровідно-каналізаційного господарства, яким планується надання фінансової підтримки, од.</t>
  </si>
  <si>
    <t xml:space="preserve">    Показник: загальна кількість святкових днів</t>
  </si>
  <si>
    <t xml:space="preserve">    Показник: кількість святкових днів, які підлягають оформленню до свят</t>
  </si>
  <si>
    <t xml:space="preserve">    Показник: середня вартість святкового оформлення одного дня, грн.</t>
  </si>
  <si>
    <t>В т.ч:</t>
  </si>
  <si>
    <t xml:space="preserve">    Показник: кількість незаконно встановлених тимчасових споруд, які підлягають демонтажу</t>
  </si>
  <si>
    <t xml:space="preserve">    Показник: середня вартість демонтажу однієї незаконно встановленої тимчасової споруди, грн.</t>
  </si>
  <si>
    <t xml:space="preserve">    Показник: середній обсяг спожитої електроенергії на одну світлоточку в рік, кВт/год.</t>
  </si>
  <si>
    <t>обсяг електроенергії для безперебійної роботи світлофорних об'єктів, кВт/год</t>
  </si>
  <si>
    <t>середній обсяг спожитої електроенергії на один світлофорний об'єкт в рік, кВт/год</t>
  </si>
  <si>
    <t>середня вартість 1 кВт/год спожитої електроенергії на рік, грн.</t>
  </si>
  <si>
    <t>Виконавчий комітет Сумської міської ради</t>
  </si>
  <si>
    <t>Департамент інфраструктури міста  Сумської міської ради</t>
  </si>
  <si>
    <t xml:space="preserve">    Показник: кількість заходів, що будуть виконуватись з проведенням оплачуваних громадських робіт, од.</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</si>
  <si>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</si>
  <si>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</si>
  <si>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 xml:space="preserve"> Показник: видатки, передбачені на організацію та проведення оплачуваних громадських робіт,  грн.</t>
  </si>
  <si>
    <t xml:space="preserve"> Показник: середня вартість 1 заходу в рік, який буде виконуватися  з проведенням оплачуваних громадських робіт, грн.</t>
  </si>
  <si>
    <t>до рішення Сумської міської ради</t>
  </si>
  <si>
    <t xml:space="preserve">    Показник: загальна площа вулично-дорожньої мережі з асфальтобетонним покриттям, кв.м.</t>
  </si>
  <si>
    <t xml:space="preserve">    Показник: площа вулично-дорожньої мережі, на якій  проведено роботи з очищення (утримання),  м.кв.</t>
  </si>
  <si>
    <t xml:space="preserve">    Показник: % охоплення вулично-дорожньої мережі очищенням (утриманням) до їх загальної площі</t>
  </si>
  <si>
    <t>ДІМ СМР</t>
  </si>
  <si>
    <t xml:space="preserve">комунального господарства міста Суми </t>
  </si>
  <si>
    <t>Результативні показники виконання заходів програми  реформування і розвитку житлово-комунального господарства, на виконання яких виділяються кошти міського бюджету на 2015-2017 роки</t>
  </si>
  <si>
    <t>2015 рік</t>
  </si>
  <si>
    <t>2016 рік</t>
  </si>
  <si>
    <t>2017 рік</t>
  </si>
  <si>
    <t xml:space="preserve">  Завдання: 2. Забезпечення проведення поточного ремонту вулично-дорожньої мережі та штучних споруд</t>
  </si>
  <si>
    <t>Показник: загальна площа проїздів, тротуарів і внутрішньоквартальних доріг,  що потребує поточного ремонту, кв. м</t>
  </si>
  <si>
    <t xml:space="preserve">    Показник: площа проїздів, тротуарів і внутрішньоквартальних доріг, на якій планується провести поточний ремонт, кв.м</t>
  </si>
  <si>
    <t xml:space="preserve">    Показник: середня вартість поточного ремонту 1 кв. м проїздів, тротуарів, внутрішньоквартальних доріг, грн.</t>
  </si>
  <si>
    <t xml:space="preserve">    Показник: питома вага проїздів, тротуарів і внутрішноквартальних доріг, що зазнала поточного ремонту до площі, що потребувала поточного ремонту</t>
  </si>
  <si>
    <t xml:space="preserve"> ДІМ СМР</t>
  </si>
  <si>
    <t>УКБтаДГ СМР</t>
  </si>
  <si>
    <t xml:space="preserve">    Показник: обсяг видатків на будівництво, грн.</t>
  </si>
  <si>
    <t>Показник: кількість об'єктів, які планується побудувати, од.</t>
  </si>
  <si>
    <t xml:space="preserve"> Показник: середні витрати на будівництво одного  об'єкту, грн.</t>
  </si>
  <si>
    <t xml:space="preserve">    Показник: кількість світлофорних об'єктів, од.</t>
  </si>
  <si>
    <t xml:space="preserve">    Показник: кількість установлених та капітально відремонтованих світлофорних  об'єктів, од.</t>
  </si>
  <si>
    <t xml:space="preserve">    Показник: кількість поточно відремонтованих світлофорних  об'єктів, од.</t>
  </si>
  <si>
    <t xml:space="preserve">    Показник: середня вартість втановлення та капітального ремонту 1 світлофорного об'єкту, грн.</t>
  </si>
  <si>
    <t xml:space="preserve">    Показник: середня вартість поточного ремонту 1 світлофорного об'єкту , грн.</t>
  </si>
  <si>
    <t xml:space="preserve">    Показник: % світлофорних об'єктів з проведеним поточним ремонтом від потребуючих ремонту</t>
  </si>
  <si>
    <t xml:space="preserve"> Показник: площа вулично-дорожньої мережі, на якій необхідно провести роботи по відновленню дорожньої розмітки, кв. м</t>
  </si>
  <si>
    <t>Показник: протяжність мереж зовнішнього освітлення, км</t>
  </si>
  <si>
    <t>Показник: протяжність мереж зовнішнього освітлення, яка потребує капітального ремонту, км</t>
  </si>
  <si>
    <t>Показник: протяжність мереж зовнішнього освітлення, яка потребує поточного ремонту, км</t>
  </si>
  <si>
    <t>Показник: кількість світлоточок, що підлягають утриманню, од.</t>
  </si>
  <si>
    <t>Показник: кількість світлоточок, що підлягають заміні, од.</t>
  </si>
  <si>
    <t>Обсяг електроенергії необхідної для безперебійної роботи вуличного освітлення, кВт/год</t>
  </si>
  <si>
    <t>Показник: протяжність мережі зовнішнього освітлення, на якій планується провести поточний ремонт, км</t>
  </si>
  <si>
    <t>Показник: протяжність мережі зовнішнього освітлення, на якій планується провести капітальний ремонт, км</t>
  </si>
  <si>
    <t>Показник: кількість світлоточок, які планується замінити, од.</t>
  </si>
  <si>
    <t>Обсяг електроенергії передбаченої для безперебійної роботи вуличного освітлення, кВт/год</t>
  </si>
  <si>
    <t xml:space="preserve">    Показник: середні витрати на проведення  поточного ремонту 1 км мережі зовнішнього освітлення, грн.</t>
  </si>
  <si>
    <t xml:space="preserve">    Показник: середні витрати на проведення  капітального ремонту 1 км мережі зовнішнього освітлення, грн.</t>
  </si>
  <si>
    <t xml:space="preserve">    Показник: середні витрати на утримання 1 світлоточки, грн.</t>
  </si>
  <si>
    <t xml:space="preserve">    Показник:  середні витрати на заміну 1 світлоточки, грн.</t>
  </si>
  <si>
    <t xml:space="preserve">    Показник: середня вартість 1 кВт/год електроенергії необхідної для безперебійної роботи вуличного освітлення, кВт/год.</t>
  </si>
  <si>
    <t xml:space="preserve">    Показник: Питома вага відремонтованих за рахунок поточного ремонту мереж зовнішнього освітлення до загальної потреби, %</t>
  </si>
  <si>
    <t xml:space="preserve">    Показник: Питома вага відремонтованих за рахунок капітального ремонту мереж зовнішнього освітлення до загальної потреби, %</t>
  </si>
  <si>
    <t xml:space="preserve">    Показник: питома вага замінених світлоточок до загальної потреби, %</t>
  </si>
  <si>
    <t xml:space="preserve">    Показник: Площа території об'єктів зеленого господарства, яка підлягає санітарному прибиранню (догляду), га</t>
  </si>
  <si>
    <t xml:space="preserve">    Показник: кількість дерев та чагарників, які потребують видалення, од.</t>
  </si>
  <si>
    <t xml:space="preserve">    Показник: кількість дерев, які потребують догляду, од.</t>
  </si>
  <si>
    <t xml:space="preserve">    Показник: Площа газонів, яку необхідно утримувати (викошувати тощо), га</t>
  </si>
  <si>
    <t xml:space="preserve">    Показник: територія об'єктів зеленого господарства, на якій планується санітарне прибирання (догляд), од.</t>
  </si>
  <si>
    <t xml:space="preserve">    Показник: кількість дерев, які планується видалити, од.</t>
  </si>
  <si>
    <t xml:space="preserve">    Показник: кількість дерев, які планується доглянути (провести обрізку тощо), од.</t>
  </si>
  <si>
    <t xml:space="preserve">    Показник: площа газонів, яку планується утримувати (викошувати тощо), га</t>
  </si>
  <si>
    <t xml:space="preserve">    Показник: кількість заходів із санітарної очистки території, од.</t>
  </si>
  <si>
    <t xml:space="preserve">    Показник: середні витрати на санітарне прибирання (догляд) 1 га території об'єктів зеленого господарства, грн.</t>
  </si>
  <si>
    <t xml:space="preserve">    Показник: середні витрати на  видалення одного  дерева, грн.</t>
  </si>
  <si>
    <t xml:space="preserve">    Показник: середні витрати на  догляд за одним деревом (обрізка тощо), грн.</t>
  </si>
  <si>
    <t xml:space="preserve">    Показник: середні витрати на  висадження 1 тис. од. квіткової розсади, грн.</t>
  </si>
  <si>
    <t xml:space="preserve">    Показник: середні витрати на  утримання 1 га газонів, грн.</t>
  </si>
  <si>
    <t xml:space="preserve">    Показник: середня вартість одного заходу із санітарної очистки території, грн.</t>
  </si>
  <si>
    <t xml:space="preserve">    Показник: Питома вага прибраної, доглянутої площі до площі, що підлягає догляду та прибирання, %</t>
  </si>
  <si>
    <t xml:space="preserve">    Показник: Питома вага видалених зелених насаджень у загальній кількості зелених насаджень, що потребують видалення, %,</t>
  </si>
  <si>
    <t xml:space="preserve">    Показник: Питома вага доглянутих зелених насаджень у загальній кількості зелених насаджень, що потребують догляду, %</t>
  </si>
  <si>
    <t xml:space="preserve">    Показник: кількість квіткової розсади, яку планується висадити, тис.од.</t>
  </si>
  <si>
    <t xml:space="preserve">    Показник: кількість квіткової розсади, яку необхідно висадити, тис. од.</t>
  </si>
  <si>
    <t xml:space="preserve"> Показник: кількість громадських вбиралень, од.</t>
  </si>
  <si>
    <t>Показник: загальна площа кладовищ, що потребує благоустрою, га</t>
  </si>
  <si>
    <t xml:space="preserve">    Показник: площа кладовищ, благоустрій яких планується здійснюваати, га</t>
  </si>
  <si>
    <t xml:space="preserve">    Показник: кількість громадських вбиралень, які планується утримувати, од.</t>
  </si>
  <si>
    <t xml:space="preserve">    Показник: середньорічні витрати на благоустрій 1 га кладовища, грн.</t>
  </si>
  <si>
    <t xml:space="preserve">    Показник: середня витрати на один виїзд спецслужби, грн.</t>
  </si>
  <si>
    <t xml:space="preserve">    Показник: середня вартість утримання однієї громадської вбиральні на рік,  грн. </t>
  </si>
  <si>
    <t xml:space="preserve">    Показник: Темп зростання витрат на один виїзд спецслужби порівняно з попереднім роком, %,</t>
  </si>
  <si>
    <t>Показник: Питома вага площі кладовищ, благоустрій яких планується здійснювати у загальній площі кладовищ, %</t>
  </si>
  <si>
    <t xml:space="preserve">    Показник: Темп зростання середніх витрат на утримання однієї громадської вбиральні порівняно з попереднім роком, %,</t>
  </si>
  <si>
    <t>Показник: кількість світлоточок, які планується утримувати, од.</t>
  </si>
  <si>
    <t xml:space="preserve">    Показник: кількість урн, які планується придбати, од.</t>
  </si>
  <si>
    <t xml:space="preserve">    Показник: вартість придбання однієї урни, грн.</t>
  </si>
  <si>
    <t>Показник: темп зростання середніх витрат на один захід із санітарної очистки території порівняно з попереднім роком, %</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</si>
  <si>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t>
  </si>
  <si>
    <t xml:space="preserve">    Показник: кількість заходів з поточного ремонту об'єктів благоустрою, од.</t>
  </si>
  <si>
    <t xml:space="preserve">    Показник: кількість заходів з утримання об'єктів благоустрою, од.</t>
  </si>
  <si>
    <t xml:space="preserve">    Показник: середня вартість одного заходу з поточного ремонту об'єктів благоустрою на рік, грн.</t>
  </si>
  <si>
    <t xml:space="preserve">    Показник: середня вартість одного заходу з утримання об'єктів благоустрою на рік, грн.</t>
  </si>
  <si>
    <t>Показник: темп зростання середніх витрат на один захід з поточного ремонту об'єктів благоустрою порівняно з попереднім роком, %</t>
  </si>
  <si>
    <t>Показник: темп зростання середніх витрат на один захід з утримання об'єктів благоустрою порівняно з попереднім роком, %</t>
  </si>
  <si>
    <t xml:space="preserve">    Показник: кількість заходів з капітального ремонту об'єктів благоустрою, од.</t>
  </si>
  <si>
    <t xml:space="preserve">    Показник: середня вартість одного заходу з капітального ремонту об'єктів благоустрою, грн.</t>
  </si>
  <si>
    <t>Показник: темп зростання середніх витрат на один захід із капітального ремонту об'єктів благоустрою порівняно з попереднім роком, %</t>
  </si>
  <si>
    <t xml:space="preserve">    Мета:  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</si>
  <si>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Показник: кількість об'єктів житлового фонду (будинків), що потребують ремонту, грн.</t>
  </si>
  <si>
    <t xml:space="preserve">    Показник: кількість об'єктів житлового фонду (будинків), що планується відремонтувати, грн.</t>
  </si>
  <si>
    <t xml:space="preserve">    Показник: середня вартість капітального ремонту одного об'єкта житлового фонду (будинку), грн.</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</si>
  <si>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</si>
  <si>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Показник: кількість ліфтів, що потребують заміни, грн.</t>
  </si>
  <si>
    <t>Показник: кількість ліфтів, що потребують капітального ремонту та модернізації, грн.</t>
  </si>
  <si>
    <t>Показник: кількість ліфтів, що потребують капітального ремонту  системи ОДС, грн.</t>
  </si>
  <si>
    <t>Показник: кількість ліфтів, що потребують експертного обстеження (технічного діагностування), грн.</t>
  </si>
  <si>
    <t>Показник: кількість ліфтів, системи ОДС яких планується капітально відремонтувати , грн.</t>
  </si>
  <si>
    <t>Показник: кількість ліфтів, на яких планується провести експертне обстеження (технічне діагностування), грн.</t>
  </si>
  <si>
    <t>Показник: середня вартість проведення заміни одного ліфта, грн.</t>
  </si>
  <si>
    <t>Показник: середня вартість проведення капітального ремонту та модернізації одного ліфта, грн.</t>
  </si>
  <si>
    <t>Показник: середня вартість проведення капітального ремонту системи ОДС одного ліфта, грн.</t>
  </si>
  <si>
    <t>Показник: середня вартість проведення експертного обстеження (технічне діагностування) одного ліфта, грн.</t>
  </si>
  <si>
    <t>Показник: кількість ліфтів, що планується  капітально відремонтувати та провести  модернізацію, грн.</t>
  </si>
  <si>
    <t xml:space="preserve">    Показник: Питома вага кількості ліфтів, які планується замінити, до кількості ліфтів, що потребують заміни, %</t>
  </si>
  <si>
    <t xml:space="preserve">    Показник: Питома вага кількості ліфтів, які планується капітально відремонтувати та модернізувати  до кількості ліфтів, що потребують капітального ремонту та модернізації , %</t>
  </si>
  <si>
    <t xml:space="preserve">    Показник: Питома вага кількості ліфтів, які на яких планується  проведення капітального ремонту системи ОДС  до кількості ліфтів, що потребують капітального ремонту системи ОДС , %</t>
  </si>
  <si>
    <t xml:space="preserve">    Показник: Питома вага кількості ліфтів, які на яких планується  проведення експертного обстеження (технічного діагностування)  до кількості ліфтів, що потребують експертного обстеження (технічного діагностування) , %</t>
  </si>
  <si>
    <t>Підпрограма 1. Капітальний ремонт житлового фонду</t>
  </si>
  <si>
    <t xml:space="preserve">    Показник: Питома вага кількості об'єктів житлового фонду (будинків), на яких планується проведення капітального ремонту, до кількості об'єктів (будинків), що потребують капітального ремонту, %</t>
  </si>
  <si>
    <t xml:space="preserve">    Мета:  Забезпечення святкового оформлення міста до пам'ятних та історичних дат, культурно-мистецьких, релігійних та інших святкових заходів</t>
  </si>
  <si>
    <t xml:space="preserve">    Показник: загальна кількість святкових заходів, які підлягають святковому оформленню </t>
  </si>
  <si>
    <t xml:space="preserve">    Показник: середня вартість 1 святкового заходу, грн.</t>
  </si>
  <si>
    <t xml:space="preserve">    Показник: кількість покажчиків вулиць, які планується замінити</t>
  </si>
  <si>
    <t xml:space="preserve">    Показник: Питома вага кількості покажчиків вулиць, які планується замінити  до загальної кількості покажчиків, що потребують заміни, %</t>
  </si>
  <si>
    <t xml:space="preserve">    Показник: загальна кількість покажчиків вулиць, які потребують заміни, од.</t>
  </si>
  <si>
    <t xml:space="preserve">    Показник: кількість рекламних засобів, що підлягають демонтажу, од. всього;</t>
  </si>
  <si>
    <t>Рекламні засоби, розміщені на висоті до 3 м (сіті-лайт, штендер, щит)</t>
  </si>
  <si>
    <t>Рекламні засоби, розміщені на висоті більше 3 м (біг-борд, банер на фасаді, перетяг, вказівник)</t>
  </si>
  <si>
    <t xml:space="preserve">   Показник: середня вартість демонтажу одного рекламного засобу, розміщеного самовільно та з порушенням порядку розміщення зовнішньої реклами, грн.</t>
  </si>
  <si>
    <t xml:space="preserve">    Показник: кількість законно встановлених тимчасових споруд</t>
  </si>
  <si>
    <t xml:space="preserve">    Показник: % демонтованих тимчасових споруд до законно встановлених споруд, %</t>
  </si>
  <si>
    <t xml:space="preserve">    Показник: загальна площа території для зберігання демонтованих тимчасових споруд та рекламних засобів, кв.м</t>
  </si>
  <si>
    <t xml:space="preserve">    Показник: загальні витрати на зберігання демонтованих тимчасових споруд та рекламних засобів, грн.</t>
  </si>
  <si>
    <t xml:space="preserve">    Мета:  Забезпечення належної та безперебійної роботи об'єктів комунального господарства</t>
  </si>
  <si>
    <t xml:space="preserve">    Мета: Забезпечення функціонування водопровідно-каналізаційного господарства</t>
  </si>
  <si>
    <t xml:space="preserve">    Показник: кількість нормативів питного водопостачання для населення , од.</t>
  </si>
  <si>
    <t xml:space="preserve">    Показник: середня сума  підпримки  одного підприємства,  грн.</t>
  </si>
  <si>
    <t xml:space="preserve">    Показник: вартість розробки одного нормативу питного водопостачання для населення,  грн.</t>
  </si>
  <si>
    <t xml:space="preserve">    Показник: кількість зелених насаджень, що потребують заміни, од.</t>
  </si>
  <si>
    <t xml:space="preserve">    Показник: кількість зелених насаджень, що планується висадити, од.</t>
  </si>
  <si>
    <t xml:space="preserve">    Показник: середні витрати на  висадження одного дерева, грн.</t>
  </si>
  <si>
    <t xml:space="preserve">    Показник: кількість систем поливу, що планується встановити, од.</t>
  </si>
  <si>
    <t xml:space="preserve">    Показник: середня вартість становлення однієї системи поливу, грн.</t>
  </si>
  <si>
    <t>виконавчий комітет</t>
  </si>
  <si>
    <t xml:space="preserve">РАЗОМ </t>
  </si>
  <si>
    <t xml:space="preserve">    Мета:  Підвищення рівня благоустрою, забезпечення проведення ремонту доріг</t>
  </si>
  <si>
    <t xml:space="preserve">    Показник: загальна площа внутрішньоквартальних доріг і проїздів, що потребує капітального ремонту, кв. м</t>
  </si>
  <si>
    <t xml:space="preserve">    Показник: загальна площа тротуарів, що потребує капітального ремонту, кв. м</t>
  </si>
  <si>
    <t xml:space="preserve">    Показник: площа внутрішньоквартальних доріг та проїздів, на якій планується провести капітальний ремонт, кв.м</t>
  </si>
  <si>
    <t xml:space="preserve">    Показник: площа тротуарів, на якій планується провести капітальний ремонт, кв.м</t>
  </si>
  <si>
    <t xml:space="preserve">    Показник: питома вага внутрішноквартальних доріг і проїздів, що зазнала капітального ремонту до площі, що потребувала капітального ремонту, %</t>
  </si>
  <si>
    <t xml:space="preserve">    Показник: питома вага тротуарів, що зазнала капітального ремонту до площі, що потребувала капітального ремонту, %</t>
  </si>
  <si>
    <t xml:space="preserve">    Показник: середня вартість капітального ремонту 1 кв. м внутрішноквартальних доріг і проїздів, грн.</t>
  </si>
  <si>
    <t xml:space="preserve">    Показник: середня вартість капітального ремонту 1 кв. м тротуарів, грн.</t>
  </si>
  <si>
    <t xml:space="preserve">    Показник:площа дитячого парку "Казка", що підлягає прибиранню,  га</t>
  </si>
  <si>
    <t xml:space="preserve">    Показник: площа дитячого парку "Казка", яку планується прибирати, га</t>
  </si>
  <si>
    <t xml:space="preserve">    Показник: середні витрати на  прибирання 1 га території дитячого парку "Казка",  грн. в квартал</t>
  </si>
  <si>
    <t>О.М.Лисенко</t>
  </si>
  <si>
    <t>_________________________</t>
  </si>
  <si>
    <t>Обсяг природного газу необхідної для безперебійної роботи Монументу "Вічна Слава", куб.м/рік</t>
  </si>
  <si>
    <t>Тип показника: Витрат</t>
  </si>
  <si>
    <t xml:space="preserve">    Показник: середня вартість1 куб.м. спожитотого прородного газу, грн.</t>
  </si>
  <si>
    <t xml:space="preserve">    Показник: кількість підприємств, яким планується надання фінансової підтримки, од.</t>
  </si>
  <si>
    <t xml:space="preserve">    Показник: кількість знаків "Пожежний гідрант",шт.</t>
  </si>
  <si>
    <t xml:space="preserve">    Показник: середня вартість заміни одного пожежного гідранту,  грн.</t>
  </si>
  <si>
    <t xml:space="preserve">    Показник: кількість  об'єктів водопостачання на яких планується замінити гідранти, шт.</t>
  </si>
  <si>
    <t xml:space="preserve">    Показник: варість одного знаку "Пожежний гідрант",  грн.</t>
  </si>
  <si>
    <t xml:space="preserve">«Про внесення змін до  Комплексної цільової </t>
  </si>
  <si>
    <t xml:space="preserve">    Мета: Забезпечення виконання заходів із землеустрою міста Суми</t>
  </si>
  <si>
    <t xml:space="preserve">    Показник: середня вартість обслуговування одного місяця,  грн.</t>
  </si>
  <si>
    <t xml:space="preserve">    Показник: кількість місяців обслуговування каналізаційно-насосної станції, шт.</t>
  </si>
  <si>
    <t>Програма  реформування і розвиткужитлово-комунального господарства м. Суми на 2015-2017 роки</t>
  </si>
  <si>
    <t xml:space="preserve">    Показник: вартість розробки 1  проекту відведення земельної ділянки,  грн.</t>
  </si>
  <si>
    <t xml:space="preserve">    Показник: кількість проектів відведення земельної ділянки , од.</t>
  </si>
  <si>
    <t>на 2015 - 2017 роки» (зі змінами)</t>
  </si>
  <si>
    <t xml:space="preserve">    Показник: обсяг видатків на обстеження та випробування, грн.</t>
  </si>
  <si>
    <t>Показник: кількість об'єктів, які планується обстежити та випробувати, од.</t>
  </si>
  <si>
    <t xml:space="preserve"> Показник: середні витрати наобстеження та випробовування одного  об'єкту, грн.</t>
  </si>
  <si>
    <t xml:space="preserve"> Показник: кількість камер відеоспостереження, якими необхідно облаштувати Алею Почесних громадян на Центральному кладовищі, од.</t>
  </si>
  <si>
    <t>Показник: середня вартість облаштування Алеї Почесних громадян на Центральному кладовищі 1 камерою відеоспостереження, грн.</t>
  </si>
  <si>
    <t>Показник: кількість об'єктів житлового фонду (будинків), що потребують ремонту покрівель, грн.</t>
  </si>
  <si>
    <t xml:space="preserve">    Показник: кількість об'єктів житлового фонду (будинків), що планується відремонтувати покрівлю, грн.</t>
  </si>
  <si>
    <t xml:space="preserve">    Показник: кількість нових лавок які планується придбати і встановити  по місту Суми, од.</t>
  </si>
  <si>
    <t xml:space="preserve">    Показник: кількість водопровідних та каналізаційних люків, які планується придбати, шт.</t>
  </si>
  <si>
    <t xml:space="preserve">    Показник: середня вартість одного люка, який планується придбати,  грн.</t>
  </si>
  <si>
    <t>Виконавець: Яременко Г.І.</t>
  </si>
  <si>
    <t xml:space="preserve">    Показник: кількість проектів землеустрою щодо відведення земельних ділянок, од.</t>
  </si>
  <si>
    <t xml:space="preserve">  Показник: вартість розробки 1  проекту землеустрою щодо відведення земельних ділянок,  грн.</t>
  </si>
  <si>
    <t xml:space="preserve">    Показник: обсяг видатків, передбачений на надання фінансової підтримки підприємствам, грн.</t>
  </si>
  <si>
    <t xml:space="preserve"> </t>
  </si>
  <si>
    <t xml:space="preserve">    Мета: Відшкодування з міського бюджету частини відсотків за кредитами, залученими населенням (фізичними особами,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</si>
  <si>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Підпрограма 3. Капітальний ремонт житлового фонду </t>
  </si>
  <si>
    <t xml:space="preserve">  Завдання: 16.5. Встановлення індивідуального опалення в квартирах житлового будинку №110 по вул.Роменській</t>
  </si>
  <si>
    <t>Показник: кількість квартир житлового будинку, що потребують встановлення індивідуального  опалення, грн.</t>
  </si>
  <si>
    <t xml:space="preserve">    Показник: середня вартість встановлення індивідуального  опалення в одній квартирі, грн.</t>
  </si>
  <si>
    <t xml:space="preserve">    Показник: Питома вага кількості квартир житлового будинку, на яких планується встановити індивідуальне опалення, до кількості квартир, що потребують встановлення індивідуального опалення, %</t>
  </si>
  <si>
    <t xml:space="preserve">    Показник: кількість квартир у житловому будинку, в яких планується встановити індивідуальне  опалення, грн.</t>
  </si>
  <si>
    <t xml:space="preserve">    Показник:кількість позичальників, що отримали кредит на впровадження енергозберігаючих заходів, од.</t>
  </si>
  <si>
    <t xml:space="preserve">    Показник: кількість позичальників, що отримали відшкодування відсоткових ставок, од.</t>
  </si>
  <si>
    <t xml:space="preserve">    Показник: середні витрати на одного позичальника,  грн.</t>
  </si>
  <si>
    <t xml:space="preserve">    Мета:Встановлення лічильників теплової енергії в житлових будинках</t>
  </si>
  <si>
    <t xml:space="preserve">    Показник: кількість лічильників, які планується встановити, шт.</t>
  </si>
  <si>
    <t xml:space="preserve">    Показник: середня вартість встановлення одного лічильника,  грн.</t>
  </si>
  <si>
    <t xml:space="preserve">    Показник:кількість схем, шт.</t>
  </si>
  <si>
    <t xml:space="preserve">    Показник: вартість розробки схеми,  грн.</t>
  </si>
  <si>
    <t xml:space="preserve">    Мета: Поповнення статутного капіталу підприємств комунальної форми власності</t>
  </si>
  <si>
    <t xml:space="preserve">    Показник: кількість підприємств комунальної форми власності яким планується поповнення статутного капіталу, од.</t>
  </si>
  <si>
    <t xml:space="preserve">    Показник: середня сума  поповнення статутного капіталу  одного підприємства,  грн.</t>
  </si>
  <si>
    <t>Показник: кількість кількість об'єктів, що потребує капітального ремонту од.</t>
  </si>
  <si>
    <t xml:space="preserve">    Показник: середня вартість проведення капітального ремонту на один об'єкт, грн</t>
  </si>
  <si>
    <t xml:space="preserve">    Показник: кількість нових урн які планується придбати і встановити  по місту Суми, од.</t>
  </si>
  <si>
    <t xml:space="preserve">    Показник: середня вартість однієї нової урни яку планується придбати і встановити по місту Суми на рік, грн.</t>
  </si>
  <si>
    <t>Показник: кількість місяців, за які сплачується орендна плата за землю по вул.Боженко (майданчик для складування рослинних відходів, деревини та опалого листя), од</t>
  </si>
  <si>
    <t xml:space="preserve">    Показник: середня вартість 1 місяця оплати орендної плати за землю по вул.Боженко (майданчик для складування рослинних відходів, деревини та опалого листя), грн.</t>
  </si>
  <si>
    <t>Показник: кількість місяців, за які сплачується податку на земельну ділянку за адресою: м.Суми, вул.Привокзальна, 4/13 (каналізаційно-насосна станція), од</t>
  </si>
  <si>
    <t xml:space="preserve">    Показник: середня вартість 1 місяця оплати податку на земельну ділянку за адресою: м.Суми, вул.Привокзальна, 4/13 (каналізаційно-насосна станція), грн.</t>
  </si>
  <si>
    <t xml:space="preserve">    Показник:кількість технічних паспортів, шт.</t>
  </si>
  <si>
    <t xml:space="preserve">    Показник: вартість розробки технічного паспорту,  грн.</t>
  </si>
  <si>
    <t xml:space="preserve">    Показник: кількість виготовлених технічних документацій на земельну ділянку, од.</t>
  </si>
  <si>
    <t xml:space="preserve">  Показник: вартість виготовлення 1  технічної документації на земельну ділянку,  грн.</t>
  </si>
  <si>
    <t xml:space="preserve">    Показник: кількість науково-технічної продукції, шт.</t>
  </si>
  <si>
    <t xml:space="preserve">    Показник: середня вартість однієї науково-технічної продукції,  грн.</t>
  </si>
  <si>
    <t xml:space="preserve">    Мета: Розробка ткхнічних паспортів на багатоквартирні житлові будинки</t>
  </si>
  <si>
    <t xml:space="preserve">    Мета: Розробка схеми теплопостачання м.Суми </t>
  </si>
  <si>
    <t xml:space="preserve">    Показник: кількість безпритульних тварин, які планується регулювати, од.</t>
  </si>
  <si>
    <t xml:space="preserve">    Показник: середні витрати на проведення регулювання тварини, грн.</t>
  </si>
  <si>
    <t xml:space="preserve">    Показник: Темп зростання кількості регулювання тварин порівняно з попереднім роком, %</t>
  </si>
  <si>
    <t>Показник: Темп зростання середніх витрат на регулювання однієї тварини порівняно з попереднім роком, %</t>
  </si>
  <si>
    <t xml:space="preserve">    Показник: кількість пунктів приймання тварин (центрів гуманного поводження з тваринами), які планується провести облаштування, од.</t>
  </si>
  <si>
    <t xml:space="preserve">    Показник: середні витрати на проведення облаштування пункту приймання тварин (центрів гуманного поводження з тваринами), грн.</t>
  </si>
  <si>
    <t xml:space="preserve">    Мета: Передача іншої субвенції  Краснопільському районому бюджету для Великобобрицької сільської ради та об'єктів, що знаходяться на території Великобобрицької сільської ради згідно з їх пропозиціями</t>
  </si>
  <si>
    <t xml:space="preserve">    Показник: вартість розробки Комплексної схеми і зонування розміщення рекламних засобів на території м. Суми</t>
  </si>
  <si>
    <t xml:space="preserve">    Показник: середня вартість розробки однієї Комплексної схеми і зонування розміщення рекламних засобів на території м. Суми, грн.</t>
  </si>
  <si>
    <t xml:space="preserve">    Показник: кількість бюджетів, яким планується надання субвенції, од.</t>
  </si>
  <si>
    <t xml:space="preserve">    Показник: середня сума  надання субвенції одному бюджету,  грн.</t>
  </si>
  <si>
    <t xml:space="preserve">    Показник: загальна кількість підприємств, яким надається бюджетна позичка, шт.</t>
  </si>
  <si>
    <t xml:space="preserve">    Показник: середня вартість однієї бюджетної позички,  грн.</t>
  </si>
  <si>
    <t>Тип показника: Продукту</t>
  </si>
  <si>
    <t>Тип показника: Витрати</t>
  </si>
  <si>
    <t xml:space="preserve">Тип показника: Ефективності </t>
  </si>
  <si>
    <t>Показник: середня вартість розробки однієї Комплексної схеми розміщення тимчасових споруд для провадження підприємницької діяльності у місті Суми</t>
  </si>
  <si>
    <t>Показник: кількість об'єктів, що планується відремонтувати, грн.</t>
  </si>
  <si>
    <t xml:space="preserve">    Мета: Забезпечення підготовки житлових будинків до опалювального періоду,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та погашення заборгованості перед міським бюджетом</t>
  </si>
  <si>
    <t>Показник: кількість виїздів спецслужби за викликами, од.</t>
  </si>
  <si>
    <t>Показник: середня вартість однієї нової лавки яку планується придбати і встановити по місту Суми на рік, грн.</t>
  </si>
  <si>
    <t xml:space="preserve">Показник: кількість комплексних схем і зонування розміщення рекламних засобів на території 
м. Суми
</t>
  </si>
  <si>
    <t>власні кошти підприємства</t>
  </si>
  <si>
    <t xml:space="preserve">    Показник: середні витрати на прибирання, ліквідацію 1 м3 сміття на об'єктах благоустрою загального користування управлінням "Інспекція з благоустрою міста Суми" СМР, грн.</t>
  </si>
  <si>
    <t>Показник: темп зростання середніх витрат на прибирання, ліквідацію 1 м3 сміття на об'єктах благоустрою загального користування порівняно з попереднім роком управлінням "Інспекція з благоустрою міста Суми" СМР, %</t>
  </si>
  <si>
    <t>управління "Інспекція з благоустрою міста Суми" СМР</t>
  </si>
  <si>
    <t xml:space="preserve">    Показник:кількість науково-технічної продукції, од.</t>
  </si>
  <si>
    <t xml:space="preserve">    Показник: середня вартість одиниці науково-технічної продукції,  грн.</t>
  </si>
  <si>
    <t xml:space="preserve">    Показник:кількість об'єктів, шт.</t>
  </si>
  <si>
    <t xml:space="preserve">    Показник: обсяг сміття, несанкціонованих звалищ, який планується ліквідувати на об'єктах благоустрою загального користування ДІМ, м3</t>
  </si>
  <si>
    <t xml:space="preserve">    Показник: середні витрати на прибирання, ліквідацію             1 м3 сміття на об'єктах благоустрою загального користування ДІМ, грн.</t>
  </si>
  <si>
    <t xml:space="preserve">    Показник: середня вартість реконструкції для одного об'єкта,  грн.</t>
  </si>
  <si>
    <t>Програма  реформування і розвитку житлово-комунального господарства м. Суми на 2015-2017 роки</t>
  </si>
  <si>
    <t>Управління  архітектури та містобудування Сумської міської ради</t>
  </si>
  <si>
    <t>Департамент містобудування та земельних відносин Сумської міської ради;</t>
  </si>
  <si>
    <t>ДМтаЗВ СМР</t>
  </si>
  <si>
    <t>УАМ СМР</t>
  </si>
  <si>
    <t xml:space="preserve">  Завдання: 3. Забезпечення проведення ремонту мостів і шляхопроводів по місту</t>
  </si>
  <si>
    <t xml:space="preserve">    Показник:кількість об'ктів, яка охоплена поточним ремонтом, шт.</t>
  </si>
  <si>
    <t xml:space="preserve">    Показник: загальна кількість об'єктів, що потребує поточного ремонту, шт.</t>
  </si>
  <si>
    <t xml:space="preserve">    Показник: середня вартість ремонту 1 об'єкта, грн.</t>
  </si>
  <si>
    <t xml:space="preserve">    Показник: питома вага об'ктів, що зазнали ремонту до кількості, що потребувала поточного ремонту</t>
  </si>
  <si>
    <t xml:space="preserve">  Завдання: 4.  Забезпечення проведення утримання вулично-дорожньої мережі та штучних споруд</t>
  </si>
  <si>
    <t xml:space="preserve">  Завдання: 5. Забезпечення проведення поточного ремонту проїздів, тротуарів, внутрішньоквартальних проїзних доріг</t>
  </si>
  <si>
    <t xml:space="preserve">  Завдання: 6. Забезпечення проведення капітального ремонту проїздів, тротуарів, внутрішньоквартальних проїзних доріг</t>
  </si>
  <si>
    <t xml:space="preserve">  Завдання: 7. Забезпечення проведення обстеження об'єктів транспортної інфраструктури</t>
  </si>
  <si>
    <t xml:space="preserve">  Завдання: 8. Будівництво об'єктів транспортної інфраструктури</t>
  </si>
  <si>
    <t xml:space="preserve">  Завдання: 9.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об'єктів</t>
  </si>
  <si>
    <t xml:space="preserve">  Завдання: 10. Забезпечення функціонування мереж зовнішнього освітлення </t>
  </si>
  <si>
    <t xml:space="preserve">  Завдання: 11. Збереження та утримання на належному рівні зеленої зони міста Суми та поліпшення його екологічних умов </t>
  </si>
  <si>
    <t>Показник: площа пішохідних доріжок на кладовищі, що потребують капітального ремонту, м.кв.</t>
  </si>
  <si>
    <t xml:space="preserve">    Показник: середня вартість проведення капітального ремонту 1 кв.м. пішохідних доріжок, грн</t>
  </si>
  <si>
    <t>Показник: середня вартість поховання 1 безрідного, грн.</t>
  </si>
  <si>
    <t xml:space="preserve">    Показник: середня вартість проведення поточного ремонту 1 кв.м. пішохідних доріжок, грн</t>
  </si>
  <si>
    <t>Показник: площа пішохідних доріжок на кладовищі, що потребуютьпоточного ремонту, м.кв.</t>
  </si>
  <si>
    <t xml:space="preserve">  Завдання: 12. Забезпечення благоустрою кладовищ, діяльності спецслужби, поховання безрідних та функціонування громадських вбиралень</t>
  </si>
  <si>
    <t xml:space="preserve">  Завдання: 13. Забезпечення санітарної очистки території</t>
  </si>
  <si>
    <t xml:space="preserve">  Завдання: 14. Поточний ремонт та утримання в належному стані об'єктів благоустрою</t>
  </si>
  <si>
    <t xml:space="preserve">  Завдання: 15. Забезпечення сприятливих умов для співіснування людей та тварин</t>
  </si>
  <si>
    <t xml:space="preserve">  Завдання: 16. Капітальний ремонт та утримання в належному стані об'єктів благоустрою </t>
  </si>
  <si>
    <t xml:space="preserve">  Завдання: 17. 1 Проведення капітального ремонту житлових будинків</t>
  </si>
  <si>
    <t xml:space="preserve">  Завдання: 17.2. Проведення капітального ремонту покрівель житлових будинків</t>
  </si>
  <si>
    <t>Показник: кількість ліфтів, що планується замінити, грн.</t>
  </si>
  <si>
    <t xml:space="preserve">  Завдання: 17.3. Проведення капітального ремонту, модернізації, заміни, експертного обстеження (технічного діагностування) ліфтів</t>
  </si>
  <si>
    <t xml:space="preserve">  Завдання: 17.4. Встановлення індивідуального опалення в квартирах житлового будинку №110 по вул.Роменській</t>
  </si>
  <si>
    <t xml:space="preserve">  Завдання: 18. Забезпечення святкового оформлення міста</t>
  </si>
  <si>
    <t xml:space="preserve">  Завдання: 20. Виготовлення та розміщення соціальної реклами, рекламних матеріалів до святкових та урочистих подій  (ДМтаЗВ СМР)</t>
  </si>
  <si>
    <t xml:space="preserve">  Завдання: 21. Виготовлення та розміщення соціальної реклами, рекламних матеріалів до святкових та урочистих подій (УАМ СМР)</t>
  </si>
  <si>
    <t xml:space="preserve">  Завдання: 22. Демонтаж  рекламних засобів, розміщених самовільно та з порушенням порядку розміщення зовнішньої реклами (ДМтаЗВ СМР)</t>
  </si>
  <si>
    <t xml:space="preserve">  Завдання: 24. Забезпечення постачання природного газу монументу "Вічна Слава"</t>
  </si>
  <si>
    <t xml:space="preserve">  Завдання: 25. Орендна плата за землю по вул.Боженко (майданчик для складування рослинних відходів, деревини та опалого листя)</t>
  </si>
  <si>
    <t xml:space="preserve">  Завдання: 27. Демонтаж незаконно встановлених тимчасових споруд (ДМтаЗВ СМР та УАМ СМР)</t>
  </si>
  <si>
    <t xml:space="preserve">  Завдання: 28. Зберігання демонтованих тимчасових споруд та рекламних засобів (ДМтаЗВ СМР та УАМ СМР)</t>
  </si>
  <si>
    <t xml:space="preserve">  Завдання: 29. Виготовлення та розміщення соціальної реклами,  рекламних матеріалів до святкових та урочистих подій (ДМтаЗВ СМР)</t>
  </si>
  <si>
    <t xml:space="preserve">  Завдання: 30. Виготовлення та розміщення соціальної реклами,  рекламних матеріалів до святкових та урочистих подій (УАМ СМР)</t>
  </si>
  <si>
    <t xml:space="preserve">  Завдання: 31. Розроблення  Комплексної схеми і зонування розміщення рекламних засобів на території м. Суми (УАМ СМР)</t>
  </si>
  <si>
    <t xml:space="preserve">    Показник: кількість об'єктів житлового фонду (будинків), що планується відремонтувати, шт.</t>
  </si>
  <si>
    <t>Показник:вартість капітального ремонту житлового фонду ОСББ (будинку), грн.</t>
  </si>
  <si>
    <t>Показник:  вартість співфінансування капітального ремонту  житлового фонду (будинку) ОСББ та ЖБК, грн.</t>
  </si>
  <si>
    <t xml:space="preserve">    Показник: середня вартість співфінансування капітального ремонту одного об'єкта житлового фонду (будинку) ОСББ та ЖБК, грн.</t>
  </si>
  <si>
    <t>Показник: вартість 1 кв.м.</t>
  </si>
  <si>
    <t xml:space="preserve">    Показник: площа земельної ділянки, м.кв.</t>
  </si>
  <si>
    <t xml:space="preserve">    Показник: площа будинків, на які планується розробити технічні паспорти, м.кв.</t>
  </si>
  <si>
    <t xml:space="preserve">    Показник: кількість науково-технічної продукції, од.</t>
  </si>
  <si>
    <t xml:space="preserve">Сумський міський голова </t>
  </si>
  <si>
    <t xml:space="preserve">    Показник: вартість садіння дерев та кущів, створення газонів  на території м. Суми</t>
  </si>
  <si>
    <t xml:space="preserve">    Показник: середня вартість посаджених дерев та кущів на території м. Суми, грн.</t>
  </si>
  <si>
    <t xml:space="preserve">    Показник: середня вартість створених газонів на території м. Суми, грн.</t>
  </si>
  <si>
    <t xml:space="preserve">Показник:кількість створених газонів на території 
м. Суми
</t>
  </si>
  <si>
    <t>Показник: кількість домів на співфінансуванні капітального ремонту житлового фонду</t>
  </si>
  <si>
    <t>Показник: середня вартість на співфінансуванні капітального ремонту житлового фонду, грн</t>
  </si>
  <si>
    <t xml:space="preserve">    Показник: вартість співфінансування капітального ремонту житлового фонду </t>
  </si>
  <si>
    <t xml:space="preserve">  Завдання: 34. Забезпечення функціонування об'єктів комунального господарства</t>
  </si>
  <si>
    <t xml:space="preserve">  Завдання: 35. Запобігання знищення чи пошкодження Алеї Почесних громадян на Центральному кладовищі</t>
  </si>
  <si>
    <t xml:space="preserve">  Завдання: 36. Забезпечення функціонування водопровідно-каналізаційного господарства</t>
  </si>
  <si>
    <t xml:space="preserve">  Завдання: 37. Розробка нормативів питного водопостачання для населення м. Суми </t>
  </si>
  <si>
    <t xml:space="preserve">  Завдання: 38. Вимоги пожежної безпеки</t>
  </si>
  <si>
    <t>Завдання: 39. Забезпечення належного облуговування каналізаційно-насосної станції за адресою: м. Суми, вул. Привокзальна,4/13</t>
  </si>
  <si>
    <t>Завдання: 40. Придбання водопровідних та каналізаційних люків</t>
  </si>
  <si>
    <t>Завдання: 41. Розрахунок допустимих  концентрацій (ДК) забруднюючих речовин в скидах стічних вод споживачів у каналізаційну мережу м.Суми</t>
  </si>
  <si>
    <t>Завдання: 42. Коригування Правил приймання стічних вод в систему каналізації м.Суми</t>
  </si>
  <si>
    <t>ДІМ</t>
  </si>
  <si>
    <t xml:space="preserve">  Завдання: 45. Заходи із землеутрою міста Суми</t>
  </si>
  <si>
    <t xml:space="preserve">  Завдання: 46. Забезпечення належного утримання житлового фонду та забезпечення населення якісними послугами з утримання будинків, споруд та прибудинкових територій, забезпечення придбання дорожньо-будівельних матеріалів для забезпечення проведення поточного ремонту проїздів, тротуарів, внутрішньоквартальних проїзних доріг, погашення заборгованості перед міським бюджетом</t>
  </si>
  <si>
    <t>Завдання: 47. Впровадження енергозберігаючих заходів</t>
  </si>
  <si>
    <t xml:space="preserve">  Завдання: 48.  Встановлення лічильників теплової енергії</t>
  </si>
  <si>
    <t xml:space="preserve">  Завдання: 49. Розробка схем та проектних рішень масового застосування міста Суми</t>
  </si>
  <si>
    <t xml:space="preserve">  Завдання: 50. Розробка єдиної дислокації технічних засобів регулювання дорожнього руху</t>
  </si>
  <si>
    <t xml:space="preserve">  Завдання: 51. Забезпечення зміцнення матеріально-технічної бази підприємств комунальної форми власності</t>
  </si>
  <si>
    <t xml:space="preserve">  Завдання: 52. Створення сприятливих умов проживання населення та забезпечення надання життєво необхідних послуг</t>
  </si>
  <si>
    <t xml:space="preserve">  Завдання: 53. Забезпечення надійного та безперебійного функціонування житлово-експлуатаційного господарства</t>
  </si>
  <si>
    <t xml:space="preserve">  Завдання: 54. Організація та проведення громадських робіт</t>
  </si>
  <si>
    <t xml:space="preserve">    Мета: Повернення бюджетних позичок      </t>
  </si>
  <si>
    <t xml:space="preserve">  Завдання: 57. Повернення бюджетних позичок на поворотній основі</t>
  </si>
  <si>
    <t xml:space="preserve">    Показник:кількість підприємств, яким надана бюджетна позичка, од.</t>
  </si>
  <si>
    <t xml:space="preserve">    Показник: середній обсяг бюджетної позички, який підлягає поверненню,  грн.</t>
  </si>
  <si>
    <t xml:space="preserve">    Показник: обсяг бюджетної позички, який підлягає поверненню, грн.</t>
  </si>
  <si>
    <t xml:space="preserve">    Мета:  Забезпечення демонтажу та зберігання незаконно встановлених тимчасових споруд та рекламних засобів; виготовлення та розміщення рекламних матеріалів до святкових та урочистих подій; збереження стилю, притаманного урочистому упорядженню об'єктів забудови історичної частини міста, упорядкування розміщення тимчасових споруд та зовнішньої реклами на території м. Суми, забезпечення відтворення зелених насаджень та співфінансування капітального ремонту житлового фонду</t>
  </si>
  <si>
    <t xml:space="preserve">Показник: кількість посаджених дерев і кущів на території  м.Суми
</t>
  </si>
  <si>
    <t>КТКВК 100203, 170703, 150101/ КПКВК 6060, 6650, 6310</t>
  </si>
  <si>
    <t>КТКВК 250404/ КПКВК 8600</t>
  </si>
  <si>
    <t>КТКВК 240900/ КПКВК 9180</t>
  </si>
  <si>
    <t>КТКВК 100302/ КПКВК 6130</t>
  </si>
  <si>
    <t>КТКВК 100202/ КПКВК 6052</t>
  </si>
  <si>
    <t>КТКВК 160101/ КПКВК 7310</t>
  </si>
  <si>
    <t>КТКВК 250903/ КПКВК 8091</t>
  </si>
  <si>
    <t>КТКВК 180107/ КПКВК 7410</t>
  </si>
  <si>
    <t>КТКВК 100208/ КПКВК 6100</t>
  </si>
  <si>
    <t>КТКВК 150202/ КПКВК 6430</t>
  </si>
  <si>
    <t>КТКВК 180409/ КПКВК 7470</t>
  </si>
  <si>
    <t>КТКВК 250380/ КПКВК 8800</t>
  </si>
  <si>
    <t>КТКВК 100101/ КПКВК 6010</t>
  </si>
  <si>
    <t>КТКВК 090501/ КПКВК 3240</t>
  </si>
  <si>
    <t>КТКВК 150101/ КПКВК 6310</t>
  </si>
  <si>
    <t>КТКВК 250904/ КПКВК 8092</t>
  </si>
  <si>
    <t>Завдання: 47. 1 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</si>
  <si>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Завдання: 47.2 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</si>
  <si>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КТКВК 100102, 100106 / КПКВК 6021, 6022, 6421</t>
  </si>
  <si>
    <t xml:space="preserve">  Завдання: 58. Реставрація житлових будинків та об'єктів благоустрою</t>
  </si>
  <si>
    <t xml:space="preserve">    Показник: кількість житлових будинків та об'єктів, які необхідно відреставрувати, шт.</t>
  </si>
  <si>
    <t xml:space="preserve">    Показник: кількість житлових будинків та об'єктів, які планується відреставрувати, шт.</t>
  </si>
  <si>
    <t xml:space="preserve">    Показник: середня вартість реставрації житлового будинку та об'єкту, грн.</t>
  </si>
  <si>
    <t xml:space="preserve">    Показник: Питома вага кількості житлових будинків та об'єктів, які планується відреставрувати, до кількості житлових будинків та об'єктів, що потребують реставрації, %</t>
  </si>
  <si>
    <t xml:space="preserve">    Мета: Проведення реставрації житлового фонду та об'єктів комунального господарства </t>
  </si>
  <si>
    <t>КПКВК 6421</t>
  </si>
  <si>
    <t>Підпрограма 2. Капітальний ремонт житлового фонду об'єднань співвласників багатоквартирних будинків</t>
  </si>
  <si>
    <t xml:space="preserve">  Завдання: 17.5. Проведення капітального ремонту житлових будинків об'єднань співвласників багатоквартирних будинків</t>
  </si>
  <si>
    <t xml:space="preserve">  Завдання: 17.6. Співфінансування капітального ремонту житлових будинків об'єднань співвласників багатоквартирних будинків та ЖБК</t>
  </si>
  <si>
    <t xml:space="preserve">  Завдання: 56. Реконструкція  полігону для складування ТПВ на території В.Бобрицької сільської ради Краснопільського район, реконструкція колеекторів міста Суми та інших об'єктів</t>
  </si>
  <si>
    <t xml:space="preserve">    Мета: Проведення будівництва об'єктів комунального господарства </t>
  </si>
  <si>
    <t>Показник: кількість комплексних схем розміщення тимчасових споруд для провадження підприємницької діяльності у місті Суми, кількість конкурсів ескізних проектів дитячого парку "Казка"</t>
  </si>
  <si>
    <t>Показник: вартість розробки Комплексної схеми розміщення тимчасових споруд для провадження підприємницької діяльності у місті Суми, конкурсів ескізних проектів дитячого парку "Казка"</t>
  </si>
  <si>
    <t xml:space="preserve">  Завдання: 33. Забезпечення відтворення зелених насаджен, співфінансування капітального ремонту житлового фонду (ДІМ)</t>
  </si>
  <si>
    <t>Завдання: 32. Розроблення  Комплексної схеми розміщення тимчасових споруд для провадження підприємницької діяльності у місті Суми (УАМ СМР), проведення конкурсу ескізних проектів дитячого парку "Казка"(УАМ СМР)</t>
  </si>
  <si>
    <t xml:space="preserve">    Показник: кількість топогеодезичних зйомок земельної ділянки, од.</t>
  </si>
  <si>
    <t xml:space="preserve">    Показник: кількість рекламних засобів, що підлягають демонтажу та зберіганню, од. всього;</t>
  </si>
  <si>
    <t xml:space="preserve">   Показник: середня вартість демонтажу одного рекламного засобу та їх зберігання, розміщеного самовільно та з порушенням порядку розміщення зовнішньої реклами, грн.</t>
  </si>
  <si>
    <r>
      <t xml:space="preserve">  Завдання: 23. Демонтаж  рекламних засобів, розміщених самовільно та з порушенням порядку розміщення зовнішньої реклами, їх зберігання </t>
    </r>
    <r>
      <rPr>
        <b/>
        <i/>
        <sz val="8"/>
        <color indexed="10"/>
        <rFont val="Times New Roman"/>
        <family val="1"/>
      </rPr>
      <t xml:space="preserve"> </t>
    </r>
    <r>
      <rPr>
        <b/>
        <i/>
        <sz val="8"/>
        <rFont val="Times New Roman"/>
        <family val="1"/>
      </rPr>
      <t>(УАМ СМР)</t>
    </r>
  </si>
  <si>
    <t xml:space="preserve">  Завдання: 26. Оплата податку на земельну ділянку за адресою: м.Суми, вул.Привокзальна, 4/13 (каналізаційно-насосна станція) та відшкодування майнової шкоди по рішенню судів </t>
  </si>
  <si>
    <t xml:space="preserve">    Показник: середня вартість 1  відшкодування майнової шкоди, грн.</t>
  </si>
  <si>
    <t>Показник: кількість відшкодувань майнової шкоди , од</t>
  </si>
  <si>
    <t>Завдання: 44. Виконання геофізичного дослідження відпрацьованих свердловин</t>
  </si>
  <si>
    <t>Завдання: 43 Проведення капітального та поточного ремонту колекторів та каналізаційних мереж"</t>
  </si>
  <si>
    <t xml:space="preserve">  </t>
  </si>
  <si>
    <t xml:space="preserve">    Показник: обсяг сміття, несанкціонованих звалищ, який планується ліквідувати на об'єктах благоустрою загального користування управління "Інспекція з благоустрою міста Суми" СМР , м3</t>
  </si>
  <si>
    <t>Показник: кількість зон  відпочинку та дитячих майданчиків, які планується облаштувати, од.</t>
  </si>
  <si>
    <t xml:space="preserve">    Показник: середня вартість облаштування однієї зони відпочинку та дитячих майданчиків, грн.</t>
  </si>
  <si>
    <t xml:space="preserve">  Завдання: 19. Придбання та монтаж покажчиків вулиць, інформаційних дошок про втрачені об’єкти архітектури у місті </t>
  </si>
  <si>
    <t xml:space="preserve">    Показник: кількість інформаційних дошок про втрачені об’єкти архітектури у місті , які планується встановити</t>
  </si>
  <si>
    <t xml:space="preserve">    Показник: середня вартість придбання та монтажу однієї інформаційної дошки, грн.</t>
  </si>
  <si>
    <t xml:space="preserve">    Показник: Питома вага кількості інформаційних дошок, які планується встановити  у поточному році до попереднього року, %</t>
  </si>
  <si>
    <t xml:space="preserve">  Завдання: 55. Будівництво об'єктів комунального  господарства, придбання монументальної скульптури</t>
  </si>
  <si>
    <t xml:space="preserve">    Показник: середня вартість одного об'єкта будівництва, придбання монументальної скульптури ,  грн.</t>
  </si>
  <si>
    <t xml:space="preserve">  Показник: вартість проведення1  топогеодезичної зйомки та звіту з обстеження грунтів земельної ділянки,  грн.</t>
  </si>
  <si>
    <t xml:space="preserve">    Показник: кількість звітів з обстеження грунтів  земельної ділянки, од.</t>
  </si>
  <si>
    <t xml:space="preserve">  Показник: вартість виготовлення  звіту з обстеження грунтів земельної ділянки,  грн.</t>
  </si>
  <si>
    <t xml:space="preserve">    Показник: загальна кількість заходів</t>
  </si>
  <si>
    <t xml:space="preserve">    Показник: кількість заходів, які підлягають оформленню</t>
  </si>
  <si>
    <t xml:space="preserve">    Показник: середня вартість проведення одного заходу, грн.</t>
  </si>
  <si>
    <t xml:space="preserve">    Показник: середня вартість капітального та проточного ремонту колекторів та каналізаційних мереж, грн.</t>
  </si>
  <si>
    <t xml:space="preserve">                     Додаток 12</t>
  </si>
  <si>
    <t xml:space="preserve">від    26 липня 2017 року №   2366 -МР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</si>
</sst>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Red]\-#,##0.00"/>
    <numFmt numFmtId="181" formatCode="0.0000"/>
    <numFmt numFmtId="182" formatCode="0.00000"/>
    <numFmt numFmtId="183" formatCode="0.000"/>
    <numFmt numFmtId="184" formatCode="0.0"/>
    <numFmt numFmtId="185" formatCode="0.000000000"/>
    <numFmt numFmtId="186" formatCode="0.0000000000"/>
    <numFmt numFmtId="187" formatCode="0.00000000"/>
    <numFmt numFmtId="188" formatCode="0.0000000"/>
    <numFmt numFmtId="189" formatCode="0.000000"/>
    <numFmt numFmtId="190" formatCode="#,##0.0"/>
    <numFmt numFmtId="191" formatCode="#,##0.000"/>
    <numFmt numFmtId="192" formatCode="#,##0.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_ ;[Red]\-#,##0.00\ "/>
    <numFmt numFmtId="198" formatCode="#,##0;\-#,##0"/>
    <numFmt numFmtId="199" formatCode="#,##0;[Red]\-#,##0"/>
    <numFmt numFmtId="200" formatCode="#"/>
    <numFmt numFmtId="201" formatCode="#,##0.000_₴"/>
    <numFmt numFmtId="202" formatCode="#,##0.00000"/>
    <numFmt numFmtId="203" formatCode="#,##0.000000"/>
  </numFmts>
  <fonts count="67">
    <font>
      <sz val="8"/>
      <name val="Arial"/>
      <family val="2"/>
    </font>
    <font>
      <sz val="8"/>
      <name val="Times New Roman"/>
      <family val="1"/>
    </font>
    <font>
      <b/>
      <sz val="8"/>
      <name val="Times New Roman"/>
      <family val="1"/>
    </font>
    <font>
      <sz val="9"/>
      <name val="Times New Roman"/>
      <family val="1"/>
    </font>
    <font>
      <b/>
      <i/>
      <sz val="9"/>
      <name val="Times New Roman"/>
      <family val="1"/>
    </font>
    <font>
      <b/>
      <i/>
      <sz val="8"/>
      <name val="Times New Roman"/>
      <family val="1"/>
    </font>
    <font>
      <u val="single"/>
      <sz val="8"/>
      <color indexed="12"/>
      <name val="Arial"/>
      <family val="2"/>
    </font>
    <font>
      <u val="single"/>
      <sz val="8"/>
      <color indexed="36"/>
      <name val="Arial"/>
      <family val="2"/>
    </font>
    <font>
      <i/>
      <sz val="8"/>
      <name val="Times New Roman"/>
      <family val="1"/>
    </font>
    <font>
      <sz val="7.5"/>
      <name val="Times New Roman"/>
      <family val="1"/>
    </font>
    <font>
      <b/>
      <sz val="12"/>
      <name val="Times New Roman"/>
      <family val="1"/>
    </font>
    <font>
      <b/>
      <sz val="9"/>
      <name val="Times New Roman"/>
      <family val="1"/>
    </font>
    <font>
      <sz val="12"/>
      <name val="Times New Roman"/>
      <family val="1"/>
    </font>
    <font>
      <sz val="10"/>
      <name val="Times New Roman"/>
      <family val="1"/>
    </font>
    <font>
      <b/>
      <sz val="10.5"/>
      <name val="Times New Roman"/>
      <family val="1"/>
    </font>
    <font>
      <b/>
      <sz val="14"/>
      <name val="Times New Roman"/>
      <family val="1"/>
    </font>
    <font>
      <sz val="14"/>
      <name val="Times New Roman"/>
      <family val="1"/>
    </font>
    <font>
      <sz val="10"/>
      <color indexed="8"/>
      <name val="Arial Cyr"/>
      <family val="0"/>
    </font>
    <font>
      <sz val="9.2"/>
      <color indexed="8"/>
      <name val="Arial Cyr"/>
      <family val="0"/>
    </font>
    <font>
      <sz val="8"/>
      <color indexed="10"/>
      <name val="Times New Roman"/>
      <family val="1"/>
    </font>
    <font>
      <sz val="8"/>
      <color indexed="10"/>
      <name val="Arial"/>
      <family val="2"/>
    </font>
    <font>
      <sz val="8"/>
      <color indexed="11"/>
      <name val="Times New Roman"/>
      <family val="1"/>
    </font>
    <font>
      <sz val="8"/>
      <color indexed="11"/>
      <name val="Arial"/>
      <family val="2"/>
    </font>
    <font>
      <b/>
      <sz val="11"/>
      <name val="Times New Roman"/>
      <family val="1"/>
    </font>
    <font>
      <b/>
      <sz val="10"/>
      <name val="Times New Roman"/>
      <family val="1"/>
    </font>
    <font>
      <b/>
      <i/>
      <sz val="8"/>
      <name val="Arial"/>
      <family val="2"/>
    </font>
    <font>
      <b/>
      <i/>
      <sz val="8"/>
      <color indexed="10"/>
      <name val="Times New Roman"/>
      <family val="1"/>
    </font>
    <font>
      <b/>
      <i/>
      <sz val="8"/>
      <color indexed="10"/>
      <name val="Arial"/>
      <family val="2"/>
    </font>
    <font>
      <b/>
      <sz val="8"/>
      <name val="Arial"/>
      <family val="2"/>
    </font>
    <font>
      <sz val="10"/>
      <name val="Arial"/>
      <family val="2"/>
    </font>
    <font>
      <b/>
      <i/>
      <sz val="14"/>
      <name val="Times New Roman"/>
      <family val="1"/>
    </font>
    <font>
      <b/>
      <i/>
      <sz val="12"/>
      <name val="Times New Roman"/>
      <family val="1"/>
    </font>
    <font>
      <sz val="11"/>
      <color indexed="8"/>
      <name val="Calibri"/>
      <family val="2"/>
    </font>
    <font>
      <sz val="11"/>
      <color indexed="9"/>
      <name val="Calibri"/>
      <family val="2"/>
    </font>
    <font>
      <sz val="11"/>
      <color indexed="50"/>
      <name val="Calibri"/>
      <family val="2"/>
    </font>
    <font>
      <b/>
      <sz val="11"/>
      <color indexed="8"/>
      <name val="Calibri"/>
      <family val="2"/>
    </font>
    <font>
      <b/>
      <sz val="11"/>
      <color indexed="10"/>
      <name val="Calibri"/>
      <family val="2"/>
    </font>
    <font>
      <b/>
      <sz val="15"/>
      <color indexed="45"/>
      <name val="Calibri"/>
      <family val="2"/>
    </font>
    <font>
      <b/>
      <sz val="13"/>
      <color indexed="45"/>
      <name val="Calibri"/>
      <family val="2"/>
    </font>
    <font>
      <b/>
      <sz val="11"/>
      <color indexed="45"/>
      <name val="Calibri"/>
      <family val="2"/>
    </font>
    <font>
      <b/>
      <sz val="11"/>
      <color indexed="9"/>
      <name val="Calibri"/>
      <family val="2"/>
    </font>
    <font>
      <b/>
      <sz val="18"/>
      <color indexed="45"/>
      <name val="Cambria"/>
      <family val="2"/>
    </font>
    <font>
      <sz val="11"/>
      <color indexed="18"/>
      <name val="Calibri"/>
      <family val="2"/>
    </font>
    <font>
      <sz val="11"/>
      <color indexed="20"/>
      <name val="Calibri"/>
      <family val="2"/>
    </font>
    <font>
      <i/>
      <sz val="11"/>
      <color indexed="22"/>
      <name val="Calibri"/>
      <family val="2"/>
    </font>
    <font>
      <sz val="11"/>
      <color indexed="10"/>
      <name val="Calibri"/>
      <family val="2"/>
    </font>
    <font>
      <sz val="11"/>
      <color indexed="17"/>
      <name val="Calibri"/>
      <family val="2"/>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9"/>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0" fillId="0" borderId="0">
      <alignment horizontal="lef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29" fillId="0" borderId="0">
      <alignment/>
      <protection/>
    </xf>
    <xf numFmtId="0" fontId="7"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4" fillId="32" borderId="0" applyNumberFormat="0" applyBorder="0" applyAlignment="0" applyProtection="0"/>
  </cellStyleXfs>
  <cellXfs count="23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0" fillId="0" borderId="0" xfId="0" applyFont="1" applyAlignment="1">
      <alignment horizontal="center"/>
    </xf>
    <xf numFmtId="0" fontId="1" fillId="0" borderId="0" xfId="0" applyFont="1" applyFill="1" applyAlignment="1">
      <alignment horizontal="center"/>
    </xf>
    <xf numFmtId="0" fontId="2"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1" fontId="1" fillId="0" borderId="10" xfId="0" applyNumberFormat="1" applyFont="1" applyFill="1" applyBorder="1" applyAlignment="1">
      <alignment horizontal="center" vertical="center" wrapText="1"/>
    </xf>
    <xf numFmtId="4" fontId="5" fillId="0" borderId="10"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1"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33"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12" fillId="0" borderId="0" xfId="0" applyFont="1" applyAlignment="1">
      <alignment horizontal="center" vertical="center" wrapText="1"/>
    </xf>
    <xf numFmtId="4" fontId="5" fillId="33" borderId="10" xfId="0" applyNumberFormat="1"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2" fillId="0" borderId="0" xfId="0" applyFont="1" applyAlignment="1">
      <alignment/>
    </xf>
    <xf numFmtId="0" fontId="16" fillId="0" borderId="0" xfId="0" applyFont="1" applyAlignment="1">
      <alignment/>
    </xf>
    <xf numFmtId="14" fontId="12" fillId="0" borderId="0" xfId="0" applyNumberFormat="1" applyFont="1" applyAlignment="1">
      <alignment horizontal="left" vertical="center" wrapText="1"/>
    </xf>
    <xf numFmtId="0" fontId="2" fillId="34" borderId="11" xfId="0" applyFont="1" applyFill="1" applyBorder="1" applyAlignment="1">
      <alignment horizontal="left" wrapText="1"/>
    </xf>
    <xf numFmtId="0" fontId="2" fillId="35" borderId="11" xfId="0" applyFont="1" applyFill="1" applyBorder="1" applyAlignment="1">
      <alignment horizontal="left" wrapText="1"/>
    </xf>
    <xf numFmtId="0" fontId="1" fillId="34" borderId="11" xfId="0" applyFont="1" applyFill="1" applyBorder="1" applyAlignment="1">
      <alignment horizontal="left" wrapText="1"/>
    </xf>
    <xf numFmtId="0" fontId="1" fillId="35" borderId="11" xfId="0" applyFont="1" applyFill="1" applyBorder="1" applyAlignment="1">
      <alignment horizontal="left" wrapText="1"/>
    </xf>
    <xf numFmtId="4" fontId="1" fillId="35" borderId="11" xfId="0" applyNumberFormat="1" applyFont="1" applyFill="1" applyBorder="1" applyAlignment="1">
      <alignment horizontal="center" vertical="center"/>
    </xf>
    <xf numFmtId="4" fontId="8" fillId="35" borderId="11" xfId="0" applyNumberFormat="1" applyFont="1" applyFill="1" applyBorder="1" applyAlignment="1">
      <alignment horizontal="center" vertical="center"/>
    </xf>
    <xf numFmtId="4" fontId="8" fillId="34" borderId="11" xfId="0" applyNumberFormat="1" applyFont="1" applyFill="1" applyBorder="1" applyAlignment="1">
      <alignment horizontal="center" vertical="center"/>
    </xf>
    <xf numFmtId="4" fontId="1" fillId="34"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xf>
    <xf numFmtId="0" fontId="1" fillId="0" borderId="11" xfId="0" applyFont="1" applyFill="1" applyBorder="1" applyAlignment="1">
      <alignment horizontal="left" vertical="top" wrapText="1"/>
    </xf>
    <xf numFmtId="4" fontId="1" fillId="0" borderId="0" xfId="0" applyNumberFormat="1" applyFont="1" applyAlignment="1">
      <alignment/>
    </xf>
    <xf numFmtId="0" fontId="2" fillId="36" borderId="11" xfId="0" applyFont="1" applyFill="1" applyBorder="1" applyAlignment="1">
      <alignment horizontal="left" wrapText="1"/>
    </xf>
    <xf numFmtId="0" fontId="1" fillId="36" borderId="11" xfId="0" applyFont="1" applyFill="1" applyBorder="1" applyAlignment="1">
      <alignment horizontal="left" wrapText="1"/>
    </xf>
    <xf numFmtId="0" fontId="1" fillId="36" borderId="11" xfId="0" applyFont="1" applyFill="1" applyBorder="1" applyAlignment="1">
      <alignment horizontal="left" vertical="top" wrapText="1"/>
    </xf>
    <xf numFmtId="0" fontId="1" fillId="36" borderId="12" xfId="0" applyFont="1" applyFill="1" applyBorder="1" applyAlignment="1">
      <alignment horizontal="left" wrapText="1"/>
    </xf>
    <xf numFmtId="0" fontId="1" fillId="34" borderId="12" xfId="0" applyFont="1" applyFill="1" applyBorder="1" applyAlignment="1">
      <alignment horizontal="left" wrapText="1"/>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1" fillId="0" borderId="0" xfId="0" applyFont="1" applyFill="1" applyBorder="1" applyAlignment="1">
      <alignment horizontal="center" vertical="center" wrapText="1"/>
    </xf>
    <xf numFmtId="0" fontId="2" fillId="37" borderId="10" xfId="0" applyFont="1" applyFill="1" applyBorder="1" applyAlignment="1">
      <alignment horizontal="left" vertical="center" wrapText="1"/>
    </xf>
    <xf numFmtId="0" fontId="1" fillId="37" borderId="10" xfId="0" applyFont="1" applyFill="1" applyBorder="1" applyAlignment="1">
      <alignment horizontal="left" vertical="center" wrapText="1"/>
    </xf>
    <xf numFmtId="4" fontId="1" fillId="33"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4" fontId="24" fillId="0" borderId="10" xfId="0" applyNumberFormat="1" applyFont="1" applyBorder="1" applyAlignment="1">
      <alignment horizontal="center" vertical="center" wrapText="1"/>
    </xf>
    <xf numFmtId="0" fontId="1" fillId="37"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4" fontId="1" fillId="37" borderId="10" xfId="0" applyNumberFormat="1" applyFont="1" applyFill="1" applyBorder="1" applyAlignment="1">
      <alignment horizontal="center" vertical="center" wrapText="1"/>
    </xf>
    <xf numFmtId="4" fontId="3" fillId="37" borderId="10" xfId="0" applyNumberFormat="1" applyFont="1" applyFill="1" applyBorder="1" applyAlignment="1">
      <alignment horizontal="center" vertical="center" wrapText="1"/>
    </xf>
    <xf numFmtId="4" fontId="5" fillId="37" borderId="10" xfId="0" applyNumberFormat="1" applyFont="1" applyFill="1" applyBorder="1" applyAlignment="1">
      <alignment horizontal="center" vertical="center" wrapText="1"/>
    </xf>
    <xf numFmtId="0" fontId="5" fillId="0" borderId="11" xfId="0" applyFont="1" applyFill="1" applyBorder="1" applyAlignment="1">
      <alignment horizontal="left" wrapText="1"/>
    </xf>
    <xf numFmtId="2" fontId="15" fillId="0" borderId="0" xfId="0" applyNumberFormat="1" applyFont="1" applyBorder="1" applyAlignment="1">
      <alignment horizontal="left" vertical="center" wrapText="1"/>
    </xf>
    <xf numFmtId="0" fontId="12" fillId="0" borderId="0" xfId="0" applyFont="1" applyBorder="1" applyAlignment="1">
      <alignment vertical="center" wrapText="1"/>
    </xf>
    <xf numFmtId="0" fontId="16" fillId="0" borderId="0" xfId="0" applyFont="1" applyAlignment="1">
      <alignment vertical="center" wrapText="1"/>
    </xf>
    <xf numFmtId="0" fontId="1" fillId="0" borderId="0" xfId="0" applyFont="1" applyFill="1" applyAlignment="1">
      <alignment/>
    </xf>
    <xf numFmtId="0" fontId="0" fillId="0" borderId="0" xfId="0" applyFill="1" applyAlignment="1">
      <alignment/>
    </xf>
    <xf numFmtId="0" fontId="1" fillId="0" borderId="0" xfId="0" applyFont="1" applyFill="1" applyBorder="1" applyAlignment="1">
      <alignment horizontal="left" vertical="center" wrapText="1"/>
    </xf>
    <xf numFmtId="4" fontId="1"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0" fillId="0" borderId="0" xfId="0" applyNumberFormat="1" applyFont="1" applyAlignment="1">
      <alignment horizontal="center"/>
    </xf>
    <xf numFmtId="4" fontId="1" fillId="35" borderId="10" xfId="0" applyNumberFormat="1" applyFont="1" applyFill="1" applyBorder="1" applyAlignment="1">
      <alignment horizontal="center" vertical="center"/>
    </xf>
    <xf numFmtId="0" fontId="1" fillId="34" borderId="13" xfId="0" applyFont="1" applyFill="1" applyBorder="1" applyAlignment="1">
      <alignment horizontal="left" wrapText="1"/>
    </xf>
    <xf numFmtId="0" fontId="1" fillId="38" borderId="10" xfId="0"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1" fillId="35" borderId="12" xfId="0" applyFont="1" applyFill="1" applyBorder="1" applyAlignment="1">
      <alignment horizontal="left" wrapText="1"/>
    </xf>
    <xf numFmtId="4" fontId="1" fillId="35" borderId="12" xfId="0" applyNumberFormat="1" applyFont="1" applyFill="1" applyBorder="1" applyAlignment="1">
      <alignment horizontal="center" vertical="center"/>
    </xf>
    <xf numFmtId="0" fontId="1" fillId="35" borderId="10" xfId="0" applyFont="1" applyFill="1" applyBorder="1" applyAlignment="1">
      <alignment horizontal="left" wrapText="1"/>
    </xf>
    <xf numFmtId="0" fontId="5" fillId="38" borderId="10" xfId="0" applyFont="1" applyFill="1" applyBorder="1" applyAlignment="1">
      <alignment horizontal="left" vertical="center" wrapText="1"/>
    </xf>
    <xf numFmtId="49" fontId="24" fillId="38" borderId="10"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38" borderId="0" xfId="0" applyFill="1" applyAlignment="1">
      <alignment/>
    </xf>
    <xf numFmtId="0" fontId="1" fillId="36" borderId="10" xfId="0" applyFont="1" applyFill="1" applyBorder="1" applyAlignment="1">
      <alignment horizontal="left" wrapText="1"/>
    </xf>
    <xf numFmtId="0" fontId="2" fillId="36" borderId="10" xfId="0" applyFont="1" applyFill="1" applyBorder="1" applyAlignment="1">
      <alignment horizontal="left" wrapText="1"/>
    </xf>
    <xf numFmtId="0" fontId="5" fillId="38" borderId="10" xfId="0" applyFont="1" applyFill="1" applyBorder="1" applyAlignment="1">
      <alignment horizontal="center" vertical="center" wrapText="1"/>
    </xf>
    <xf numFmtId="4" fontId="5" fillId="38" borderId="10" xfId="0" applyNumberFormat="1" applyFont="1" applyFill="1" applyBorder="1" applyAlignment="1">
      <alignment horizontal="center" vertical="center" wrapText="1"/>
    </xf>
    <xf numFmtId="2" fontId="5" fillId="38" borderId="10" xfId="0" applyNumberFormat="1" applyFont="1" applyFill="1" applyBorder="1" applyAlignment="1">
      <alignment horizontal="center" vertical="center" wrapText="1"/>
    </xf>
    <xf numFmtId="0" fontId="5" fillId="38" borderId="0" xfId="0" applyFont="1" applyFill="1" applyAlignment="1">
      <alignment/>
    </xf>
    <xf numFmtId="0" fontId="25" fillId="38" borderId="0" xfId="0" applyFont="1" applyFill="1" applyAlignment="1">
      <alignment/>
    </xf>
    <xf numFmtId="0" fontId="1" fillId="37" borderId="10" xfId="0" applyFont="1" applyFill="1" applyBorder="1" applyAlignment="1">
      <alignment wrapText="1"/>
    </xf>
    <xf numFmtId="4" fontId="4" fillId="38" borderId="10" xfId="0" applyNumberFormat="1" applyFont="1" applyFill="1" applyBorder="1" applyAlignment="1">
      <alignment horizontal="center" vertical="center" wrapText="1"/>
    </xf>
    <xf numFmtId="0" fontId="5" fillId="39" borderId="11" xfId="0" applyFont="1" applyFill="1" applyBorder="1" applyAlignment="1">
      <alignment horizontal="left" wrapText="1"/>
    </xf>
    <xf numFmtId="0" fontId="5" fillId="39" borderId="14" xfId="0" applyFont="1" applyFill="1" applyBorder="1" applyAlignment="1">
      <alignment horizontal="left" wrapText="1"/>
    </xf>
    <xf numFmtId="2" fontId="5" fillId="40" borderId="10" xfId="0" applyNumberFormat="1" applyFont="1" applyFill="1" applyBorder="1" applyAlignment="1">
      <alignment horizontal="center" vertical="center"/>
    </xf>
    <xf numFmtId="0" fontId="5" fillId="39" borderId="10" xfId="0" applyFont="1" applyFill="1" applyBorder="1" applyAlignment="1">
      <alignment horizontal="left" wrapText="1"/>
    </xf>
    <xf numFmtId="4" fontId="5" fillId="40" borderId="11" xfId="0" applyNumberFormat="1" applyFont="1" applyFill="1" applyBorder="1" applyAlignment="1">
      <alignment horizontal="center" vertical="center"/>
    </xf>
    <xf numFmtId="0" fontId="26" fillId="38" borderId="0" xfId="0" applyFont="1" applyFill="1" applyAlignment="1">
      <alignment/>
    </xf>
    <xf numFmtId="0" fontId="27" fillId="38" borderId="0" xfId="0" applyFont="1" applyFill="1" applyAlignment="1">
      <alignment/>
    </xf>
    <xf numFmtId="4" fontId="5" fillId="39" borderId="11" xfId="0" applyNumberFormat="1" applyFont="1" applyFill="1" applyBorder="1" applyAlignment="1">
      <alignment horizontal="center" vertical="center"/>
    </xf>
    <xf numFmtId="0" fontId="5" fillId="40" borderId="10" xfId="0" applyFont="1" applyFill="1" applyBorder="1" applyAlignment="1">
      <alignment horizontal="left" wrapText="1"/>
    </xf>
    <xf numFmtId="4" fontId="5" fillId="40" borderId="10" xfId="0" applyNumberFormat="1" applyFont="1" applyFill="1" applyBorder="1" applyAlignment="1">
      <alignment horizontal="center" vertical="center"/>
    </xf>
    <xf numFmtId="2" fontId="5" fillId="38" borderId="0" xfId="0" applyNumberFormat="1" applyFont="1" applyFill="1" applyBorder="1" applyAlignment="1">
      <alignment horizontal="center" vertical="center" wrapText="1"/>
    </xf>
    <xf numFmtId="0" fontId="1" fillId="36" borderId="11" xfId="0" applyFont="1" applyFill="1" applyBorder="1" applyAlignment="1">
      <alignment horizontal="left" vertical="center" wrapText="1"/>
    </xf>
    <xf numFmtId="0" fontId="11" fillId="38" borderId="10" xfId="0" applyFont="1" applyFill="1" applyBorder="1" applyAlignment="1">
      <alignment horizontal="center" vertical="center" wrapText="1"/>
    </xf>
    <xf numFmtId="0" fontId="1" fillId="41" borderId="10" xfId="0" applyFont="1" applyFill="1" applyBorder="1" applyAlignment="1">
      <alignment horizontal="left" vertical="center" wrapText="1"/>
    </xf>
    <xf numFmtId="0" fontId="1" fillId="41" borderId="10" xfId="0" applyFont="1" applyFill="1" applyBorder="1" applyAlignment="1">
      <alignment horizontal="center" vertical="center" wrapText="1"/>
    </xf>
    <xf numFmtId="4" fontId="3" fillId="41" borderId="10" xfId="0" applyNumberFormat="1" applyFont="1" applyFill="1" applyBorder="1" applyAlignment="1">
      <alignment horizontal="center" vertical="center" wrapText="1"/>
    </xf>
    <xf numFmtId="0" fontId="1" fillId="41" borderId="0" xfId="0" applyFont="1" applyFill="1" applyAlignment="1">
      <alignment/>
    </xf>
    <xf numFmtId="0" fontId="0" fillId="41" borderId="0" xfId="0" applyFill="1" applyAlignment="1">
      <alignment/>
    </xf>
    <xf numFmtId="4" fontId="1" fillId="41" borderId="10" xfId="0" applyNumberFormat="1" applyFont="1" applyFill="1" applyBorder="1" applyAlignment="1">
      <alignment horizontal="center" vertical="center" wrapText="1"/>
    </xf>
    <xf numFmtId="0" fontId="1" fillId="0" borderId="0" xfId="0" applyFont="1" applyBorder="1" applyAlignment="1">
      <alignment/>
    </xf>
    <xf numFmtId="4" fontId="1" fillId="41" borderId="0" xfId="0" applyNumberFormat="1" applyFont="1" applyFill="1" applyBorder="1" applyAlignment="1">
      <alignment/>
    </xf>
    <xf numFmtId="4" fontId="1" fillId="0" borderId="0" xfId="0" applyNumberFormat="1" applyFont="1" applyBorder="1" applyAlignment="1">
      <alignment/>
    </xf>
    <xf numFmtId="0" fontId="23" fillId="38" borderId="10" xfId="0" applyFont="1" applyFill="1" applyBorder="1" applyAlignment="1">
      <alignment horizontal="center" vertical="center" wrapText="1"/>
    </xf>
    <xf numFmtId="4" fontId="11" fillId="38" borderId="10" xfId="0" applyNumberFormat="1" applyFont="1" applyFill="1" applyBorder="1" applyAlignment="1">
      <alignment horizontal="center" vertical="center" wrapText="1"/>
    </xf>
    <xf numFmtId="4" fontId="1" fillId="38" borderId="0" xfId="0" applyNumberFormat="1" applyFont="1" applyFill="1" applyAlignment="1">
      <alignment/>
    </xf>
    <xf numFmtId="0" fontId="1" fillId="38" borderId="0" xfId="0" applyFont="1" applyFill="1" applyAlignment="1">
      <alignment/>
    </xf>
    <xf numFmtId="0" fontId="11" fillId="39" borderId="11" xfId="0" applyFont="1" applyFill="1" applyBorder="1" applyAlignment="1">
      <alignment horizontal="center" wrapText="1"/>
    </xf>
    <xf numFmtId="4" fontId="11" fillId="40" borderId="11" xfId="0" applyNumberFormat="1" applyFont="1" applyFill="1" applyBorder="1" applyAlignment="1">
      <alignment horizontal="center" vertical="center"/>
    </xf>
    <xf numFmtId="0" fontId="24" fillId="38" borderId="10" xfId="0" applyFont="1" applyFill="1" applyBorder="1" applyAlignment="1">
      <alignment horizontal="center" vertical="center" wrapText="1"/>
    </xf>
    <xf numFmtId="0" fontId="11" fillId="39" borderId="11" xfId="0" applyFont="1" applyFill="1" applyBorder="1" applyAlignment="1">
      <alignment horizontal="center" vertical="center" wrapText="1"/>
    </xf>
    <xf numFmtId="4" fontId="13" fillId="0" borderId="0" xfId="0" applyNumberFormat="1" applyFont="1" applyAlignment="1">
      <alignment horizontal="left"/>
    </xf>
    <xf numFmtId="4" fontId="65" fillId="41" borderId="0" xfId="0" applyNumberFormat="1" applyFont="1" applyFill="1" applyBorder="1" applyAlignment="1">
      <alignment/>
    </xf>
    <xf numFmtId="4" fontId="2" fillId="0" borderId="10" xfId="0" applyNumberFormat="1" applyFont="1" applyBorder="1" applyAlignment="1">
      <alignment horizontal="center" vertical="center" wrapText="1"/>
    </xf>
    <xf numFmtId="4" fontId="2" fillId="37" borderId="10" xfId="0"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4" fontId="5" fillId="38" borderId="10" xfId="0" applyNumberFormat="1" applyFont="1" applyFill="1" applyBorder="1" applyAlignment="1">
      <alignment horizontal="center" vertical="center"/>
    </xf>
    <xf numFmtId="4" fontId="1" fillId="0" borderId="10" xfId="0" applyNumberFormat="1" applyFont="1" applyBorder="1" applyAlignment="1">
      <alignment horizontal="center" vertical="center"/>
    </xf>
    <xf numFmtId="4" fontId="5" fillId="40" borderId="15" xfId="0" applyNumberFormat="1" applyFont="1" applyFill="1" applyBorder="1" applyAlignment="1">
      <alignment horizontal="center" vertical="center"/>
    </xf>
    <xf numFmtId="4" fontId="2" fillId="35" borderId="11" xfId="0" applyNumberFormat="1" applyFont="1" applyFill="1" applyBorder="1" applyAlignment="1">
      <alignment horizontal="center" vertical="center"/>
    </xf>
    <xf numFmtId="4" fontId="5" fillId="35" borderId="11" xfId="0" applyNumberFormat="1" applyFont="1" applyFill="1" applyBorder="1" applyAlignment="1">
      <alignment horizontal="center" vertical="center"/>
    </xf>
    <xf numFmtId="4" fontId="2" fillId="34"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xf>
    <xf numFmtId="4" fontId="1" fillId="40" borderId="11" xfId="0" applyNumberFormat="1" applyFont="1" applyFill="1" applyBorder="1" applyAlignment="1">
      <alignment horizontal="center" vertical="center"/>
    </xf>
    <xf numFmtId="4" fontId="4" fillId="40"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xf>
    <xf numFmtId="4" fontId="2" fillId="35" borderId="12" xfId="0" applyNumberFormat="1" applyFont="1" applyFill="1" applyBorder="1" applyAlignment="1">
      <alignment horizontal="center" vertical="center"/>
    </xf>
    <xf numFmtId="4" fontId="2" fillId="35" borderId="15" xfId="0" applyNumberFormat="1" applyFont="1" applyFill="1" applyBorder="1" applyAlignment="1">
      <alignment horizontal="center" vertical="center"/>
    </xf>
    <xf numFmtId="4" fontId="1" fillId="35" borderId="15" xfId="0" applyNumberFormat="1" applyFont="1" applyFill="1" applyBorder="1" applyAlignment="1">
      <alignment horizontal="center" vertical="center"/>
    </xf>
    <xf numFmtId="4" fontId="5" fillId="38" borderId="10" xfId="0" applyNumberFormat="1" applyFont="1" applyFill="1" applyBorder="1" applyAlignment="1">
      <alignment horizontal="center"/>
    </xf>
    <xf numFmtId="4" fontId="1" fillId="37" borderId="10" xfId="0" applyNumberFormat="1" applyFont="1" applyFill="1" applyBorder="1" applyAlignment="1">
      <alignment horizontal="center"/>
    </xf>
    <xf numFmtId="4" fontId="1" fillId="0" borderId="10" xfId="0" applyNumberFormat="1" applyFont="1" applyBorder="1" applyAlignment="1">
      <alignment horizontal="center"/>
    </xf>
    <xf numFmtId="4" fontId="1" fillId="37" borderId="10" xfId="0" applyNumberFormat="1" applyFont="1" applyFill="1" applyBorder="1" applyAlignment="1">
      <alignment horizontal="center" vertical="center"/>
    </xf>
    <xf numFmtId="4" fontId="1" fillId="37"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 fillId="0" borderId="16" xfId="0" applyNumberFormat="1" applyFont="1" applyFill="1" applyBorder="1" applyAlignment="1">
      <alignment horizontal="center" vertical="center" wrapText="1"/>
    </xf>
    <xf numFmtId="4" fontId="2" fillId="38" borderId="10" xfId="0" applyNumberFormat="1" applyFont="1" applyFill="1" applyBorder="1" applyAlignment="1">
      <alignment horizontal="center" vertical="center" wrapText="1"/>
    </xf>
    <xf numFmtId="4" fontId="15" fillId="0" borderId="0" xfId="0" applyNumberFormat="1" applyFont="1" applyBorder="1" applyAlignment="1">
      <alignment horizontal="left" vertical="center" wrapText="1"/>
    </xf>
    <xf numFmtId="4" fontId="10" fillId="0" borderId="0" xfId="0" applyNumberFormat="1" applyFont="1" applyFill="1" applyAlignment="1">
      <alignment horizontal="left" wrapText="1"/>
    </xf>
    <xf numFmtId="4" fontId="15" fillId="0" borderId="0" xfId="0" applyNumberFormat="1" applyFont="1" applyBorder="1" applyAlignment="1">
      <alignment horizontal="center" vertical="center" wrapText="1"/>
    </xf>
    <xf numFmtId="4" fontId="16" fillId="0" borderId="0" xfId="0" applyNumberFormat="1" applyFont="1" applyAlignment="1">
      <alignment horizontal="center" vertical="center" wrapText="1"/>
    </xf>
    <xf numFmtId="4" fontId="0" fillId="0" borderId="0" xfId="0" applyNumberFormat="1" applyFont="1" applyAlignment="1">
      <alignment/>
    </xf>
    <xf numFmtId="4" fontId="12" fillId="0" borderId="0" xfId="0" applyNumberFormat="1" applyFont="1" applyAlignment="1">
      <alignment/>
    </xf>
    <xf numFmtId="4" fontId="16" fillId="0" borderId="0" xfId="0" applyNumberFormat="1" applyFont="1" applyAlignment="1">
      <alignment vertical="center" wrapText="1"/>
    </xf>
    <xf numFmtId="4" fontId="0" fillId="0" borderId="0" xfId="0" applyNumberFormat="1" applyAlignment="1">
      <alignment/>
    </xf>
    <xf numFmtId="4" fontId="12" fillId="0" borderId="0" xfId="0" applyNumberFormat="1" applyFont="1" applyAlignment="1">
      <alignment horizontal="center" vertical="center" wrapText="1"/>
    </xf>
    <xf numFmtId="4" fontId="1" fillId="0" borderId="0" xfId="0" applyNumberFormat="1" applyFont="1" applyFill="1" applyAlignment="1">
      <alignment horizontal="center"/>
    </xf>
    <xf numFmtId="4" fontId="1" fillId="0" borderId="0" xfId="0" applyNumberFormat="1" applyFont="1" applyAlignment="1">
      <alignment horizontal="center"/>
    </xf>
    <xf numFmtId="1" fontId="2" fillId="0" borderId="10" xfId="0" applyNumberFormat="1" applyFont="1" applyBorder="1" applyAlignment="1">
      <alignment horizontal="center" vertical="center" wrapText="1"/>
    </xf>
    <xf numFmtId="1" fontId="1" fillId="0" borderId="0" xfId="0" applyNumberFormat="1" applyFont="1" applyAlignment="1">
      <alignment/>
    </xf>
    <xf numFmtId="1" fontId="0" fillId="0" borderId="0" xfId="0" applyNumberFormat="1" applyAlignment="1">
      <alignment/>
    </xf>
    <xf numFmtId="4" fontId="2" fillId="41" borderId="10" xfId="0" applyNumberFormat="1" applyFont="1" applyFill="1" applyBorder="1" applyAlignment="1">
      <alignment horizontal="center" vertical="center" wrapText="1"/>
    </xf>
    <xf numFmtId="0" fontId="2" fillId="38" borderId="10" xfId="0" applyFont="1" applyFill="1" applyBorder="1" applyAlignment="1">
      <alignment horizontal="center" vertical="center" wrapText="1"/>
    </xf>
    <xf numFmtId="4" fontId="2" fillId="38" borderId="10" xfId="0" applyNumberFormat="1" applyFont="1" applyFill="1" applyBorder="1" applyAlignment="1">
      <alignment horizontal="center"/>
    </xf>
    <xf numFmtId="2" fontId="2" fillId="38" borderId="0" xfId="0" applyNumberFormat="1" applyFont="1" applyFill="1" applyBorder="1" applyAlignment="1">
      <alignment horizontal="center" vertical="center" wrapText="1"/>
    </xf>
    <xf numFmtId="0" fontId="28" fillId="38" borderId="0" xfId="0" applyFont="1" applyFill="1" applyAlignment="1">
      <alignment/>
    </xf>
    <xf numFmtId="0" fontId="2" fillId="38" borderId="10" xfId="0" applyFont="1" applyFill="1" applyBorder="1" applyAlignment="1">
      <alignment horizontal="left" vertical="center" wrapText="1"/>
    </xf>
    <xf numFmtId="0" fontId="11" fillId="41" borderId="10" xfId="0" applyFont="1" applyFill="1" applyBorder="1" applyAlignment="1">
      <alignment horizontal="center" vertical="center" wrapText="1"/>
    </xf>
    <xf numFmtId="0" fontId="24" fillId="41" borderId="10" xfId="0" applyFont="1" applyFill="1" applyBorder="1" applyAlignment="1">
      <alignment horizontal="center" vertical="center" wrapText="1"/>
    </xf>
    <xf numFmtId="4" fontId="24" fillId="41" borderId="10" xfId="0" applyNumberFormat="1" applyFont="1" applyFill="1" applyBorder="1" applyAlignment="1">
      <alignment horizontal="center" vertical="center" wrapText="1"/>
    </xf>
    <xf numFmtId="4" fontId="1" fillId="41" borderId="0" xfId="0" applyNumberFormat="1" applyFont="1" applyFill="1" applyAlignment="1">
      <alignment/>
    </xf>
    <xf numFmtId="4" fontId="3" fillId="38" borderId="10" xfId="0" applyNumberFormat="1" applyFont="1" applyFill="1" applyBorder="1" applyAlignment="1">
      <alignment horizontal="center" vertical="center" wrapText="1"/>
    </xf>
    <xf numFmtId="0" fontId="19" fillId="38" borderId="0" xfId="0" applyFont="1" applyFill="1" applyAlignment="1">
      <alignment/>
    </xf>
    <xf numFmtId="0" fontId="20" fillId="38" borderId="0" xfId="0" applyFont="1" applyFill="1" applyAlignment="1">
      <alignment/>
    </xf>
    <xf numFmtId="0" fontId="2" fillId="41" borderId="10" xfId="0" applyFont="1" applyFill="1" applyBorder="1" applyAlignment="1">
      <alignment horizontal="left" vertical="center" wrapText="1"/>
    </xf>
    <xf numFmtId="4" fontId="5" fillId="41"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4" fontId="11" fillId="40" borderId="0" xfId="0" applyNumberFormat="1" applyFont="1" applyFill="1" applyBorder="1" applyAlignment="1">
      <alignment horizontal="center" vertical="center"/>
    </xf>
    <xf numFmtId="0" fontId="1" fillId="40" borderId="10" xfId="0" applyFont="1" applyFill="1" applyBorder="1" applyAlignment="1">
      <alignment horizontal="left" wrapText="1"/>
    </xf>
    <xf numFmtId="4" fontId="1" fillId="40" borderId="10" xfId="0" applyNumberFormat="1" applyFont="1" applyFill="1" applyBorder="1" applyAlignment="1">
      <alignment horizontal="center" vertical="center"/>
    </xf>
    <xf numFmtId="0" fontId="1" fillId="0" borderId="17" xfId="0" applyFont="1" applyFill="1" applyBorder="1" applyAlignment="1">
      <alignment horizontal="left" vertical="center" wrapText="1"/>
    </xf>
    <xf numFmtId="4" fontId="1" fillId="38" borderId="10" xfId="0" applyNumberFormat="1" applyFont="1" applyFill="1" applyBorder="1" applyAlignment="1">
      <alignment horizontal="center"/>
    </xf>
    <xf numFmtId="2" fontId="15" fillId="0" borderId="10" xfId="0" applyNumberFormat="1" applyFont="1" applyBorder="1" applyAlignment="1">
      <alignment horizontal="left" vertical="center" wrapText="1"/>
    </xf>
    <xf numFmtId="4" fontId="15" fillId="0" borderId="10" xfId="0" applyNumberFormat="1" applyFont="1" applyBorder="1" applyAlignment="1">
      <alignment horizontal="left" vertical="center" wrapText="1"/>
    </xf>
    <xf numFmtId="4" fontId="10" fillId="0" borderId="10" xfId="0" applyNumberFormat="1" applyFont="1" applyFill="1" applyBorder="1" applyAlignment="1">
      <alignment horizontal="left" wrapText="1"/>
    </xf>
    <xf numFmtId="4" fontId="15" fillId="0" borderId="10" xfId="0" applyNumberFormat="1" applyFont="1" applyBorder="1" applyAlignment="1">
      <alignment horizontal="center" vertical="center" wrapText="1"/>
    </xf>
    <xf numFmtId="4" fontId="10" fillId="0" borderId="0" xfId="0" applyNumberFormat="1" applyFont="1" applyFill="1" applyBorder="1" applyAlignment="1">
      <alignment horizontal="left" wrapText="1"/>
    </xf>
    <xf numFmtId="3" fontId="1" fillId="0" borderId="0" xfId="0" applyNumberFormat="1" applyFont="1" applyAlignment="1">
      <alignment horizontal="center" vertical="center"/>
    </xf>
    <xf numFmtId="3" fontId="1" fillId="35" borderId="10" xfId="0" applyNumberFormat="1" applyFont="1" applyFill="1" applyBorder="1" applyAlignment="1">
      <alignment horizontal="center" vertical="center"/>
    </xf>
    <xf numFmtId="0" fontId="1" fillId="36" borderId="11" xfId="0" applyFont="1" applyFill="1" applyBorder="1" applyAlignment="1">
      <alignment vertical="center"/>
    </xf>
    <xf numFmtId="4" fontId="1" fillId="35" borderId="10" xfId="0" applyNumberFormat="1"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2" fillId="41" borderId="10" xfId="0" applyFont="1" applyFill="1" applyBorder="1" applyAlignment="1">
      <alignment horizontal="center" vertical="center" wrapText="1"/>
    </xf>
    <xf numFmtId="4" fontId="2" fillId="41" borderId="10" xfId="0" applyNumberFormat="1" applyFont="1" applyFill="1" applyBorder="1" applyAlignment="1">
      <alignment horizontal="center"/>
    </xf>
    <xf numFmtId="2" fontId="2" fillId="41" borderId="0" xfId="0" applyNumberFormat="1" applyFont="1" applyFill="1" applyBorder="1" applyAlignment="1">
      <alignment horizontal="center" vertical="center" wrapText="1"/>
    </xf>
    <xf numFmtId="0" fontId="28" fillId="41" borderId="0" xfId="0" applyFont="1" applyFill="1" applyAlignment="1">
      <alignment/>
    </xf>
    <xf numFmtId="0" fontId="1" fillId="38" borderId="10" xfId="53" applyFont="1" applyFill="1" applyBorder="1" applyAlignment="1">
      <alignment horizontal="center" vertical="center" wrapText="1"/>
      <protection/>
    </xf>
    <xf numFmtId="171" fontId="5" fillId="38" borderId="10" xfId="61" applyFont="1" applyFill="1" applyBorder="1" applyAlignment="1">
      <alignment horizontal="center" vertical="center" wrapText="1"/>
    </xf>
    <xf numFmtId="0" fontId="1" fillId="41" borderId="0" xfId="0" applyFont="1" applyFill="1" applyBorder="1" applyAlignment="1">
      <alignment horizontal="left" vertical="center" wrapText="1"/>
    </xf>
    <xf numFmtId="2" fontId="30" fillId="38" borderId="10" xfId="0" applyNumberFormat="1" applyFont="1" applyFill="1" applyBorder="1" applyAlignment="1">
      <alignment horizontal="left" vertical="center" wrapText="1"/>
    </xf>
    <xf numFmtId="4" fontId="30" fillId="38" borderId="10" xfId="0" applyNumberFormat="1" applyFont="1" applyFill="1" applyBorder="1" applyAlignment="1">
      <alignment horizontal="left" vertical="center" wrapText="1"/>
    </xf>
    <xf numFmtId="4" fontId="31" fillId="38" borderId="10" xfId="0" applyNumberFormat="1" applyFont="1" applyFill="1" applyBorder="1" applyAlignment="1">
      <alignment horizontal="left" wrapText="1"/>
    </xf>
    <xf numFmtId="4" fontId="30" fillId="38" borderId="10" xfId="0" applyNumberFormat="1" applyFont="1" applyFill="1" applyBorder="1" applyAlignment="1">
      <alignment horizontal="center" vertical="center" wrapText="1"/>
    </xf>
    <xf numFmtId="0" fontId="1" fillId="36" borderId="11" xfId="0" applyFont="1" applyFill="1" applyBorder="1" applyAlignment="1">
      <alignment horizontal="center" vertical="center" shrinkToFit="1"/>
    </xf>
    <xf numFmtId="0" fontId="1" fillId="42" borderId="10" xfId="0" applyFont="1" applyFill="1" applyBorder="1" applyAlignment="1">
      <alignment horizontal="left" wrapText="1"/>
    </xf>
    <xf numFmtId="0" fontId="1" fillId="43" borderId="10" xfId="0" applyFont="1" applyFill="1" applyBorder="1" applyAlignment="1">
      <alignment horizontal="left" wrapText="1"/>
    </xf>
    <xf numFmtId="4" fontId="1" fillId="43" borderId="10" xfId="0" applyNumberFormat="1" applyFont="1" applyFill="1" applyBorder="1" applyAlignment="1">
      <alignment horizontal="center" vertical="center"/>
    </xf>
    <xf numFmtId="0" fontId="1" fillId="37" borderId="16" xfId="0" applyFont="1" applyFill="1" applyBorder="1" applyAlignment="1">
      <alignment horizontal="left" vertical="center" wrapText="1"/>
    </xf>
    <xf numFmtId="4" fontId="1" fillId="0" borderId="16" xfId="0" applyNumberFormat="1" applyFont="1" applyBorder="1" applyAlignment="1">
      <alignment horizontal="center" vertical="center"/>
    </xf>
    <xf numFmtId="4" fontId="1" fillId="0" borderId="16" xfId="0" applyNumberFormat="1" applyFont="1" applyBorder="1" applyAlignment="1">
      <alignment horizontal="center" vertical="center" wrapText="1"/>
    </xf>
    <xf numFmtId="0" fontId="5" fillId="39" borderId="15" xfId="0" applyFont="1" applyFill="1" applyBorder="1" applyAlignment="1">
      <alignment horizontal="left"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7" xfId="0" applyFont="1" applyBorder="1" applyAlignment="1">
      <alignment horizontal="center" vertical="center" wrapText="1"/>
    </xf>
    <xf numFmtId="4" fontId="1" fillId="0" borderId="19"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4" fontId="2" fillId="0" borderId="16" xfId="0" applyNumberFormat="1" applyFont="1" applyBorder="1" applyAlignment="1">
      <alignment horizontal="center" vertical="center" wrapText="1"/>
    </xf>
    <xf numFmtId="4" fontId="2" fillId="0" borderId="17" xfId="0" applyNumberFormat="1" applyFont="1" applyBorder="1" applyAlignment="1">
      <alignment horizontal="center" vertical="center" wrapText="1"/>
    </xf>
    <xf numFmtId="4" fontId="2" fillId="0" borderId="19" xfId="0" applyNumberFormat="1" applyFont="1" applyBorder="1" applyAlignment="1">
      <alignment horizontal="center" vertical="center" wrapText="1"/>
    </xf>
    <xf numFmtId="4" fontId="2" fillId="0" borderId="21"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14" fillId="0" borderId="0" xfId="0" applyFont="1" applyAlignment="1">
      <alignment horizontal="center" wrapText="1"/>
    </xf>
    <xf numFmtId="4" fontId="13" fillId="0" borderId="0" xfId="0" applyNumberFormat="1" applyFont="1" applyAlignment="1">
      <alignment horizontal="left"/>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4" fontId="13" fillId="41" borderId="0" xfId="0" applyNumberFormat="1" applyFont="1" applyFill="1" applyAlignment="1">
      <alignment horizontal="left"/>
    </xf>
    <xf numFmtId="0" fontId="16" fillId="0" borderId="0" xfId="0" applyFont="1" applyBorder="1" applyAlignment="1">
      <alignment horizontal="left" vertic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horizontal="center" vertical="center" wrapText="1"/>
    </xf>
    <xf numFmtId="4" fontId="16" fillId="0" borderId="0" xfId="0" applyNumberFormat="1" applyFont="1" applyAlignment="1">
      <alignment horizontal="center"/>
    </xf>
    <xf numFmtId="0" fontId="16" fillId="0" borderId="0" xfId="0" applyFont="1" applyBorder="1" applyAlignment="1">
      <alignment horizontal="left" vertical="center" wrapText="1"/>
    </xf>
    <xf numFmtId="4" fontId="16" fillId="0" borderId="0" xfId="0" applyNumberFormat="1" applyFont="1" applyAlignment="1">
      <alignment horizontal="center"/>
    </xf>
    <xf numFmtId="0" fontId="12" fillId="0" borderId="0" xfId="0" applyFont="1" applyBorder="1" applyAlignment="1">
      <alignment horizontal="left" vertical="center" wrapText="1"/>
    </xf>
    <xf numFmtId="2" fontId="0" fillId="0" borderId="0" xfId="0" applyNumberFormat="1" applyFont="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25"/>
          <c:w val="0.97375"/>
          <c:h val="0.96575"/>
        </c:manualLayout>
      </c:layout>
      <c:barChart>
        <c:barDir val="col"/>
        <c:grouping val="clustered"/>
        <c:varyColors val="0"/>
        <c:axId val="10744156"/>
        <c:axId val="29588541"/>
      </c:barChart>
      <c:catAx>
        <c:axId val="10744156"/>
        <c:scaling>
          <c:orientation val="minMax"/>
        </c:scaling>
        <c:axPos val="b"/>
        <c:delete val="0"/>
        <c:numFmt formatCode="General" sourceLinked="1"/>
        <c:majorTickMark val="out"/>
        <c:minorTickMark val="none"/>
        <c:tickLblPos val="nextTo"/>
        <c:spPr>
          <a:ln w="3175">
            <a:solidFill>
              <a:srgbClr val="000000"/>
            </a:solidFill>
          </a:ln>
        </c:spPr>
        <c:crossAx val="29588541"/>
        <c:crosses val="autoZero"/>
        <c:auto val="1"/>
        <c:lblOffset val="100"/>
        <c:tickLblSkip val="1"/>
        <c:noMultiLvlLbl val="0"/>
      </c:catAx>
      <c:valAx>
        <c:axId val="2958854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744156"/>
        <c:crossesAt val="1"/>
        <c:crossBetween val="between"/>
        <c:dispUnits/>
      </c:valAx>
      <c:spPr>
        <a:solidFill>
          <a:srgbClr val="808080"/>
        </a:solidFill>
        <a:ln w="12700">
          <a:solidFill>
            <a:srgbClr val="C0C0C0"/>
          </a:solidFill>
        </a:ln>
      </c:spPr>
    </c:plotArea>
    <c:legend>
      <c:legendPos val="r"/>
      <c:layout>
        <c:manualLayout>
          <c:xMode val="edge"/>
          <c:yMode val="edge"/>
          <c:x val="0.99575"/>
          <c:y val="0.499"/>
          <c:w val="0"/>
          <c:h val="0"/>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667375"/>
    <xdr:graphicFrame>
      <xdr:nvGraphicFramePr>
        <xdr:cNvPr id="1" name="Chart 1"/>
        <xdr:cNvGraphicFramePr/>
      </xdr:nvGraphicFramePr>
      <xdr:xfrm>
        <a:off x="0" y="0"/>
        <a:ext cx="9239250" cy="56673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G915"/>
  <sheetViews>
    <sheetView tabSelected="1" view="pageBreakPreview" zoomScale="115" zoomScaleNormal="85" zoomScaleSheetLayoutView="115" workbookViewId="0" topLeftCell="A807">
      <selection activeCell="D815" sqref="D815"/>
    </sheetView>
  </sheetViews>
  <sheetFormatPr defaultColWidth="9.33203125" defaultRowHeight="11.25"/>
  <cols>
    <col min="1" max="1" width="45.33203125" style="1" customWidth="1"/>
    <col min="2" max="2" width="9.5" style="1" hidden="1" customWidth="1"/>
    <col min="3" max="3" width="9.66015625" style="1" hidden="1" customWidth="1"/>
    <col min="4" max="4" width="17.16015625" style="41" customWidth="1"/>
    <col min="5" max="5" width="16.66015625" style="41" customWidth="1"/>
    <col min="6" max="6" width="17.66015625" style="41" customWidth="1"/>
    <col min="7" max="7" width="17.5" style="41" customWidth="1"/>
    <col min="8" max="9" width="16.16015625" style="41" customWidth="1"/>
    <col min="10" max="10" width="17.16015625" style="41" customWidth="1"/>
    <col min="11" max="13" width="16" style="41" hidden="1" customWidth="1"/>
    <col min="14" max="14" width="17.16015625" style="41" customWidth="1"/>
    <col min="15" max="15" width="17.5" style="41" customWidth="1"/>
    <col min="16" max="16" width="16.83203125" style="41" customWidth="1"/>
    <col min="17" max="17" width="0.328125" style="1" customWidth="1"/>
    <col min="18" max="235" width="10.33203125" style="1" customWidth="1"/>
  </cols>
  <sheetData>
    <row r="1" spans="14:16" ht="12.75">
      <c r="N1" s="230" t="s">
        <v>478</v>
      </c>
      <c r="O1" s="230"/>
      <c r="P1" s="230"/>
    </row>
    <row r="2" spans="1:16" ht="12.75">
      <c r="A2" s="112"/>
      <c r="B2" s="112"/>
      <c r="C2" s="112"/>
      <c r="D2" s="114"/>
      <c r="E2" s="114"/>
      <c r="F2" s="114"/>
      <c r="G2" s="114"/>
      <c r="H2" s="114"/>
      <c r="I2" s="114"/>
      <c r="N2" s="226" t="s">
        <v>82</v>
      </c>
      <c r="O2" s="226"/>
      <c r="P2" s="226"/>
    </row>
    <row r="3" spans="1:16" ht="12.75">
      <c r="A3" s="112"/>
      <c r="B3" s="112"/>
      <c r="C3" s="112"/>
      <c r="D3" s="113"/>
      <c r="E3" s="113"/>
      <c r="F3" s="113"/>
      <c r="G3" s="113"/>
      <c r="H3" s="113"/>
      <c r="I3" s="114"/>
      <c r="N3" s="226" t="s">
        <v>241</v>
      </c>
      <c r="O3" s="226"/>
      <c r="P3" s="226"/>
    </row>
    <row r="4" spans="1:16" ht="12.75">
      <c r="A4" s="112"/>
      <c r="B4" s="112"/>
      <c r="C4" s="112"/>
      <c r="D4" s="113"/>
      <c r="E4" s="124"/>
      <c r="F4" s="113"/>
      <c r="G4" s="113"/>
      <c r="H4" s="113"/>
      <c r="I4" s="114"/>
      <c r="N4" s="226" t="s">
        <v>62</v>
      </c>
      <c r="O4" s="226"/>
      <c r="P4" s="226"/>
    </row>
    <row r="5" spans="1:16" ht="12.75">
      <c r="A5" s="112"/>
      <c r="B5" s="112"/>
      <c r="C5" s="112"/>
      <c r="D5" s="113"/>
      <c r="E5" s="124"/>
      <c r="F5" s="113"/>
      <c r="G5" s="113"/>
      <c r="H5" s="113"/>
      <c r="I5" s="114"/>
      <c r="N5" s="226" t="s">
        <v>87</v>
      </c>
      <c r="O5" s="226"/>
      <c r="P5" s="226"/>
    </row>
    <row r="6" spans="1:16" ht="12.75">
      <c r="A6" s="112"/>
      <c r="B6" s="112"/>
      <c r="C6" s="112"/>
      <c r="D6" s="113"/>
      <c r="E6" s="113"/>
      <c r="F6" s="113"/>
      <c r="G6" s="113"/>
      <c r="H6" s="113"/>
      <c r="I6" s="114"/>
      <c r="N6" s="226" t="s">
        <v>248</v>
      </c>
      <c r="O6" s="226"/>
      <c r="P6" s="226"/>
    </row>
    <row r="7" spans="1:17" ht="15.75">
      <c r="A7" s="112"/>
      <c r="B7" s="112"/>
      <c r="C7" s="112"/>
      <c r="D7" s="113"/>
      <c r="E7" s="113"/>
      <c r="F7" s="113"/>
      <c r="G7" s="113"/>
      <c r="H7" s="113"/>
      <c r="I7" s="114"/>
      <c r="N7" s="226" t="s">
        <v>479</v>
      </c>
      <c r="O7" s="226"/>
      <c r="P7" s="226"/>
      <c r="Q7" s="27"/>
    </row>
    <row r="8" spans="1:17" ht="15.75">
      <c r="A8" s="112"/>
      <c r="B8" s="112"/>
      <c r="C8" s="112"/>
      <c r="D8" s="113"/>
      <c r="E8" s="113"/>
      <c r="F8" s="113"/>
      <c r="G8" s="113"/>
      <c r="H8" s="113"/>
      <c r="I8" s="114"/>
      <c r="N8" s="123"/>
      <c r="O8" s="123"/>
      <c r="P8" s="123"/>
      <c r="Q8" s="27"/>
    </row>
    <row r="9" spans="1:9" ht="11.25">
      <c r="A9" s="112"/>
      <c r="B9" s="112"/>
      <c r="C9" s="112"/>
      <c r="D9" s="113"/>
      <c r="E9" s="113"/>
      <c r="F9" s="113"/>
      <c r="G9" s="113"/>
      <c r="H9" s="113"/>
      <c r="I9" s="114"/>
    </row>
    <row r="10" spans="1:16" ht="31.5" customHeight="1">
      <c r="A10" s="225" t="s">
        <v>88</v>
      </c>
      <c r="B10" s="225"/>
      <c r="C10" s="225"/>
      <c r="D10" s="225"/>
      <c r="E10" s="225"/>
      <c r="F10" s="225"/>
      <c r="G10" s="225"/>
      <c r="H10" s="225"/>
      <c r="I10" s="225"/>
      <c r="J10" s="225"/>
      <c r="K10" s="225"/>
      <c r="L10" s="225"/>
      <c r="M10" s="225"/>
      <c r="N10" s="225"/>
      <c r="O10" s="225"/>
      <c r="P10" s="225"/>
    </row>
    <row r="11" spans="1:16" ht="16.5" customHeight="1">
      <c r="A11" s="3"/>
      <c r="B11" s="3"/>
      <c r="C11" s="3"/>
      <c r="D11" s="72"/>
      <c r="E11" s="72"/>
      <c r="F11" s="72"/>
      <c r="G11" s="72"/>
      <c r="H11" s="72"/>
      <c r="I11" s="72"/>
      <c r="K11" s="72"/>
      <c r="P11" s="72" t="s">
        <v>59</v>
      </c>
    </row>
    <row r="12" spans="1:241" ht="11.25" customHeight="1">
      <c r="A12" s="227"/>
      <c r="B12" s="213" t="s">
        <v>52</v>
      </c>
      <c r="C12" s="213" t="s">
        <v>53</v>
      </c>
      <c r="D12" s="221" t="s">
        <v>89</v>
      </c>
      <c r="E12" s="222"/>
      <c r="F12" s="223"/>
      <c r="G12" s="218" t="s">
        <v>90</v>
      </c>
      <c r="H12" s="218"/>
      <c r="I12" s="218"/>
      <c r="J12" s="218"/>
      <c r="K12" s="125"/>
      <c r="L12" s="125"/>
      <c r="M12" s="125"/>
      <c r="N12" s="221" t="s">
        <v>91</v>
      </c>
      <c r="O12" s="222"/>
      <c r="P12" s="223"/>
      <c r="IB12" s="1"/>
      <c r="IC12" s="1"/>
      <c r="ID12" s="1"/>
      <c r="IE12" s="1"/>
      <c r="IF12" s="1"/>
      <c r="IG12" s="1"/>
    </row>
    <row r="13" spans="1:241" ht="12" customHeight="1">
      <c r="A13" s="228"/>
      <c r="B13" s="214"/>
      <c r="C13" s="214"/>
      <c r="D13" s="216" t="s">
        <v>54</v>
      </c>
      <c r="E13" s="217"/>
      <c r="F13" s="219" t="s">
        <v>41</v>
      </c>
      <c r="G13" s="224" t="s">
        <v>54</v>
      </c>
      <c r="H13" s="224"/>
      <c r="I13" s="224"/>
      <c r="J13" s="218" t="s">
        <v>41</v>
      </c>
      <c r="K13" s="221" t="s">
        <v>40</v>
      </c>
      <c r="L13" s="222"/>
      <c r="M13" s="223"/>
      <c r="N13" s="216" t="s">
        <v>54</v>
      </c>
      <c r="O13" s="217"/>
      <c r="P13" s="219" t="s">
        <v>41</v>
      </c>
      <c r="IB13" s="1"/>
      <c r="IC13" s="1"/>
      <c r="ID13" s="1"/>
      <c r="IE13" s="1"/>
      <c r="IF13" s="1"/>
      <c r="IG13" s="1"/>
    </row>
    <row r="14" spans="1:241" ht="24.75" customHeight="1">
      <c r="A14" s="229"/>
      <c r="B14" s="215"/>
      <c r="C14" s="215"/>
      <c r="D14" s="125" t="s">
        <v>0</v>
      </c>
      <c r="E14" s="125" t="s">
        <v>1</v>
      </c>
      <c r="F14" s="220"/>
      <c r="G14" s="125" t="s">
        <v>0</v>
      </c>
      <c r="H14" s="125" t="s">
        <v>1</v>
      </c>
      <c r="I14" s="125" t="s">
        <v>320</v>
      </c>
      <c r="J14" s="218"/>
      <c r="K14" s="125" t="s">
        <v>0</v>
      </c>
      <c r="L14" s="125" t="s">
        <v>1</v>
      </c>
      <c r="M14" s="125" t="s">
        <v>41</v>
      </c>
      <c r="N14" s="125" t="s">
        <v>0</v>
      </c>
      <c r="O14" s="125" t="s">
        <v>1</v>
      </c>
      <c r="P14" s="220"/>
      <c r="IB14" s="1"/>
      <c r="IC14" s="1"/>
      <c r="ID14" s="1"/>
      <c r="IE14" s="1"/>
      <c r="IF14" s="1"/>
      <c r="IG14" s="1"/>
    </row>
    <row r="15" spans="1:241" s="162" customFormat="1" ht="11.25">
      <c r="A15" s="160">
        <v>1</v>
      </c>
      <c r="B15" s="160"/>
      <c r="C15" s="160"/>
      <c r="D15" s="160" t="s">
        <v>2</v>
      </c>
      <c r="E15" s="160" t="s">
        <v>3</v>
      </c>
      <c r="F15" s="160">
        <v>7</v>
      </c>
      <c r="G15" s="160">
        <v>8</v>
      </c>
      <c r="H15" s="160">
        <v>9</v>
      </c>
      <c r="I15" s="160">
        <v>10</v>
      </c>
      <c r="J15" s="160">
        <v>11</v>
      </c>
      <c r="K15" s="160">
        <v>12</v>
      </c>
      <c r="L15" s="160">
        <v>13</v>
      </c>
      <c r="M15" s="160">
        <v>14</v>
      </c>
      <c r="N15" s="160">
        <v>12</v>
      </c>
      <c r="O15" s="160">
        <v>13</v>
      </c>
      <c r="P15" s="160">
        <v>14</v>
      </c>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61"/>
      <c r="FE15" s="161"/>
      <c r="FF15" s="161"/>
      <c r="FG15" s="161"/>
      <c r="FH15" s="161"/>
      <c r="FI15" s="161"/>
      <c r="FJ15" s="161"/>
      <c r="FK15" s="161"/>
      <c r="FL15" s="161"/>
      <c r="FM15" s="161"/>
      <c r="FN15" s="161"/>
      <c r="FO15" s="161"/>
      <c r="FP15" s="161"/>
      <c r="FQ15" s="161"/>
      <c r="FR15" s="161"/>
      <c r="FS15" s="161"/>
      <c r="FT15" s="161"/>
      <c r="FU15" s="161"/>
      <c r="FV15" s="161"/>
      <c r="FW15" s="161"/>
      <c r="FX15" s="161"/>
      <c r="FY15" s="161"/>
      <c r="FZ15" s="161"/>
      <c r="GA15" s="161"/>
      <c r="GB15" s="161"/>
      <c r="GC15" s="161"/>
      <c r="GD15" s="161"/>
      <c r="GE15" s="161"/>
      <c r="GF15" s="161"/>
      <c r="GG15" s="161"/>
      <c r="GH15" s="161"/>
      <c r="GI15" s="161"/>
      <c r="GJ15" s="161"/>
      <c r="GK15" s="161"/>
      <c r="GL15" s="161"/>
      <c r="GM15" s="161"/>
      <c r="GN15" s="161"/>
      <c r="GO15" s="161"/>
      <c r="GP15" s="161"/>
      <c r="GQ15" s="161"/>
      <c r="GR15" s="161"/>
      <c r="GS15" s="161"/>
      <c r="GT15" s="161"/>
      <c r="GU15" s="161"/>
      <c r="GV15" s="161"/>
      <c r="GW15" s="161"/>
      <c r="GX15" s="161"/>
      <c r="GY15" s="161"/>
      <c r="GZ15" s="161"/>
      <c r="HA15" s="161"/>
      <c r="HB15" s="161"/>
      <c r="HC15" s="161"/>
      <c r="HD15" s="161"/>
      <c r="HE15" s="161"/>
      <c r="HF15" s="161"/>
      <c r="HG15" s="161"/>
      <c r="HH15" s="161"/>
      <c r="HI15" s="161"/>
      <c r="HJ15" s="161"/>
      <c r="HK15" s="161"/>
      <c r="HL15" s="161"/>
      <c r="HM15" s="161"/>
      <c r="HN15" s="161"/>
      <c r="HO15" s="161"/>
      <c r="HP15" s="161"/>
      <c r="HQ15" s="161"/>
      <c r="HR15" s="161"/>
      <c r="HS15" s="161"/>
      <c r="HT15" s="161"/>
      <c r="HU15" s="161"/>
      <c r="HV15" s="161"/>
      <c r="HW15" s="161"/>
      <c r="HX15" s="161"/>
      <c r="HY15" s="161"/>
      <c r="HZ15" s="161"/>
      <c r="IA15" s="161"/>
      <c r="IB15" s="161"/>
      <c r="IC15" s="161"/>
      <c r="ID15" s="161"/>
      <c r="IE15" s="161"/>
      <c r="IF15" s="161"/>
      <c r="IG15" s="161"/>
    </row>
    <row r="16" spans="1:16" s="1" customFormat="1" ht="28.5" customHeight="1">
      <c r="A16" s="55" t="s">
        <v>76</v>
      </c>
      <c r="B16" s="55"/>
      <c r="C16" s="55"/>
      <c r="D16" s="56">
        <f>D25+D301+D381+D519+D535+D602+D621+D633+D656</f>
        <v>42115300.002</v>
      </c>
      <c r="E16" s="56">
        <f>E25+E301+E381+E519+E535+E602+E659</f>
        <v>42792920</v>
      </c>
      <c r="F16" s="56">
        <f>F25+F301+F381+F519+F535+F602+F621+F633+F659</f>
        <v>84908220.002</v>
      </c>
      <c r="G16" s="171">
        <f>G25+G301+G381+G519+G535+G602+G633+G656+G668+G695+G711+G720+G740+G748+G464</f>
        <v>68231249.99272124</v>
      </c>
      <c r="H16" s="171">
        <f>H25+H301+H381+H519+H535+H633+H668+H711+H602+H720+H740+H656+H695+H748+H769+H464-1000-452400</f>
        <v>210440573.4999594</v>
      </c>
      <c r="I16" s="171">
        <f>I25+I301+I381+I519+I535+I656+I695+I711</f>
        <v>47000</v>
      </c>
      <c r="J16" s="171">
        <f>G16+H16+I16</f>
        <v>278718823.49268067</v>
      </c>
      <c r="K16" s="56" t="e">
        <f>K25+K301+K381+K519+K535</f>
        <v>#REF!</v>
      </c>
      <c r="L16" s="56" t="e">
        <f>L25+L301+L381+L519+L535</f>
        <v>#REF!</v>
      </c>
      <c r="M16" s="56" t="e">
        <f>M25+M301+M381+M519+M535</f>
        <v>#REF!</v>
      </c>
      <c r="N16" s="171">
        <f>N25+N301+N381+N519+N535+N602+N633+N656+N668+N695+N711+N720+N740+N748+N464+2000</f>
        <v>163713059.76471063</v>
      </c>
      <c r="O16" s="171">
        <f>O25+O301+O381+O519+O535+O602+O633+O656+O668+O695+O711+O720+O740+O748+O464+O769+O799</f>
        <v>349770132.006394</v>
      </c>
      <c r="P16" s="171">
        <f aca="true" t="shared" si="0" ref="P16:P21">N16+O16</f>
        <v>513483191.7711047</v>
      </c>
    </row>
    <row r="17" spans="1:16" s="1" customFormat="1" ht="41.25" customHeight="1">
      <c r="A17" s="55" t="s">
        <v>61</v>
      </c>
      <c r="B17" s="55"/>
      <c r="C17" s="55"/>
      <c r="D17" s="56">
        <f>D26</f>
        <v>50736000</v>
      </c>
      <c r="E17" s="56">
        <f>E26</f>
        <v>58817800</v>
      </c>
      <c r="F17" s="56">
        <f>D17+E17</f>
        <v>109553800</v>
      </c>
      <c r="G17" s="171">
        <f>G26+G621</f>
        <v>71963199.997529</v>
      </c>
      <c r="H17" s="171">
        <f>H26+H621</f>
        <v>131508929</v>
      </c>
      <c r="I17" s="171">
        <f>I26+I621</f>
        <v>0</v>
      </c>
      <c r="J17" s="171">
        <f>G17+H17</f>
        <v>203472128.997529</v>
      </c>
      <c r="K17" s="56">
        <f>K26</f>
        <v>0</v>
      </c>
      <c r="L17" s="56">
        <f>L26</f>
        <v>0</v>
      </c>
      <c r="M17" s="56">
        <f>M26</f>
        <v>0</v>
      </c>
      <c r="N17" s="171">
        <f>N26+N621</f>
        <v>84555999.99998</v>
      </c>
      <c r="O17" s="171">
        <f>O26+O621</f>
        <v>138883500</v>
      </c>
      <c r="P17" s="171">
        <f t="shared" si="0"/>
        <v>223439499.99998</v>
      </c>
    </row>
    <row r="18" spans="1:17" ht="51" customHeight="1">
      <c r="A18" s="55" t="s">
        <v>332</v>
      </c>
      <c r="B18" s="55"/>
      <c r="C18" s="55"/>
      <c r="D18" s="56">
        <f>D382+D462</f>
        <v>353680</v>
      </c>
      <c r="E18" s="56">
        <f>E382+E462</f>
        <v>534080</v>
      </c>
      <c r="F18" s="56">
        <f>D18+E18</f>
        <v>887760</v>
      </c>
      <c r="G18" s="171">
        <f aca="true" t="shared" si="1" ref="G18:I19">G382+G462</f>
        <v>0</v>
      </c>
      <c r="H18" s="171">
        <f t="shared" si="1"/>
        <v>64399.99999992592</v>
      </c>
      <c r="I18" s="171">
        <f t="shared" si="1"/>
        <v>0</v>
      </c>
      <c r="J18" s="171">
        <f>G18+H18+I18</f>
        <v>64399.99999992592</v>
      </c>
      <c r="K18" s="56">
        <f>K382+K462</f>
        <v>0</v>
      </c>
      <c r="L18" s="56">
        <f>L382+L462</f>
        <v>0</v>
      </c>
      <c r="M18" s="56">
        <f>M382+M462</f>
        <v>0</v>
      </c>
      <c r="N18" s="56">
        <f>N382+N462</f>
        <v>0</v>
      </c>
      <c r="O18" s="56">
        <f>O382+O462</f>
        <v>0</v>
      </c>
      <c r="P18" s="56">
        <f t="shared" si="0"/>
        <v>0</v>
      </c>
      <c r="Q18" s="41"/>
    </row>
    <row r="19" spans="1:17" ht="51" customHeight="1">
      <c r="A19" s="55" t="s">
        <v>331</v>
      </c>
      <c r="B19" s="55"/>
      <c r="C19" s="55"/>
      <c r="D19" s="56">
        <f>D383+D463</f>
        <v>0</v>
      </c>
      <c r="E19" s="56">
        <f aca="true" t="shared" si="2" ref="E19:O19">E383+E463</f>
        <v>0</v>
      </c>
      <c r="F19" s="56">
        <f>D19+E19</f>
        <v>0</v>
      </c>
      <c r="G19" s="171">
        <f t="shared" si="1"/>
        <v>219999.99999799998</v>
      </c>
      <c r="H19" s="171">
        <f t="shared" si="1"/>
        <v>814109.999999774</v>
      </c>
      <c r="I19" s="171">
        <f t="shared" si="1"/>
        <v>0</v>
      </c>
      <c r="J19" s="171">
        <f>G19+H19+I19</f>
        <v>1034109.999997774</v>
      </c>
      <c r="K19" s="56">
        <f t="shared" si="2"/>
        <v>0</v>
      </c>
      <c r="L19" s="56">
        <f t="shared" si="2"/>
        <v>0</v>
      </c>
      <c r="M19" s="56">
        <f t="shared" si="2"/>
        <v>0</v>
      </c>
      <c r="N19" s="56">
        <f t="shared" si="2"/>
        <v>579718</v>
      </c>
      <c r="O19" s="56">
        <f t="shared" si="2"/>
        <v>644501.9999997</v>
      </c>
      <c r="P19" s="56">
        <f t="shared" si="0"/>
        <v>1224219.9999997</v>
      </c>
      <c r="Q19" s="41"/>
    </row>
    <row r="20" spans="1:17" ht="29.25" customHeight="1">
      <c r="A20" s="55" t="s">
        <v>75</v>
      </c>
      <c r="B20" s="55"/>
      <c r="C20" s="55"/>
      <c r="D20" s="56">
        <f>D28</f>
        <v>132300</v>
      </c>
      <c r="E20" s="56">
        <f>E28</f>
        <v>0</v>
      </c>
      <c r="F20" s="56">
        <f>D20+E20</f>
        <v>132300</v>
      </c>
      <c r="G20" s="171">
        <f>G28</f>
        <v>172439.79</v>
      </c>
      <c r="H20" s="171">
        <f>H28</f>
        <v>0</v>
      </c>
      <c r="I20" s="171">
        <f>I28</f>
        <v>0</v>
      </c>
      <c r="J20" s="171">
        <f>G20+H20</f>
        <v>172439.79</v>
      </c>
      <c r="K20" s="56">
        <f>K28</f>
        <v>0</v>
      </c>
      <c r="L20" s="56">
        <f>L28</f>
        <v>0</v>
      </c>
      <c r="M20" s="56">
        <f>M28</f>
        <v>0</v>
      </c>
      <c r="N20" s="56">
        <f>N28</f>
        <v>0</v>
      </c>
      <c r="O20" s="56">
        <f>O28</f>
        <v>0</v>
      </c>
      <c r="P20" s="56">
        <f t="shared" si="0"/>
        <v>0</v>
      </c>
      <c r="Q20" s="41"/>
    </row>
    <row r="21" spans="1:235" s="110" customFormat="1" ht="29.25" customHeight="1">
      <c r="A21" s="169" t="s">
        <v>323</v>
      </c>
      <c r="B21" s="170"/>
      <c r="C21" s="170"/>
      <c r="D21" s="171"/>
      <c r="E21" s="171"/>
      <c r="F21" s="171"/>
      <c r="G21" s="171">
        <f>G29</f>
        <v>365080.002</v>
      </c>
      <c r="H21" s="171">
        <f aca="true" t="shared" si="3" ref="H21:O21">H29</f>
        <v>0</v>
      </c>
      <c r="I21" s="171">
        <f t="shared" si="3"/>
        <v>0</v>
      </c>
      <c r="J21" s="171">
        <f>G21+H21+I21</f>
        <v>365080.002</v>
      </c>
      <c r="K21" s="171">
        <f t="shared" si="3"/>
        <v>0</v>
      </c>
      <c r="L21" s="171">
        <f t="shared" si="3"/>
        <v>0</v>
      </c>
      <c r="M21" s="171">
        <f t="shared" si="3"/>
        <v>0</v>
      </c>
      <c r="N21" s="171">
        <f t="shared" si="3"/>
        <v>100000.23936608182</v>
      </c>
      <c r="O21" s="171">
        <f t="shared" si="3"/>
        <v>0</v>
      </c>
      <c r="P21" s="171">
        <f t="shared" si="0"/>
        <v>100000.23936608182</v>
      </c>
      <c r="Q21" s="172"/>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09"/>
      <c r="DE21" s="109"/>
      <c r="DF21" s="109"/>
      <c r="DG21" s="109"/>
      <c r="DH21" s="109"/>
      <c r="DI21" s="109"/>
      <c r="DJ21" s="109"/>
      <c r="DK21" s="109"/>
      <c r="DL21" s="109"/>
      <c r="DM21" s="109"/>
      <c r="DN21" s="109"/>
      <c r="DO21" s="109"/>
      <c r="DP21" s="109"/>
      <c r="DQ21" s="109"/>
      <c r="DR21" s="109"/>
      <c r="DS21" s="109"/>
      <c r="DT21" s="109"/>
      <c r="DU21" s="109"/>
      <c r="DV21" s="109"/>
      <c r="DW21" s="109"/>
      <c r="DX21" s="109"/>
      <c r="DY21" s="109"/>
      <c r="DZ21" s="109"/>
      <c r="EA21" s="109"/>
      <c r="EB21" s="109"/>
      <c r="EC21" s="109"/>
      <c r="ED21" s="109"/>
      <c r="EE21" s="109"/>
      <c r="EF21" s="109"/>
      <c r="EG21" s="109"/>
      <c r="EH21" s="109"/>
      <c r="EI21" s="109"/>
      <c r="EJ21" s="109"/>
      <c r="EK21" s="109"/>
      <c r="EL21" s="109"/>
      <c r="EM21" s="109"/>
      <c r="EN21" s="109"/>
      <c r="EO21" s="109"/>
      <c r="EP21" s="109"/>
      <c r="EQ21" s="109"/>
      <c r="ER21" s="109"/>
      <c r="ES21" s="109"/>
      <c r="ET21" s="109"/>
      <c r="EU21" s="109"/>
      <c r="EV21" s="109"/>
      <c r="EW21" s="109"/>
      <c r="EX21" s="109"/>
      <c r="EY21" s="109"/>
      <c r="EZ21" s="109"/>
      <c r="FA21" s="109"/>
      <c r="FB21" s="109"/>
      <c r="FC21" s="109"/>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row>
    <row r="22" spans="1:17" ht="20.25" customHeight="1">
      <c r="A22" s="55" t="s">
        <v>218</v>
      </c>
      <c r="B22" s="55"/>
      <c r="C22" s="55"/>
      <c r="D22" s="56">
        <f>D16+D17+D18+D20</f>
        <v>93337280.002</v>
      </c>
      <c r="E22" s="56">
        <f>E16+E17+E18+E20</f>
        <v>102144800</v>
      </c>
      <c r="F22" s="56">
        <f>F16+F17+F18+F20</f>
        <v>195482080.002</v>
      </c>
      <c r="G22" s="56">
        <f>G16+G17+G18+G20+G21+G19</f>
        <v>140951969.78224823</v>
      </c>
      <c r="H22" s="56">
        <f>H16+H17+H18+H20+H21+H19</f>
        <v>342828012.4999591</v>
      </c>
      <c r="I22" s="56">
        <f>I16+I17+I18+I20+I21+I19</f>
        <v>47000</v>
      </c>
      <c r="J22" s="56">
        <f>J16+J17+J18+J20+J21+J19</f>
        <v>483826982.2822074</v>
      </c>
      <c r="K22" s="56" t="e">
        <f>K16+K17+K18+K20</f>
        <v>#REF!</v>
      </c>
      <c r="L22" s="56" t="e">
        <f>L16+L17+L18+L20</f>
        <v>#REF!</v>
      </c>
      <c r="M22" s="56" t="e">
        <f>M16+M17+M18+M20</f>
        <v>#REF!</v>
      </c>
      <c r="N22" s="56">
        <f>N16+N17+N18+N20+N19+N21</f>
        <v>248948778.00405672</v>
      </c>
      <c r="O22" s="56">
        <f>O16+O17+O18+O20+O19+O21</f>
        <v>489298134.00639373</v>
      </c>
      <c r="P22" s="56">
        <f>P16+P17+P18+P20+P19+P21</f>
        <v>738246912.0104504</v>
      </c>
      <c r="Q22" s="41"/>
    </row>
    <row r="23" spans="1:235" s="83" customFormat="1" ht="30.75" customHeight="1">
      <c r="A23" s="115" t="s">
        <v>417</v>
      </c>
      <c r="B23" s="86"/>
      <c r="C23" s="86"/>
      <c r="D23" s="116">
        <f>D25+D26+D28</f>
        <v>85352300</v>
      </c>
      <c r="E23" s="116">
        <f aca="true" t="shared" si="4" ref="E23:M23">E25+E26+E28</f>
        <v>73485300</v>
      </c>
      <c r="F23" s="116">
        <f>F25+F26+F28</f>
        <v>158837600</v>
      </c>
      <c r="G23" s="116">
        <f>G25+G26+G28+G29</f>
        <v>117518019.7841344</v>
      </c>
      <c r="H23" s="116">
        <f>H25+H26+H28+H29</f>
        <v>155348611.5</v>
      </c>
      <c r="I23" s="116">
        <f>I25+I26+I28+I29</f>
        <v>0</v>
      </c>
      <c r="J23" s="116">
        <f t="shared" si="4"/>
        <v>272501551.2821344</v>
      </c>
      <c r="K23" s="116">
        <f t="shared" si="4"/>
        <v>-1039.33</v>
      </c>
      <c r="L23" s="116">
        <f t="shared" si="4"/>
        <v>-1039.33</v>
      </c>
      <c r="M23" s="116">
        <f t="shared" si="4"/>
        <v>-1039.33</v>
      </c>
      <c r="N23" s="116">
        <f>N25+N26+N28+N29</f>
        <v>210464300.0020197</v>
      </c>
      <c r="O23" s="116">
        <f>O25+O26+O28+O29</f>
        <v>197171500.001894</v>
      </c>
      <c r="P23" s="116">
        <f>N23+O23</f>
        <v>407635800.0039137</v>
      </c>
      <c r="Q23" s="117"/>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row>
    <row r="24" spans="1:17" ht="27" customHeight="1">
      <c r="A24" s="18" t="s">
        <v>219</v>
      </c>
      <c r="B24" s="8"/>
      <c r="C24" s="8"/>
      <c r="D24" s="10"/>
      <c r="E24" s="10"/>
      <c r="F24" s="10"/>
      <c r="G24" s="10"/>
      <c r="H24" s="10"/>
      <c r="I24" s="10"/>
      <c r="J24" s="10"/>
      <c r="K24" s="11"/>
      <c r="L24" s="11"/>
      <c r="M24" s="11"/>
      <c r="N24" s="10"/>
      <c r="O24" s="10"/>
      <c r="P24" s="10"/>
      <c r="Q24" s="41"/>
    </row>
    <row r="25" spans="1:235" s="83" customFormat="1" ht="15" customHeight="1">
      <c r="A25" s="105" t="s">
        <v>97</v>
      </c>
      <c r="B25" s="105"/>
      <c r="C25" s="105"/>
      <c r="D25" s="116">
        <f>D77+(D92*D95)+D141+D169+D206+D247+D262+D282+D292+D99</f>
        <v>34484000</v>
      </c>
      <c r="E25" s="116">
        <f>E77+(E92*E95)+E141+E169+E206+E247+E262+E282+E292</f>
        <v>14667500</v>
      </c>
      <c r="F25" s="116">
        <f>D25+E25</f>
        <v>49151500</v>
      </c>
      <c r="G25" s="116">
        <f>G77+(G92*G95)+G141+G169+G206+G247+G262+G282+G292+G99-G29+G50</f>
        <v>53097299.994605385</v>
      </c>
      <c r="H25" s="116">
        <f>H77+(H92*H95)+H141+H169+H206+H247+H262+H282+H292</f>
        <v>23839682.5</v>
      </c>
      <c r="I25" s="116">
        <f>I77+(I92*I95)+I141+I169+I206+I247+I262+I282+I292</f>
        <v>0</v>
      </c>
      <c r="J25" s="116">
        <f>G25+H25</f>
        <v>76936982.49460539</v>
      </c>
      <c r="K25" s="116">
        <f>K77+(K92*K95)+K141+K169+K206+K247+K262+K282+K292</f>
        <v>-1039.33</v>
      </c>
      <c r="L25" s="116">
        <f>L77+(L92*L95)+L141+L169+L206+L247+L262+L282+L292</f>
        <v>-1039.33</v>
      </c>
      <c r="M25" s="116">
        <f>M77+(M92*M95)+M141+M169+M206+M247+M262+M282+M292</f>
        <v>-1039.33</v>
      </c>
      <c r="N25" s="116">
        <f>N77+(N92*N95)+N141+N169+N206+N247+N262+N282+N292+N99+N50-N29</f>
        <v>137808299.76267362</v>
      </c>
      <c r="O25" s="116">
        <f>O77+(O92*O95)+O141+O169+O206+O247+O262+O282+O292</f>
        <v>58288000.001894</v>
      </c>
      <c r="P25" s="116">
        <f>N25+O25</f>
        <v>196096299.7645676</v>
      </c>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row>
    <row r="26" spans="1:235" s="83" customFormat="1" ht="13.5" customHeight="1">
      <c r="A26" s="105" t="s">
        <v>98</v>
      </c>
      <c r="B26" s="105"/>
      <c r="C26" s="105"/>
      <c r="D26" s="116">
        <f>D30+D41+D59+D106+D113-D28</f>
        <v>50736000</v>
      </c>
      <c r="E26" s="116">
        <f>E30+E41+E59+E106+E113-E28+(E91*E94)</f>
        <v>58817800</v>
      </c>
      <c r="F26" s="116">
        <f>D26+E26</f>
        <v>109553800</v>
      </c>
      <c r="G26" s="116">
        <f>G30+G41+G59+G106+G113-G28</f>
        <v>63883199.997529</v>
      </c>
      <c r="H26" s="116">
        <f>H30+H41+H59+H106+H113-H28+(J91*J94)-600180</f>
        <v>131508929</v>
      </c>
      <c r="I26" s="116">
        <f>I30+I41+I59+I106+I113-I28+(K91*K94)</f>
        <v>0</v>
      </c>
      <c r="J26" s="116">
        <f>G26+H26</f>
        <v>195392128.997529</v>
      </c>
      <c r="K26" s="116">
        <f>K30+K41+K59+K106+K113-K28+(L91*L94)</f>
        <v>0</v>
      </c>
      <c r="L26" s="116">
        <f>L30+L41+L59+L106+L113-L28+(M91*M94)</f>
        <v>0</v>
      </c>
      <c r="M26" s="116">
        <f>M30+M41+M59+M106+M113-M28+(N91*N94)</f>
        <v>0</v>
      </c>
      <c r="N26" s="116">
        <f>N30+N41+N59+N106+N113+N28</f>
        <v>72555999.99998</v>
      </c>
      <c r="O26" s="116">
        <f>O30+O41+O59+O106+O113-O28+O91*O94-2000</f>
        <v>138883500</v>
      </c>
      <c r="P26" s="116">
        <f>N26+O26</f>
        <v>211439499.99998</v>
      </c>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row>
    <row r="27" spans="1:235" s="83" customFormat="1" ht="30.75" customHeight="1" hidden="1">
      <c r="A27" s="105"/>
      <c r="B27" s="105"/>
      <c r="C27" s="105"/>
      <c r="D27" s="116">
        <f>D30+D41+D77+D59+D113</f>
        <v>57221000</v>
      </c>
      <c r="E27" s="116">
        <f>E30+E41+E77+E59+E113</f>
        <v>25700000</v>
      </c>
      <c r="F27" s="116">
        <f>D27+E27</f>
        <v>82921000</v>
      </c>
      <c r="G27" s="116">
        <f>G30+G41+G77+G59+G113</f>
        <v>73655639.78602898</v>
      </c>
      <c r="H27" s="116">
        <f>H30+H41+H77+H59+H113</f>
        <v>72700000</v>
      </c>
      <c r="I27" s="116"/>
      <c r="J27" s="116">
        <f>G27+H27</f>
        <v>146355639.78602898</v>
      </c>
      <c r="K27" s="116">
        <f>K30+K41+K77+K59+K113</f>
        <v>0</v>
      </c>
      <c r="L27" s="116">
        <f>L30+L41+L77+L59+L113</f>
        <v>0</v>
      </c>
      <c r="M27" s="116">
        <f>M30+M41+M77+M59+M113</f>
        <v>0</v>
      </c>
      <c r="N27" s="116">
        <f>N30+N41+N77+N59+N113</f>
        <v>124756000.00416</v>
      </c>
      <c r="O27" s="116" t="e">
        <f>O31+O42+#REF!+#REF!</f>
        <v>#REF!</v>
      </c>
      <c r="P27" s="116" t="e">
        <f>N27+O27</f>
        <v>#REF!</v>
      </c>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row>
    <row r="28" spans="1:235" s="83" customFormat="1" ht="13.5" customHeight="1">
      <c r="A28" s="105" t="s">
        <v>217</v>
      </c>
      <c r="B28" s="105"/>
      <c r="C28" s="105"/>
      <c r="D28" s="116">
        <v>132300</v>
      </c>
      <c r="E28" s="116"/>
      <c r="F28" s="116">
        <f>D28+E28</f>
        <v>132300</v>
      </c>
      <c r="G28" s="116">
        <f>135000+37439.79</f>
        <v>172439.79</v>
      </c>
      <c r="H28" s="116"/>
      <c r="I28" s="116"/>
      <c r="J28" s="116">
        <f>G28+H28</f>
        <v>172439.79</v>
      </c>
      <c r="K28" s="116"/>
      <c r="L28" s="116"/>
      <c r="M28" s="116"/>
      <c r="N28" s="116">
        <f>165000-165000</f>
        <v>0</v>
      </c>
      <c r="O28" s="116"/>
      <c r="P28" s="116">
        <f>N28+O28</f>
        <v>0</v>
      </c>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row>
    <row r="29" spans="1:235" s="83" customFormat="1" ht="24">
      <c r="A29" s="105" t="s">
        <v>323</v>
      </c>
      <c r="B29" s="105"/>
      <c r="C29" s="105"/>
      <c r="D29" s="116"/>
      <c r="E29" s="116"/>
      <c r="F29" s="116"/>
      <c r="G29" s="116">
        <f>G252*G257</f>
        <v>365080.002</v>
      </c>
      <c r="H29" s="116">
        <f aca="true" t="shared" si="5" ref="H29:O29">H252*H257</f>
        <v>0</v>
      </c>
      <c r="I29" s="116">
        <f t="shared" si="5"/>
        <v>0</v>
      </c>
      <c r="J29" s="116">
        <f>G29+H29+I29</f>
        <v>365080.002</v>
      </c>
      <c r="K29" s="116">
        <f t="shared" si="5"/>
        <v>0</v>
      </c>
      <c r="L29" s="116">
        <f t="shared" si="5"/>
        <v>0</v>
      </c>
      <c r="M29" s="116">
        <f t="shared" si="5"/>
        <v>0</v>
      </c>
      <c r="N29" s="116">
        <f t="shared" si="5"/>
        <v>100000.23936608182</v>
      </c>
      <c r="O29" s="116">
        <f t="shared" si="5"/>
        <v>0</v>
      </c>
      <c r="P29" s="116">
        <f>N29+O29</f>
        <v>100000.23936608182</v>
      </c>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row>
    <row r="30" spans="1:235" s="99" customFormat="1" ht="33.75">
      <c r="A30" s="80" t="s">
        <v>44</v>
      </c>
      <c r="B30" s="86"/>
      <c r="C30" s="86"/>
      <c r="D30" s="87"/>
      <c r="E30" s="87">
        <f>E37*E35</f>
        <v>22500000</v>
      </c>
      <c r="F30" s="87">
        <f>F37*F35</f>
        <v>22500000</v>
      </c>
      <c r="G30" s="87"/>
      <c r="H30" s="87">
        <f>H35*H37</f>
        <v>71500000</v>
      </c>
      <c r="I30" s="87"/>
      <c r="J30" s="87">
        <f>H30</f>
        <v>71500000</v>
      </c>
      <c r="K30" s="92"/>
      <c r="L30" s="92"/>
      <c r="M30" s="92"/>
      <c r="N30" s="87"/>
      <c r="O30" s="87">
        <f>(O37*O35)</f>
        <v>32400000</v>
      </c>
      <c r="P30" s="87">
        <f>(P37*P35)</f>
        <v>32400000</v>
      </c>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c r="CZ30" s="98"/>
      <c r="DA30" s="98"/>
      <c r="DB30" s="98"/>
      <c r="DC30" s="98"/>
      <c r="DD30" s="98"/>
      <c r="DE30" s="98"/>
      <c r="DF30" s="98"/>
      <c r="DG30" s="98"/>
      <c r="DH30" s="98"/>
      <c r="DI30" s="98"/>
      <c r="DJ30" s="98"/>
      <c r="DK30" s="98"/>
      <c r="DL30" s="98"/>
      <c r="DM30" s="98"/>
      <c r="DN30" s="98"/>
      <c r="DO30" s="98"/>
      <c r="DP30" s="98"/>
      <c r="DQ30" s="98"/>
      <c r="DR30" s="98"/>
      <c r="DS30" s="98"/>
      <c r="DT30" s="98"/>
      <c r="DU30" s="98"/>
      <c r="DV30" s="98"/>
      <c r="DW30" s="98"/>
      <c r="DX30" s="98"/>
      <c r="DY30" s="98"/>
      <c r="DZ30" s="98"/>
      <c r="EA30" s="98"/>
      <c r="EB30" s="98"/>
      <c r="EC30" s="98"/>
      <c r="ED30" s="98"/>
      <c r="EE30" s="98"/>
      <c r="EF30" s="98"/>
      <c r="EG30" s="98"/>
      <c r="EH30" s="98"/>
      <c r="EI30" s="98"/>
      <c r="EJ30" s="98"/>
      <c r="EK30" s="98"/>
      <c r="EL30" s="98"/>
      <c r="EM30" s="98"/>
      <c r="EN30" s="98"/>
      <c r="EO30" s="98"/>
      <c r="EP30" s="98"/>
      <c r="EQ30" s="98"/>
      <c r="ER30" s="98"/>
      <c r="ES30" s="98"/>
      <c r="ET30" s="98"/>
      <c r="EU30" s="98"/>
      <c r="EV30" s="98"/>
      <c r="EW30" s="98"/>
      <c r="EX30" s="98"/>
      <c r="EY30" s="98"/>
      <c r="EZ30" s="98"/>
      <c r="FA30" s="98"/>
      <c r="FB30" s="98"/>
      <c r="FC30" s="98"/>
      <c r="FD30" s="98"/>
      <c r="FE30" s="98"/>
      <c r="FF30" s="98"/>
      <c r="FG30" s="98"/>
      <c r="FH30" s="98"/>
      <c r="FI30" s="98"/>
      <c r="FJ30" s="98"/>
      <c r="FK30" s="98"/>
      <c r="FL30" s="98"/>
      <c r="FM30" s="98"/>
      <c r="FN30" s="98"/>
      <c r="FO30" s="98"/>
      <c r="FP30" s="98"/>
      <c r="FQ30" s="98"/>
      <c r="FR30" s="98"/>
      <c r="FS30" s="98"/>
      <c r="FT30" s="98"/>
      <c r="FU30" s="98"/>
      <c r="FV30" s="98"/>
      <c r="FW30" s="98"/>
      <c r="FX30" s="98"/>
      <c r="FY30" s="98"/>
      <c r="FZ30" s="98"/>
      <c r="GA30" s="98"/>
      <c r="GB30" s="98"/>
      <c r="GC30" s="98"/>
      <c r="GD30" s="98"/>
      <c r="GE30" s="98"/>
      <c r="GF30" s="98"/>
      <c r="GG30" s="98"/>
      <c r="GH30" s="98"/>
      <c r="GI30" s="98"/>
      <c r="GJ30" s="98"/>
      <c r="GK30" s="98"/>
      <c r="GL30" s="98"/>
      <c r="GM30" s="98"/>
      <c r="GN30" s="98"/>
      <c r="GO30" s="98"/>
      <c r="GP30" s="98"/>
      <c r="GQ30" s="98"/>
      <c r="GR30" s="98"/>
      <c r="GS30" s="98"/>
      <c r="GT30" s="98"/>
      <c r="GU30" s="98"/>
      <c r="GV30" s="98"/>
      <c r="GW30" s="98"/>
      <c r="GX30" s="98"/>
      <c r="GY30" s="98"/>
      <c r="GZ30" s="98"/>
      <c r="HA30" s="98"/>
      <c r="HB30" s="98"/>
      <c r="HC30" s="98"/>
      <c r="HD30" s="98"/>
      <c r="HE30" s="98"/>
      <c r="HF30" s="98"/>
      <c r="HG30" s="98"/>
      <c r="HH30" s="98"/>
      <c r="HI30" s="98"/>
      <c r="HJ30" s="98"/>
      <c r="HK30" s="98"/>
      <c r="HL30" s="98"/>
      <c r="HM30" s="98"/>
      <c r="HN30" s="98"/>
      <c r="HO30" s="98"/>
      <c r="HP30" s="98"/>
      <c r="HQ30" s="98"/>
      <c r="HR30" s="98"/>
      <c r="HS30" s="98"/>
      <c r="HT30" s="98"/>
      <c r="HU30" s="98"/>
      <c r="HV30" s="98"/>
      <c r="HW30" s="98"/>
      <c r="HX30" s="98"/>
      <c r="HY30" s="98"/>
      <c r="HZ30" s="98"/>
      <c r="IA30" s="98"/>
    </row>
    <row r="31" spans="1:235" s="48" customFormat="1" ht="12">
      <c r="A31" s="52" t="s">
        <v>4</v>
      </c>
      <c r="B31" s="59"/>
      <c r="C31" s="59"/>
      <c r="D31" s="62"/>
      <c r="E31" s="62"/>
      <c r="F31" s="62"/>
      <c r="G31" s="62"/>
      <c r="H31" s="62"/>
      <c r="I31" s="62"/>
      <c r="J31" s="62"/>
      <c r="K31" s="61"/>
      <c r="L31" s="61"/>
      <c r="M31" s="61"/>
      <c r="N31" s="62"/>
      <c r="O31" s="62"/>
      <c r="P31" s="62"/>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row>
    <row r="32" spans="1:235" s="48" customFormat="1" ht="27" customHeight="1">
      <c r="A32" s="53" t="s">
        <v>9</v>
      </c>
      <c r="B32" s="57"/>
      <c r="C32" s="57"/>
      <c r="D32" s="60"/>
      <c r="E32" s="60">
        <v>270000</v>
      </c>
      <c r="F32" s="60">
        <f>E32</f>
        <v>270000</v>
      </c>
      <c r="G32" s="60"/>
      <c r="H32" s="60">
        <v>270000</v>
      </c>
      <c r="I32" s="60"/>
      <c r="J32" s="60">
        <f>H32</f>
        <v>270000</v>
      </c>
      <c r="K32" s="61"/>
      <c r="L32" s="61"/>
      <c r="M32" s="61"/>
      <c r="N32" s="60"/>
      <c r="O32" s="60">
        <v>300000</v>
      </c>
      <c r="P32" s="60">
        <f>O32</f>
        <v>300000</v>
      </c>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row>
    <row r="33" spans="1:235" s="48" customFormat="1" ht="27" customHeight="1">
      <c r="A33" s="53" t="s">
        <v>220</v>
      </c>
      <c r="B33" s="57"/>
      <c r="C33" s="57"/>
      <c r="D33" s="60"/>
      <c r="E33" s="60"/>
      <c r="F33" s="60"/>
      <c r="G33" s="60"/>
      <c r="H33" s="60"/>
      <c r="I33" s="60"/>
      <c r="J33" s="60"/>
      <c r="K33" s="61"/>
      <c r="L33" s="61"/>
      <c r="M33" s="61"/>
      <c r="N33" s="60"/>
      <c r="O33" s="60"/>
      <c r="P33" s="60"/>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row>
    <row r="34" spans="1:235" s="48" customFormat="1" ht="12">
      <c r="A34" s="52" t="s">
        <v>5</v>
      </c>
      <c r="B34" s="59"/>
      <c r="C34" s="59"/>
      <c r="D34" s="60"/>
      <c r="E34" s="62"/>
      <c r="F34" s="62"/>
      <c r="G34" s="60"/>
      <c r="H34" s="62"/>
      <c r="I34" s="62"/>
      <c r="J34" s="62"/>
      <c r="K34" s="61"/>
      <c r="L34" s="61"/>
      <c r="M34" s="61"/>
      <c r="N34" s="60"/>
      <c r="O34" s="62"/>
      <c r="P34" s="62"/>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row>
    <row r="35" spans="1:235" s="48" customFormat="1" ht="22.5">
      <c r="A35" s="53" t="s">
        <v>12</v>
      </c>
      <c r="B35" s="57"/>
      <c r="C35" s="57"/>
      <c r="D35" s="60"/>
      <c r="E35" s="60">
        <f>50000+25000</f>
        <v>75000</v>
      </c>
      <c r="F35" s="60">
        <f>E35</f>
        <v>75000</v>
      </c>
      <c r="G35" s="60"/>
      <c r="H35" s="60">
        <f>50000+25000+103750</f>
        <v>178750</v>
      </c>
      <c r="I35" s="60"/>
      <c r="J35" s="60">
        <f>H35</f>
        <v>178750</v>
      </c>
      <c r="K35" s="61"/>
      <c r="L35" s="61"/>
      <c r="M35" s="61"/>
      <c r="N35" s="60"/>
      <c r="O35" s="60">
        <f>54000+27000</f>
        <v>81000</v>
      </c>
      <c r="P35" s="60">
        <f>O35</f>
        <v>81000</v>
      </c>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row>
    <row r="36" spans="1:235" s="48" customFormat="1" ht="12">
      <c r="A36" s="52" t="s">
        <v>7</v>
      </c>
      <c r="B36" s="59"/>
      <c r="C36" s="59"/>
      <c r="D36" s="60"/>
      <c r="E36" s="62"/>
      <c r="F36" s="62"/>
      <c r="G36" s="60"/>
      <c r="H36" s="62"/>
      <c r="I36" s="62"/>
      <c r="J36" s="62"/>
      <c r="K36" s="61"/>
      <c r="L36" s="61"/>
      <c r="M36" s="61"/>
      <c r="N36" s="60"/>
      <c r="O36" s="62"/>
      <c r="P36" s="62"/>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row>
    <row r="37" spans="1:235" s="48" customFormat="1" ht="22.5">
      <c r="A37" s="53" t="s">
        <v>17</v>
      </c>
      <c r="B37" s="57"/>
      <c r="C37" s="57"/>
      <c r="D37" s="60"/>
      <c r="E37" s="60">
        <v>300</v>
      </c>
      <c r="F37" s="60">
        <f>E37</f>
        <v>300</v>
      </c>
      <c r="G37" s="60"/>
      <c r="H37" s="60">
        <v>400</v>
      </c>
      <c r="I37" s="60"/>
      <c r="J37" s="60">
        <f>H37</f>
        <v>400</v>
      </c>
      <c r="K37" s="61"/>
      <c r="L37" s="61"/>
      <c r="M37" s="61"/>
      <c r="N37" s="60"/>
      <c r="O37" s="60">
        <v>400</v>
      </c>
      <c r="P37" s="60">
        <f>O37</f>
        <v>400</v>
      </c>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row>
    <row r="38" spans="1:235" s="48" customFormat="1" ht="12">
      <c r="A38" s="52" t="s">
        <v>6</v>
      </c>
      <c r="B38" s="59"/>
      <c r="C38" s="59"/>
      <c r="D38" s="60"/>
      <c r="E38" s="62"/>
      <c r="F38" s="62"/>
      <c r="G38" s="60"/>
      <c r="H38" s="62"/>
      <c r="I38" s="62"/>
      <c r="J38" s="62"/>
      <c r="K38" s="61"/>
      <c r="L38" s="61"/>
      <c r="M38" s="61"/>
      <c r="N38" s="60"/>
      <c r="O38" s="62"/>
      <c r="P38" s="62"/>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row>
    <row r="39" spans="1:235" s="48" customFormat="1" ht="22.5">
      <c r="A39" s="53" t="s">
        <v>23</v>
      </c>
      <c r="B39" s="57"/>
      <c r="C39" s="57"/>
      <c r="D39" s="60"/>
      <c r="E39" s="60">
        <f>E35/E32*100</f>
        <v>27.77777777777778</v>
      </c>
      <c r="F39" s="60">
        <f>F35/F32*100</f>
        <v>27.77777777777778</v>
      </c>
      <c r="G39" s="60"/>
      <c r="H39" s="60">
        <f>H35/H32*100</f>
        <v>66.20370370370371</v>
      </c>
      <c r="I39" s="60"/>
      <c r="J39" s="60">
        <f>J35/J32*100</f>
        <v>66.20370370370371</v>
      </c>
      <c r="K39" s="61"/>
      <c r="L39" s="61"/>
      <c r="M39" s="61"/>
      <c r="N39" s="60"/>
      <c r="O39" s="60">
        <f>O35/O32*100</f>
        <v>27</v>
      </c>
      <c r="P39" s="60">
        <f>P35/P32*100</f>
        <v>27</v>
      </c>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row>
    <row r="40" spans="1:235" s="175" customFormat="1" ht="27" customHeight="1">
      <c r="A40" s="105" t="s">
        <v>417</v>
      </c>
      <c r="B40" s="75"/>
      <c r="C40" s="75"/>
      <c r="D40" s="76"/>
      <c r="E40" s="76"/>
      <c r="F40" s="76"/>
      <c r="G40" s="76"/>
      <c r="H40" s="76"/>
      <c r="I40" s="76"/>
      <c r="J40" s="76"/>
      <c r="K40" s="173"/>
      <c r="L40" s="173"/>
      <c r="M40" s="173"/>
      <c r="N40" s="76"/>
      <c r="O40" s="76"/>
      <c r="P40" s="76"/>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4"/>
      <c r="FQ40" s="174"/>
      <c r="FR40" s="174"/>
      <c r="FS40" s="174"/>
      <c r="FT40" s="174"/>
      <c r="FU40" s="174"/>
      <c r="FV40" s="174"/>
      <c r="FW40" s="174"/>
      <c r="FX40" s="174"/>
      <c r="FY40" s="174"/>
      <c r="FZ40" s="174"/>
      <c r="GA40" s="174"/>
      <c r="GB40" s="174"/>
      <c r="GC40" s="174"/>
      <c r="GD40" s="174"/>
      <c r="GE40" s="174"/>
      <c r="GF40" s="174"/>
      <c r="GG40" s="174"/>
      <c r="GH40" s="174"/>
      <c r="GI40" s="174"/>
      <c r="GJ40" s="174"/>
      <c r="GK40" s="174"/>
      <c r="GL40" s="174"/>
      <c r="GM40" s="174"/>
      <c r="GN40" s="174"/>
      <c r="GO40" s="174"/>
      <c r="GP40" s="174"/>
      <c r="GQ40" s="174"/>
      <c r="GR40" s="174"/>
      <c r="GS40" s="174"/>
      <c r="GT40" s="174"/>
      <c r="GU40" s="174"/>
      <c r="GV40" s="174"/>
      <c r="GW40" s="174"/>
      <c r="GX40" s="174"/>
      <c r="GY40" s="174"/>
      <c r="GZ40" s="174"/>
      <c r="HA40" s="174"/>
      <c r="HB40" s="174"/>
      <c r="HC40" s="174"/>
      <c r="HD40" s="174"/>
      <c r="HE40" s="174"/>
      <c r="HF40" s="174"/>
      <c r="HG40" s="174"/>
      <c r="HH40" s="174"/>
      <c r="HI40" s="174"/>
      <c r="HJ40" s="174"/>
      <c r="HK40" s="174"/>
      <c r="HL40" s="174"/>
      <c r="HM40" s="174"/>
      <c r="HN40" s="174"/>
      <c r="HO40" s="174"/>
      <c r="HP40" s="174"/>
      <c r="HQ40" s="174"/>
      <c r="HR40" s="174"/>
      <c r="HS40" s="174"/>
      <c r="HT40" s="174"/>
      <c r="HU40" s="174"/>
      <c r="HV40" s="174"/>
      <c r="HW40" s="174"/>
      <c r="HX40" s="174"/>
      <c r="HY40" s="174"/>
      <c r="HZ40" s="174"/>
      <c r="IA40" s="174"/>
    </row>
    <row r="41" spans="1:235" s="99" customFormat="1" ht="35.25" customHeight="1">
      <c r="A41" s="80" t="s">
        <v>92</v>
      </c>
      <c r="B41" s="86"/>
      <c r="C41" s="86"/>
      <c r="D41" s="87">
        <f>D47*D45+100</f>
        <v>29500000</v>
      </c>
      <c r="E41" s="87"/>
      <c r="F41" s="87">
        <f>F47*F45+100</f>
        <v>29500000</v>
      </c>
      <c r="G41" s="87">
        <f>G45*G47</f>
        <v>38399999.9985</v>
      </c>
      <c r="H41" s="87"/>
      <c r="I41" s="87"/>
      <c r="J41" s="87">
        <f>G41</f>
        <v>38399999.9985</v>
      </c>
      <c r="K41" s="92"/>
      <c r="L41" s="92"/>
      <c r="M41" s="92"/>
      <c r="N41" s="87">
        <f>N45*N47</f>
        <v>38484960</v>
      </c>
      <c r="O41" s="87"/>
      <c r="P41" s="87">
        <f>N41</f>
        <v>38484960</v>
      </c>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row>
    <row r="42" spans="1:235" s="48" customFormat="1" ht="12">
      <c r="A42" s="52" t="s">
        <v>4</v>
      </c>
      <c r="B42" s="59"/>
      <c r="C42" s="59"/>
      <c r="D42" s="60"/>
      <c r="E42" s="60"/>
      <c r="F42" s="60"/>
      <c r="G42" s="60"/>
      <c r="H42" s="60"/>
      <c r="I42" s="60"/>
      <c r="J42" s="60"/>
      <c r="K42" s="61"/>
      <c r="L42" s="61"/>
      <c r="M42" s="61"/>
      <c r="N42" s="60"/>
      <c r="O42" s="60"/>
      <c r="P42" s="60"/>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row>
    <row r="43" spans="1:235" s="48" customFormat="1" ht="22.5">
      <c r="A43" s="53" t="s">
        <v>10</v>
      </c>
      <c r="B43" s="57"/>
      <c r="C43" s="57"/>
      <c r="D43" s="60">
        <v>292000</v>
      </c>
      <c r="E43" s="60"/>
      <c r="F43" s="60">
        <f>D43</f>
        <v>292000</v>
      </c>
      <c r="G43" s="60">
        <v>292000</v>
      </c>
      <c r="H43" s="60"/>
      <c r="I43" s="60"/>
      <c r="J43" s="60">
        <f>G43</f>
        <v>292000</v>
      </c>
      <c r="K43" s="61"/>
      <c r="L43" s="61"/>
      <c r="M43" s="61"/>
      <c r="N43" s="60">
        <v>300000</v>
      </c>
      <c r="O43" s="60"/>
      <c r="P43" s="60">
        <f>N43</f>
        <v>300000</v>
      </c>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row>
    <row r="44" spans="1:235" s="48" customFormat="1" ht="12">
      <c r="A44" s="52" t="s">
        <v>5</v>
      </c>
      <c r="B44" s="59"/>
      <c r="C44" s="59"/>
      <c r="D44" s="60"/>
      <c r="E44" s="60"/>
      <c r="F44" s="60"/>
      <c r="G44" s="60"/>
      <c r="H44" s="60"/>
      <c r="I44" s="60"/>
      <c r="J44" s="60"/>
      <c r="K44" s="61"/>
      <c r="L44" s="61"/>
      <c r="M44" s="61"/>
      <c r="N44" s="60"/>
      <c r="O44" s="60"/>
      <c r="P44" s="60"/>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row>
    <row r="45" spans="1:235" s="48" customFormat="1" ht="22.5">
      <c r="A45" s="53" t="s">
        <v>11</v>
      </c>
      <c r="B45" s="57"/>
      <c r="C45" s="57"/>
      <c r="D45" s="60">
        <f>73333+25000</f>
        <v>98333</v>
      </c>
      <c r="E45" s="60"/>
      <c r="F45" s="60">
        <f>D45</f>
        <v>98333</v>
      </c>
      <c r="G45" s="60">
        <f>73333+25000+8333</f>
        <v>106666</v>
      </c>
      <c r="H45" s="60"/>
      <c r="I45" s="60"/>
      <c r="J45" s="60">
        <f>G45</f>
        <v>106666</v>
      </c>
      <c r="K45" s="61"/>
      <c r="L45" s="61"/>
      <c r="M45" s="61"/>
      <c r="N45" s="111">
        <f>79200+27000-9987.6</f>
        <v>96212.4</v>
      </c>
      <c r="O45" s="60"/>
      <c r="P45" s="60">
        <f>N45</f>
        <v>96212.4</v>
      </c>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row>
    <row r="46" spans="1:235" s="48" customFormat="1" ht="12">
      <c r="A46" s="52" t="s">
        <v>7</v>
      </c>
      <c r="B46" s="59"/>
      <c r="C46" s="59"/>
      <c r="D46" s="60"/>
      <c r="E46" s="60"/>
      <c r="F46" s="60"/>
      <c r="G46" s="60"/>
      <c r="H46" s="60"/>
      <c r="I46" s="60"/>
      <c r="J46" s="60"/>
      <c r="K46" s="61"/>
      <c r="L46" s="61"/>
      <c r="M46" s="61"/>
      <c r="N46" s="60"/>
      <c r="O46" s="60"/>
      <c r="P46" s="60"/>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row>
    <row r="47" spans="1:235" s="48" customFormat="1" ht="24" customHeight="1">
      <c r="A47" s="53" t="s">
        <v>20</v>
      </c>
      <c r="B47" s="57"/>
      <c r="C47" s="57"/>
      <c r="D47" s="60">
        <v>300</v>
      </c>
      <c r="E47" s="60"/>
      <c r="F47" s="60">
        <f>D47</f>
        <v>300</v>
      </c>
      <c r="G47" s="60">
        <v>360.00225</v>
      </c>
      <c r="H47" s="60"/>
      <c r="I47" s="60"/>
      <c r="J47" s="60">
        <f>G47</f>
        <v>360.00225</v>
      </c>
      <c r="K47" s="61"/>
      <c r="L47" s="61"/>
      <c r="M47" s="61"/>
      <c r="N47" s="60">
        <v>400</v>
      </c>
      <c r="O47" s="60"/>
      <c r="P47" s="60">
        <f>N47</f>
        <v>400</v>
      </c>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row>
    <row r="48" spans="1:235" s="48" customFormat="1" ht="12">
      <c r="A48" s="52" t="s">
        <v>6</v>
      </c>
      <c r="B48" s="59"/>
      <c r="C48" s="59"/>
      <c r="D48" s="60"/>
      <c r="E48" s="60"/>
      <c r="F48" s="60"/>
      <c r="G48" s="60"/>
      <c r="H48" s="60"/>
      <c r="I48" s="60"/>
      <c r="J48" s="60"/>
      <c r="K48" s="61"/>
      <c r="L48" s="61"/>
      <c r="M48" s="61"/>
      <c r="N48" s="60"/>
      <c r="O48" s="60"/>
      <c r="P48" s="60"/>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row>
    <row r="49" spans="1:235" s="48" customFormat="1" ht="21.75" customHeight="1">
      <c r="A49" s="53" t="s">
        <v>22</v>
      </c>
      <c r="B49" s="57"/>
      <c r="C49" s="57"/>
      <c r="D49" s="60">
        <f aca="true" t="shared" si="6" ref="D49:J49">D45/D43*100</f>
        <v>33.67568493150685</v>
      </c>
      <c r="E49" s="60"/>
      <c r="F49" s="60">
        <f t="shared" si="6"/>
        <v>33.67568493150685</v>
      </c>
      <c r="G49" s="60">
        <f t="shared" si="6"/>
        <v>36.52945205479452</v>
      </c>
      <c r="H49" s="60"/>
      <c r="I49" s="60"/>
      <c r="J49" s="60">
        <f t="shared" si="6"/>
        <v>36.52945205479452</v>
      </c>
      <c r="K49" s="61"/>
      <c r="L49" s="61"/>
      <c r="M49" s="61"/>
      <c r="N49" s="60">
        <f>N45/N43*100</f>
        <v>32.0708</v>
      </c>
      <c r="O49" s="60"/>
      <c r="P49" s="60">
        <f>P45/P43*100</f>
        <v>32.0708</v>
      </c>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row>
    <row r="50" spans="1:235" s="99" customFormat="1" ht="35.25" customHeight="1">
      <c r="A50" s="80" t="s">
        <v>335</v>
      </c>
      <c r="B50" s="86"/>
      <c r="C50" s="86"/>
      <c r="D50" s="87">
        <f>D56*D54+100</f>
        <v>29500000</v>
      </c>
      <c r="E50" s="87"/>
      <c r="F50" s="87">
        <f>F56*F54</f>
        <v>0</v>
      </c>
      <c r="G50" s="87">
        <f>G54*G56</f>
        <v>150000</v>
      </c>
      <c r="H50" s="87"/>
      <c r="I50" s="87"/>
      <c r="J50" s="87">
        <f>G50</f>
        <v>150000</v>
      </c>
      <c r="K50" s="92"/>
      <c r="L50" s="92"/>
      <c r="M50" s="92"/>
      <c r="N50" s="87">
        <f>N54*N56</f>
        <v>16800000</v>
      </c>
      <c r="O50" s="87"/>
      <c r="P50" s="87">
        <f>N50</f>
        <v>16800000</v>
      </c>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H50" s="98"/>
      <c r="HI50" s="98"/>
      <c r="HJ50" s="98"/>
      <c r="HK50" s="98"/>
      <c r="HL50" s="98"/>
      <c r="HM50" s="98"/>
      <c r="HN50" s="98"/>
      <c r="HO50" s="98"/>
      <c r="HP50" s="98"/>
      <c r="HQ50" s="98"/>
      <c r="HR50" s="98"/>
      <c r="HS50" s="98"/>
      <c r="HT50" s="98"/>
      <c r="HU50" s="98"/>
      <c r="HV50" s="98"/>
      <c r="HW50" s="98"/>
      <c r="HX50" s="98"/>
      <c r="HY50" s="98"/>
      <c r="HZ50" s="98"/>
      <c r="IA50" s="98"/>
    </row>
    <row r="51" spans="1:235" s="48" customFormat="1" ht="12">
      <c r="A51" s="52" t="s">
        <v>4</v>
      </c>
      <c r="B51" s="59"/>
      <c r="C51" s="59"/>
      <c r="D51" s="60"/>
      <c r="E51" s="60"/>
      <c r="F51" s="60"/>
      <c r="G51" s="60"/>
      <c r="H51" s="60"/>
      <c r="I51" s="60"/>
      <c r="J51" s="60"/>
      <c r="K51" s="61"/>
      <c r="L51" s="61"/>
      <c r="M51" s="61"/>
      <c r="N51" s="60"/>
      <c r="O51" s="60"/>
      <c r="P51" s="60"/>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row>
    <row r="52" spans="1:235" s="48" customFormat="1" ht="22.5">
      <c r="A52" s="53" t="s">
        <v>337</v>
      </c>
      <c r="B52" s="57"/>
      <c r="C52" s="57"/>
      <c r="D52" s="60">
        <v>292000</v>
      </c>
      <c r="E52" s="60"/>
      <c r="F52" s="60"/>
      <c r="G52" s="60">
        <v>4</v>
      </c>
      <c r="H52" s="60"/>
      <c r="I52" s="60"/>
      <c r="J52" s="60">
        <f>G52</f>
        <v>4</v>
      </c>
      <c r="K52" s="61"/>
      <c r="L52" s="61"/>
      <c r="M52" s="61"/>
      <c r="N52" s="60">
        <v>3</v>
      </c>
      <c r="O52" s="60"/>
      <c r="P52" s="60">
        <f>N52</f>
        <v>3</v>
      </c>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row>
    <row r="53" spans="1:235" s="48" customFormat="1" ht="12">
      <c r="A53" s="52" t="s">
        <v>5</v>
      </c>
      <c r="B53" s="59"/>
      <c r="C53" s="59"/>
      <c r="D53" s="60"/>
      <c r="E53" s="60"/>
      <c r="F53" s="60"/>
      <c r="G53" s="60"/>
      <c r="H53" s="60"/>
      <c r="I53" s="60"/>
      <c r="J53" s="60"/>
      <c r="K53" s="61"/>
      <c r="L53" s="61"/>
      <c r="M53" s="61"/>
      <c r="N53" s="60"/>
      <c r="O53" s="60"/>
      <c r="P53" s="60"/>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row>
    <row r="54" spans="1:235" s="48" customFormat="1" ht="22.5">
      <c r="A54" s="53" t="s">
        <v>336</v>
      </c>
      <c r="B54" s="57"/>
      <c r="C54" s="57"/>
      <c r="D54" s="60">
        <f>73333+25000</f>
        <v>98333</v>
      </c>
      <c r="E54" s="60"/>
      <c r="F54" s="60"/>
      <c r="G54" s="60">
        <v>1</v>
      </c>
      <c r="H54" s="60"/>
      <c r="I54" s="60"/>
      <c r="J54" s="60">
        <f>G54</f>
        <v>1</v>
      </c>
      <c r="K54" s="61"/>
      <c r="L54" s="61"/>
      <c r="M54" s="61"/>
      <c r="N54" s="60">
        <v>4</v>
      </c>
      <c r="O54" s="60"/>
      <c r="P54" s="60">
        <f>N54</f>
        <v>4</v>
      </c>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row>
    <row r="55" spans="1:235" s="48" customFormat="1" ht="12">
      <c r="A55" s="52" t="s">
        <v>7</v>
      </c>
      <c r="B55" s="59"/>
      <c r="C55" s="59"/>
      <c r="D55" s="60"/>
      <c r="E55" s="60"/>
      <c r="F55" s="60"/>
      <c r="G55" s="60"/>
      <c r="H55" s="60"/>
      <c r="I55" s="60"/>
      <c r="J55" s="60"/>
      <c r="K55" s="61"/>
      <c r="L55" s="61"/>
      <c r="M55" s="61"/>
      <c r="N55" s="60"/>
      <c r="O55" s="60"/>
      <c r="P55" s="60"/>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row>
    <row r="56" spans="1:235" s="48" customFormat="1" ht="22.5">
      <c r="A56" s="53" t="s">
        <v>338</v>
      </c>
      <c r="B56" s="57"/>
      <c r="C56" s="57"/>
      <c r="D56" s="60">
        <v>300</v>
      </c>
      <c r="E56" s="60"/>
      <c r="F56" s="60"/>
      <c r="G56" s="60">
        <v>150000</v>
      </c>
      <c r="H56" s="60"/>
      <c r="I56" s="60"/>
      <c r="J56" s="60">
        <f>G56</f>
        <v>150000</v>
      </c>
      <c r="K56" s="61"/>
      <c r="L56" s="61"/>
      <c r="M56" s="61"/>
      <c r="N56" s="60">
        <v>4200000</v>
      </c>
      <c r="O56" s="60"/>
      <c r="P56" s="60">
        <f>N56</f>
        <v>4200000</v>
      </c>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row>
    <row r="57" spans="1:235" s="48" customFormat="1" ht="12">
      <c r="A57" s="52" t="s">
        <v>6</v>
      </c>
      <c r="B57" s="59"/>
      <c r="C57" s="59"/>
      <c r="D57" s="60"/>
      <c r="E57" s="60"/>
      <c r="F57" s="60"/>
      <c r="G57" s="60"/>
      <c r="H57" s="60"/>
      <c r="I57" s="60"/>
      <c r="J57" s="60"/>
      <c r="K57" s="61"/>
      <c r="L57" s="61"/>
      <c r="M57" s="61"/>
      <c r="N57" s="60"/>
      <c r="O57" s="60"/>
      <c r="P57" s="60"/>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row>
    <row r="58" spans="1:235" s="48" customFormat="1" ht="21.75" customHeight="1">
      <c r="A58" s="53" t="s">
        <v>339</v>
      </c>
      <c r="B58" s="57"/>
      <c r="C58" s="57"/>
      <c r="D58" s="60">
        <f>D54/D52*100</f>
        <v>33.67568493150685</v>
      </c>
      <c r="E58" s="60"/>
      <c r="F58" s="60"/>
      <c r="G58" s="60">
        <f>G54/G52</f>
        <v>0.25</v>
      </c>
      <c r="H58" s="60"/>
      <c r="I58" s="60"/>
      <c r="J58" s="60">
        <f>J54/J52*100</f>
        <v>25</v>
      </c>
      <c r="K58" s="61"/>
      <c r="L58" s="61"/>
      <c r="M58" s="61"/>
      <c r="N58" s="60">
        <f>N54/N52*100</f>
        <v>133.33333333333331</v>
      </c>
      <c r="O58" s="60"/>
      <c r="P58" s="60">
        <f>P54/P52*100</f>
        <v>133.33333333333331</v>
      </c>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row>
    <row r="59" spans="1:235" s="99" customFormat="1" ht="28.5" customHeight="1">
      <c r="A59" s="80" t="s">
        <v>340</v>
      </c>
      <c r="B59" s="86"/>
      <c r="C59" s="86"/>
      <c r="D59" s="87">
        <f>(D63*D65)+0.4</f>
        <v>19000000</v>
      </c>
      <c r="E59" s="87"/>
      <c r="F59" s="87">
        <f>(F63*F65)+0.4</f>
        <v>19000000</v>
      </c>
      <c r="G59" s="87">
        <f>G63*G65</f>
        <v>22799999.9995862</v>
      </c>
      <c r="H59" s="87"/>
      <c r="I59" s="87"/>
      <c r="J59" s="87">
        <f>G59</f>
        <v>22799999.9995862</v>
      </c>
      <c r="K59" s="92"/>
      <c r="L59" s="92"/>
      <c r="M59" s="92"/>
      <c r="N59" s="87">
        <f>N63*N65</f>
        <v>30683040</v>
      </c>
      <c r="O59" s="87"/>
      <c r="P59" s="87">
        <f>N59</f>
        <v>30683040</v>
      </c>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H59" s="98"/>
      <c r="HI59" s="98"/>
      <c r="HJ59" s="98"/>
      <c r="HK59" s="98"/>
      <c r="HL59" s="98"/>
      <c r="HM59" s="98"/>
      <c r="HN59" s="98"/>
      <c r="HO59" s="98"/>
      <c r="HP59" s="98"/>
      <c r="HQ59" s="98"/>
      <c r="HR59" s="98"/>
      <c r="HS59" s="98"/>
      <c r="HT59" s="98"/>
      <c r="HU59" s="98"/>
      <c r="HV59" s="98"/>
      <c r="HW59" s="98"/>
      <c r="HX59" s="98"/>
      <c r="HY59" s="98"/>
      <c r="HZ59" s="98"/>
      <c r="IA59" s="98"/>
    </row>
    <row r="60" spans="1:235" s="48" customFormat="1" ht="12">
      <c r="A60" s="52" t="s">
        <v>4</v>
      </c>
      <c r="B60" s="59"/>
      <c r="C60" s="59"/>
      <c r="D60" s="60"/>
      <c r="E60" s="60"/>
      <c r="F60" s="60"/>
      <c r="G60" s="60"/>
      <c r="H60" s="60"/>
      <c r="I60" s="60"/>
      <c r="J60" s="60"/>
      <c r="K60" s="61"/>
      <c r="L60" s="61"/>
      <c r="M60" s="61"/>
      <c r="N60" s="60"/>
      <c r="O60" s="60"/>
      <c r="P60" s="60"/>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row>
    <row r="61" spans="1:235" s="48" customFormat="1" ht="22.5">
      <c r="A61" s="53" t="s">
        <v>83</v>
      </c>
      <c r="B61" s="57"/>
      <c r="C61" s="57"/>
      <c r="D61" s="60">
        <v>3372600</v>
      </c>
      <c r="E61" s="60"/>
      <c r="F61" s="60">
        <f>D61</f>
        <v>3372600</v>
      </c>
      <c r="G61" s="60">
        <v>3372600</v>
      </c>
      <c r="H61" s="60"/>
      <c r="I61" s="60"/>
      <c r="J61" s="60">
        <f>G61</f>
        <v>3372600</v>
      </c>
      <c r="K61" s="61"/>
      <c r="L61" s="61"/>
      <c r="M61" s="61"/>
      <c r="N61" s="60">
        <v>3372600</v>
      </c>
      <c r="O61" s="60"/>
      <c r="P61" s="60">
        <f>N61</f>
        <v>3372600</v>
      </c>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row>
    <row r="62" spans="1:235" s="48" customFormat="1" ht="12">
      <c r="A62" s="52" t="s">
        <v>5</v>
      </c>
      <c r="B62" s="59"/>
      <c r="C62" s="59"/>
      <c r="D62" s="60"/>
      <c r="E62" s="60"/>
      <c r="F62" s="60"/>
      <c r="G62" s="60"/>
      <c r="H62" s="60"/>
      <c r="I62" s="60"/>
      <c r="J62" s="60"/>
      <c r="K62" s="61"/>
      <c r="L62" s="61"/>
      <c r="M62" s="61"/>
      <c r="N62" s="60"/>
      <c r="O62" s="60"/>
      <c r="P62" s="60"/>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row>
    <row r="63" spans="1:235" s="48" customFormat="1" ht="21.75" customHeight="1">
      <c r="A63" s="53" t="s">
        <v>84</v>
      </c>
      <c r="B63" s="57"/>
      <c r="C63" s="57"/>
      <c r="D63" s="60">
        <v>1310344.8</v>
      </c>
      <c r="E63" s="60"/>
      <c r="F63" s="60">
        <f>D63</f>
        <v>1310344.8</v>
      </c>
      <c r="G63" s="60">
        <v>1310344.8</v>
      </c>
      <c r="H63" s="60"/>
      <c r="I63" s="60"/>
      <c r="J63" s="60">
        <f>G63</f>
        <v>1310344.8</v>
      </c>
      <c r="K63" s="61"/>
      <c r="L63" s="61"/>
      <c r="M63" s="61"/>
      <c r="N63" s="111">
        <f>1425000+173075</f>
        <v>1598075</v>
      </c>
      <c r="O63" s="60"/>
      <c r="P63" s="60">
        <f>N63</f>
        <v>1598075</v>
      </c>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row>
    <row r="64" spans="1:235" s="48" customFormat="1" ht="12">
      <c r="A64" s="52" t="s">
        <v>7</v>
      </c>
      <c r="B64" s="59"/>
      <c r="C64" s="59"/>
      <c r="D64" s="60"/>
      <c r="E64" s="60"/>
      <c r="F64" s="60"/>
      <c r="G64" s="60"/>
      <c r="H64" s="60"/>
      <c r="I64" s="60"/>
      <c r="J64" s="60"/>
      <c r="K64" s="61"/>
      <c r="L64" s="61"/>
      <c r="M64" s="61"/>
      <c r="N64" s="60"/>
      <c r="O64" s="60"/>
      <c r="P64" s="60"/>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row>
    <row r="65" spans="1:235" s="48" customFormat="1" ht="21.75" customHeight="1">
      <c r="A65" s="53" t="s">
        <v>18</v>
      </c>
      <c r="B65" s="57"/>
      <c r="C65" s="57"/>
      <c r="D65" s="60">
        <v>14.5</v>
      </c>
      <c r="E65" s="60"/>
      <c r="F65" s="60">
        <f>D65</f>
        <v>14.5</v>
      </c>
      <c r="G65" s="60">
        <v>17.400000366</v>
      </c>
      <c r="H65" s="60"/>
      <c r="I65" s="60"/>
      <c r="J65" s="60">
        <f>G65</f>
        <v>17.400000366</v>
      </c>
      <c r="K65" s="61"/>
      <c r="L65" s="61"/>
      <c r="M65" s="61"/>
      <c r="N65" s="60">
        <v>19.2</v>
      </c>
      <c r="O65" s="60"/>
      <c r="P65" s="60">
        <f>N65</f>
        <v>19.2</v>
      </c>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row>
    <row r="66" spans="1:235" s="48" customFormat="1" ht="12">
      <c r="A66" s="52" t="s">
        <v>6</v>
      </c>
      <c r="B66" s="59"/>
      <c r="C66" s="59"/>
      <c r="D66" s="60"/>
      <c r="E66" s="60"/>
      <c r="F66" s="60"/>
      <c r="G66" s="60"/>
      <c r="H66" s="60"/>
      <c r="I66" s="60"/>
      <c r="J66" s="60"/>
      <c r="K66" s="61"/>
      <c r="L66" s="61"/>
      <c r="M66" s="61"/>
      <c r="N66" s="60"/>
      <c r="O66" s="60"/>
      <c r="P66" s="60"/>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row>
    <row r="67" spans="1:235" s="48" customFormat="1" ht="26.25" customHeight="1">
      <c r="A67" s="53" t="s">
        <v>85</v>
      </c>
      <c r="B67" s="57"/>
      <c r="C67" s="57"/>
      <c r="D67" s="60">
        <f>D63/D61*100</f>
        <v>38.852659669098024</v>
      </c>
      <c r="E67" s="60"/>
      <c r="F67" s="60">
        <f>F63/F61*100</f>
        <v>38.852659669098024</v>
      </c>
      <c r="G67" s="60">
        <f>G63/G61*100</f>
        <v>38.852659669098024</v>
      </c>
      <c r="H67" s="60"/>
      <c r="I67" s="60"/>
      <c r="J67" s="60">
        <f>J63/J61*100</f>
        <v>38.852659669098024</v>
      </c>
      <c r="K67" s="61"/>
      <c r="L67" s="61"/>
      <c r="M67" s="61"/>
      <c r="N67" s="60">
        <f>N63/N61*100</f>
        <v>47.38406570598352</v>
      </c>
      <c r="O67" s="60"/>
      <c r="P67" s="60">
        <f>P63/P61*100</f>
        <v>47.38406570598352</v>
      </c>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row>
    <row r="68" spans="1:235" s="48" customFormat="1" ht="0.75" customHeight="1" hidden="1">
      <c r="A68" s="53"/>
      <c r="B68" s="57"/>
      <c r="C68" s="57"/>
      <c r="D68" s="60"/>
      <c r="E68" s="60"/>
      <c r="F68" s="60"/>
      <c r="G68" s="60"/>
      <c r="H68" s="60"/>
      <c r="I68" s="60"/>
      <c r="J68" s="60"/>
      <c r="K68" s="61"/>
      <c r="L68" s="61"/>
      <c r="M68" s="61"/>
      <c r="N68" s="60"/>
      <c r="O68" s="60"/>
      <c r="P68" s="60"/>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row>
    <row r="69" spans="1:235" s="48" customFormat="1" ht="21.75" customHeight="1" hidden="1">
      <c r="A69" s="53"/>
      <c r="B69" s="57"/>
      <c r="C69" s="57"/>
      <c r="D69" s="60"/>
      <c r="E69" s="60"/>
      <c r="F69" s="60"/>
      <c r="G69" s="60"/>
      <c r="H69" s="60"/>
      <c r="I69" s="60"/>
      <c r="J69" s="60"/>
      <c r="K69" s="61"/>
      <c r="L69" s="61"/>
      <c r="M69" s="61"/>
      <c r="N69" s="60"/>
      <c r="O69" s="60"/>
      <c r="P69" s="60"/>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row>
    <row r="70" spans="1:235" s="48" customFormat="1" ht="21.75" customHeight="1" hidden="1">
      <c r="A70" s="53"/>
      <c r="B70" s="57"/>
      <c r="C70" s="57"/>
      <c r="D70" s="60"/>
      <c r="E70" s="60"/>
      <c r="F70" s="60"/>
      <c r="G70" s="60"/>
      <c r="H70" s="60"/>
      <c r="I70" s="60"/>
      <c r="J70" s="60"/>
      <c r="K70" s="61"/>
      <c r="L70" s="61"/>
      <c r="M70" s="61"/>
      <c r="N70" s="60"/>
      <c r="O70" s="60"/>
      <c r="P70" s="60"/>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row>
    <row r="71" spans="1:235" s="48" customFormat="1" ht="1.5" customHeight="1" hidden="1">
      <c r="A71" s="53"/>
      <c r="B71" s="57"/>
      <c r="C71" s="57"/>
      <c r="D71" s="60"/>
      <c r="E71" s="60"/>
      <c r="F71" s="60"/>
      <c r="G71" s="60"/>
      <c r="H71" s="60"/>
      <c r="I71" s="60"/>
      <c r="J71" s="60"/>
      <c r="K71" s="61"/>
      <c r="L71" s="61"/>
      <c r="M71" s="61"/>
      <c r="N71" s="60"/>
      <c r="O71" s="60"/>
      <c r="P71" s="60"/>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row>
    <row r="72" spans="1:235" s="48" customFormat="1" ht="21.75" customHeight="1" hidden="1">
      <c r="A72" s="53"/>
      <c r="B72" s="57"/>
      <c r="C72" s="57"/>
      <c r="D72" s="60"/>
      <c r="E72" s="60"/>
      <c r="F72" s="60"/>
      <c r="G72" s="60"/>
      <c r="H72" s="60"/>
      <c r="I72" s="60"/>
      <c r="J72" s="60"/>
      <c r="K72" s="61"/>
      <c r="L72" s="61"/>
      <c r="M72" s="61"/>
      <c r="N72" s="60"/>
      <c r="O72" s="60"/>
      <c r="P72" s="60"/>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row>
    <row r="73" spans="1:235" s="48" customFormat="1" ht="21.75" customHeight="1" hidden="1">
      <c r="A73" s="53"/>
      <c r="B73" s="57"/>
      <c r="C73" s="57"/>
      <c r="D73" s="60"/>
      <c r="E73" s="60"/>
      <c r="F73" s="60"/>
      <c r="G73" s="60"/>
      <c r="H73" s="60"/>
      <c r="I73" s="60"/>
      <c r="J73" s="60"/>
      <c r="K73" s="61"/>
      <c r="L73" s="61"/>
      <c r="M73" s="61"/>
      <c r="N73" s="60"/>
      <c r="O73" s="60"/>
      <c r="P73" s="60"/>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row>
    <row r="74" spans="1:235" s="48" customFormat="1" ht="21.75" customHeight="1" hidden="1">
      <c r="A74" s="53"/>
      <c r="B74" s="57"/>
      <c r="C74" s="57"/>
      <c r="D74" s="60"/>
      <c r="E74" s="60"/>
      <c r="F74" s="60"/>
      <c r="G74" s="60"/>
      <c r="H74" s="60"/>
      <c r="I74" s="60"/>
      <c r="J74" s="60"/>
      <c r="K74" s="61"/>
      <c r="L74" s="61"/>
      <c r="M74" s="61"/>
      <c r="N74" s="60"/>
      <c r="O74" s="60"/>
      <c r="P74" s="60"/>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row>
    <row r="75" spans="1:235" s="48" customFormat="1" ht="21.75" customHeight="1" hidden="1">
      <c r="A75" s="53"/>
      <c r="B75" s="57"/>
      <c r="C75" s="57"/>
      <c r="D75" s="60"/>
      <c r="E75" s="60"/>
      <c r="F75" s="60"/>
      <c r="G75" s="60"/>
      <c r="H75" s="60"/>
      <c r="I75" s="60"/>
      <c r="J75" s="60"/>
      <c r="K75" s="61"/>
      <c r="L75" s="61"/>
      <c r="M75" s="61"/>
      <c r="N75" s="60"/>
      <c r="O75" s="60"/>
      <c r="P75" s="60"/>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row>
    <row r="76" spans="1:235" s="48" customFormat="1" ht="0.75" customHeight="1" hidden="1">
      <c r="A76" s="53"/>
      <c r="B76" s="57"/>
      <c r="C76" s="57"/>
      <c r="D76" s="60"/>
      <c r="E76" s="60"/>
      <c r="F76" s="60"/>
      <c r="G76" s="60"/>
      <c r="H76" s="60"/>
      <c r="I76" s="60"/>
      <c r="J76" s="60"/>
      <c r="K76" s="61"/>
      <c r="L76" s="61"/>
      <c r="M76" s="61"/>
      <c r="N76" s="60"/>
      <c r="O76" s="60"/>
      <c r="P76" s="60"/>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row>
    <row r="77" spans="1:235" s="90" customFormat="1" ht="38.25" customHeight="1">
      <c r="A77" s="80" t="s">
        <v>341</v>
      </c>
      <c r="B77" s="86"/>
      <c r="C77" s="86"/>
      <c r="D77" s="87">
        <f>(D81*D83)</f>
        <v>6352700</v>
      </c>
      <c r="E77" s="87"/>
      <c r="F77" s="87">
        <f>(F83*F81)</f>
        <v>6352700</v>
      </c>
      <c r="G77" s="87">
        <f>(G83*G81)</f>
        <v>9599999.9985</v>
      </c>
      <c r="H77" s="87"/>
      <c r="I77" s="87"/>
      <c r="J77" s="87">
        <f>G77+H77</f>
        <v>9599999.9985</v>
      </c>
      <c r="K77" s="92"/>
      <c r="L77" s="92"/>
      <c r="M77" s="92"/>
      <c r="N77" s="87">
        <f>(N81*N83)-0.08</f>
        <v>52200000.00418</v>
      </c>
      <c r="O77" s="87"/>
      <c r="P77" s="87">
        <f>N77</f>
        <v>52200000.00418</v>
      </c>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c r="BW77" s="89"/>
      <c r="BX77" s="89"/>
      <c r="BY77" s="89"/>
      <c r="BZ77" s="89"/>
      <c r="CA77" s="89"/>
      <c r="CB77" s="89"/>
      <c r="CC77" s="89"/>
      <c r="CD77" s="89"/>
      <c r="CE77" s="89"/>
      <c r="CF77" s="89"/>
      <c r="CG77" s="89"/>
      <c r="CH77" s="89"/>
      <c r="CI77" s="89"/>
      <c r="CJ77" s="89"/>
      <c r="CK77" s="89"/>
      <c r="CL77" s="89"/>
      <c r="CM77" s="89"/>
      <c r="CN77" s="89"/>
      <c r="CO77" s="89"/>
      <c r="CP77" s="89"/>
      <c r="CQ77" s="89"/>
      <c r="CR77" s="89"/>
      <c r="CS77" s="89"/>
      <c r="CT77" s="89"/>
      <c r="CU77" s="89"/>
      <c r="CV77" s="89"/>
      <c r="CW77" s="89"/>
      <c r="CX77" s="89"/>
      <c r="CY77" s="89"/>
      <c r="CZ77" s="89"/>
      <c r="DA77" s="89"/>
      <c r="DB77" s="89"/>
      <c r="DC77" s="89"/>
      <c r="DD77" s="89"/>
      <c r="DE77" s="89"/>
      <c r="DF77" s="89"/>
      <c r="DG77" s="89"/>
      <c r="DH77" s="89"/>
      <c r="DI77" s="89"/>
      <c r="DJ77" s="89"/>
      <c r="DK77" s="89"/>
      <c r="DL77" s="89"/>
      <c r="DM77" s="89"/>
      <c r="DN77" s="89"/>
      <c r="DO77" s="89"/>
      <c r="DP77" s="89"/>
      <c r="DQ77" s="89"/>
      <c r="DR77" s="89"/>
      <c r="DS77" s="89"/>
      <c r="DT77" s="89"/>
      <c r="DU77" s="89"/>
      <c r="DV77" s="89"/>
      <c r="DW77" s="89"/>
      <c r="DX77" s="89"/>
      <c r="DY77" s="89"/>
      <c r="DZ77" s="89"/>
      <c r="EA77" s="89"/>
      <c r="EB77" s="89"/>
      <c r="EC77" s="89"/>
      <c r="ED77" s="89"/>
      <c r="EE77" s="89"/>
      <c r="EF77" s="89"/>
      <c r="EG77" s="89"/>
      <c r="EH77" s="89"/>
      <c r="EI77" s="89"/>
      <c r="EJ77" s="89"/>
      <c r="EK77" s="89"/>
      <c r="EL77" s="89"/>
      <c r="EM77" s="89"/>
      <c r="EN77" s="89"/>
      <c r="EO77" s="89"/>
      <c r="EP77" s="89"/>
      <c r="EQ77" s="89"/>
      <c r="ER77" s="89"/>
      <c r="ES77" s="89"/>
      <c r="ET77" s="89"/>
      <c r="EU77" s="89"/>
      <c r="EV77" s="89"/>
      <c r="EW77" s="89"/>
      <c r="EX77" s="89"/>
      <c r="EY77" s="89"/>
      <c r="EZ77" s="89"/>
      <c r="FA77" s="89"/>
      <c r="FB77" s="89"/>
      <c r="FC77" s="89"/>
      <c r="FD77" s="89"/>
      <c r="FE77" s="89"/>
      <c r="FF77" s="89"/>
      <c r="FG77" s="89"/>
      <c r="FH77" s="89"/>
      <c r="FI77" s="89"/>
      <c r="FJ77" s="89"/>
      <c r="FK77" s="89"/>
      <c r="FL77" s="89"/>
      <c r="FM77" s="89"/>
      <c r="FN77" s="89"/>
      <c r="FO77" s="89"/>
      <c r="FP77" s="89"/>
      <c r="FQ77" s="89"/>
      <c r="FR77" s="89"/>
      <c r="FS77" s="89"/>
      <c r="FT77" s="89"/>
      <c r="FU77" s="89"/>
      <c r="FV77" s="89"/>
      <c r="FW77" s="89"/>
      <c r="FX77" s="89"/>
      <c r="FY77" s="89"/>
      <c r="FZ77" s="89"/>
      <c r="GA77" s="89"/>
      <c r="GB77" s="89"/>
      <c r="GC77" s="89"/>
      <c r="GD77" s="89"/>
      <c r="GE77" s="89"/>
      <c r="GF77" s="89"/>
      <c r="GG77" s="89"/>
      <c r="GH77" s="89"/>
      <c r="GI77" s="89"/>
      <c r="GJ77" s="89"/>
      <c r="GK77" s="89"/>
      <c r="GL77" s="89"/>
      <c r="GM77" s="89"/>
      <c r="GN77" s="89"/>
      <c r="GO77" s="89"/>
      <c r="GP77" s="89"/>
      <c r="GQ77" s="89"/>
      <c r="GR77" s="89"/>
      <c r="GS77" s="89"/>
      <c r="GT77" s="89"/>
      <c r="GU77" s="89"/>
      <c r="GV77" s="89"/>
      <c r="GW77" s="89"/>
      <c r="GX77" s="89"/>
      <c r="GY77" s="89"/>
      <c r="GZ77" s="89"/>
      <c r="HA77" s="89"/>
      <c r="HB77" s="89"/>
      <c r="HC77" s="89"/>
      <c r="HD77" s="89"/>
      <c r="HE77" s="89"/>
      <c r="HF77" s="89"/>
      <c r="HG77" s="89"/>
      <c r="HH77" s="89"/>
      <c r="HI77" s="89"/>
      <c r="HJ77" s="89"/>
      <c r="HK77" s="89"/>
      <c r="HL77" s="89"/>
      <c r="HM77" s="89"/>
      <c r="HN77" s="89"/>
      <c r="HO77" s="89"/>
      <c r="HP77" s="89"/>
      <c r="HQ77" s="89"/>
      <c r="HR77" s="89"/>
      <c r="HS77" s="89"/>
      <c r="HT77" s="89"/>
      <c r="HU77" s="89"/>
      <c r="HV77" s="89"/>
      <c r="HW77" s="89"/>
      <c r="HX77" s="89"/>
      <c r="HY77" s="89"/>
      <c r="HZ77" s="89"/>
      <c r="IA77" s="89"/>
    </row>
    <row r="78" spans="1:16" ht="12">
      <c r="A78" s="52" t="s">
        <v>4</v>
      </c>
      <c r="B78" s="59"/>
      <c r="C78" s="59"/>
      <c r="D78" s="60"/>
      <c r="E78" s="60"/>
      <c r="F78" s="60"/>
      <c r="G78" s="60"/>
      <c r="H78" s="60"/>
      <c r="I78" s="60"/>
      <c r="J78" s="60"/>
      <c r="K78" s="61"/>
      <c r="L78" s="61"/>
      <c r="M78" s="61"/>
      <c r="N78" s="60"/>
      <c r="O78" s="60"/>
      <c r="P78" s="60"/>
    </row>
    <row r="79" spans="1:16" ht="33" customHeight="1">
      <c r="A79" s="53" t="s">
        <v>93</v>
      </c>
      <c r="B79" s="57"/>
      <c r="C79" s="57"/>
      <c r="D79" s="60">
        <v>500000</v>
      </c>
      <c r="E79" s="60"/>
      <c r="F79" s="60">
        <f>D79</f>
        <v>500000</v>
      </c>
      <c r="G79" s="60">
        <f>D79</f>
        <v>500000</v>
      </c>
      <c r="H79" s="60"/>
      <c r="I79" s="60"/>
      <c r="J79" s="60">
        <f>G79</f>
        <v>500000</v>
      </c>
      <c r="K79" s="61"/>
      <c r="L79" s="61"/>
      <c r="M79" s="61"/>
      <c r="N79" s="60">
        <f>D79</f>
        <v>500000</v>
      </c>
      <c r="O79" s="60"/>
      <c r="P79" s="60">
        <f>N79</f>
        <v>500000</v>
      </c>
    </row>
    <row r="80" spans="1:16" ht="12">
      <c r="A80" s="52" t="s">
        <v>5</v>
      </c>
      <c r="B80" s="59"/>
      <c r="C80" s="59"/>
      <c r="D80" s="60"/>
      <c r="E80" s="60"/>
      <c r="F80" s="60"/>
      <c r="G80" s="60"/>
      <c r="H80" s="60"/>
      <c r="I80" s="60"/>
      <c r="J80" s="60"/>
      <c r="K80" s="61"/>
      <c r="L80" s="61"/>
      <c r="M80" s="61"/>
      <c r="N80" s="60"/>
      <c r="O80" s="60"/>
      <c r="P80" s="60"/>
    </row>
    <row r="81" spans="1:16" ht="34.5" customHeight="1">
      <c r="A81" s="53" t="s">
        <v>94</v>
      </c>
      <c r="B81" s="57"/>
      <c r="C81" s="57"/>
      <c r="D81" s="14">
        <v>15881.75</v>
      </c>
      <c r="E81" s="60"/>
      <c r="F81" s="60">
        <f>D81</f>
        <v>15881.75</v>
      </c>
      <c r="G81" s="60">
        <v>21333.33333</v>
      </c>
      <c r="H81" s="60"/>
      <c r="I81" s="60"/>
      <c r="J81" s="60">
        <f>G81</f>
        <v>21333.33333</v>
      </c>
      <c r="K81" s="61"/>
      <c r="L81" s="61"/>
      <c r="M81" s="61"/>
      <c r="N81" s="60">
        <v>72119.4</v>
      </c>
      <c r="O81" s="60"/>
      <c r="P81" s="60">
        <f>N81</f>
        <v>72119.4</v>
      </c>
    </row>
    <row r="82" spans="1:16" ht="12">
      <c r="A82" s="52" t="s">
        <v>7</v>
      </c>
      <c r="B82" s="59"/>
      <c r="C82" s="59"/>
      <c r="D82" s="60"/>
      <c r="E82" s="60"/>
      <c r="F82" s="60"/>
      <c r="G82" s="60"/>
      <c r="H82" s="60"/>
      <c r="I82" s="60"/>
      <c r="J82" s="60"/>
      <c r="K82" s="61"/>
      <c r="L82" s="61"/>
      <c r="M82" s="61"/>
      <c r="N82" s="60"/>
      <c r="O82" s="60"/>
      <c r="P82" s="60"/>
    </row>
    <row r="83" spans="1:16" ht="33.75">
      <c r="A83" s="53" t="s">
        <v>95</v>
      </c>
      <c r="B83" s="57"/>
      <c r="C83" s="57"/>
      <c r="D83" s="60">
        <v>400</v>
      </c>
      <c r="E83" s="60"/>
      <c r="F83" s="60">
        <f>D83</f>
        <v>400</v>
      </c>
      <c r="G83" s="60">
        <v>450</v>
      </c>
      <c r="H83" s="60"/>
      <c r="I83" s="60"/>
      <c r="J83" s="60">
        <f>G83</f>
        <v>450</v>
      </c>
      <c r="K83" s="61"/>
      <c r="L83" s="61"/>
      <c r="M83" s="61"/>
      <c r="N83" s="60">
        <v>723.7997</v>
      </c>
      <c r="O83" s="60"/>
      <c r="P83" s="60">
        <f>N83</f>
        <v>723.7997</v>
      </c>
    </row>
    <row r="84" spans="1:16" ht="12">
      <c r="A84" s="52" t="s">
        <v>6</v>
      </c>
      <c r="B84" s="59"/>
      <c r="C84" s="59"/>
      <c r="D84" s="60"/>
      <c r="E84" s="60"/>
      <c r="F84" s="60"/>
      <c r="G84" s="60"/>
      <c r="H84" s="60"/>
      <c r="I84" s="60"/>
      <c r="J84" s="60"/>
      <c r="K84" s="61"/>
      <c r="L84" s="61"/>
      <c r="M84" s="61"/>
      <c r="N84" s="60"/>
      <c r="O84" s="60"/>
      <c r="P84" s="60"/>
    </row>
    <row r="85" spans="1:16" ht="45">
      <c r="A85" s="53" t="s">
        <v>96</v>
      </c>
      <c r="B85" s="57"/>
      <c r="C85" s="57"/>
      <c r="D85" s="60">
        <f>D81/D79*100</f>
        <v>3.1763500000000002</v>
      </c>
      <c r="E85" s="60"/>
      <c r="F85" s="60">
        <f>F81/F79*100</f>
        <v>3.1763500000000002</v>
      </c>
      <c r="G85" s="60">
        <f>G81/G79*100</f>
        <v>4.266666666000001</v>
      </c>
      <c r="H85" s="60"/>
      <c r="I85" s="60"/>
      <c r="J85" s="60">
        <f>J81/J79*100</f>
        <v>4.266666666000001</v>
      </c>
      <c r="K85" s="61"/>
      <c r="L85" s="61"/>
      <c r="M85" s="61"/>
      <c r="N85" s="60">
        <f>N81/N79*100</f>
        <v>14.42388</v>
      </c>
      <c r="O85" s="60"/>
      <c r="P85" s="60">
        <f>P81/P79*100</f>
        <v>14.42388</v>
      </c>
    </row>
    <row r="86" spans="1:235" s="90" customFormat="1" ht="39" customHeight="1">
      <c r="A86" s="80" t="s">
        <v>342</v>
      </c>
      <c r="B86" s="86"/>
      <c r="C86" s="86"/>
      <c r="D86" s="87"/>
      <c r="E86" s="87">
        <f>(E91*E94)+(E92*E95)</f>
        <v>32417800</v>
      </c>
      <c r="F86" s="87">
        <f>E86</f>
        <v>32417800</v>
      </c>
      <c r="G86" s="87"/>
      <c r="H86" s="87">
        <f>(H91*H94)+(H92*H95)-600781.39+599.89</f>
        <v>56164110</v>
      </c>
      <c r="I86" s="87"/>
      <c r="J86" s="87">
        <f>H86</f>
        <v>56164110</v>
      </c>
      <c r="K86" s="87">
        <f aca="true" t="shared" si="7" ref="K86:P86">(K91*K94)+(K92*K95)</f>
        <v>0</v>
      </c>
      <c r="L86" s="87">
        <f t="shared" si="7"/>
        <v>0</v>
      </c>
      <c r="M86" s="87">
        <f t="shared" si="7"/>
        <v>0</v>
      </c>
      <c r="N86" s="87"/>
      <c r="O86" s="87">
        <f>(O91*O94)+(O92*O95)</f>
        <v>118165500</v>
      </c>
      <c r="P86" s="87">
        <f t="shared" si="7"/>
        <v>118165500</v>
      </c>
      <c r="Q86" s="89"/>
      <c r="R86" s="89"/>
      <c r="S86" s="89"/>
      <c r="T86" s="89"/>
      <c r="U86" s="89"/>
      <c r="V86" s="89"/>
      <c r="W86" s="89"/>
      <c r="X86" s="89"/>
      <c r="Y86" s="89"/>
      <c r="Z86" s="89"/>
      <c r="AA86" s="89"/>
      <c r="AB86" s="89"/>
      <c r="AC86" s="89"/>
      <c r="AD86" s="89"/>
      <c r="AE86" s="89"/>
      <c r="AF86" s="89"/>
      <c r="AG86" s="89"/>
      <c r="AH86" s="89"/>
      <c r="AI86" s="89"/>
      <c r="AJ86" s="89"/>
      <c r="AK86" s="89"/>
      <c r="AL86" s="89"/>
      <c r="AM86" s="89"/>
      <c r="AN86" s="89"/>
      <c r="AO86" s="89"/>
      <c r="AP86" s="89"/>
      <c r="AQ86" s="89"/>
      <c r="AR86" s="89"/>
      <c r="AS86" s="89"/>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c r="BW86" s="89"/>
      <c r="BX86" s="89"/>
      <c r="BY86" s="89"/>
      <c r="BZ86" s="89"/>
      <c r="CA86" s="89"/>
      <c r="CB86" s="89"/>
      <c r="CC86" s="89"/>
      <c r="CD86" s="89"/>
      <c r="CE86" s="89"/>
      <c r="CF86" s="89"/>
      <c r="CG86" s="89"/>
      <c r="CH86" s="89"/>
      <c r="CI86" s="89"/>
      <c r="CJ86" s="89"/>
      <c r="CK86" s="89"/>
      <c r="CL86" s="89"/>
      <c r="CM86" s="89"/>
      <c r="CN86" s="89"/>
      <c r="CO86" s="89"/>
      <c r="CP86" s="89"/>
      <c r="CQ86" s="89"/>
      <c r="CR86" s="89"/>
      <c r="CS86" s="89"/>
      <c r="CT86" s="89"/>
      <c r="CU86" s="89"/>
      <c r="CV86" s="89"/>
      <c r="CW86" s="89"/>
      <c r="CX86" s="89"/>
      <c r="CY86" s="89"/>
      <c r="CZ86" s="89"/>
      <c r="DA86" s="89"/>
      <c r="DB86" s="89"/>
      <c r="DC86" s="89"/>
      <c r="DD86" s="89"/>
      <c r="DE86" s="89"/>
      <c r="DF86" s="89"/>
      <c r="DG86" s="89"/>
      <c r="DH86" s="89"/>
      <c r="DI86" s="89"/>
      <c r="DJ86" s="89"/>
      <c r="DK86" s="89"/>
      <c r="DL86" s="89"/>
      <c r="DM86" s="89"/>
      <c r="DN86" s="89"/>
      <c r="DO86" s="89"/>
      <c r="DP86" s="89"/>
      <c r="DQ86" s="89"/>
      <c r="DR86" s="89"/>
      <c r="DS86" s="89"/>
      <c r="DT86" s="89"/>
      <c r="DU86" s="89"/>
      <c r="DV86" s="89"/>
      <c r="DW86" s="89"/>
      <c r="DX86" s="89"/>
      <c r="DY86" s="89"/>
      <c r="DZ86" s="89"/>
      <c r="EA86" s="89"/>
      <c r="EB86" s="89"/>
      <c r="EC86" s="89"/>
      <c r="ED86" s="89"/>
      <c r="EE86" s="89"/>
      <c r="EF86" s="89"/>
      <c r="EG86" s="89"/>
      <c r="EH86" s="89"/>
      <c r="EI86" s="89"/>
      <c r="EJ86" s="89"/>
      <c r="EK86" s="89"/>
      <c r="EL86" s="89"/>
      <c r="EM86" s="89"/>
      <c r="EN86" s="89"/>
      <c r="EO86" s="89"/>
      <c r="EP86" s="89"/>
      <c r="EQ86" s="89"/>
      <c r="ER86" s="89"/>
      <c r="ES86" s="89"/>
      <c r="ET86" s="89"/>
      <c r="EU86" s="89"/>
      <c r="EV86" s="89"/>
      <c r="EW86" s="89"/>
      <c r="EX86" s="89"/>
      <c r="EY86" s="89"/>
      <c r="EZ86" s="89"/>
      <c r="FA86" s="89"/>
      <c r="FB86" s="89"/>
      <c r="FC86" s="89"/>
      <c r="FD86" s="89"/>
      <c r="FE86" s="89"/>
      <c r="FF86" s="89"/>
      <c r="FG86" s="89"/>
      <c r="FH86" s="89"/>
      <c r="FI86" s="89"/>
      <c r="FJ86" s="89"/>
      <c r="FK86" s="89"/>
      <c r="FL86" s="89"/>
      <c r="FM86" s="89"/>
      <c r="FN86" s="89"/>
      <c r="FO86" s="89"/>
      <c r="FP86" s="89"/>
      <c r="FQ86" s="89"/>
      <c r="FR86" s="89"/>
      <c r="FS86" s="89"/>
      <c r="FT86" s="89"/>
      <c r="FU86" s="89"/>
      <c r="FV86" s="89"/>
      <c r="FW86" s="89"/>
      <c r="FX86" s="89"/>
      <c r="FY86" s="89"/>
      <c r="FZ86" s="89"/>
      <c r="GA86" s="89"/>
      <c r="GB86" s="89"/>
      <c r="GC86" s="89"/>
      <c r="GD86" s="89"/>
      <c r="GE86" s="89"/>
      <c r="GF86" s="89"/>
      <c r="GG86" s="89"/>
      <c r="GH86" s="89"/>
      <c r="GI86" s="89"/>
      <c r="GJ86" s="89"/>
      <c r="GK86" s="89"/>
      <c r="GL86" s="89"/>
      <c r="GM86" s="89"/>
      <c r="GN86" s="89"/>
      <c r="GO86" s="89"/>
      <c r="GP86" s="89"/>
      <c r="GQ86" s="89"/>
      <c r="GR86" s="89"/>
      <c r="GS86" s="89"/>
      <c r="GT86" s="89"/>
      <c r="GU86" s="89"/>
      <c r="GV86" s="89"/>
      <c r="GW86" s="89"/>
      <c r="GX86" s="89"/>
      <c r="GY86" s="89"/>
      <c r="GZ86" s="89"/>
      <c r="HA86" s="89"/>
      <c r="HB86" s="89"/>
      <c r="HC86" s="89"/>
      <c r="HD86" s="89"/>
      <c r="HE86" s="89"/>
      <c r="HF86" s="89"/>
      <c r="HG86" s="89"/>
      <c r="HH86" s="89"/>
      <c r="HI86" s="89"/>
      <c r="HJ86" s="89"/>
      <c r="HK86" s="89"/>
      <c r="HL86" s="89"/>
      <c r="HM86" s="89"/>
      <c r="HN86" s="89"/>
      <c r="HO86" s="89"/>
      <c r="HP86" s="89"/>
      <c r="HQ86" s="89"/>
      <c r="HR86" s="89"/>
      <c r="HS86" s="89"/>
      <c r="HT86" s="89"/>
      <c r="HU86" s="89"/>
      <c r="HV86" s="89"/>
      <c r="HW86" s="89"/>
      <c r="HX86" s="89"/>
      <c r="HY86" s="89"/>
      <c r="HZ86" s="89"/>
      <c r="IA86" s="89"/>
    </row>
    <row r="87" spans="1:16" ht="12">
      <c r="A87" s="52" t="s">
        <v>4</v>
      </c>
      <c r="B87" s="57"/>
      <c r="C87" s="57"/>
      <c r="D87" s="60"/>
      <c r="E87" s="60"/>
      <c r="F87" s="60"/>
      <c r="G87" s="60"/>
      <c r="H87" s="60"/>
      <c r="I87" s="60"/>
      <c r="J87" s="62"/>
      <c r="K87" s="61"/>
      <c r="L87" s="61"/>
      <c r="M87" s="61"/>
      <c r="N87" s="60"/>
      <c r="O87" s="60"/>
      <c r="P87" s="60"/>
    </row>
    <row r="88" spans="1:16" ht="33.75">
      <c r="A88" s="53" t="s">
        <v>220</v>
      </c>
      <c r="B88" s="57"/>
      <c r="C88" s="57"/>
      <c r="D88" s="60"/>
      <c r="E88" s="60">
        <v>380000</v>
      </c>
      <c r="F88" s="60">
        <f>E88</f>
        <v>380000</v>
      </c>
      <c r="G88" s="60"/>
      <c r="H88" s="60">
        <f>E88</f>
        <v>380000</v>
      </c>
      <c r="I88" s="60"/>
      <c r="J88" s="62">
        <f aca="true" t="shared" si="8" ref="J88:J94">H88</f>
        <v>380000</v>
      </c>
      <c r="K88" s="61"/>
      <c r="L88" s="61"/>
      <c r="M88" s="61"/>
      <c r="N88" s="60"/>
      <c r="O88" s="60">
        <f>H88</f>
        <v>380000</v>
      </c>
      <c r="P88" s="62">
        <f>O88</f>
        <v>380000</v>
      </c>
    </row>
    <row r="89" spans="1:16" ht="29.25" customHeight="1">
      <c r="A89" s="53" t="s">
        <v>221</v>
      </c>
      <c r="B89" s="57"/>
      <c r="C89" s="57"/>
      <c r="D89" s="60"/>
      <c r="E89" s="60">
        <v>76000</v>
      </c>
      <c r="F89" s="60">
        <f>E89</f>
        <v>76000</v>
      </c>
      <c r="G89" s="60"/>
      <c r="H89" s="60">
        <f>E89</f>
        <v>76000</v>
      </c>
      <c r="I89" s="60"/>
      <c r="J89" s="62">
        <f>H89</f>
        <v>76000</v>
      </c>
      <c r="K89" s="61"/>
      <c r="L89" s="61"/>
      <c r="M89" s="61"/>
      <c r="N89" s="60"/>
      <c r="O89" s="60">
        <f>H89</f>
        <v>76000</v>
      </c>
      <c r="P89" s="62">
        <f>O89</f>
        <v>76000</v>
      </c>
    </row>
    <row r="90" spans="1:235" s="110" customFormat="1" ht="12">
      <c r="A90" s="176" t="s">
        <v>5</v>
      </c>
      <c r="B90" s="107"/>
      <c r="C90" s="107"/>
      <c r="D90" s="111"/>
      <c r="E90" s="111"/>
      <c r="F90" s="111"/>
      <c r="G90" s="111"/>
      <c r="H90" s="111"/>
      <c r="I90" s="111"/>
      <c r="J90" s="177"/>
      <c r="K90" s="108"/>
      <c r="L90" s="108"/>
      <c r="M90" s="108"/>
      <c r="N90" s="111"/>
      <c r="O90" s="111"/>
      <c r="P90" s="111"/>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9"/>
      <c r="AO90" s="109"/>
      <c r="AP90" s="109"/>
      <c r="AQ90" s="109"/>
      <c r="AR90" s="109"/>
      <c r="AS90" s="109"/>
      <c r="AT90" s="109"/>
      <c r="AU90" s="109"/>
      <c r="AV90" s="109"/>
      <c r="AW90" s="109"/>
      <c r="AX90" s="109"/>
      <c r="AY90" s="109"/>
      <c r="AZ90" s="109"/>
      <c r="BA90" s="109"/>
      <c r="BB90" s="109"/>
      <c r="BC90" s="109"/>
      <c r="BD90" s="109"/>
      <c r="BE90" s="109"/>
      <c r="BF90" s="109"/>
      <c r="BG90" s="109"/>
      <c r="BH90" s="109"/>
      <c r="BI90" s="109"/>
      <c r="BJ90" s="109"/>
      <c r="BK90" s="109"/>
      <c r="BL90" s="109"/>
      <c r="BM90" s="109"/>
      <c r="BN90" s="109"/>
      <c r="BO90" s="109"/>
      <c r="BP90" s="109"/>
      <c r="BQ90" s="109"/>
      <c r="BR90" s="109"/>
      <c r="BS90" s="109"/>
      <c r="BT90" s="109"/>
      <c r="BU90" s="109"/>
      <c r="BV90" s="109"/>
      <c r="BW90" s="109"/>
      <c r="BX90" s="109"/>
      <c r="BY90" s="109"/>
      <c r="BZ90" s="109"/>
      <c r="CA90" s="109"/>
      <c r="CB90" s="109"/>
      <c r="CC90" s="109"/>
      <c r="CD90" s="109"/>
      <c r="CE90" s="109"/>
      <c r="CF90" s="109"/>
      <c r="CG90" s="109"/>
      <c r="CH90" s="109"/>
      <c r="CI90" s="109"/>
      <c r="CJ90" s="109"/>
      <c r="CK90" s="109"/>
      <c r="CL90" s="109"/>
      <c r="CM90" s="109"/>
      <c r="CN90" s="109"/>
      <c r="CO90" s="109"/>
      <c r="CP90" s="109"/>
      <c r="CQ90" s="109"/>
      <c r="CR90" s="109"/>
      <c r="CS90" s="109"/>
      <c r="CT90" s="109"/>
      <c r="CU90" s="109"/>
      <c r="CV90" s="109"/>
      <c r="CW90" s="109"/>
      <c r="CX90" s="109"/>
      <c r="CY90" s="109"/>
      <c r="CZ90" s="109"/>
      <c r="DA90" s="109"/>
      <c r="DB90" s="109"/>
      <c r="DC90" s="109"/>
      <c r="DD90" s="109"/>
      <c r="DE90" s="109"/>
      <c r="DF90" s="109"/>
      <c r="DG90" s="109"/>
      <c r="DH90" s="109"/>
      <c r="DI90" s="109"/>
      <c r="DJ90" s="109"/>
      <c r="DK90" s="109"/>
      <c r="DL90" s="109"/>
      <c r="DM90" s="109"/>
      <c r="DN90" s="109"/>
      <c r="DO90" s="109"/>
      <c r="DP90" s="109"/>
      <c r="DQ90" s="109"/>
      <c r="DR90" s="109"/>
      <c r="DS90" s="109"/>
      <c r="DT90" s="109"/>
      <c r="DU90" s="109"/>
      <c r="DV90" s="109"/>
      <c r="DW90" s="109"/>
      <c r="DX90" s="109"/>
      <c r="DY90" s="109"/>
      <c r="DZ90" s="109"/>
      <c r="EA90" s="109"/>
      <c r="EB90" s="109"/>
      <c r="EC90" s="109"/>
      <c r="ED90" s="109"/>
      <c r="EE90" s="109"/>
      <c r="EF90" s="109"/>
      <c r="EG90" s="109"/>
      <c r="EH90" s="109"/>
      <c r="EI90" s="109"/>
      <c r="EJ90" s="109"/>
      <c r="EK90" s="109"/>
      <c r="EL90" s="109"/>
      <c r="EM90" s="109"/>
      <c r="EN90" s="109"/>
      <c r="EO90" s="109"/>
      <c r="EP90" s="109"/>
      <c r="EQ90" s="109"/>
      <c r="ER90" s="109"/>
      <c r="ES90" s="109"/>
      <c r="ET90" s="109"/>
      <c r="EU90" s="109"/>
      <c r="EV90" s="109"/>
      <c r="EW90" s="109"/>
      <c r="EX90" s="109"/>
      <c r="EY90" s="109"/>
      <c r="EZ90" s="109"/>
      <c r="FA90" s="109"/>
      <c r="FB90" s="109"/>
      <c r="FC90" s="109"/>
      <c r="FD90" s="109"/>
      <c r="FE90" s="109"/>
      <c r="FF90" s="109"/>
      <c r="FG90" s="109"/>
      <c r="FH90" s="109"/>
      <c r="FI90" s="109"/>
      <c r="FJ90" s="109"/>
      <c r="FK90" s="109"/>
      <c r="FL90" s="109"/>
      <c r="FM90" s="109"/>
      <c r="FN90" s="109"/>
      <c r="FO90" s="109"/>
      <c r="FP90" s="109"/>
      <c r="FQ90" s="109"/>
      <c r="FR90" s="109"/>
      <c r="FS90" s="109"/>
      <c r="FT90" s="109"/>
      <c r="FU90" s="109"/>
      <c r="FV90" s="109"/>
      <c r="FW90" s="109"/>
      <c r="FX90" s="109"/>
      <c r="FY90" s="109"/>
      <c r="FZ90" s="109"/>
      <c r="GA90" s="109"/>
      <c r="GB90" s="109"/>
      <c r="GC90" s="109"/>
      <c r="GD90" s="109"/>
      <c r="GE90" s="109"/>
      <c r="GF90" s="109"/>
      <c r="GG90" s="109"/>
      <c r="GH90" s="109"/>
      <c r="GI90" s="109"/>
      <c r="GJ90" s="109"/>
      <c r="GK90" s="109"/>
      <c r="GL90" s="109"/>
      <c r="GM90" s="109"/>
      <c r="GN90" s="109"/>
      <c r="GO90" s="109"/>
      <c r="GP90" s="109"/>
      <c r="GQ90" s="109"/>
      <c r="GR90" s="109"/>
      <c r="GS90" s="109"/>
      <c r="GT90" s="109"/>
      <c r="GU90" s="109"/>
      <c r="GV90" s="109"/>
      <c r="GW90" s="109"/>
      <c r="GX90" s="109"/>
      <c r="GY90" s="109"/>
      <c r="GZ90" s="109"/>
      <c r="HA90" s="109"/>
      <c r="HB90" s="109"/>
      <c r="HC90" s="109"/>
      <c r="HD90" s="109"/>
      <c r="HE90" s="109"/>
      <c r="HF90" s="109"/>
      <c r="HG90" s="109"/>
      <c r="HH90" s="109"/>
      <c r="HI90" s="109"/>
      <c r="HJ90" s="109"/>
      <c r="HK90" s="109"/>
      <c r="HL90" s="109"/>
      <c r="HM90" s="109"/>
      <c r="HN90" s="109"/>
      <c r="HO90" s="109"/>
      <c r="HP90" s="109"/>
      <c r="HQ90" s="109"/>
      <c r="HR90" s="109"/>
      <c r="HS90" s="109"/>
      <c r="HT90" s="109"/>
      <c r="HU90" s="109"/>
      <c r="HV90" s="109"/>
      <c r="HW90" s="109"/>
      <c r="HX90" s="109"/>
      <c r="HY90" s="109"/>
      <c r="HZ90" s="109"/>
      <c r="IA90" s="109"/>
    </row>
    <row r="91" spans="1:235" s="110" customFormat="1" ht="34.5" customHeight="1">
      <c r="A91" s="106" t="s">
        <v>222</v>
      </c>
      <c r="B91" s="107"/>
      <c r="C91" s="107"/>
      <c r="D91" s="111"/>
      <c r="E91" s="111">
        <f>65000+5294.5</f>
        <v>70294.5</v>
      </c>
      <c r="F91" s="111">
        <f>E91</f>
        <v>70294.5</v>
      </c>
      <c r="G91" s="111"/>
      <c r="H91" s="111">
        <v>109798.02</v>
      </c>
      <c r="I91" s="111"/>
      <c r="J91" s="177">
        <f t="shared" si="8"/>
        <v>109798.02</v>
      </c>
      <c r="K91" s="108"/>
      <c r="L91" s="108"/>
      <c r="M91" s="108"/>
      <c r="N91" s="111"/>
      <c r="O91" s="111">
        <v>194071</v>
      </c>
      <c r="P91" s="177">
        <f>O91</f>
        <v>194071</v>
      </c>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09"/>
      <c r="AZ91" s="109"/>
      <c r="BA91" s="109"/>
      <c r="BB91" s="109"/>
      <c r="BC91" s="109"/>
      <c r="BD91" s="109"/>
      <c r="BE91" s="109"/>
      <c r="BF91" s="109"/>
      <c r="BG91" s="109"/>
      <c r="BH91" s="109"/>
      <c r="BI91" s="109"/>
      <c r="BJ91" s="109"/>
      <c r="BK91" s="109"/>
      <c r="BL91" s="109"/>
      <c r="BM91" s="109"/>
      <c r="BN91" s="109"/>
      <c r="BO91" s="109"/>
      <c r="BP91" s="109"/>
      <c r="BQ91" s="109"/>
      <c r="BR91" s="109"/>
      <c r="BS91" s="109"/>
      <c r="BT91" s="109"/>
      <c r="BU91" s="109"/>
      <c r="BV91" s="109"/>
      <c r="BW91" s="109"/>
      <c r="BX91" s="109"/>
      <c r="BY91" s="109"/>
      <c r="BZ91" s="109"/>
      <c r="CA91" s="109"/>
      <c r="CB91" s="109"/>
      <c r="CC91" s="109"/>
      <c r="CD91" s="109"/>
      <c r="CE91" s="109"/>
      <c r="CF91" s="109"/>
      <c r="CG91" s="109"/>
      <c r="CH91" s="109"/>
      <c r="CI91" s="109"/>
      <c r="CJ91" s="109"/>
      <c r="CK91" s="109"/>
      <c r="CL91" s="109"/>
      <c r="CM91" s="109"/>
      <c r="CN91" s="109"/>
      <c r="CO91" s="109"/>
      <c r="CP91" s="109"/>
      <c r="CQ91" s="109"/>
      <c r="CR91" s="109"/>
      <c r="CS91" s="109"/>
      <c r="CT91" s="109"/>
      <c r="CU91" s="109"/>
      <c r="CV91" s="109"/>
      <c r="CW91" s="109"/>
      <c r="CX91" s="109"/>
      <c r="CY91" s="109"/>
      <c r="CZ91" s="109"/>
      <c r="DA91" s="109"/>
      <c r="DB91" s="109"/>
      <c r="DC91" s="109"/>
      <c r="DD91" s="109"/>
      <c r="DE91" s="109"/>
      <c r="DF91" s="109"/>
      <c r="DG91" s="109"/>
      <c r="DH91" s="109"/>
      <c r="DI91" s="109"/>
      <c r="DJ91" s="109"/>
      <c r="DK91" s="109"/>
      <c r="DL91" s="109"/>
      <c r="DM91" s="109"/>
      <c r="DN91" s="109"/>
      <c r="DO91" s="109"/>
      <c r="DP91" s="109"/>
      <c r="DQ91" s="109"/>
      <c r="DR91" s="109"/>
      <c r="DS91" s="109"/>
      <c r="DT91" s="109"/>
      <c r="DU91" s="109"/>
      <c r="DV91" s="109"/>
      <c r="DW91" s="109"/>
      <c r="DX91" s="109"/>
      <c r="DY91" s="109"/>
      <c r="DZ91" s="109"/>
      <c r="EA91" s="109"/>
      <c r="EB91" s="109"/>
      <c r="EC91" s="109"/>
      <c r="ED91" s="109"/>
      <c r="EE91" s="109"/>
      <c r="EF91" s="109"/>
      <c r="EG91" s="109"/>
      <c r="EH91" s="109"/>
      <c r="EI91" s="109"/>
      <c r="EJ91" s="109"/>
      <c r="EK91" s="109"/>
      <c r="EL91" s="109"/>
      <c r="EM91" s="109"/>
      <c r="EN91" s="109"/>
      <c r="EO91" s="109"/>
      <c r="EP91" s="109"/>
      <c r="EQ91" s="109"/>
      <c r="ER91" s="109"/>
      <c r="ES91" s="109"/>
      <c r="ET91" s="109"/>
      <c r="EU91" s="109"/>
      <c r="EV91" s="109"/>
      <c r="EW91" s="109"/>
      <c r="EX91" s="109"/>
      <c r="EY91" s="109"/>
      <c r="EZ91" s="109"/>
      <c r="FA91" s="109"/>
      <c r="FB91" s="109"/>
      <c r="FC91" s="109"/>
      <c r="FD91" s="109"/>
      <c r="FE91" s="109"/>
      <c r="FF91" s="109"/>
      <c r="FG91" s="109"/>
      <c r="FH91" s="109"/>
      <c r="FI91" s="109"/>
      <c r="FJ91" s="109"/>
      <c r="FK91" s="109"/>
      <c r="FL91" s="109"/>
      <c r="FM91" s="109"/>
      <c r="FN91" s="109"/>
      <c r="FO91" s="109"/>
      <c r="FP91" s="109"/>
      <c r="FQ91" s="109"/>
      <c r="FR91" s="109"/>
      <c r="FS91" s="109"/>
      <c r="FT91" s="109"/>
      <c r="FU91" s="109"/>
      <c r="FV91" s="109"/>
      <c r="FW91" s="109"/>
      <c r="FX91" s="109"/>
      <c r="FY91" s="109"/>
      <c r="FZ91" s="109"/>
      <c r="GA91" s="109"/>
      <c r="GB91" s="109"/>
      <c r="GC91" s="109"/>
      <c r="GD91" s="109"/>
      <c r="GE91" s="109"/>
      <c r="GF91" s="109"/>
      <c r="GG91" s="109"/>
      <c r="GH91" s="109"/>
      <c r="GI91" s="109"/>
      <c r="GJ91" s="109"/>
      <c r="GK91" s="109"/>
      <c r="GL91" s="109"/>
      <c r="GM91" s="109"/>
      <c r="GN91" s="109"/>
      <c r="GO91" s="109"/>
      <c r="GP91" s="109"/>
      <c r="GQ91" s="109"/>
      <c r="GR91" s="109"/>
      <c r="GS91" s="109"/>
      <c r="GT91" s="109"/>
      <c r="GU91" s="109"/>
      <c r="GV91" s="109"/>
      <c r="GW91" s="109"/>
      <c r="GX91" s="109"/>
      <c r="GY91" s="109"/>
      <c r="GZ91" s="109"/>
      <c r="HA91" s="109"/>
      <c r="HB91" s="109"/>
      <c r="HC91" s="109"/>
      <c r="HD91" s="109"/>
      <c r="HE91" s="109"/>
      <c r="HF91" s="109"/>
      <c r="HG91" s="109"/>
      <c r="HH91" s="109"/>
      <c r="HI91" s="109"/>
      <c r="HJ91" s="109"/>
      <c r="HK91" s="109"/>
      <c r="HL91" s="109"/>
      <c r="HM91" s="109"/>
      <c r="HN91" s="109"/>
      <c r="HO91" s="109"/>
      <c r="HP91" s="109"/>
      <c r="HQ91" s="109"/>
      <c r="HR91" s="109"/>
      <c r="HS91" s="109"/>
      <c r="HT91" s="109"/>
      <c r="HU91" s="109"/>
      <c r="HV91" s="109"/>
      <c r="HW91" s="109"/>
      <c r="HX91" s="109"/>
      <c r="HY91" s="109"/>
      <c r="HZ91" s="109"/>
      <c r="IA91" s="109"/>
    </row>
    <row r="92" spans="1:235" s="110" customFormat="1" ht="26.25" customHeight="1">
      <c r="A92" s="106" t="s">
        <v>223</v>
      </c>
      <c r="B92" s="107"/>
      <c r="C92" s="107"/>
      <c r="D92" s="111"/>
      <c r="E92" s="111">
        <v>10750</v>
      </c>
      <c r="F92" s="111">
        <f>E92</f>
        <v>10750</v>
      </c>
      <c r="G92" s="111"/>
      <c r="H92" s="111">
        <v>16344.85</v>
      </c>
      <c r="I92" s="111"/>
      <c r="J92" s="177">
        <f>H92</f>
        <v>16344.85</v>
      </c>
      <c r="K92" s="108"/>
      <c r="L92" s="108"/>
      <c r="M92" s="108"/>
      <c r="N92" s="111"/>
      <c r="O92" s="111">
        <v>42260</v>
      </c>
      <c r="P92" s="177">
        <f>O92</f>
        <v>42260</v>
      </c>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9"/>
      <c r="AO92" s="109"/>
      <c r="AP92" s="109"/>
      <c r="AQ92" s="109"/>
      <c r="AR92" s="109"/>
      <c r="AS92" s="109"/>
      <c r="AT92" s="109"/>
      <c r="AU92" s="109"/>
      <c r="AV92" s="109"/>
      <c r="AW92" s="109"/>
      <c r="AX92" s="109"/>
      <c r="AY92" s="109"/>
      <c r="AZ92" s="109"/>
      <c r="BA92" s="109"/>
      <c r="BB92" s="109"/>
      <c r="BC92" s="109"/>
      <c r="BD92" s="109"/>
      <c r="BE92" s="109"/>
      <c r="BF92" s="109"/>
      <c r="BG92" s="109"/>
      <c r="BH92" s="109"/>
      <c r="BI92" s="109"/>
      <c r="BJ92" s="109"/>
      <c r="BK92" s="109"/>
      <c r="BL92" s="109"/>
      <c r="BM92" s="109"/>
      <c r="BN92" s="109"/>
      <c r="BO92" s="109"/>
      <c r="BP92" s="109"/>
      <c r="BQ92" s="109"/>
      <c r="BR92" s="109"/>
      <c r="BS92" s="109"/>
      <c r="BT92" s="109"/>
      <c r="BU92" s="109"/>
      <c r="BV92" s="109"/>
      <c r="BW92" s="109"/>
      <c r="BX92" s="109"/>
      <c r="BY92" s="109"/>
      <c r="BZ92" s="109"/>
      <c r="CA92" s="109"/>
      <c r="CB92" s="109"/>
      <c r="CC92" s="109"/>
      <c r="CD92" s="109"/>
      <c r="CE92" s="109"/>
      <c r="CF92" s="109"/>
      <c r="CG92" s="109"/>
      <c r="CH92" s="109"/>
      <c r="CI92" s="109"/>
      <c r="CJ92" s="109"/>
      <c r="CK92" s="109"/>
      <c r="CL92" s="109"/>
      <c r="CM92" s="109"/>
      <c r="CN92" s="109"/>
      <c r="CO92" s="109"/>
      <c r="CP92" s="109"/>
      <c r="CQ92" s="109"/>
      <c r="CR92" s="109"/>
      <c r="CS92" s="109"/>
      <c r="CT92" s="109"/>
      <c r="CU92" s="109"/>
      <c r="CV92" s="109"/>
      <c r="CW92" s="109"/>
      <c r="CX92" s="109"/>
      <c r="CY92" s="109"/>
      <c r="CZ92" s="109"/>
      <c r="DA92" s="109"/>
      <c r="DB92" s="109"/>
      <c r="DC92" s="109"/>
      <c r="DD92" s="109"/>
      <c r="DE92" s="109"/>
      <c r="DF92" s="109"/>
      <c r="DG92" s="109"/>
      <c r="DH92" s="109"/>
      <c r="DI92" s="109"/>
      <c r="DJ92" s="109"/>
      <c r="DK92" s="109"/>
      <c r="DL92" s="109"/>
      <c r="DM92" s="109"/>
      <c r="DN92" s="109"/>
      <c r="DO92" s="109"/>
      <c r="DP92" s="109"/>
      <c r="DQ92" s="109"/>
      <c r="DR92" s="109"/>
      <c r="DS92" s="109"/>
      <c r="DT92" s="109"/>
      <c r="DU92" s="109"/>
      <c r="DV92" s="109"/>
      <c r="DW92" s="109"/>
      <c r="DX92" s="109"/>
      <c r="DY92" s="109"/>
      <c r="DZ92" s="109"/>
      <c r="EA92" s="109"/>
      <c r="EB92" s="109"/>
      <c r="EC92" s="109"/>
      <c r="ED92" s="109"/>
      <c r="EE92" s="109"/>
      <c r="EF92" s="109"/>
      <c r="EG92" s="109"/>
      <c r="EH92" s="109"/>
      <c r="EI92" s="109"/>
      <c r="EJ92" s="109"/>
      <c r="EK92" s="109"/>
      <c r="EL92" s="109"/>
      <c r="EM92" s="109"/>
      <c r="EN92" s="109"/>
      <c r="EO92" s="109"/>
      <c r="EP92" s="109"/>
      <c r="EQ92" s="109"/>
      <c r="ER92" s="109"/>
      <c r="ES92" s="109"/>
      <c r="ET92" s="109"/>
      <c r="EU92" s="109"/>
      <c r="EV92" s="109"/>
      <c r="EW92" s="109"/>
      <c r="EX92" s="109"/>
      <c r="EY92" s="109"/>
      <c r="EZ92" s="109"/>
      <c r="FA92" s="109"/>
      <c r="FB92" s="109"/>
      <c r="FC92" s="109"/>
      <c r="FD92" s="109"/>
      <c r="FE92" s="109"/>
      <c r="FF92" s="109"/>
      <c r="FG92" s="109"/>
      <c r="FH92" s="109"/>
      <c r="FI92" s="109"/>
      <c r="FJ92" s="109"/>
      <c r="FK92" s="109"/>
      <c r="FL92" s="109"/>
      <c r="FM92" s="109"/>
      <c r="FN92" s="109"/>
      <c r="FO92" s="109"/>
      <c r="FP92" s="109"/>
      <c r="FQ92" s="109"/>
      <c r="FR92" s="109"/>
      <c r="FS92" s="109"/>
      <c r="FT92" s="109"/>
      <c r="FU92" s="109"/>
      <c r="FV92" s="109"/>
      <c r="FW92" s="109"/>
      <c r="FX92" s="109"/>
      <c r="FY92" s="109"/>
      <c r="FZ92" s="109"/>
      <c r="GA92" s="109"/>
      <c r="GB92" s="109"/>
      <c r="GC92" s="109"/>
      <c r="GD92" s="109"/>
      <c r="GE92" s="109"/>
      <c r="GF92" s="109"/>
      <c r="GG92" s="109"/>
      <c r="GH92" s="109"/>
      <c r="GI92" s="109"/>
      <c r="GJ92" s="109"/>
      <c r="GK92" s="109"/>
      <c r="GL92" s="109"/>
      <c r="GM92" s="109"/>
      <c r="GN92" s="109"/>
      <c r="GO92" s="109"/>
      <c r="GP92" s="109"/>
      <c r="GQ92" s="109"/>
      <c r="GR92" s="109"/>
      <c r="GS92" s="109"/>
      <c r="GT92" s="109"/>
      <c r="GU92" s="109"/>
      <c r="GV92" s="109"/>
      <c r="GW92" s="109"/>
      <c r="GX92" s="109"/>
      <c r="GY92" s="109"/>
      <c r="GZ92" s="109"/>
      <c r="HA92" s="109"/>
      <c r="HB92" s="109"/>
      <c r="HC92" s="109"/>
      <c r="HD92" s="109"/>
      <c r="HE92" s="109"/>
      <c r="HF92" s="109"/>
      <c r="HG92" s="109"/>
      <c r="HH92" s="109"/>
      <c r="HI92" s="109"/>
      <c r="HJ92" s="109"/>
      <c r="HK92" s="109"/>
      <c r="HL92" s="109"/>
      <c r="HM92" s="109"/>
      <c r="HN92" s="109"/>
      <c r="HO92" s="109"/>
      <c r="HP92" s="109"/>
      <c r="HQ92" s="109"/>
      <c r="HR92" s="109"/>
      <c r="HS92" s="109"/>
      <c r="HT92" s="109"/>
      <c r="HU92" s="109"/>
      <c r="HV92" s="109"/>
      <c r="HW92" s="109"/>
      <c r="HX92" s="109"/>
      <c r="HY92" s="109"/>
      <c r="HZ92" s="109"/>
      <c r="IA92" s="109"/>
    </row>
    <row r="93" spans="1:235" s="110" customFormat="1" ht="12">
      <c r="A93" s="176" t="s">
        <v>7</v>
      </c>
      <c r="B93" s="107"/>
      <c r="C93" s="107"/>
      <c r="D93" s="111"/>
      <c r="E93" s="111"/>
      <c r="F93" s="111"/>
      <c r="G93" s="111"/>
      <c r="H93" s="111"/>
      <c r="I93" s="111"/>
      <c r="J93" s="177"/>
      <c r="K93" s="108"/>
      <c r="L93" s="108"/>
      <c r="M93" s="108"/>
      <c r="N93" s="111"/>
      <c r="O93" s="111"/>
      <c r="P93" s="111"/>
      <c r="Q93" s="109"/>
      <c r="R93" s="109"/>
      <c r="S93" s="109"/>
      <c r="T93" s="109"/>
      <c r="U93" s="109"/>
      <c r="V93" s="109"/>
      <c r="W93" s="109"/>
      <c r="X93" s="109"/>
      <c r="Y93" s="109"/>
      <c r="Z93" s="109"/>
      <c r="AA93" s="109"/>
      <c r="AB93" s="109"/>
      <c r="AC93" s="109"/>
      <c r="AD93" s="109"/>
      <c r="AE93" s="109"/>
      <c r="AF93" s="109"/>
      <c r="AG93" s="109"/>
      <c r="AH93" s="109"/>
      <c r="AI93" s="109"/>
      <c r="AJ93" s="109"/>
      <c r="AK93" s="109"/>
      <c r="AL93" s="109"/>
      <c r="AM93" s="109"/>
      <c r="AN93" s="109"/>
      <c r="AO93" s="109"/>
      <c r="AP93" s="109"/>
      <c r="AQ93" s="109"/>
      <c r="AR93" s="109"/>
      <c r="AS93" s="109"/>
      <c r="AT93" s="109"/>
      <c r="AU93" s="109"/>
      <c r="AV93" s="109"/>
      <c r="AW93" s="109"/>
      <c r="AX93" s="109"/>
      <c r="AY93" s="109"/>
      <c r="AZ93" s="109"/>
      <c r="BA93" s="109"/>
      <c r="BB93" s="109"/>
      <c r="BC93" s="109"/>
      <c r="BD93" s="109"/>
      <c r="BE93" s="109"/>
      <c r="BF93" s="109"/>
      <c r="BG93" s="109"/>
      <c r="BH93" s="109"/>
      <c r="BI93" s="109"/>
      <c r="BJ93" s="109"/>
      <c r="BK93" s="109"/>
      <c r="BL93" s="109"/>
      <c r="BM93" s="109"/>
      <c r="BN93" s="109"/>
      <c r="BO93" s="109"/>
      <c r="BP93" s="109"/>
      <c r="BQ93" s="109"/>
      <c r="BR93" s="109"/>
      <c r="BS93" s="109"/>
      <c r="BT93" s="109"/>
      <c r="BU93" s="109"/>
      <c r="BV93" s="109"/>
      <c r="BW93" s="109"/>
      <c r="BX93" s="109"/>
      <c r="BY93" s="109"/>
      <c r="BZ93" s="109"/>
      <c r="CA93" s="109"/>
      <c r="CB93" s="109"/>
      <c r="CC93" s="109"/>
      <c r="CD93" s="109"/>
      <c r="CE93" s="109"/>
      <c r="CF93" s="109"/>
      <c r="CG93" s="109"/>
      <c r="CH93" s="109"/>
      <c r="CI93" s="109"/>
      <c r="CJ93" s="109"/>
      <c r="CK93" s="109"/>
      <c r="CL93" s="109"/>
      <c r="CM93" s="109"/>
      <c r="CN93" s="109"/>
      <c r="CO93" s="109"/>
      <c r="CP93" s="109"/>
      <c r="CQ93" s="109"/>
      <c r="CR93" s="109"/>
      <c r="CS93" s="109"/>
      <c r="CT93" s="109"/>
      <c r="CU93" s="109"/>
      <c r="CV93" s="109"/>
      <c r="CW93" s="109"/>
      <c r="CX93" s="109"/>
      <c r="CY93" s="109"/>
      <c r="CZ93" s="109"/>
      <c r="DA93" s="109"/>
      <c r="DB93" s="109"/>
      <c r="DC93" s="109"/>
      <c r="DD93" s="109"/>
      <c r="DE93" s="109"/>
      <c r="DF93" s="109"/>
      <c r="DG93" s="109"/>
      <c r="DH93" s="109"/>
      <c r="DI93" s="109"/>
      <c r="DJ93" s="109"/>
      <c r="DK93" s="109"/>
      <c r="DL93" s="109"/>
      <c r="DM93" s="109"/>
      <c r="DN93" s="109"/>
      <c r="DO93" s="109"/>
      <c r="DP93" s="109"/>
      <c r="DQ93" s="109"/>
      <c r="DR93" s="109"/>
      <c r="DS93" s="109"/>
      <c r="DT93" s="109"/>
      <c r="DU93" s="109"/>
      <c r="DV93" s="109"/>
      <c r="DW93" s="109"/>
      <c r="DX93" s="109"/>
      <c r="DY93" s="109"/>
      <c r="DZ93" s="109"/>
      <c r="EA93" s="109"/>
      <c r="EB93" s="109"/>
      <c r="EC93" s="109"/>
      <c r="ED93" s="109"/>
      <c r="EE93" s="109"/>
      <c r="EF93" s="109"/>
      <c r="EG93" s="109"/>
      <c r="EH93" s="109"/>
      <c r="EI93" s="109"/>
      <c r="EJ93" s="109"/>
      <c r="EK93" s="109"/>
      <c r="EL93" s="109"/>
      <c r="EM93" s="109"/>
      <c r="EN93" s="109"/>
      <c r="EO93" s="109"/>
      <c r="EP93" s="109"/>
      <c r="EQ93" s="109"/>
      <c r="ER93" s="109"/>
      <c r="ES93" s="109"/>
      <c r="ET93" s="109"/>
      <c r="EU93" s="109"/>
      <c r="EV93" s="109"/>
      <c r="EW93" s="109"/>
      <c r="EX93" s="109"/>
      <c r="EY93" s="109"/>
      <c r="EZ93" s="109"/>
      <c r="FA93" s="109"/>
      <c r="FB93" s="109"/>
      <c r="FC93" s="109"/>
      <c r="FD93" s="109"/>
      <c r="FE93" s="109"/>
      <c r="FF93" s="109"/>
      <c r="FG93" s="109"/>
      <c r="FH93" s="109"/>
      <c r="FI93" s="109"/>
      <c r="FJ93" s="109"/>
      <c r="FK93" s="109"/>
      <c r="FL93" s="109"/>
      <c r="FM93" s="109"/>
      <c r="FN93" s="109"/>
      <c r="FO93" s="109"/>
      <c r="FP93" s="109"/>
      <c r="FQ93" s="109"/>
      <c r="FR93" s="109"/>
      <c r="FS93" s="109"/>
      <c r="FT93" s="109"/>
      <c r="FU93" s="109"/>
      <c r="FV93" s="109"/>
      <c r="FW93" s="109"/>
      <c r="FX93" s="109"/>
      <c r="FY93" s="109"/>
      <c r="FZ93" s="109"/>
      <c r="GA93" s="109"/>
      <c r="GB93" s="109"/>
      <c r="GC93" s="109"/>
      <c r="GD93" s="109"/>
      <c r="GE93" s="109"/>
      <c r="GF93" s="109"/>
      <c r="GG93" s="109"/>
      <c r="GH93" s="109"/>
      <c r="GI93" s="109"/>
      <c r="GJ93" s="109"/>
      <c r="GK93" s="109"/>
      <c r="GL93" s="109"/>
      <c r="GM93" s="109"/>
      <c r="GN93" s="109"/>
      <c r="GO93" s="109"/>
      <c r="GP93" s="109"/>
      <c r="GQ93" s="109"/>
      <c r="GR93" s="109"/>
      <c r="GS93" s="109"/>
      <c r="GT93" s="109"/>
      <c r="GU93" s="109"/>
      <c r="GV93" s="109"/>
      <c r="GW93" s="109"/>
      <c r="GX93" s="109"/>
      <c r="GY93" s="109"/>
      <c r="GZ93" s="109"/>
      <c r="HA93" s="109"/>
      <c r="HB93" s="109"/>
      <c r="HC93" s="109"/>
      <c r="HD93" s="109"/>
      <c r="HE93" s="109"/>
      <c r="HF93" s="109"/>
      <c r="HG93" s="109"/>
      <c r="HH93" s="109"/>
      <c r="HI93" s="109"/>
      <c r="HJ93" s="109"/>
      <c r="HK93" s="109"/>
      <c r="HL93" s="109"/>
      <c r="HM93" s="109"/>
      <c r="HN93" s="109"/>
      <c r="HO93" s="109"/>
      <c r="HP93" s="109"/>
      <c r="HQ93" s="109"/>
      <c r="HR93" s="109"/>
      <c r="HS93" s="109"/>
      <c r="HT93" s="109"/>
      <c r="HU93" s="109"/>
      <c r="HV93" s="109"/>
      <c r="HW93" s="109"/>
      <c r="HX93" s="109"/>
      <c r="HY93" s="109"/>
      <c r="HZ93" s="109"/>
      <c r="IA93" s="109"/>
    </row>
    <row r="94" spans="1:235" s="110" customFormat="1" ht="22.5" customHeight="1">
      <c r="A94" s="106" t="s">
        <v>226</v>
      </c>
      <c r="B94" s="107"/>
      <c r="C94" s="107"/>
      <c r="D94" s="111"/>
      <c r="E94" s="111">
        <v>400</v>
      </c>
      <c r="F94" s="111">
        <f>E94</f>
        <v>400</v>
      </c>
      <c r="G94" s="111"/>
      <c r="H94" s="111">
        <v>450</v>
      </c>
      <c r="I94" s="111"/>
      <c r="J94" s="177">
        <f t="shared" si="8"/>
        <v>450</v>
      </c>
      <c r="K94" s="108"/>
      <c r="L94" s="108"/>
      <c r="M94" s="108"/>
      <c r="N94" s="111"/>
      <c r="O94" s="111">
        <v>500</v>
      </c>
      <c r="P94" s="177">
        <v>500</v>
      </c>
      <c r="Q94" s="109"/>
      <c r="R94" s="109"/>
      <c r="S94" s="109"/>
      <c r="T94" s="109"/>
      <c r="U94" s="109"/>
      <c r="V94" s="109"/>
      <c r="W94" s="109"/>
      <c r="X94" s="109"/>
      <c r="Y94" s="109"/>
      <c r="Z94" s="109"/>
      <c r="AA94" s="109"/>
      <c r="AB94" s="109"/>
      <c r="AC94" s="109"/>
      <c r="AD94" s="109"/>
      <c r="AE94" s="109"/>
      <c r="AF94" s="109"/>
      <c r="AG94" s="109"/>
      <c r="AH94" s="109"/>
      <c r="AI94" s="109"/>
      <c r="AJ94" s="109"/>
      <c r="AK94" s="109"/>
      <c r="AL94" s="109"/>
      <c r="AM94" s="109"/>
      <c r="AN94" s="109"/>
      <c r="AO94" s="109"/>
      <c r="AP94" s="109"/>
      <c r="AQ94" s="109"/>
      <c r="AR94" s="109"/>
      <c r="AS94" s="109"/>
      <c r="AT94" s="109"/>
      <c r="AU94" s="109"/>
      <c r="AV94" s="109"/>
      <c r="AW94" s="109"/>
      <c r="AX94" s="109"/>
      <c r="AY94" s="109"/>
      <c r="AZ94" s="109"/>
      <c r="BA94" s="109"/>
      <c r="BB94" s="109"/>
      <c r="BC94" s="109"/>
      <c r="BD94" s="109"/>
      <c r="BE94" s="109"/>
      <c r="BF94" s="109"/>
      <c r="BG94" s="109"/>
      <c r="BH94" s="109"/>
      <c r="BI94" s="109"/>
      <c r="BJ94" s="109"/>
      <c r="BK94" s="109"/>
      <c r="BL94" s="109"/>
      <c r="BM94" s="109"/>
      <c r="BN94" s="109"/>
      <c r="BO94" s="109"/>
      <c r="BP94" s="109"/>
      <c r="BQ94" s="109"/>
      <c r="BR94" s="109"/>
      <c r="BS94" s="109"/>
      <c r="BT94" s="109"/>
      <c r="BU94" s="109"/>
      <c r="BV94" s="109"/>
      <c r="BW94" s="109"/>
      <c r="BX94" s="109"/>
      <c r="BY94" s="109"/>
      <c r="BZ94" s="109"/>
      <c r="CA94" s="109"/>
      <c r="CB94" s="109"/>
      <c r="CC94" s="109"/>
      <c r="CD94" s="109"/>
      <c r="CE94" s="109"/>
      <c r="CF94" s="109"/>
      <c r="CG94" s="109"/>
      <c r="CH94" s="109"/>
      <c r="CI94" s="109"/>
      <c r="CJ94" s="109"/>
      <c r="CK94" s="109"/>
      <c r="CL94" s="109"/>
      <c r="CM94" s="109"/>
      <c r="CN94" s="109"/>
      <c r="CO94" s="109"/>
      <c r="CP94" s="109"/>
      <c r="CQ94" s="109"/>
      <c r="CR94" s="109"/>
      <c r="CS94" s="109"/>
      <c r="CT94" s="109"/>
      <c r="CU94" s="109"/>
      <c r="CV94" s="109"/>
      <c r="CW94" s="109"/>
      <c r="CX94" s="109"/>
      <c r="CY94" s="109"/>
      <c r="CZ94" s="109"/>
      <c r="DA94" s="109"/>
      <c r="DB94" s="109"/>
      <c r="DC94" s="109"/>
      <c r="DD94" s="109"/>
      <c r="DE94" s="109"/>
      <c r="DF94" s="109"/>
      <c r="DG94" s="109"/>
      <c r="DH94" s="109"/>
      <c r="DI94" s="109"/>
      <c r="DJ94" s="109"/>
      <c r="DK94" s="109"/>
      <c r="DL94" s="109"/>
      <c r="DM94" s="109"/>
      <c r="DN94" s="109"/>
      <c r="DO94" s="109"/>
      <c r="DP94" s="109"/>
      <c r="DQ94" s="109"/>
      <c r="DR94" s="109"/>
      <c r="DS94" s="109"/>
      <c r="DT94" s="109"/>
      <c r="DU94" s="109"/>
      <c r="DV94" s="109"/>
      <c r="DW94" s="109"/>
      <c r="DX94" s="109"/>
      <c r="DY94" s="109"/>
      <c r="DZ94" s="109"/>
      <c r="EA94" s="109"/>
      <c r="EB94" s="109"/>
      <c r="EC94" s="109"/>
      <c r="ED94" s="109"/>
      <c r="EE94" s="109"/>
      <c r="EF94" s="109"/>
      <c r="EG94" s="109"/>
      <c r="EH94" s="109"/>
      <c r="EI94" s="109"/>
      <c r="EJ94" s="109"/>
      <c r="EK94" s="109"/>
      <c r="EL94" s="109"/>
      <c r="EM94" s="109"/>
      <c r="EN94" s="109"/>
      <c r="EO94" s="109"/>
      <c r="EP94" s="109"/>
      <c r="EQ94" s="109"/>
      <c r="ER94" s="109"/>
      <c r="ES94" s="109"/>
      <c r="ET94" s="109"/>
      <c r="EU94" s="109"/>
      <c r="EV94" s="109"/>
      <c r="EW94" s="109"/>
      <c r="EX94" s="109"/>
      <c r="EY94" s="109"/>
      <c r="EZ94" s="109"/>
      <c r="FA94" s="109"/>
      <c r="FB94" s="109"/>
      <c r="FC94" s="109"/>
      <c r="FD94" s="109"/>
      <c r="FE94" s="109"/>
      <c r="FF94" s="109"/>
      <c r="FG94" s="109"/>
      <c r="FH94" s="109"/>
      <c r="FI94" s="109"/>
      <c r="FJ94" s="109"/>
      <c r="FK94" s="109"/>
      <c r="FL94" s="109"/>
      <c r="FM94" s="109"/>
      <c r="FN94" s="109"/>
      <c r="FO94" s="109"/>
      <c r="FP94" s="109"/>
      <c r="FQ94" s="109"/>
      <c r="FR94" s="109"/>
      <c r="FS94" s="109"/>
      <c r="FT94" s="109"/>
      <c r="FU94" s="109"/>
      <c r="FV94" s="109"/>
      <c r="FW94" s="109"/>
      <c r="FX94" s="109"/>
      <c r="FY94" s="109"/>
      <c r="FZ94" s="109"/>
      <c r="GA94" s="109"/>
      <c r="GB94" s="109"/>
      <c r="GC94" s="109"/>
      <c r="GD94" s="109"/>
      <c r="GE94" s="109"/>
      <c r="GF94" s="109"/>
      <c r="GG94" s="109"/>
      <c r="GH94" s="109"/>
      <c r="GI94" s="109"/>
      <c r="GJ94" s="109"/>
      <c r="GK94" s="109"/>
      <c r="GL94" s="109"/>
      <c r="GM94" s="109"/>
      <c r="GN94" s="109"/>
      <c r="GO94" s="109"/>
      <c r="GP94" s="109"/>
      <c r="GQ94" s="109"/>
      <c r="GR94" s="109"/>
      <c r="GS94" s="109"/>
      <c r="GT94" s="109"/>
      <c r="GU94" s="109"/>
      <c r="GV94" s="109"/>
      <c r="GW94" s="109"/>
      <c r="GX94" s="109"/>
      <c r="GY94" s="109"/>
      <c r="GZ94" s="109"/>
      <c r="HA94" s="109"/>
      <c r="HB94" s="109"/>
      <c r="HC94" s="109"/>
      <c r="HD94" s="109"/>
      <c r="HE94" s="109"/>
      <c r="HF94" s="109"/>
      <c r="HG94" s="109"/>
      <c r="HH94" s="109"/>
      <c r="HI94" s="109"/>
      <c r="HJ94" s="109"/>
      <c r="HK94" s="109"/>
      <c r="HL94" s="109"/>
      <c r="HM94" s="109"/>
      <c r="HN94" s="109"/>
      <c r="HO94" s="109"/>
      <c r="HP94" s="109"/>
      <c r="HQ94" s="109"/>
      <c r="HR94" s="109"/>
      <c r="HS94" s="109"/>
      <c r="HT94" s="109"/>
      <c r="HU94" s="109"/>
      <c r="HV94" s="109"/>
      <c r="HW94" s="109"/>
      <c r="HX94" s="109"/>
      <c r="HY94" s="109"/>
      <c r="HZ94" s="109"/>
      <c r="IA94" s="109"/>
    </row>
    <row r="95" spans="1:235" s="110" customFormat="1" ht="22.5" customHeight="1">
      <c r="A95" s="106" t="s">
        <v>227</v>
      </c>
      <c r="B95" s="107"/>
      <c r="C95" s="107"/>
      <c r="D95" s="111"/>
      <c r="E95" s="111">
        <v>400</v>
      </c>
      <c r="F95" s="111">
        <f>E95</f>
        <v>400</v>
      </c>
      <c r="G95" s="111"/>
      <c r="H95" s="111">
        <v>450</v>
      </c>
      <c r="I95" s="111"/>
      <c r="J95" s="177">
        <f>H95</f>
        <v>450</v>
      </c>
      <c r="K95" s="108"/>
      <c r="L95" s="108"/>
      <c r="M95" s="108"/>
      <c r="N95" s="111"/>
      <c r="O95" s="111">
        <v>500</v>
      </c>
      <c r="P95" s="177">
        <f>O95</f>
        <v>500</v>
      </c>
      <c r="Q95" s="109"/>
      <c r="R95" s="109"/>
      <c r="S95" s="109"/>
      <c r="T95" s="109"/>
      <c r="U95" s="109"/>
      <c r="V95" s="109"/>
      <c r="W95" s="109"/>
      <c r="X95" s="109"/>
      <c r="Y95" s="109"/>
      <c r="Z95" s="109"/>
      <c r="AA95" s="109"/>
      <c r="AB95" s="109"/>
      <c r="AC95" s="109"/>
      <c r="AD95" s="109"/>
      <c r="AE95" s="109"/>
      <c r="AF95" s="109"/>
      <c r="AG95" s="109"/>
      <c r="AH95" s="109"/>
      <c r="AI95" s="109"/>
      <c r="AJ95" s="109"/>
      <c r="AK95" s="109"/>
      <c r="AL95" s="109"/>
      <c r="AM95" s="109"/>
      <c r="AN95" s="109"/>
      <c r="AO95" s="109"/>
      <c r="AP95" s="109"/>
      <c r="AQ95" s="109"/>
      <c r="AR95" s="109"/>
      <c r="AS95" s="109"/>
      <c r="AT95" s="109"/>
      <c r="AU95" s="109"/>
      <c r="AV95" s="109"/>
      <c r="AW95" s="109"/>
      <c r="AX95" s="109"/>
      <c r="AY95" s="109"/>
      <c r="AZ95" s="109"/>
      <c r="BA95" s="109"/>
      <c r="BB95" s="109"/>
      <c r="BC95" s="109"/>
      <c r="BD95" s="109"/>
      <c r="BE95" s="109"/>
      <c r="BF95" s="109"/>
      <c r="BG95" s="109"/>
      <c r="BH95" s="109"/>
      <c r="BI95" s="109"/>
      <c r="BJ95" s="109"/>
      <c r="BK95" s="109"/>
      <c r="BL95" s="109"/>
      <c r="BM95" s="109"/>
      <c r="BN95" s="109"/>
      <c r="BO95" s="109"/>
      <c r="BP95" s="109"/>
      <c r="BQ95" s="109"/>
      <c r="BR95" s="109"/>
      <c r="BS95" s="109"/>
      <c r="BT95" s="109"/>
      <c r="BU95" s="109"/>
      <c r="BV95" s="109"/>
      <c r="BW95" s="109"/>
      <c r="BX95" s="109"/>
      <c r="BY95" s="109"/>
      <c r="BZ95" s="109"/>
      <c r="CA95" s="109"/>
      <c r="CB95" s="109"/>
      <c r="CC95" s="109"/>
      <c r="CD95" s="109"/>
      <c r="CE95" s="109"/>
      <c r="CF95" s="109"/>
      <c r="CG95" s="109"/>
      <c r="CH95" s="109"/>
      <c r="CI95" s="109"/>
      <c r="CJ95" s="109"/>
      <c r="CK95" s="109"/>
      <c r="CL95" s="109"/>
      <c r="CM95" s="109"/>
      <c r="CN95" s="109"/>
      <c r="CO95" s="109"/>
      <c r="CP95" s="109"/>
      <c r="CQ95" s="109"/>
      <c r="CR95" s="109"/>
      <c r="CS95" s="109"/>
      <c r="CT95" s="109"/>
      <c r="CU95" s="109"/>
      <c r="CV95" s="109"/>
      <c r="CW95" s="109"/>
      <c r="CX95" s="109"/>
      <c r="CY95" s="109"/>
      <c r="CZ95" s="109"/>
      <c r="DA95" s="109"/>
      <c r="DB95" s="109"/>
      <c r="DC95" s="109"/>
      <c r="DD95" s="109"/>
      <c r="DE95" s="109"/>
      <c r="DF95" s="109"/>
      <c r="DG95" s="109"/>
      <c r="DH95" s="109"/>
      <c r="DI95" s="109"/>
      <c r="DJ95" s="109"/>
      <c r="DK95" s="109"/>
      <c r="DL95" s="109"/>
      <c r="DM95" s="109"/>
      <c r="DN95" s="109"/>
      <c r="DO95" s="109"/>
      <c r="DP95" s="109"/>
      <c r="DQ95" s="109"/>
      <c r="DR95" s="109"/>
      <c r="DS95" s="109"/>
      <c r="DT95" s="109"/>
      <c r="DU95" s="109"/>
      <c r="DV95" s="109"/>
      <c r="DW95" s="109"/>
      <c r="DX95" s="109"/>
      <c r="DY95" s="109"/>
      <c r="DZ95" s="109"/>
      <c r="EA95" s="109"/>
      <c r="EB95" s="109"/>
      <c r="EC95" s="109"/>
      <c r="ED95" s="109"/>
      <c r="EE95" s="109"/>
      <c r="EF95" s="109"/>
      <c r="EG95" s="109"/>
      <c r="EH95" s="109"/>
      <c r="EI95" s="109"/>
      <c r="EJ95" s="109"/>
      <c r="EK95" s="109"/>
      <c r="EL95" s="109"/>
      <c r="EM95" s="109"/>
      <c r="EN95" s="109"/>
      <c r="EO95" s="109"/>
      <c r="EP95" s="109"/>
      <c r="EQ95" s="109"/>
      <c r="ER95" s="109"/>
      <c r="ES95" s="109"/>
      <c r="ET95" s="109"/>
      <c r="EU95" s="109"/>
      <c r="EV95" s="109"/>
      <c r="EW95" s="109"/>
      <c r="EX95" s="109"/>
      <c r="EY95" s="109"/>
      <c r="EZ95" s="109"/>
      <c r="FA95" s="109"/>
      <c r="FB95" s="109"/>
      <c r="FC95" s="109"/>
      <c r="FD95" s="109"/>
      <c r="FE95" s="109"/>
      <c r="FF95" s="109"/>
      <c r="FG95" s="109"/>
      <c r="FH95" s="109"/>
      <c r="FI95" s="109"/>
      <c r="FJ95" s="109"/>
      <c r="FK95" s="109"/>
      <c r="FL95" s="109"/>
      <c r="FM95" s="109"/>
      <c r="FN95" s="109"/>
      <c r="FO95" s="109"/>
      <c r="FP95" s="109"/>
      <c r="FQ95" s="109"/>
      <c r="FR95" s="109"/>
      <c r="FS95" s="109"/>
      <c r="FT95" s="109"/>
      <c r="FU95" s="109"/>
      <c r="FV95" s="109"/>
      <c r="FW95" s="109"/>
      <c r="FX95" s="109"/>
      <c r="FY95" s="109"/>
      <c r="FZ95" s="109"/>
      <c r="GA95" s="109"/>
      <c r="GB95" s="109"/>
      <c r="GC95" s="109"/>
      <c r="GD95" s="109"/>
      <c r="GE95" s="109"/>
      <c r="GF95" s="109"/>
      <c r="GG95" s="109"/>
      <c r="GH95" s="109"/>
      <c r="GI95" s="109"/>
      <c r="GJ95" s="109"/>
      <c r="GK95" s="109"/>
      <c r="GL95" s="109"/>
      <c r="GM95" s="109"/>
      <c r="GN95" s="109"/>
      <c r="GO95" s="109"/>
      <c r="GP95" s="109"/>
      <c r="GQ95" s="109"/>
      <c r="GR95" s="109"/>
      <c r="GS95" s="109"/>
      <c r="GT95" s="109"/>
      <c r="GU95" s="109"/>
      <c r="GV95" s="109"/>
      <c r="GW95" s="109"/>
      <c r="GX95" s="109"/>
      <c r="GY95" s="109"/>
      <c r="GZ95" s="109"/>
      <c r="HA95" s="109"/>
      <c r="HB95" s="109"/>
      <c r="HC95" s="109"/>
      <c r="HD95" s="109"/>
      <c r="HE95" s="109"/>
      <c r="HF95" s="109"/>
      <c r="HG95" s="109"/>
      <c r="HH95" s="109"/>
      <c r="HI95" s="109"/>
      <c r="HJ95" s="109"/>
      <c r="HK95" s="109"/>
      <c r="HL95" s="109"/>
      <c r="HM95" s="109"/>
      <c r="HN95" s="109"/>
      <c r="HO95" s="109"/>
      <c r="HP95" s="109"/>
      <c r="HQ95" s="109"/>
      <c r="HR95" s="109"/>
      <c r="HS95" s="109"/>
      <c r="HT95" s="109"/>
      <c r="HU95" s="109"/>
      <c r="HV95" s="109"/>
      <c r="HW95" s="109"/>
      <c r="HX95" s="109"/>
      <c r="HY95" s="109"/>
      <c r="HZ95" s="109"/>
      <c r="IA95" s="109"/>
    </row>
    <row r="96" spans="1:235" s="110" customFormat="1" ht="12">
      <c r="A96" s="176" t="s">
        <v>6</v>
      </c>
      <c r="B96" s="107"/>
      <c r="C96" s="107"/>
      <c r="D96" s="111"/>
      <c r="E96" s="111"/>
      <c r="F96" s="111"/>
      <c r="G96" s="111"/>
      <c r="H96" s="111"/>
      <c r="I96" s="111"/>
      <c r="J96" s="177"/>
      <c r="K96" s="108"/>
      <c r="L96" s="108"/>
      <c r="M96" s="108"/>
      <c r="N96" s="111"/>
      <c r="O96" s="111"/>
      <c r="P96" s="111"/>
      <c r="Q96" s="109"/>
      <c r="R96" s="109"/>
      <c r="S96" s="109"/>
      <c r="T96" s="109"/>
      <c r="U96" s="109"/>
      <c r="V96" s="109"/>
      <c r="W96" s="109"/>
      <c r="X96" s="109"/>
      <c r="Y96" s="109"/>
      <c r="Z96" s="109"/>
      <c r="AA96" s="109"/>
      <c r="AB96" s="109"/>
      <c r="AC96" s="109"/>
      <c r="AD96" s="109"/>
      <c r="AE96" s="109"/>
      <c r="AF96" s="109"/>
      <c r="AG96" s="109"/>
      <c r="AH96" s="109"/>
      <c r="AI96" s="109"/>
      <c r="AJ96" s="109"/>
      <c r="AK96" s="109"/>
      <c r="AL96" s="109"/>
      <c r="AM96" s="109"/>
      <c r="AN96" s="109"/>
      <c r="AO96" s="109"/>
      <c r="AP96" s="109"/>
      <c r="AQ96" s="109"/>
      <c r="AR96" s="109"/>
      <c r="AS96" s="109"/>
      <c r="AT96" s="109"/>
      <c r="AU96" s="109"/>
      <c r="AV96" s="109"/>
      <c r="AW96" s="109"/>
      <c r="AX96" s="109"/>
      <c r="AY96" s="109"/>
      <c r="AZ96" s="109"/>
      <c r="BA96" s="109"/>
      <c r="BB96" s="109"/>
      <c r="BC96" s="109"/>
      <c r="BD96" s="109"/>
      <c r="BE96" s="109"/>
      <c r="BF96" s="109"/>
      <c r="BG96" s="109"/>
      <c r="BH96" s="109"/>
      <c r="BI96" s="109"/>
      <c r="BJ96" s="109"/>
      <c r="BK96" s="109"/>
      <c r="BL96" s="109"/>
      <c r="BM96" s="109"/>
      <c r="BN96" s="109"/>
      <c r="BO96" s="109"/>
      <c r="BP96" s="109"/>
      <c r="BQ96" s="109"/>
      <c r="BR96" s="109"/>
      <c r="BS96" s="109"/>
      <c r="BT96" s="109"/>
      <c r="BU96" s="109"/>
      <c r="BV96" s="109"/>
      <c r="BW96" s="109"/>
      <c r="BX96" s="109"/>
      <c r="BY96" s="109"/>
      <c r="BZ96" s="109"/>
      <c r="CA96" s="109"/>
      <c r="CB96" s="109"/>
      <c r="CC96" s="109"/>
      <c r="CD96" s="109"/>
      <c r="CE96" s="109"/>
      <c r="CF96" s="109"/>
      <c r="CG96" s="109"/>
      <c r="CH96" s="109"/>
      <c r="CI96" s="109"/>
      <c r="CJ96" s="109"/>
      <c r="CK96" s="109"/>
      <c r="CL96" s="109"/>
      <c r="CM96" s="109"/>
      <c r="CN96" s="109"/>
      <c r="CO96" s="109"/>
      <c r="CP96" s="109"/>
      <c r="CQ96" s="109"/>
      <c r="CR96" s="109"/>
      <c r="CS96" s="109"/>
      <c r="CT96" s="109"/>
      <c r="CU96" s="109"/>
      <c r="CV96" s="109"/>
      <c r="CW96" s="109"/>
      <c r="CX96" s="109"/>
      <c r="CY96" s="109"/>
      <c r="CZ96" s="109"/>
      <c r="DA96" s="109"/>
      <c r="DB96" s="109"/>
      <c r="DC96" s="109"/>
      <c r="DD96" s="109"/>
      <c r="DE96" s="109"/>
      <c r="DF96" s="109"/>
      <c r="DG96" s="109"/>
      <c r="DH96" s="109"/>
      <c r="DI96" s="109"/>
      <c r="DJ96" s="109"/>
      <c r="DK96" s="109"/>
      <c r="DL96" s="109"/>
      <c r="DM96" s="109"/>
      <c r="DN96" s="109"/>
      <c r="DO96" s="109"/>
      <c r="DP96" s="109"/>
      <c r="DQ96" s="109"/>
      <c r="DR96" s="109"/>
      <c r="DS96" s="109"/>
      <c r="DT96" s="109"/>
      <c r="DU96" s="109"/>
      <c r="DV96" s="109"/>
      <c r="DW96" s="109"/>
      <c r="DX96" s="109"/>
      <c r="DY96" s="109"/>
      <c r="DZ96" s="109"/>
      <c r="EA96" s="109"/>
      <c r="EB96" s="109"/>
      <c r="EC96" s="109"/>
      <c r="ED96" s="109"/>
      <c r="EE96" s="109"/>
      <c r="EF96" s="109"/>
      <c r="EG96" s="109"/>
      <c r="EH96" s="109"/>
      <c r="EI96" s="109"/>
      <c r="EJ96" s="109"/>
      <c r="EK96" s="109"/>
      <c r="EL96" s="109"/>
      <c r="EM96" s="109"/>
      <c r="EN96" s="109"/>
      <c r="EO96" s="109"/>
      <c r="EP96" s="109"/>
      <c r="EQ96" s="109"/>
      <c r="ER96" s="109"/>
      <c r="ES96" s="109"/>
      <c r="ET96" s="109"/>
      <c r="EU96" s="109"/>
      <c r="EV96" s="109"/>
      <c r="EW96" s="109"/>
      <c r="EX96" s="109"/>
      <c r="EY96" s="109"/>
      <c r="EZ96" s="109"/>
      <c r="FA96" s="109"/>
      <c r="FB96" s="109"/>
      <c r="FC96" s="109"/>
      <c r="FD96" s="109"/>
      <c r="FE96" s="109"/>
      <c r="FF96" s="109"/>
      <c r="FG96" s="109"/>
      <c r="FH96" s="109"/>
      <c r="FI96" s="109"/>
      <c r="FJ96" s="109"/>
      <c r="FK96" s="109"/>
      <c r="FL96" s="109"/>
      <c r="FM96" s="109"/>
      <c r="FN96" s="109"/>
      <c r="FO96" s="109"/>
      <c r="FP96" s="109"/>
      <c r="FQ96" s="109"/>
      <c r="FR96" s="109"/>
      <c r="FS96" s="109"/>
      <c r="FT96" s="109"/>
      <c r="FU96" s="109"/>
      <c r="FV96" s="109"/>
      <c r="FW96" s="109"/>
      <c r="FX96" s="109"/>
      <c r="FY96" s="109"/>
      <c r="FZ96" s="109"/>
      <c r="GA96" s="109"/>
      <c r="GB96" s="109"/>
      <c r="GC96" s="109"/>
      <c r="GD96" s="109"/>
      <c r="GE96" s="109"/>
      <c r="GF96" s="109"/>
      <c r="GG96" s="109"/>
      <c r="GH96" s="109"/>
      <c r="GI96" s="109"/>
      <c r="GJ96" s="109"/>
      <c r="GK96" s="109"/>
      <c r="GL96" s="109"/>
      <c r="GM96" s="109"/>
      <c r="GN96" s="109"/>
      <c r="GO96" s="109"/>
      <c r="GP96" s="109"/>
      <c r="GQ96" s="109"/>
      <c r="GR96" s="109"/>
      <c r="GS96" s="109"/>
      <c r="GT96" s="109"/>
      <c r="GU96" s="109"/>
      <c r="GV96" s="109"/>
      <c r="GW96" s="109"/>
      <c r="GX96" s="109"/>
      <c r="GY96" s="109"/>
      <c r="GZ96" s="109"/>
      <c r="HA96" s="109"/>
      <c r="HB96" s="109"/>
      <c r="HC96" s="109"/>
      <c r="HD96" s="109"/>
      <c r="HE96" s="109"/>
      <c r="HF96" s="109"/>
      <c r="HG96" s="109"/>
      <c r="HH96" s="109"/>
      <c r="HI96" s="109"/>
      <c r="HJ96" s="109"/>
      <c r="HK96" s="109"/>
      <c r="HL96" s="109"/>
      <c r="HM96" s="109"/>
      <c r="HN96" s="109"/>
      <c r="HO96" s="109"/>
      <c r="HP96" s="109"/>
      <c r="HQ96" s="109"/>
      <c r="HR96" s="109"/>
      <c r="HS96" s="109"/>
      <c r="HT96" s="109"/>
      <c r="HU96" s="109"/>
      <c r="HV96" s="109"/>
      <c r="HW96" s="109"/>
      <c r="HX96" s="109"/>
      <c r="HY96" s="109"/>
      <c r="HZ96" s="109"/>
      <c r="IA96" s="109"/>
    </row>
    <row r="97" spans="1:235" s="110" customFormat="1" ht="38.25" customHeight="1">
      <c r="A97" s="106" t="s">
        <v>224</v>
      </c>
      <c r="B97" s="107"/>
      <c r="C97" s="107"/>
      <c r="D97" s="111"/>
      <c r="E97" s="111">
        <f>E91/E88*100</f>
        <v>18.498552631578946</v>
      </c>
      <c r="F97" s="111">
        <f aca="true" t="shared" si="9" ref="F97:P97">F91/F88*100</f>
        <v>18.498552631578946</v>
      </c>
      <c r="G97" s="111"/>
      <c r="H97" s="111">
        <f t="shared" si="9"/>
        <v>28.894215789473687</v>
      </c>
      <c r="I97" s="111"/>
      <c r="J97" s="111">
        <f t="shared" si="9"/>
        <v>28.894215789473687</v>
      </c>
      <c r="K97" s="111" t="e">
        <f t="shared" si="9"/>
        <v>#DIV/0!</v>
      </c>
      <c r="L97" s="111" t="e">
        <f t="shared" si="9"/>
        <v>#DIV/0!</v>
      </c>
      <c r="M97" s="111" t="e">
        <f t="shared" si="9"/>
        <v>#DIV/0!</v>
      </c>
      <c r="N97" s="111"/>
      <c r="O97" s="111">
        <f t="shared" si="9"/>
        <v>51.07131578947368</v>
      </c>
      <c r="P97" s="111">
        <f t="shared" si="9"/>
        <v>51.07131578947368</v>
      </c>
      <c r="Q97" s="109"/>
      <c r="R97" s="109"/>
      <c r="S97" s="109"/>
      <c r="T97" s="109"/>
      <c r="U97" s="109"/>
      <c r="V97" s="109"/>
      <c r="W97" s="109"/>
      <c r="X97" s="109"/>
      <c r="Y97" s="109"/>
      <c r="Z97" s="109"/>
      <c r="AA97" s="109"/>
      <c r="AB97" s="109"/>
      <c r="AC97" s="109"/>
      <c r="AD97" s="109"/>
      <c r="AE97" s="109"/>
      <c r="AF97" s="109"/>
      <c r="AG97" s="109"/>
      <c r="AH97" s="109"/>
      <c r="AI97" s="109"/>
      <c r="AJ97" s="109"/>
      <c r="AK97" s="109"/>
      <c r="AL97" s="109"/>
      <c r="AM97" s="109"/>
      <c r="AN97" s="109"/>
      <c r="AO97" s="109"/>
      <c r="AP97" s="109"/>
      <c r="AQ97" s="109"/>
      <c r="AR97" s="109"/>
      <c r="AS97" s="109"/>
      <c r="AT97" s="109"/>
      <c r="AU97" s="109"/>
      <c r="AV97" s="109"/>
      <c r="AW97" s="109"/>
      <c r="AX97" s="109"/>
      <c r="AY97" s="109"/>
      <c r="AZ97" s="109"/>
      <c r="BA97" s="109"/>
      <c r="BB97" s="109"/>
      <c r="BC97" s="109"/>
      <c r="BD97" s="109"/>
      <c r="BE97" s="109"/>
      <c r="BF97" s="109"/>
      <c r="BG97" s="109"/>
      <c r="BH97" s="109"/>
      <c r="BI97" s="109"/>
      <c r="BJ97" s="109"/>
      <c r="BK97" s="109"/>
      <c r="BL97" s="109"/>
      <c r="BM97" s="109"/>
      <c r="BN97" s="109"/>
      <c r="BO97" s="109"/>
      <c r="BP97" s="109"/>
      <c r="BQ97" s="109"/>
      <c r="BR97" s="109"/>
      <c r="BS97" s="109"/>
      <c r="BT97" s="109"/>
      <c r="BU97" s="109"/>
      <c r="BV97" s="109"/>
      <c r="BW97" s="109"/>
      <c r="BX97" s="109"/>
      <c r="BY97" s="109"/>
      <c r="BZ97" s="109"/>
      <c r="CA97" s="109"/>
      <c r="CB97" s="109"/>
      <c r="CC97" s="109"/>
      <c r="CD97" s="109"/>
      <c r="CE97" s="109"/>
      <c r="CF97" s="109"/>
      <c r="CG97" s="109"/>
      <c r="CH97" s="109"/>
      <c r="CI97" s="109"/>
      <c r="CJ97" s="109"/>
      <c r="CK97" s="109"/>
      <c r="CL97" s="109"/>
      <c r="CM97" s="109"/>
      <c r="CN97" s="109"/>
      <c r="CO97" s="109"/>
      <c r="CP97" s="109"/>
      <c r="CQ97" s="109"/>
      <c r="CR97" s="109"/>
      <c r="CS97" s="109"/>
      <c r="CT97" s="109"/>
      <c r="CU97" s="109"/>
      <c r="CV97" s="109"/>
      <c r="CW97" s="109"/>
      <c r="CX97" s="109"/>
      <c r="CY97" s="109"/>
      <c r="CZ97" s="109"/>
      <c r="DA97" s="109"/>
      <c r="DB97" s="109"/>
      <c r="DC97" s="109"/>
      <c r="DD97" s="109"/>
      <c r="DE97" s="109"/>
      <c r="DF97" s="109"/>
      <c r="DG97" s="109"/>
      <c r="DH97" s="109"/>
      <c r="DI97" s="109"/>
      <c r="DJ97" s="109"/>
      <c r="DK97" s="109"/>
      <c r="DL97" s="109"/>
      <c r="DM97" s="109"/>
      <c r="DN97" s="109"/>
      <c r="DO97" s="109"/>
      <c r="DP97" s="109"/>
      <c r="DQ97" s="109"/>
      <c r="DR97" s="109"/>
      <c r="DS97" s="109"/>
      <c r="DT97" s="109"/>
      <c r="DU97" s="109"/>
      <c r="DV97" s="109"/>
      <c r="DW97" s="109"/>
      <c r="DX97" s="109"/>
      <c r="DY97" s="109"/>
      <c r="DZ97" s="109"/>
      <c r="EA97" s="109"/>
      <c r="EB97" s="109"/>
      <c r="EC97" s="109"/>
      <c r="ED97" s="109"/>
      <c r="EE97" s="109"/>
      <c r="EF97" s="109"/>
      <c r="EG97" s="109"/>
      <c r="EH97" s="109"/>
      <c r="EI97" s="109"/>
      <c r="EJ97" s="109"/>
      <c r="EK97" s="109"/>
      <c r="EL97" s="109"/>
      <c r="EM97" s="109"/>
      <c r="EN97" s="109"/>
      <c r="EO97" s="109"/>
      <c r="EP97" s="109"/>
      <c r="EQ97" s="109"/>
      <c r="ER97" s="109"/>
      <c r="ES97" s="109"/>
      <c r="ET97" s="109"/>
      <c r="EU97" s="109"/>
      <c r="EV97" s="109"/>
      <c r="EW97" s="109"/>
      <c r="EX97" s="109"/>
      <c r="EY97" s="109"/>
      <c r="EZ97" s="109"/>
      <c r="FA97" s="109"/>
      <c r="FB97" s="109"/>
      <c r="FC97" s="109"/>
      <c r="FD97" s="109"/>
      <c r="FE97" s="109"/>
      <c r="FF97" s="109"/>
      <c r="FG97" s="109"/>
      <c r="FH97" s="109"/>
      <c r="FI97" s="109"/>
      <c r="FJ97" s="109"/>
      <c r="FK97" s="109"/>
      <c r="FL97" s="109"/>
      <c r="FM97" s="109"/>
      <c r="FN97" s="109"/>
      <c r="FO97" s="109"/>
      <c r="FP97" s="109"/>
      <c r="FQ97" s="109"/>
      <c r="FR97" s="109"/>
      <c r="FS97" s="109"/>
      <c r="FT97" s="109"/>
      <c r="FU97" s="109"/>
      <c r="FV97" s="109"/>
      <c r="FW97" s="109"/>
      <c r="FX97" s="109"/>
      <c r="FY97" s="109"/>
      <c r="FZ97" s="109"/>
      <c r="GA97" s="109"/>
      <c r="GB97" s="109"/>
      <c r="GC97" s="109"/>
      <c r="GD97" s="109"/>
      <c r="GE97" s="109"/>
      <c r="GF97" s="109"/>
      <c r="GG97" s="109"/>
      <c r="GH97" s="109"/>
      <c r="GI97" s="109"/>
      <c r="GJ97" s="109"/>
      <c r="GK97" s="109"/>
      <c r="GL97" s="109"/>
      <c r="GM97" s="109"/>
      <c r="GN97" s="109"/>
      <c r="GO97" s="109"/>
      <c r="GP97" s="109"/>
      <c r="GQ97" s="109"/>
      <c r="GR97" s="109"/>
      <c r="GS97" s="109"/>
      <c r="GT97" s="109"/>
      <c r="GU97" s="109"/>
      <c r="GV97" s="109"/>
      <c r="GW97" s="109"/>
      <c r="GX97" s="109"/>
      <c r="GY97" s="109"/>
      <c r="GZ97" s="109"/>
      <c r="HA97" s="109"/>
      <c r="HB97" s="109"/>
      <c r="HC97" s="109"/>
      <c r="HD97" s="109"/>
      <c r="HE97" s="109"/>
      <c r="HF97" s="109"/>
      <c r="HG97" s="109"/>
      <c r="HH97" s="109"/>
      <c r="HI97" s="109"/>
      <c r="HJ97" s="109"/>
      <c r="HK97" s="109"/>
      <c r="HL97" s="109"/>
      <c r="HM97" s="109"/>
      <c r="HN97" s="109"/>
      <c r="HO97" s="109"/>
      <c r="HP97" s="109"/>
      <c r="HQ97" s="109"/>
      <c r="HR97" s="109"/>
      <c r="HS97" s="109"/>
      <c r="HT97" s="109"/>
      <c r="HU97" s="109"/>
      <c r="HV97" s="109"/>
      <c r="HW97" s="109"/>
      <c r="HX97" s="109"/>
      <c r="HY97" s="109"/>
      <c r="HZ97" s="109"/>
      <c r="IA97" s="109"/>
    </row>
    <row r="98" spans="1:16" ht="38.25" customHeight="1">
      <c r="A98" s="53" t="s">
        <v>225</v>
      </c>
      <c r="B98" s="57"/>
      <c r="C98" s="57"/>
      <c r="D98" s="60"/>
      <c r="E98" s="60">
        <f>E92/E89*100</f>
        <v>14.144736842105262</v>
      </c>
      <c r="F98" s="60">
        <f aca="true" t="shared" si="10" ref="F98:P98">F92/F89*100</f>
        <v>14.144736842105262</v>
      </c>
      <c r="G98" s="60"/>
      <c r="H98" s="60">
        <f t="shared" si="10"/>
        <v>21.50638157894737</v>
      </c>
      <c r="I98" s="60"/>
      <c r="J98" s="60">
        <f t="shared" si="10"/>
        <v>21.50638157894737</v>
      </c>
      <c r="K98" s="60" t="e">
        <f t="shared" si="10"/>
        <v>#DIV/0!</v>
      </c>
      <c r="L98" s="60" t="e">
        <f t="shared" si="10"/>
        <v>#DIV/0!</v>
      </c>
      <c r="M98" s="60" t="e">
        <f t="shared" si="10"/>
        <v>#DIV/0!</v>
      </c>
      <c r="N98" s="60"/>
      <c r="O98" s="60">
        <f t="shared" si="10"/>
        <v>55.60526315789473</v>
      </c>
      <c r="P98" s="60">
        <f t="shared" si="10"/>
        <v>55.60526315789473</v>
      </c>
    </row>
    <row r="99" spans="1:235" s="90" customFormat="1" ht="33.75">
      <c r="A99" s="80" t="s">
        <v>343</v>
      </c>
      <c r="B99" s="86"/>
      <c r="C99" s="86"/>
      <c r="D99" s="87">
        <f>D101</f>
        <v>37000</v>
      </c>
      <c r="E99" s="87"/>
      <c r="F99" s="87">
        <f>D99</f>
        <v>37000</v>
      </c>
      <c r="G99" s="87">
        <f>G101</f>
        <v>200000</v>
      </c>
      <c r="H99" s="87"/>
      <c r="I99" s="87"/>
      <c r="J99" s="87">
        <f>G99</f>
        <v>200000</v>
      </c>
      <c r="K99" s="87"/>
      <c r="L99" s="87"/>
      <c r="M99" s="87"/>
      <c r="N99" s="87">
        <f>N105*N103</f>
        <v>110000</v>
      </c>
      <c r="O99" s="87"/>
      <c r="P99" s="87">
        <f>N99+O99</f>
        <v>110000</v>
      </c>
      <c r="Q99" s="89"/>
      <c r="R99" s="89"/>
      <c r="S99" s="89"/>
      <c r="T99" s="89"/>
      <c r="U99" s="89"/>
      <c r="V99" s="89"/>
      <c r="W99" s="89"/>
      <c r="X99" s="89"/>
      <c r="Y99" s="89"/>
      <c r="Z99" s="89"/>
      <c r="AA99" s="89"/>
      <c r="AB99" s="89"/>
      <c r="AC99" s="89"/>
      <c r="AD99" s="89"/>
      <c r="AE99" s="8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row>
    <row r="100" spans="1:16" ht="11.25">
      <c r="A100" s="52" t="s">
        <v>4</v>
      </c>
      <c r="B100" s="57"/>
      <c r="C100" s="57"/>
      <c r="D100" s="60"/>
      <c r="E100" s="60"/>
      <c r="F100" s="60"/>
      <c r="G100" s="60"/>
      <c r="H100" s="60"/>
      <c r="I100" s="60"/>
      <c r="J100" s="60"/>
      <c r="K100" s="60"/>
      <c r="L100" s="60"/>
      <c r="M100" s="60"/>
      <c r="N100" s="60"/>
      <c r="O100" s="60"/>
      <c r="P100" s="60"/>
    </row>
    <row r="101" spans="1:16" ht="27" customHeight="1">
      <c r="A101" s="53" t="s">
        <v>249</v>
      </c>
      <c r="B101" s="57"/>
      <c r="C101" s="57"/>
      <c r="D101" s="14">
        <v>37000</v>
      </c>
      <c r="E101" s="60"/>
      <c r="F101" s="60">
        <f>D101</f>
        <v>37000</v>
      </c>
      <c r="G101" s="14">
        <v>200000</v>
      </c>
      <c r="H101" s="60"/>
      <c r="I101" s="60"/>
      <c r="J101" s="60">
        <f>G101</f>
        <v>200000</v>
      </c>
      <c r="K101" s="60"/>
      <c r="L101" s="60"/>
      <c r="M101" s="60"/>
      <c r="N101" s="60">
        <v>110000</v>
      </c>
      <c r="O101" s="60"/>
      <c r="P101" s="60">
        <f>N101+O101</f>
        <v>110000</v>
      </c>
    </row>
    <row r="102" spans="1:16" ht="11.25">
      <c r="A102" s="52" t="s">
        <v>5</v>
      </c>
      <c r="B102" s="57"/>
      <c r="C102" s="57"/>
      <c r="D102" s="60"/>
      <c r="E102" s="60"/>
      <c r="F102" s="60"/>
      <c r="G102" s="60"/>
      <c r="H102" s="60"/>
      <c r="I102" s="60"/>
      <c r="J102" s="60"/>
      <c r="K102" s="60"/>
      <c r="L102" s="60"/>
      <c r="M102" s="60"/>
      <c r="N102" s="60"/>
      <c r="O102" s="60"/>
      <c r="P102" s="60"/>
    </row>
    <row r="103" spans="1:16" ht="25.5" customHeight="1">
      <c r="A103" s="53" t="s">
        <v>250</v>
      </c>
      <c r="B103" s="57"/>
      <c r="C103" s="57"/>
      <c r="D103" s="60">
        <v>1</v>
      </c>
      <c r="E103" s="60"/>
      <c r="F103" s="60">
        <f>D103</f>
        <v>1</v>
      </c>
      <c r="G103" s="60">
        <v>3</v>
      </c>
      <c r="H103" s="60"/>
      <c r="I103" s="60"/>
      <c r="J103" s="60">
        <f>G103</f>
        <v>3</v>
      </c>
      <c r="K103" s="60"/>
      <c r="L103" s="60"/>
      <c r="M103" s="60"/>
      <c r="N103" s="60">
        <v>2</v>
      </c>
      <c r="O103" s="60"/>
      <c r="P103" s="60">
        <f>N103+O103</f>
        <v>2</v>
      </c>
    </row>
    <row r="104" spans="1:16" ht="11.25">
      <c r="A104" s="52" t="s">
        <v>7</v>
      </c>
      <c r="B104" s="57"/>
      <c r="C104" s="57"/>
      <c r="D104" s="60"/>
      <c r="E104" s="60"/>
      <c r="F104" s="60"/>
      <c r="G104" s="60"/>
      <c r="H104" s="60"/>
      <c r="I104" s="60"/>
      <c r="J104" s="60"/>
      <c r="K104" s="60"/>
      <c r="L104" s="60"/>
      <c r="M104" s="60"/>
      <c r="N104" s="60"/>
      <c r="O104" s="60"/>
      <c r="P104" s="60"/>
    </row>
    <row r="105" spans="1:16" ht="23.25" customHeight="1">
      <c r="A105" s="53" t="s">
        <v>251</v>
      </c>
      <c r="B105" s="57"/>
      <c r="C105" s="57"/>
      <c r="D105" s="60">
        <f>D101/D103</f>
        <v>37000</v>
      </c>
      <c r="E105" s="60"/>
      <c r="F105" s="60">
        <f>D105</f>
        <v>37000</v>
      </c>
      <c r="G105" s="60">
        <f>G101/G103</f>
        <v>66666.66666666667</v>
      </c>
      <c r="H105" s="60"/>
      <c r="I105" s="60"/>
      <c r="J105" s="60">
        <f>G105</f>
        <v>66666.66666666667</v>
      </c>
      <c r="K105" s="60"/>
      <c r="L105" s="60"/>
      <c r="M105" s="60"/>
      <c r="N105" s="60">
        <f>N101/N103</f>
        <v>55000</v>
      </c>
      <c r="O105" s="60"/>
      <c r="P105" s="60">
        <f>N105+O105</f>
        <v>55000</v>
      </c>
    </row>
    <row r="106" spans="1:235" s="90" customFormat="1" ht="31.5" customHeight="1">
      <c r="A106" s="80" t="s">
        <v>344</v>
      </c>
      <c r="B106" s="86"/>
      <c r="C106" s="86"/>
      <c r="D106" s="87"/>
      <c r="E106" s="87">
        <f>E110*E112</f>
        <v>5000000</v>
      </c>
      <c r="F106" s="87">
        <f>E106</f>
        <v>5000000</v>
      </c>
      <c r="G106" s="87"/>
      <c r="H106" s="87">
        <f>H110*H112</f>
        <v>10000000</v>
      </c>
      <c r="I106" s="87"/>
      <c r="J106" s="87">
        <f>H106</f>
        <v>10000000</v>
      </c>
      <c r="K106" s="92"/>
      <c r="L106" s="92"/>
      <c r="M106" s="92"/>
      <c r="N106" s="87"/>
      <c r="O106" s="87">
        <f>O110*O112</f>
        <v>7200000</v>
      </c>
      <c r="P106" s="87">
        <f>O106</f>
        <v>7200000</v>
      </c>
      <c r="Q106" s="89"/>
      <c r="R106" s="89"/>
      <c r="S106" s="89"/>
      <c r="T106" s="89"/>
      <c r="U106" s="89"/>
      <c r="V106" s="89"/>
      <c r="W106" s="89"/>
      <c r="X106" s="89"/>
      <c r="Y106" s="89"/>
      <c r="Z106" s="89"/>
      <c r="AA106" s="89"/>
      <c r="AB106" s="89"/>
      <c r="AC106" s="89"/>
      <c r="AD106" s="89"/>
      <c r="AE106" s="89"/>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FZ106" s="89"/>
      <c r="GA106" s="89"/>
      <c r="GB106" s="89"/>
      <c r="GC106" s="89"/>
      <c r="GD106" s="89"/>
      <c r="GE106" s="89"/>
      <c r="GF106" s="89"/>
      <c r="GG106" s="89"/>
      <c r="GH106" s="89"/>
      <c r="GI106" s="89"/>
      <c r="GJ106" s="89"/>
      <c r="GK106" s="89"/>
      <c r="GL106" s="89"/>
      <c r="GM106" s="89"/>
      <c r="GN106" s="89"/>
      <c r="GO106" s="89"/>
      <c r="GP106" s="89"/>
      <c r="GQ106" s="89"/>
      <c r="GR106" s="89"/>
      <c r="GS106" s="89"/>
      <c r="GT106" s="89"/>
      <c r="GU106" s="89"/>
      <c r="GV106" s="89"/>
      <c r="GW106" s="89"/>
      <c r="GX106" s="89"/>
      <c r="GY106" s="89"/>
      <c r="GZ106" s="89"/>
      <c r="HA106" s="89"/>
      <c r="HB106" s="89"/>
      <c r="HC106" s="89"/>
      <c r="HD106" s="89"/>
      <c r="HE106" s="89"/>
      <c r="HF106" s="89"/>
      <c r="HG106" s="89"/>
      <c r="HH106" s="89"/>
      <c r="HI106" s="89"/>
      <c r="HJ106" s="89"/>
      <c r="HK106" s="89"/>
      <c r="HL106" s="89"/>
      <c r="HM106" s="89"/>
      <c r="HN106" s="89"/>
      <c r="HO106" s="89"/>
      <c r="HP106" s="89"/>
      <c r="HQ106" s="89"/>
      <c r="HR106" s="89"/>
      <c r="HS106" s="89"/>
      <c r="HT106" s="89"/>
      <c r="HU106" s="89"/>
      <c r="HV106" s="89"/>
      <c r="HW106" s="89"/>
      <c r="HX106" s="89"/>
      <c r="HY106" s="89"/>
      <c r="HZ106" s="89"/>
      <c r="IA106" s="89"/>
    </row>
    <row r="107" spans="1:16" ht="12">
      <c r="A107" s="52" t="s">
        <v>4</v>
      </c>
      <c r="B107" s="57"/>
      <c r="C107" s="57"/>
      <c r="D107" s="60"/>
      <c r="E107" s="60"/>
      <c r="F107" s="60"/>
      <c r="G107" s="60"/>
      <c r="H107" s="60"/>
      <c r="I107" s="60"/>
      <c r="J107" s="62"/>
      <c r="K107" s="61"/>
      <c r="L107" s="61"/>
      <c r="M107" s="61"/>
      <c r="N107" s="60"/>
      <c r="O107" s="60"/>
      <c r="P107" s="60"/>
    </row>
    <row r="108" spans="1:16" ht="20.25" customHeight="1">
      <c r="A108" s="53" t="s">
        <v>99</v>
      </c>
      <c r="B108" s="57"/>
      <c r="C108" s="57"/>
      <c r="D108" s="60"/>
      <c r="E108" s="60">
        <v>5000000</v>
      </c>
      <c r="F108" s="62">
        <f>E108</f>
        <v>5000000</v>
      </c>
      <c r="G108" s="60"/>
      <c r="H108" s="60">
        <v>10000000</v>
      </c>
      <c r="I108" s="60"/>
      <c r="J108" s="62">
        <f>H108</f>
        <v>10000000</v>
      </c>
      <c r="K108" s="61"/>
      <c r="L108" s="61"/>
      <c r="M108" s="61"/>
      <c r="N108" s="60"/>
      <c r="O108" s="60">
        <v>7200000</v>
      </c>
      <c r="P108" s="62">
        <f>O108</f>
        <v>7200000</v>
      </c>
    </row>
    <row r="109" spans="1:16" ht="12">
      <c r="A109" s="52" t="s">
        <v>5</v>
      </c>
      <c r="B109" s="57"/>
      <c r="C109" s="57"/>
      <c r="D109" s="60"/>
      <c r="E109" s="60"/>
      <c r="F109" s="62"/>
      <c r="G109" s="60"/>
      <c r="H109" s="60"/>
      <c r="I109" s="60"/>
      <c r="J109" s="62"/>
      <c r="K109" s="61"/>
      <c r="L109" s="61"/>
      <c r="M109" s="61"/>
      <c r="N109" s="60"/>
      <c r="O109" s="60"/>
      <c r="P109" s="62"/>
    </row>
    <row r="110" spans="1:16" ht="21" customHeight="1">
      <c r="A110" s="53" t="s">
        <v>100</v>
      </c>
      <c r="B110" s="57"/>
      <c r="C110" s="57"/>
      <c r="D110" s="60"/>
      <c r="E110" s="60">
        <v>1</v>
      </c>
      <c r="F110" s="62">
        <f>E110</f>
        <v>1</v>
      </c>
      <c r="G110" s="60"/>
      <c r="H110" s="60">
        <v>2</v>
      </c>
      <c r="I110" s="60"/>
      <c r="J110" s="62">
        <v>2</v>
      </c>
      <c r="K110" s="61"/>
      <c r="L110" s="61"/>
      <c r="M110" s="61"/>
      <c r="N110" s="60"/>
      <c r="O110" s="60">
        <v>1</v>
      </c>
      <c r="P110" s="62">
        <f>O110</f>
        <v>1</v>
      </c>
    </row>
    <row r="111" spans="1:16" ht="12">
      <c r="A111" s="52" t="s">
        <v>7</v>
      </c>
      <c r="B111" s="57"/>
      <c r="C111" s="57"/>
      <c r="D111" s="60"/>
      <c r="E111" s="60"/>
      <c r="F111" s="62"/>
      <c r="G111" s="60"/>
      <c r="H111" s="60"/>
      <c r="I111" s="60"/>
      <c r="J111" s="62"/>
      <c r="K111" s="61"/>
      <c r="L111" s="61"/>
      <c r="M111" s="61"/>
      <c r="N111" s="60"/>
      <c r="O111" s="60"/>
      <c r="P111" s="62"/>
    </row>
    <row r="112" spans="1:16" ht="27" customHeight="1">
      <c r="A112" s="53" t="s">
        <v>101</v>
      </c>
      <c r="B112" s="57"/>
      <c r="C112" s="57"/>
      <c r="D112" s="60"/>
      <c r="E112" s="60">
        <f>E108/E110</f>
        <v>5000000</v>
      </c>
      <c r="F112" s="62">
        <f>E112</f>
        <v>5000000</v>
      </c>
      <c r="G112" s="60"/>
      <c r="H112" s="60">
        <f>H108/H110</f>
        <v>5000000</v>
      </c>
      <c r="I112" s="60"/>
      <c r="J112" s="62">
        <f>H112</f>
        <v>5000000</v>
      </c>
      <c r="K112" s="61"/>
      <c r="L112" s="61"/>
      <c r="M112" s="61"/>
      <c r="N112" s="60"/>
      <c r="O112" s="60">
        <f>O108/O110</f>
        <v>7200000</v>
      </c>
      <c r="P112" s="62">
        <f>P108/P110</f>
        <v>7200000</v>
      </c>
    </row>
    <row r="113" spans="1:235" s="90" customFormat="1" ht="48" customHeight="1">
      <c r="A113" s="80" t="s">
        <v>345</v>
      </c>
      <c r="B113" s="86"/>
      <c r="C113" s="86"/>
      <c r="D113" s="87">
        <f>(D121*D128)+(D122*D129)+(D123*D130)+(D124*D131)+(D125*D132)+(D133*D122*D134)</f>
        <v>2368300</v>
      </c>
      <c r="E113" s="87">
        <f aca="true" t="shared" si="11" ref="E113:O113">(E121*E128)+(E122*E129)+(E123*E130)+(E124*E131)+(E125*E132)+(E133*E122*E134)</f>
        <v>3200000</v>
      </c>
      <c r="F113" s="87">
        <f>D113+E113</f>
        <v>5568300</v>
      </c>
      <c r="G113" s="87">
        <f>(G121*G128)+(G122*G129)+(G123*G130)+(G124*G131)+(G125*G132)+(G133*G122*G134)</f>
        <v>2855639.7894428</v>
      </c>
      <c r="H113" s="87">
        <f t="shared" si="11"/>
        <v>1200000</v>
      </c>
      <c r="I113" s="87"/>
      <c r="J113" s="87">
        <f>G113+H113</f>
        <v>4055639.7894428</v>
      </c>
      <c r="K113" s="87">
        <f t="shared" si="11"/>
        <v>0</v>
      </c>
      <c r="L113" s="87">
        <f t="shared" si="11"/>
        <v>0</v>
      </c>
      <c r="M113" s="87">
        <f t="shared" si="11"/>
        <v>0</v>
      </c>
      <c r="N113" s="87">
        <f>(N121*N128)+(N122*N129)+(N123*N130)+(N124*N131)+(N125*N132)+(N133*N122*N134)+3000</f>
        <v>3387999.99998</v>
      </c>
      <c r="O113" s="87">
        <f t="shared" si="11"/>
        <v>2250000</v>
      </c>
      <c r="P113" s="87">
        <f>N113+O113</f>
        <v>5637999.99998</v>
      </c>
      <c r="Q113" s="89"/>
      <c r="R113" s="89"/>
      <c r="S113" s="89"/>
      <c r="T113" s="89"/>
      <c r="U113" s="89"/>
      <c r="V113" s="89"/>
      <c r="W113" s="89"/>
      <c r="X113" s="89"/>
      <c r="Y113" s="89"/>
      <c r="Z113" s="89"/>
      <c r="AA113" s="89"/>
      <c r="AB113" s="89"/>
      <c r="AC113" s="89"/>
      <c r="AD113" s="89"/>
      <c r="AE113" s="89"/>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D113" s="89"/>
      <c r="GE113" s="89"/>
      <c r="GF113" s="89"/>
      <c r="GG113" s="89"/>
      <c r="GH113" s="89"/>
      <c r="GI113" s="89"/>
      <c r="GJ113" s="89"/>
      <c r="GK113" s="89"/>
      <c r="GL113" s="89"/>
      <c r="GM113" s="89"/>
      <c r="GN113" s="89"/>
      <c r="GO113" s="89"/>
      <c r="GP113" s="89"/>
      <c r="GQ113" s="89"/>
      <c r="GR113" s="89"/>
      <c r="GS113" s="89"/>
      <c r="GT113" s="89"/>
      <c r="GU113" s="89"/>
      <c r="GV113" s="89"/>
      <c r="GW113" s="89"/>
      <c r="GX113" s="89"/>
      <c r="GY113" s="89"/>
      <c r="GZ113" s="89"/>
      <c r="HA113" s="89"/>
      <c r="HB113" s="89"/>
      <c r="HC113" s="89"/>
      <c r="HD113" s="89"/>
      <c r="HE113" s="89"/>
      <c r="HF113" s="89"/>
      <c r="HG113" s="89"/>
      <c r="HH113" s="89"/>
      <c r="HI113" s="89"/>
      <c r="HJ113" s="89"/>
      <c r="HK113" s="89"/>
      <c r="HL113" s="89"/>
      <c r="HM113" s="89"/>
      <c r="HN113" s="89"/>
      <c r="HO113" s="89"/>
      <c r="HP113" s="89"/>
      <c r="HQ113" s="89"/>
      <c r="HR113" s="89"/>
      <c r="HS113" s="89"/>
      <c r="HT113" s="89"/>
      <c r="HU113" s="89"/>
      <c r="HV113" s="89"/>
      <c r="HW113" s="89"/>
      <c r="HX113" s="89"/>
      <c r="HY113" s="89"/>
      <c r="HZ113" s="89"/>
      <c r="IA113" s="89"/>
    </row>
    <row r="114" spans="1:235" s="48" customFormat="1" ht="12">
      <c r="A114" s="52" t="s">
        <v>4</v>
      </c>
      <c r="B114" s="59"/>
      <c r="C114" s="59"/>
      <c r="D114" s="60"/>
      <c r="E114" s="60"/>
      <c r="F114" s="60"/>
      <c r="G114" s="60"/>
      <c r="H114" s="60"/>
      <c r="I114" s="60"/>
      <c r="J114" s="60"/>
      <c r="K114" s="61"/>
      <c r="L114" s="61"/>
      <c r="M114" s="61"/>
      <c r="N114" s="60"/>
      <c r="O114" s="60"/>
      <c r="P114" s="60"/>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row>
    <row r="115" spans="1:235" s="48" customFormat="1" ht="12">
      <c r="A115" s="53" t="s">
        <v>102</v>
      </c>
      <c r="B115" s="57"/>
      <c r="C115" s="57"/>
      <c r="D115" s="60">
        <v>56</v>
      </c>
      <c r="E115" s="60"/>
      <c r="F115" s="60">
        <f>D115</f>
        <v>56</v>
      </c>
      <c r="G115" s="60">
        <v>42</v>
      </c>
      <c r="H115" s="60"/>
      <c r="I115" s="60"/>
      <c r="J115" s="60">
        <f>G115</f>
        <v>42</v>
      </c>
      <c r="K115" s="61"/>
      <c r="L115" s="61"/>
      <c r="M115" s="61"/>
      <c r="N115" s="60">
        <v>67</v>
      </c>
      <c r="O115" s="60"/>
      <c r="P115" s="60">
        <f>N115</f>
        <v>67</v>
      </c>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row>
    <row r="116" spans="1:235" s="48" customFormat="1" ht="12">
      <c r="A116" s="53" t="s">
        <v>8</v>
      </c>
      <c r="B116" s="57"/>
      <c r="C116" s="57"/>
      <c r="D116" s="60">
        <v>37000</v>
      </c>
      <c r="E116" s="60"/>
      <c r="F116" s="60">
        <f>D116</f>
        <v>37000</v>
      </c>
      <c r="G116" s="60">
        <v>37400</v>
      </c>
      <c r="H116" s="60"/>
      <c r="I116" s="60"/>
      <c r="J116" s="60">
        <f>G116</f>
        <v>37400</v>
      </c>
      <c r="K116" s="61"/>
      <c r="L116" s="61"/>
      <c r="M116" s="61"/>
      <c r="N116" s="60">
        <v>37400</v>
      </c>
      <c r="O116" s="60"/>
      <c r="P116" s="60">
        <f>N116</f>
        <v>37400</v>
      </c>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row>
    <row r="117" spans="1:235" s="48" customFormat="1" ht="33.75">
      <c r="A117" s="53" t="s">
        <v>108</v>
      </c>
      <c r="B117" s="57"/>
      <c r="C117" s="57"/>
      <c r="D117" s="60">
        <v>37400</v>
      </c>
      <c r="E117" s="60"/>
      <c r="F117" s="60">
        <v>37400</v>
      </c>
      <c r="G117" s="60">
        <v>37400</v>
      </c>
      <c r="H117" s="60"/>
      <c r="I117" s="60"/>
      <c r="J117" s="60">
        <v>37400</v>
      </c>
      <c r="K117" s="61"/>
      <c r="L117" s="61"/>
      <c r="M117" s="61"/>
      <c r="N117" s="60">
        <v>37400</v>
      </c>
      <c r="O117" s="60"/>
      <c r="P117" s="60">
        <v>37400</v>
      </c>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row>
    <row r="118" spans="1:235" s="50" customFormat="1" ht="22.5">
      <c r="A118" s="21" t="s">
        <v>72</v>
      </c>
      <c r="B118" s="7"/>
      <c r="C118" s="7"/>
      <c r="D118" s="14">
        <v>73500</v>
      </c>
      <c r="E118" s="14"/>
      <c r="F118" s="14">
        <f>D118</f>
        <v>73500</v>
      </c>
      <c r="G118" s="14">
        <v>81756</v>
      </c>
      <c r="H118" s="14"/>
      <c r="I118" s="14"/>
      <c r="J118" s="14">
        <f>G118</f>
        <v>81756</v>
      </c>
      <c r="K118" s="16"/>
      <c r="L118" s="16"/>
      <c r="M118" s="16"/>
      <c r="N118" s="14">
        <v>89932</v>
      </c>
      <c r="O118" s="14"/>
      <c r="P118" s="14">
        <f>N118</f>
        <v>89932</v>
      </c>
      <c r="Q118" s="49"/>
      <c r="R118" s="49"/>
      <c r="S118" s="49"/>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row>
    <row r="119" spans="1:241" s="47" customFormat="1" ht="12" customHeight="1">
      <c r="A119" s="52" t="s">
        <v>5</v>
      </c>
      <c r="B119" s="59"/>
      <c r="C119" s="59"/>
      <c r="D119" s="60"/>
      <c r="E119" s="60"/>
      <c r="F119" s="60"/>
      <c r="G119" s="60"/>
      <c r="H119" s="60"/>
      <c r="I119" s="60"/>
      <c r="J119" s="60"/>
      <c r="K119" s="61"/>
      <c r="L119" s="61"/>
      <c r="M119" s="61"/>
      <c r="N119" s="60"/>
      <c r="O119" s="60"/>
      <c r="P119" s="60"/>
      <c r="IB119" s="48"/>
      <c r="IC119" s="48"/>
      <c r="ID119" s="48"/>
      <c r="IE119" s="48"/>
      <c r="IF119" s="48"/>
      <c r="IG119" s="48"/>
    </row>
    <row r="120" spans="1:241" s="47" customFormat="1" ht="22.5">
      <c r="A120" s="53" t="s">
        <v>14</v>
      </c>
      <c r="B120" s="57"/>
      <c r="C120" s="57"/>
      <c r="D120" s="60"/>
      <c r="E120" s="60"/>
      <c r="F120" s="60">
        <f>D120</f>
        <v>0</v>
      </c>
      <c r="G120" s="60"/>
      <c r="H120" s="60"/>
      <c r="I120" s="60"/>
      <c r="J120" s="60">
        <f>G120</f>
        <v>0</v>
      </c>
      <c r="K120" s="61"/>
      <c r="L120" s="61"/>
      <c r="M120" s="61"/>
      <c r="N120" s="60"/>
      <c r="O120" s="60"/>
      <c r="P120" s="60">
        <f>N120</f>
        <v>0</v>
      </c>
      <c r="IB120" s="48"/>
      <c r="IC120" s="48"/>
      <c r="ID120" s="48"/>
      <c r="IE120" s="48"/>
      <c r="IF120" s="48"/>
      <c r="IG120" s="48"/>
    </row>
    <row r="121" spans="1:241" s="47" customFormat="1" ht="27.75" customHeight="1">
      <c r="A121" s="53" t="s">
        <v>103</v>
      </c>
      <c r="B121" s="57"/>
      <c r="C121" s="59"/>
      <c r="D121" s="60"/>
      <c r="E121" s="60">
        <v>8</v>
      </c>
      <c r="F121" s="60">
        <f>E121</f>
        <v>8</v>
      </c>
      <c r="G121" s="60"/>
      <c r="H121" s="60">
        <v>3</v>
      </c>
      <c r="I121" s="60"/>
      <c r="J121" s="60">
        <v>3</v>
      </c>
      <c r="K121" s="61"/>
      <c r="L121" s="61"/>
      <c r="M121" s="61"/>
      <c r="N121" s="60"/>
      <c r="O121" s="60">
        <v>5</v>
      </c>
      <c r="P121" s="60">
        <f>O121</f>
        <v>5</v>
      </c>
      <c r="IB121" s="48"/>
      <c r="IC121" s="48"/>
      <c r="ID121" s="48"/>
      <c r="IE121" s="48"/>
      <c r="IF121" s="48"/>
      <c r="IG121" s="48"/>
    </row>
    <row r="122" spans="1:241" s="47" customFormat="1" ht="27" customHeight="1">
      <c r="A122" s="53" t="s">
        <v>104</v>
      </c>
      <c r="B122" s="57"/>
      <c r="C122" s="59"/>
      <c r="D122" s="60">
        <v>56</v>
      </c>
      <c r="E122" s="60"/>
      <c r="F122" s="60">
        <f>D122</f>
        <v>56</v>
      </c>
      <c r="G122" s="60">
        <v>42</v>
      </c>
      <c r="H122" s="60"/>
      <c r="I122" s="60"/>
      <c r="J122" s="60">
        <f>G122</f>
        <v>42</v>
      </c>
      <c r="K122" s="61"/>
      <c r="L122" s="61"/>
      <c r="M122" s="61"/>
      <c r="N122" s="60">
        <v>67</v>
      </c>
      <c r="O122" s="60"/>
      <c r="P122" s="60">
        <f>N122</f>
        <v>67</v>
      </c>
      <c r="IB122" s="48"/>
      <c r="IC122" s="48"/>
      <c r="ID122" s="48"/>
      <c r="IE122" s="48"/>
      <c r="IF122" s="48"/>
      <c r="IG122" s="48"/>
    </row>
    <row r="123" spans="1:241" s="47" customFormat="1" ht="22.5">
      <c r="A123" s="53" t="s">
        <v>42</v>
      </c>
      <c r="B123" s="57"/>
      <c r="C123" s="59"/>
      <c r="D123" s="60">
        <v>300</v>
      </c>
      <c r="E123" s="60"/>
      <c r="F123" s="60">
        <f>D123</f>
        <v>300</v>
      </c>
      <c r="G123" s="60">
        <v>300</v>
      </c>
      <c r="H123" s="60"/>
      <c r="I123" s="60"/>
      <c r="J123" s="60">
        <f>G123</f>
        <v>300</v>
      </c>
      <c r="K123" s="61"/>
      <c r="L123" s="61"/>
      <c r="M123" s="61"/>
      <c r="N123" s="60">
        <v>300</v>
      </c>
      <c r="O123" s="60"/>
      <c r="P123" s="60">
        <v>300</v>
      </c>
      <c r="IB123" s="48"/>
      <c r="IC123" s="48"/>
      <c r="ID123" s="48"/>
      <c r="IE123" s="48"/>
      <c r="IF123" s="48"/>
      <c r="IG123" s="48"/>
    </row>
    <row r="124" spans="1:241" s="47" customFormat="1" ht="22.5">
      <c r="A124" s="53" t="s">
        <v>46</v>
      </c>
      <c r="B124" s="57"/>
      <c r="C124" s="59"/>
      <c r="D124" s="60">
        <v>300</v>
      </c>
      <c r="E124" s="60"/>
      <c r="F124" s="60">
        <f>D124</f>
        <v>300</v>
      </c>
      <c r="G124" s="60">
        <v>300</v>
      </c>
      <c r="H124" s="60"/>
      <c r="I124" s="60"/>
      <c r="J124" s="60">
        <v>300</v>
      </c>
      <c r="K124" s="61"/>
      <c r="L124" s="61"/>
      <c r="M124" s="61"/>
      <c r="N124" s="60">
        <v>300</v>
      </c>
      <c r="O124" s="60"/>
      <c r="P124" s="60">
        <f>N124</f>
        <v>300</v>
      </c>
      <c r="IB124" s="48"/>
      <c r="IC124" s="48"/>
      <c r="ID124" s="48"/>
      <c r="IE124" s="48"/>
      <c r="IF124" s="48"/>
      <c r="IG124" s="48"/>
    </row>
    <row r="125" spans="1:241" s="47" customFormat="1" ht="22.5">
      <c r="A125" s="53" t="s">
        <v>13</v>
      </c>
      <c r="B125" s="57"/>
      <c r="C125" s="59"/>
      <c r="D125" s="60">
        <v>37400</v>
      </c>
      <c r="E125" s="60"/>
      <c r="F125" s="60">
        <f aca="true" t="shared" si="12" ref="F125:F140">D125</f>
        <v>37400</v>
      </c>
      <c r="G125" s="60">
        <v>37400</v>
      </c>
      <c r="H125" s="60"/>
      <c r="I125" s="60"/>
      <c r="J125" s="60">
        <f>G125</f>
        <v>37400</v>
      </c>
      <c r="K125" s="61"/>
      <c r="L125" s="61"/>
      <c r="M125" s="61"/>
      <c r="N125" s="60">
        <v>37400</v>
      </c>
      <c r="O125" s="60"/>
      <c r="P125" s="60">
        <f>N125</f>
        <v>37400</v>
      </c>
      <c r="IB125" s="48"/>
      <c r="IC125" s="48"/>
      <c r="ID125" s="48"/>
      <c r="IE125" s="48"/>
      <c r="IF125" s="48"/>
      <c r="IG125" s="48"/>
    </row>
    <row r="126" spans="1:241" s="47" customFormat="1" ht="12">
      <c r="A126" s="52" t="s">
        <v>7</v>
      </c>
      <c r="B126" s="59"/>
      <c r="C126" s="59"/>
      <c r="D126" s="60"/>
      <c r="E126" s="60"/>
      <c r="F126" s="60">
        <f t="shared" si="12"/>
        <v>0</v>
      </c>
      <c r="G126" s="60"/>
      <c r="H126" s="60"/>
      <c r="I126" s="60"/>
      <c r="J126" s="60"/>
      <c r="K126" s="61"/>
      <c r="L126" s="61"/>
      <c r="M126" s="61"/>
      <c r="N126" s="60"/>
      <c r="O126" s="60"/>
      <c r="P126" s="60"/>
      <c r="IB126" s="48"/>
      <c r="IC126" s="48"/>
      <c r="ID126" s="48"/>
      <c r="IE126" s="48"/>
      <c r="IF126" s="48"/>
      <c r="IG126" s="48"/>
    </row>
    <row r="127" spans="1:241" s="47" customFormat="1" ht="22.5" customHeight="1">
      <c r="A127" s="53" t="s">
        <v>16</v>
      </c>
      <c r="B127" s="57"/>
      <c r="C127" s="57"/>
      <c r="D127" s="60"/>
      <c r="E127" s="60"/>
      <c r="F127" s="60">
        <f t="shared" si="12"/>
        <v>0</v>
      </c>
      <c r="G127" s="60"/>
      <c r="H127" s="60"/>
      <c r="I127" s="60"/>
      <c r="J127" s="60">
        <f>G127</f>
        <v>0</v>
      </c>
      <c r="K127" s="61"/>
      <c r="L127" s="61"/>
      <c r="M127" s="61"/>
      <c r="N127" s="60"/>
      <c r="O127" s="60"/>
      <c r="P127" s="60">
        <f>N127</f>
        <v>0</v>
      </c>
      <c r="IB127" s="48"/>
      <c r="IC127" s="48"/>
      <c r="ID127" s="48"/>
      <c r="IE127" s="48"/>
      <c r="IF127" s="48"/>
      <c r="IG127" s="48"/>
    </row>
    <row r="128" spans="1:241" s="47" customFormat="1" ht="27" customHeight="1">
      <c r="A128" s="21" t="s">
        <v>105</v>
      </c>
      <c r="B128" s="7"/>
      <c r="C128" s="7"/>
      <c r="D128" s="14"/>
      <c r="E128" s="14">
        <v>400000</v>
      </c>
      <c r="F128" s="14">
        <f>E128</f>
        <v>400000</v>
      </c>
      <c r="G128" s="14"/>
      <c r="H128" s="14">
        <v>400000</v>
      </c>
      <c r="I128" s="14"/>
      <c r="J128" s="14">
        <f>H128</f>
        <v>400000</v>
      </c>
      <c r="K128" s="16"/>
      <c r="L128" s="16"/>
      <c r="M128" s="16"/>
      <c r="N128" s="14"/>
      <c r="O128" s="14">
        <v>450000</v>
      </c>
      <c r="P128" s="14">
        <f>O128</f>
        <v>450000</v>
      </c>
      <c r="IB128" s="48"/>
      <c r="IC128" s="48"/>
      <c r="ID128" s="48"/>
      <c r="IE128" s="48"/>
      <c r="IF128" s="48"/>
      <c r="IG128" s="48"/>
    </row>
    <row r="129" spans="1:241" s="47" customFormat="1" ht="22.5">
      <c r="A129" s="53" t="s">
        <v>106</v>
      </c>
      <c r="B129" s="57"/>
      <c r="C129" s="57"/>
      <c r="D129" s="60">
        <v>10000</v>
      </c>
      <c r="E129" s="60"/>
      <c r="F129" s="60">
        <f t="shared" si="12"/>
        <v>10000</v>
      </c>
      <c r="G129" s="60">
        <v>23980.9523809</v>
      </c>
      <c r="H129" s="60"/>
      <c r="I129" s="60"/>
      <c r="J129" s="60">
        <f aca="true" t="shared" si="13" ref="J129:J134">G129</f>
        <v>23980.9523809</v>
      </c>
      <c r="K129" s="61"/>
      <c r="L129" s="61"/>
      <c r="M129" s="61"/>
      <c r="N129" s="60">
        <v>17021.75194</v>
      </c>
      <c r="O129" s="60"/>
      <c r="P129" s="60">
        <f aca="true" t="shared" si="14" ref="P129:P134">N129</f>
        <v>17021.75194</v>
      </c>
      <c r="IB129" s="48"/>
      <c r="IC129" s="48"/>
      <c r="ID129" s="48"/>
      <c r="IE129" s="48"/>
      <c r="IF129" s="48"/>
      <c r="IG129" s="48"/>
    </row>
    <row r="130" spans="1:241" s="47" customFormat="1" ht="27" customHeight="1">
      <c r="A130" s="53" t="s">
        <v>43</v>
      </c>
      <c r="B130" s="57"/>
      <c r="C130" s="57"/>
      <c r="D130" s="60">
        <v>300</v>
      </c>
      <c r="E130" s="60"/>
      <c r="F130" s="60">
        <f>D130</f>
        <v>300</v>
      </c>
      <c r="G130" s="60">
        <v>300</v>
      </c>
      <c r="H130" s="60"/>
      <c r="I130" s="60"/>
      <c r="J130" s="60">
        <f t="shared" si="13"/>
        <v>300</v>
      </c>
      <c r="K130" s="61"/>
      <c r="L130" s="61"/>
      <c r="M130" s="61"/>
      <c r="N130" s="60">
        <v>350</v>
      </c>
      <c r="O130" s="60"/>
      <c r="P130" s="60">
        <f t="shared" si="14"/>
        <v>350</v>
      </c>
      <c r="IB130" s="48"/>
      <c r="IC130" s="48"/>
      <c r="ID130" s="48"/>
      <c r="IE130" s="48"/>
      <c r="IF130" s="48"/>
      <c r="IG130" s="48"/>
    </row>
    <row r="131" spans="1:241" s="47" customFormat="1" ht="27" customHeight="1">
      <c r="A131" s="53" t="s">
        <v>19</v>
      </c>
      <c r="B131" s="57"/>
      <c r="C131" s="57"/>
      <c r="D131" s="60">
        <v>300</v>
      </c>
      <c r="E131" s="60"/>
      <c r="F131" s="60">
        <f t="shared" si="12"/>
        <v>300</v>
      </c>
      <c r="G131" s="60">
        <v>300</v>
      </c>
      <c r="H131" s="60"/>
      <c r="I131" s="60"/>
      <c r="J131" s="60">
        <f t="shared" si="13"/>
        <v>300</v>
      </c>
      <c r="K131" s="61"/>
      <c r="L131" s="61"/>
      <c r="M131" s="61"/>
      <c r="N131" s="60">
        <v>350</v>
      </c>
      <c r="O131" s="60"/>
      <c r="P131" s="60">
        <f t="shared" si="14"/>
        <v>350</v>
      </c>
      <c r="IB131" s="48"/>
      <c r="IC131" s="48"/>
      <c r="ID131" s="48"/>
      <c r="IE131" s="48"/>
      <c r="IF131" s="48"/>
      <c r="IG131" s="48"/>
    </row>
    <row r="132" spans="1:241" s="47" customFormat="1" ht="22.5">
      <c r="A132" s="53" t="s">
        <v>15</v>
      </c>
      <c r="B132" s="57"/>
      <c r="C132" s="57"/>
      <c r="D132" s="60">
        <v>40</v>
      </c>
      <c r="E132" s="60"/>
      <c r="F132" s="60">
        <f t="shared" si="12"/>
        <v>40</v>
      </c>
      <c r="G132" s="60">
        <v>40</v>
      </c>
      <c r="H132" s="60"/>
      <c r="I132" s="60"/>
      <c r="J132" s="60">
        <f t="shared" si="13"/>
        <v>40</v>
      </c>
      <c r="K132" s="61"/>
      <c r="L132" s="61"/>
      <c r="M132" s="61"/>
      <c r="N132" s="60">
        <v>50</v>
      </c>
      <c r="O132" s="60"/>
      <c r="P132" s="60">
        <f t="shared" si="14"/>
        <v>50</v>
      </c>
      <c r="S132" s="47">
        <f>1277*64*1.65</f>
        <v>134851.19999999998</v>
      </c>
      <c r="IB132" s="48"/>
      <c r="IC132" s="48"/>
      <c r="ID132" s="48"/>
      <c r="IE132" s="48"/>
      <c r="IF132" s="48"/>
      <c r="IG132" s="48"/>
    </row>
    <row r="133" spans="1:241" s="47" customFormat="1" ht="22.5">
      <c r="A133" s="53" t="s">
        <v>73</v>
      </c>
      <c r="B133" s="57"/>
      <c r="C133" s="57"/>
      <c r="D133" s="60">
        <v>1312.5</v>
      </c>
      <c r="E133" s="60"/>
      <c r="F133" s="60">
        <f>D133</f>
        <v>1312.5</v>
      </c>
      <c r="G133" s="60">
        <v>2488.30865</v>
      </c>
      <c r="H133" s="60"/>
      <c r="I133" s="60"/>
      <c r="J133" s="60">
        <f t="shared" si="13"/>
        <v>2488.30865</v>
      </c>
      <c r="K133" s="61"/>
      <c r="L133" s="61"/>
      <c r="M133" s="61"/>
      <c r="N133" s="60">
        <v>1342</v>
      </c>
      <c r="O133" s="60"/>
      <c r="P133" s="60">
        <f t="shared" si="14"/>
        <v>1342</v>
      </c>
      <c r="S133" s="47">
        <f>21572/4</f>
        <v>5393</v>
      </c>
      <c r="IB133" s="48"/>
      <c r="IC133" s="48"/>
      <c r="ID133" s="48"/>
      <c r="IE133" s="48"/>
      <c r="IF133" s="48"/>
      <c r="IG133" s="48"/>
    </row>
    <row r="134" spans="1:241" s="47" customFormat="1" ht="22.5">
      <c r="A134" s="21" t="s">
        <v>74</v>
      </c>
      <c r="B134" s="7"/>
      <c r="C134" s="7"/>
      <c r="D134" s="14">
        <v>1.8</v>
      </c>
      <c r="E134" s="14"/>
      <c r="F134" s="14">
        <f>D134</f>
        <v>1.8</v>
      </c>
      <c r="G134" s="14">
        <v>1.65</v>
      </c>
      <c r="H134" s="14"/>
      <c r="I134" s="14"/>
      <c r="J134" s="14">
        <f t="shared" si="13"/>
        <v>1.65</v>
      </c>
      <c r="K134" s="16"/>
      <c r="L134" s="16"/>
      <c r="M134" s="16"/>
      <c r="N134" s="14">
        <v>1.83</v>
      </c>
      <c r="O134" s="14"/>
      <c r="P134" s="14">
        <f t="shared" si="14"/>
        <v>1.83</v>
      </c>
      <c r="IB134" s="48"/>
      <c r="IC134" s="48"/>
      <c r="ID134" s="48"/>
      <c r="IE134" s="48"/>
      <c r="IF134" s="48"/>
      <c r="IG134" s="48"/>
    </row>
    <row r="135" spans="1:241" s="47" customFormat="1" ht="12">
      <c r="A135" s="52" t="s">
        <v>6</v>
      </c>
      <c r="B135" s="59"/>
      <c r="C135" s="59"/>
      <c r="D135" s="60"/>
      <c r="E135" s="60"/>
      <c r="F135" s="60"/>
      <c r="G135" s="60"/>
      <c r="H135" s="60"/>
      <c r="I135" s="60"/>
      <c r="J135" s="60"/>
      <c r="K135" s="61"/>
      <c r="L135" s="61"/>
      <c r="M135" s="61"/>
      <c r="N135" s="60"/>
      <c r="O135" s="60"/>
      <c r="P135" s="60"/>
      <c r="IB135" s="48"/>
      <c r="IC135" s="48"/>
      <c r="ID135" s="48"/>
      <c r="IE135" s="48"/>
      <c r="IF135" s="48"/>
      <c r="IG135" s="48"/>
    </row>
    <row r="136" spans="1:241" s="47" customFormat="1" ht="22.5" customHeight="1">
      <c r="A136" s="53" t="s">
        <v>45</v>
      </c>
      <c r="B136" s="57"/>
      <c r="C136" s="57"/>
      <c r="D136" s="60"/>
      <c r="E136" s="60"/>
      <c r="F136" s="60">
        <f t="shared" si="12"/>
        <v>0</v>
      </c>
      <c r="G136" s="60"/>
      <c r="H136" s="60"/>
      <c r="I136" s="60"/>
      <c r="J136" s="60"/>
      <c r="K136" s="61"/>
      <c r="L136" s="61"/>
      <c r="M136" s="61"/>
      <c r="N136" s="60"/>
      <c r="O136" s="60"/>
      <c r="P136" s="60"/>
      <c r="IB136" s="48"/>
      <c r="IC136" s="48"/>
      <c r="ID136" s="48"/>
      <c r="IE136" s="48"/>
      <c r="IF136" s="48"/>
      <c r="IG136" s="48"/>
    </row>
    <row r="137" spans="1:241" s="47" customFormat="1" ht="30.75" customHeight="1">
      <c r="A137" s="53" t="s">
        <v>107</v>
      </c>
      <c r="B137" s="57"/>
      <c r="C137" s="57"/>
      <c r="D137" s="60">
        <v>100</v>
      </c>
      <c r="E137" s="60"/>
      <c r="F137" s="60">
        <f t="shared" si="12"/>
        <v>100</v>
      </c>
      <c r="G137" s="60">
        <v>100</v>
      </c>
      <c r="H137" s="60"/>
      <c r="I137" s="60"/>
      <c r="J137" s="60">
        <v>100</v>
      </c>
      <c r="K137" s="61"/>
      <c r="L137" s="61"/>
      <c r="M137" s="61"/>
      <c r="N137" s="60">
        <v>100</v>
      </c>
      <c r="O137" s="60"/>
      <c r="P137" s="60">
        <v>100</v>
      </c>
      <c r="IB137" s="48"/>
      <c r="IC137" s="48"/>
      <c r="ID137" s="48"/>
      <c r="IE137" s="48"/>
      <c r="IF137" s="48"/>
      <c r="IG137" s="48"/>
    </row>
    <row r="138" spans="1:241" s="47" customFormat="1" ht="22.5" customHeight="1">
      <c r="A138" s="53" t="s">
        <v>47</v>
      </c>
      <c r="B138" s="57"/>
      <c r="C138" s="57"/>
      <c r="D138" s="60"/>
      <c r="E138" s="60"/>
      <c r="F138" s="60">
        <f t="shared" si="12"/>
        <v>0</v>
      </c>
      <c r="G138" s="60"/>
      <c r="H138" s="60"/>
      <c r="I138" s="60"/>
      <c r="J138" s="60"/>
      <c r="K138" s="61"/>
      <c r="L138" s="61"/>
      <c r="M138" s="61"/>
      <c r="N138" s="60"/>
      <c r="O138" s="60"/>
      <c r="P138" s="60"/>
      <c r="IB138" s="48"/>
      <c r="IC138" s="48"/>
      <c r="ID138" s="48"/>
      <c r="IE138" s="48"/>
      <c r="IF138" s="48"/>
      <c r="IG138" s="48"/>
    </row>
    <row r="139" spans="1:241" s="47" customFormat="1" ht="23.25" customHeight="1">
      <c r="A139" s="53" t="s">
        <v>21</v>
      </c>
      <c r="B139" s="57"/>
      <c r="C139" s="57"/>
      <c r="D139" s="60">
        <v>100</v>
      </c>
      <c r="E139" s="60"/>
      <c r="F139" s="60">
        <f t="shared" si="12"/>
        <v>100</v>
      </c>
      <c r="G139" s="60">
        <v>100</v>
      </c>
      <c r="H139" s="60"/>
      <c r="I139" s="60"/>
      <c r="J139" s="60">
        <v>100</v>
      </c>
      <c r="K139" s="61"/>
      <c r="L139" s="61"/>
      <c r="M139" s="61"/>
      <c r="N139" s="60">
        <v>100</v>
      </c>
      <c r="O139" s="60"/>
      <c r="P139" s="60">
        <v>100</v>
      </c>
      <c r="IB139" s="48"/>
      <c r="IC139" s="48"/>
      <c r="ID139" s="48"/>
      <c r="IE139" s="48"/>
      <c r="IF139" s="48"/>
      <c r="IG139" s="48"/>
    </row>
    <row r="140" spans="1:241" s="47" customFormat="1" ht="30" customHeight="1">
      <c r="A140" s="53" t="s">
        <v>57</v>
      </c>
      <c r="B140" s="57"/>
      <c r="C140" s="57"/>
      <c r="D140" s="60">
        <v>100</v>
      </c>
      <c r="E140" s="60"/>
      <c r="F140" s="60">
        <f t="shared" si="12"/>
        <v>100</v>
      </c>
      <c r="G140" s="60">
        <f>G125/G117*100</f>
        <v>100</v>
      </c>
      <c r="H140" s="60"/>
      <c r="I140" s="60"/>
      <c r="J140" s="60">
        <f>J125/J117*100</f>
        <v>100</v>
      </c>
      <c r="K140" s="61"/>
      <c r="L140" s="61"/>
      <c r="M140" s="61"/>
      <c r="N140" s="60">
        <f>N125/N117*100</f>
        <v>100</v>
      </c>
      <c r="O140" s="60"/>
      <c r="P140" s="60">
        <f>P125/P117*100</f>
        <v>100</v>
      </c>
      <c r="IB140" s="48"/>
      <c r="IC140" s="48"/>
      <c r="ID140" s="48"/>
      <c r="IE140" s="48"/>
      <c r="IF140" s="48"/>
      <c r="IG140" s="48"/>
    </row>
    <row r="141" spans="1:241" s="89" customFormat="1" ht="24" customHeight="1">
      <c r="A141" s="80" t="s">
        <v>346</v>
      </c>
      <c r="B141" s="86"/>
      <c r="C141" s="86"/>
      <c r="D141" s="87">
        <f>(D152*D158)+(D153*D159)+(D155*D161)+(D154*D160)+(D156*D163)+100</f>
        <v>10575000</v>
      </c>
      <c r="E141" s="87">
        <f>(E152*E158)+(E153*E159)+(E155*E161)+(E154*E160)+(E156*E163)+4.4</f>
        <v>6200000.000000001</v>
      </c>
      <c r="F141" s="87">
        <f>D141+E141</f>
        <v>16775000</v>
      </c>
      <c r="G141" s="87">
        <f>(G152*G158)+(G153*G159)+(G155*G161)+(G154*G160)+(G156*G163)</f>
        <v>18319999.999072</v>
      </c>
      <c r="H141" s="87">
        <f>(H152*H158)+(H153*H159)+(H155*H161)+(H154*H160)+(H156*H163)+6.2-774.52+1700000+100000</f>
        <v>11800000</v>
      </c>
      <c r="I141" s="87"/>
      <c r="J141" s="87">
        <f>G141+H141</f>
        <v>30119999.999072</v>
      </c>
      <c r="K141" s="87">
        <f>(K152*K158)+(K153*K159)+(K155*K161)+(K154*K160)+(K156*K163)+100</f>
        <v>100</v>
      </c>
      <c r="L141" s="87">
        <f>(L152*L158)+(L153*L159)+(L155*L161)+(L154*L160)+(L156*L163)+100</f>
        <v>100</v>
      </c>
      <c r="M141" s="87">
        <f>(M152*M158)+(M153*M159)+(M155*M161)+(M154*M160)+(M156*M163)+100</f>
        <v>100</v>
      </c>
      <c r="N141" s="87">
        <f>(N152*N158)+(N153*N159)+(N155*N161)+(N154*N160)+(N156*N163)</f>
        <v>33039999.99992</v>
      </c>
      <c r="O141" s="87">
        <f>(O152*O158)+(O153*O159)+(O155*O161)+(O154*O160)+(O156*O163)</f>
        <v>11000000.0019</v>
      </c>
      <c r="P141" s="87">
        <f>N141+O141</f>
        <v>44040000.00182</v>
      </c>
      <c r="IB141" s="90"/>
      <c r="IC141" s="90"/>
      <c r="ID141" s="90"/>
      <c r="IE141" s="90"/>
      <c r="IF141" s="90"/>
      <c r="IG141" s="90"/>
    </row>
    <row r="142" spans="1:241" s="1" customFormat="1" ht="0.75" customHeight="1">
      <c r="A142" s="23" t="s">
        <v>48</v>
      </c>
      <c r="B142" s="15"/>
      <c r="C142" s="15"/>
      <c r="D142" s="14" t="e">
        <f>#REF!*D158+D155*D160+D154*D161</f>
        <v>#REF!</v>
      </c>
      <c r="E142" s="14" t="e">
        <f>#REF!*E158+E155*E160+E154*E161</f>
        <v>#REF!</v>
      </c>
      <c r="F142" s="14" t="e">
        <f>#REF!*F158+F155*F160+F154*F161</f>
        <v>#REF!</v>
      </c>
      <c r="G142" s="14" t="e">
        <f>#REF!*G158+G155*G160+G154*G161</f>
        <v>#REF!</v>
      </c>
      <c r="H142" s="14"/>
      <c r="I142" s="14"/>
      <c r="J142" s="14" t="e">
        <f>#REF!*J158+J155*J160+J154*J161</f>
        <v>#REF!</v>
      </c>
      <c r="K142" s="11"/>
      <c r="L142" s="11"/>
      <c r="M142" s="11"/>
      <c r="N142" s="14" t="e">
        <f>#REF!*N158+N155*N160+N154*N161</f>
        <v>#REF!</v>
      </c>
      <c r="O142" s="14"/>
      <c r="P142" s="14" t="e">
        <f>#REF!*P158+P155*P160+P154*P161</f>
        <v>#REF!</v>
      </c>
      <c r="IB142"/>
      <c r="IC142"/>
      <c r="ID142"/>
      <c r="IE142"/>
      <c r="IF142"/>
      <c r="IG142"/>
    </row>
    <row r="143" spans="1:241" s="1" customFormat="1" ht="12">
      <c r="A143" s="52" t="s">
        <v>4</v>
      </c>
      <c r="B143" s="59"/>
      <c r="C143" s="59"/>
      <c r="D143" s="126"/>
      <c r="E143" s="126"/>
      <c r="F143" s="126"/>
      <c r="G143" s="126"/>
      <c r="H143" s="126"/>
      <c r="I143" s="126"/>
      <c r="J143" s="126"/>
      <c r="K143" s="61"/>
      <c r="L143" s="61"/>
      <c r="M143" s="61"/>
      <c r="N143" s="126"/>
      <c r="O143" s="126"/>
      <c r="P143" s="126"/>
      <c r="IB143"/>
      <c r="IC143"/>
      <c r="ID143"/>
      <c r="IE143"/>
      <c r="IF143"/>
      <c r="IG143"/>
    </row>
    <row r="144" spans="1:241" s="1" customFormat="1" ht="21" customHeight="1">
      <c r="A144" s="53" t="s">
        <v>109</v>
      </c>
      <c r="B144" s="57"/>
      <c r="C144" s="57"/>
      <c r="D144" s="60">
        <v>600.663</v>
      </c>
      <c r="E144" s="60"/>
      <c r="F144" s="60">
        <f>D144</f>
        <v>600.663</v>
      </c>
      <c r="G144" s="60">
        <f>D144</f>
        <v>600.663</v>
      </c>
      <c r="H144" s="60"/>
      <c r="I144" s="60"/>
      <c r="J144" s="60">
        <f>G144</f>
        <v>600.663</v>
      </c>
      <c r="K144" s="61"/>
      <c r="L144" s="61"/>
      <c r="M144" s="61"/>
      <c r="N144" s="60">
        <f>J144</f>
        <v>600.663</v>
      </c>
      <c r="O144" s="60"/>
      <c r="P144" s="60">
        <f>N144</f>
        <v>600.663</v>
      </c>
      <c r="IB144"/>
      <c r="IC144"/>
      <c r="ID144"/>
      <c r="IE144"/>
      <c r="IF144"/>
      <c r="IG144"/>
    </row>
    <row r="145" spans="1:241" s="1" customFormat="1" ht="27" customHeight="1">
      <c r="A145" s="53" t="s">
        <v>110</v>
      </c>
      <c r="B145" s="57"/>
      <c r="C145" s="57"/>
      <c r="D145" s="60"/>
      <c r="E145" s="60">
        <v>427.5</v>
      </c>
      <c r="F145" s="60">
        <f>E145</f>
        <v>427.5</v>
      </c>
      <c r="G145" s="60"/>
      <c r="H145" s="60">
        <v>427.5</v>
      </c>
      <c r="I145" s="60"/>
      <c r="J145" s="60">
        <f>H145</f>
        <v>427.5</v>
      </c>
      <c r="K145" s="61"/>
      <c r="L145" s="61"/>
      <c r="M145" s="61"/>
      <c r="N145" s="60"/>
      <c r="O145" s="60">
        <v>427.5</v>
      </c>
      <c r="P145" s="60">
        <f>O145</f>
        <v>427.5</v>
      </c>
      <c r="IB145"/>
      <c r="IC145"/>
      <c r="ID145"/>
      <c r="IE145"/>
      <c r="IF145"/>
      <c r="IG145"/>
    </row>
    <row r="146" spans="1:241" s="1" customFormat="1" ht="30.75" customHeight="1">
      <c r="A146" s="53" t="s">
        <v>111</v>
      </c>
      <c r="B146" s="57"/>
      <c r="C146" s="57"/>
      <c r="D146" s="60">
        <v>97.9</v>
      </c>
      <c r="E146" s="60"/>
      <c r="F146" s="60">
        <f>D146</f>
        <v>97.9</v>
      </c>
      <c r="G146" s="60">
        <v>97.9</v>
      </c>
      <c r="H146" s="60"/>
      <c r="I146" s="60"/>
      <c r="J146" s="60">
        <f>G146</f>
        <v>97.9</v>
      </c>
      <c r="K146" s="61"/>
      <c r="L146" s="61"/>
      <c r="M146" s="61"/>
      <c r="N146" s="60">
        <v>97.9</v>
      </c>
      <c r="O146" s="60"/>
      <c r="P146" s="60">
        <f>N146</f>
        <v>97.9</v>
      </c>
      <c r="IB146"/>
      <c r="IC146"/>
      <c r="ID146"/>
      <c r="IE146"/>
      <c r="IF146"/>
      <c r="IG146"/>
    </row>
    <row r="147" spans="1:241" s="1" customFormat="1" ht="25.5" customHeight="1">
      <c r="A147" s="53" t="s">
        <v>112</v>
      </c>
      <c r="B147" s="57"/>
      <c r="C147" s="57"/>
      <c r="D147" s="60">
        <v>15870</v>
      </c>
      <c r="E147" s="60"/>
      <c r="F147" s="60">
        <f>D147</f>
        <v>15870</v>
      </c>
      <c r="G147" s="60">
        <v>15920</v>
      </c>
      <c r="H147" s="60"/>
      <c r="I147" s="60"/>
      <c r="J147" s="60">
        <f aca="true" t="shared" si="15" ref="J147:J165">G147</f>
        <v>15920</v>
      </c>
      <c r="K147" s="61"/>
      <c r="L147" s="61"/>
      <c r="M147" s="61"/>
      <c r="N147" s="60">
        <v>15920</v>
      </c>
      <c r="O147" s="60"/>
      <c r="P147" s="60">
        <f aca="true" t="shared" si="16" ref="P147:P165">N147</f>
        <v>15920</v>
      </c>
      <c r="IB147"/>
      <c r="IC147"/>
      <c r="ID147"/>
      <c r="IE147"/>
      <c r="IF147"/>
      <c r="IG147"/>
    </row>
    <row r="148" spans="1:241" s="1" customFormat="1" ht="22.5">
      <c r="A148" s="53" t="s">
        <v>113</v>
      </c>
      <c r="B148" s="57"/>
      <c r="C148" s="57"/>
      <c r="D148" s="60">
        <v>8286</v>
      </c>
      <c r="E148" s="60"/>
      <c r="F148" s="60">
        <f>D148</f>
        <v>8286</v>
      </c>
      <c r="G148" s="60">
        <f>F148</f>
        <v>8286</v>
      </c>
      <c r="H148" s="60"/>
      <c r="I148" s="60"/>
      <c r="J148" s="60">
        <f t="shared" si="15"/>
        <v>8286</v>
      </c>
      <c r="K148" s="61"/>
      <c r="L148" s="61"/>
      <c r="M148" s="61"/>
      <c r="N148" s="60">
        <f>G148</f>
        <v>8286</v>
      </c>
      <c r="O148" s="60"/>
      <c r="P148" s="60">
        <f t="shared" si="16"/>
        <v>8286</v>
      </c>
      <c r="IB148"/>
      <c r="IC148"/>
      <c r="ID148"/>
      <c r="IE148"/>
      <c r="IF148"/>
      <c r="IG148"/>
    </row>
    <row r="149" spans="1:241" s="1" customFormat="1" ht="29.25" customHeight="1">
      <c r="A149" s="53" t="s">
        <v>114</v>
      </c>
      <c r="B149" s="57"/>
      <c r="C149" s="57"/>
      <c r="D149" s="60">
        <v>7800</v>
      </c>
      <c r="E149" s="60"/>
      <c r="F149" s="60">
        <f>D149</f>
        <v>7800</v>
      </c>
      <c r="G149" s="60">
        <f>F149</f>
        <v>7800</v>
      </c>
      <c r="H149" s="60"/>
      <c r="I149" s="60"/>
      <c r="J149" s="60">
        <f>G149</f>
        <v>7800</v>
      </c>
      <c r="K149" s="61"/>
      <c r="L149" s="61"/>
      <c r="M149" s="61"/>
      <c r="N149" s="60">
        <v>7800</v>
      </c>
      <c r="O149" s="60"/>
      <c r="P149" s="60">
        <f>N149</f>
        <v>7800</v>
      </c>
      <c r="IB149"/>
      <c r="IC149"/>
      <c r="ID149"/>
      <c r="IE149"/>
      <c r="IF149"/>
      <c r="IG149"/>
    </row>
    <row r="150" spans="1:241" s="1" customFormat="1" ht="12">
      <c r="A150" s="52" t="s">
        <v>5</v>
      </c>
      <c r="B150" s="59"/>
      <c r="C150" s="59"/>
      <c r="D150" s="126"/>
      <c r="E150" s="126"/>
      <c r="F150" s="60"/>
      <c r="G150" s="126"/>
      <c r="H150" s="126"/>
      <c r="I150" s="126"/>
      <c r="J150" s="60">
        <f t="shared" si="15"/>
        <v>0</v>
      </c>
      <c r="K150" s="61"/>
      <c r="L150" s="61"/>
      <c r="M150" s="61"/>
      <c r="N150" s="126"/>
      <c r="O150" s="126"/>
      <c r="P150" s="60">
        <f t="shared" si="16"/>
        <v>0</v>
      </c>
      <c r="IB150"/>
      <c r="IC150"/>
      <c r="ID150"/>
      <c r="IE150"/>
      <c r="IF150"/>
      <c r="IG150"/>
    </row>
    <row r="151" spans="1:241" s="1" customFormat="1" ht="22.5" customHeight="1">
      <c r="A151" s="53" t="s">
        <v>24</v>
      </c>
      <c r="B151" s="57"/>
      <c r="C151" s="57"/>
      <c r="D151" s="60"/>
      <c r="E151" s="60"/>
      <c r="F151" s="60"/>
      <c r="G151" s="60"/>
      <c r="H151" s="60"/>
      <c r="I151" s="60"/>
      <c r="J151" s="60">
        <f t="shared" si="15"/>
        <v>0</v>
      </c>
      <c r="K151" s="61"/>
      <c r="L151" s="61"/>
      <c r="M151" s="61"/>
      <c r="N151" s="60"/>
      <c r="O151" s="60"/>
      <c r="P151" s="60">
        <f t="shared" si="16"/>
        <v>0</v>
      </c>
      <c r="IB151"/>
      <c r="IC151"/>
      <c r="ID151"/>
      <c r="IE151"/>
      <c r="IF151"/>
      <c r="IG151"/>
    </row>
    <row r="152" spans="1:241" s="1" customFormat="1" ht="29.25" customHeight="1">
      <c r="A152" s="53" t="s">
        <v>115</v>
      </c>
      <c r="B152" s="57"/>
      <c r="C152" s="57"/>
      <c r="D152" s="60">
        <v>3</v>
      </c>
      <c r="E152" s="60"/>
      <c r="F152" s="60">
        <f>D152</f>
        <v>3</v>
      </c>
      <c r="G152" s="60">
        <v>4</v>
      </c>
      <c r="H152" s="60"/>
      <c r="I152" s="60"/>
      <c r="J152" s="60">
        <f>G152</f>
        <v>4</v>
      </c>
      <c r="K152" s="61"/>
      <c r="L152" s="61"/>
      <c r="M152" s="61"/>
      <c r="N152" s="60">
        <v>5</v>
      </c>
      <c r="O152" s="60"/>
      <c r="P152" s="60">
        <f>N152</f>
        <v>5</v>
      </c>
      <c r="IB152"/>
      <c r="IC152"/>
      <c r="ID152"/>
      <c r="IE152"/>
      <c r="IF152"/>
      <c r="IG152"/>
    </row>
    <row r="153" spans="1:241" s="1" customFormat="1" ht="30" customHeight="1">
      <c r="A153" s="53" t="s">
        <v>116</v>
      </c>
      <c r="B153" s="57"/>
      <c r="C153" s="57"/>
      <c r="D153" s="60"/>
      <c r="E153" s="60">
        <v>18.8</v>
      </c>
      <c r="F153" s="60">
        <f>E153</f>
        <v>18.8</v>
      </c>
      <c r="G153" s="60"/>
      <c r="H153" s="60">
        <v>27.84</v>
      </c>
      <c r="I153" s="60"/>
      <c r="J153" s="60">
        <f>H153</f>
        <v>27.84</v>
      </c>
      <c r="K153" s="61"/>
      <c r="L153" s="61"/>
      <c r="M153" s="61"/>
      <c r="N153" s="60"/>
      <c r="O153" s="60">
        <v>27.3</v>
      </c>
      <c r="P153" s="60">
        <f>O153</f>
        <v>27.3</v>
      </c>
      <c r="IB153"/>
      <c r="IC153"/>
      <c r="ID153"/>
      <c r="IE153"/>
      <c r="IF153"/>
      <c r="IG153"/>
    </row>
    <row r="154" spans="1:241" s="1" customFormat="1" ht="26.25" customHeight="1">
      <c r="A154" s="53" t="s">
        <v>157</v>
      </c>
      <c r="B154" s="57"/>
      <c r="C154" s="57"/>
      <c r="D154" s="60">
        <v>15870</v>
      </c>
      <c r="E154" s="60"/>
      <c r="F154" s="60">
        <f>D154</f>
        <v>15870</v>
      </c>
      <c r="G154" s="60">
        <f>G147</f>
        <v>15920</v>
      </c>
      <c r="H154" s="60"/>
      <c r="I154" s="60"/>
      <c r="J154" s="60">
        <f>G154</f>
        <v>15920</v>
      </c>
      <c r="K154" s="61"/>
      <c r="L154" s="61"/>
      <c r="M154" s="61"/>
      <c r="N154" s="60">
        <f>N147</f>
        <v>15920</v>
      </c>
      <c r="O154" s="60"/>
      <c r="P154" s="60">
        <f>N154</f>
        <v>15920</v>
      </c>
      <c r="IB154"/>
      <c r="IC154"/>
      <c r="ID154"/>
      <c r="IE154"/>
      <c r="IF154"/>
      <c r="IG154"/>
    </row>
    <row r="155" spans="1:241" s="1" customFormat="1" ht="24.75" customHeight="1">
      <c r="A155" s="53" t="s">
        <v>117</v>
      </c>
      <c r="B155" s="57"/>
      <c r="C155" s="57"/>
      <c r="D155" s="60">
        <v>800</v>
      </c>
      <c r="E155" s="60"/>
      <c r="F155" s="60">
        <f aca="true" t="shared" si="17" ref="F155:F165">D155</f>
        <v>800</v>
      </c>
      <c r="G155" s="60">
        <v>900</v>
      </c>
      <c r="H155" s="60"/>
      <c r="I155" s="60"/>
      <c r="J155" s="60">
        <f t="shared" si="15"/>
        <v>900</v>
      </c>
      <c r="K155" s="61"/>
      <c r="L155" s="61"/>
      <c r="M155" s="61"/>
      <c r="N155" s="60">
        <f>1000+400</f>
        <v>1400</v>
      </c>
      <c r="O155" s="60"/>
      <c r="P155" s="60">
        <f t="shared" si="16"/>
        <v>1400</v>
      </c>
      <c r="IB155"/>
      <c r="IC155"/>
      <c r="ID155"/>
      <c r="IE155"/>
      <c r="IF155"/>
      <c r="IG155"/>
    </row>
    <row r="156" spans="1:241" s="1" customFormat="1" ht="24.75" customHeight="1">
      <c r="A156" s="53" t="s">
        <v>118</v>
      </c>
      <c r="B156" s="57"/>
      <c r="C156" s="57"/>
      <c r="D156" s="60">
        <v>7800000</v>
      </c>
      <c r="E156" s="60"/>
      <c r="F156" s="60">
        <f>D156</f>
        <v>7800000</v>
      </c>
      <c r="G156" s="60">
        <v>8316720</v>
      </c>
      <c r="H156" s="60"/>
      <c r="I156" s="60"/>
      <c r="J156" s="60">
        <f>G156</f>
        <v>8316720</v>
      </c>
      <c r="K156" s="61"/>
      <c r="L156" s="61"/>
      <c r="M156" s="61"/>
      <c r="N156" s="60">
        <v>8333333.3333</v>
      </c>
      <c r="O156" s="60"/>
      <c r="P156" s="60">
        <f>N156</f>
        <v>8333333.3333</v>
      </c>
      <c r="IB156"/>
      <c r="IC156"/>
      <c r="ID156"/>
      <c r="IE156"/>
      <c r="IF156"/>
      <c r="IG156"/>
    </row>
    <row r="157" spans="1:241" s="1" customFormat="1" ht="12">
      <c r="A157" s="52" t="s">
        <v>7</v>
      </c>
      <c r="B157" s="59"/>
      <c r="C157" s="59"/>
      <c r="D157" s="126"/>
      <c r="E157" s="126"/>
      <c r="F157" s="60">
        <f t="shared" si="17"/>
        <v>0</v>
      </c>
      <c r="G157" s="126"/>
      <c r="H157" s="126"/>
      <c r="I157" s="126"/>
      <c r="J157" s="60">
        <f t="shared" si="15"/>
        <v>0</v>
      </c>
      <c r="K157" s="61"/>
      <c r="L157" s="61"/>
      <c r="M157" s="61"/>
      <c r="N157" s="126"/>
      <c r="O157" s="126"/>
      <c r="P157" s="60">
        <f t="shared" si="16"/>
        <v>0</v>
      </c>
      <c r="IB157"/>
      <c r="IC157"/>
      <c r="ID157"/>
      <c r="IE157"/>
      <c r="IF157"/>
      <c r="IG157"/>
    </row>
    <row r="158" spans="1:241" s="1" customFormat="1" ht="33.75">
      <c r="A158" s="53" t="s">
        <v>119</v>
      </c>
      <c r="B158" s="57"/>
      <c r="C158" s="57"/>
      <c r="D158" s="60">
        <v>74500</v>
      </c>
      <c r="E158" s="60"/>
      <c r="F158" s="60">
        <f>D158</f>
        <v>74500</v>
      </c>
      <c r="G158" s="60">
        <v>85000</v>
      </c>
      <c r="H158" s="60"/>
      <c r="I158" s="60"/>
      <c r="J158" s="60">
        <f>G158</f>
        <v>85000</v>
      </c>
      <c r="K158" s="61"/>
      <c r="L158" s="61"/>
      <c r="M158" s="61"/>
      <c r="N158" s="111">
        <v>133120</v>
      </c>
      <c r="O158" s="60"/>
      <c r="P158" s="60">
        <f>N158</f>
        <v>133120</v>
      </c>
      <c r="IB158"/>
      <c r="IC158"/>
      <c r="ID158"/>
      <c r="IE158"/>
      <c r="IF158"/>
      <c r="IG158"/>
    </row>
    <row r="159" spans="1:241" s="1" customFormat="1" ht="33.75">
      <c r="A159" s="53" t="s">
        <v>120</v>
      </c>
      <c r="B159" s="57"/>
      <c r="C159" s="57"/>
      <c r="D159" s="60"/>
      <c r="E159" s="60">
        <v>329787</v>
      </c>
      <c r="F159" s="60">
        <f>E159</f>
        <v>329787</v>
      </c>
      <c r="G159" s="60"/>
      <c r="H159" s="60">
        <v>359223</v>
      </c>
      <c r="I159" s="60"/>
      <c r="J159" s="60">
        <f>H159</f>
        <v>359223</v>
      </c>
      <c r="K159" s="61"/>
      <c r="L159" s="61"/>
      <c r="M159" s="61"/>
      <c r="N159" s="111"/>
      <c r="O159" s="60">
        <v>402930.403</v>
      </c>
      <c r="P159" s="60">
        <f>O159</f>
        <v>402930.403</v>
      </c>
      <c r="IB159"/>
      <c r="IC159"/>
      <c r="ID159"/>
      <c r="IE159"/>
      <c r="IF159"/>
      <c r="IG159"/>
    </row>
    <row r="160" spans="1:241" s="1" customFormat="1" ht="23.25" customHeight="1">
      <c r="A160" s="53" t="s">
        <v>121</v>
      </c>
      <c r="B160" s="57"/>
      <c r="C160" s="57"/>
      <c r="D160" s="60">
        <v>220</v>
      </c>
      <c r="E160" s="60"/>
      <c r="F160" s="60">
        <f>D160</f>
        <v>220</v>
      </c>
      <c r="G160" s="60">
        <v>250.6763316</v>
      </c>
      <c r="H160" s="60"/>
      <c r="I160" s="60"/>
      <c r="J160" s="60">
        <f>G160</f>
        <v>250.6763316</v>
      </c>
      <c r="K160" s="61"/>
      <c r="L160" s="61"/>
      <c r="M160" s="61"/>
      <c r="N160" s="111">
        <v>320</v>
      </c>
      <c r="O160" s="60"/>
      <c r="P160" s="60">
        <f>N160</f>
        <v>320</v>
      </c>
      <c r="IB160"/>
      <c r="IC160"/>
      <c r="ID160"/>
      <c r="IE160"/>
      <c r="IF160"/>
      <c r="IG160"/>
    </row>
    <row r="161" spans="1:241" s="1" customFormat="1" ht="22.5">
      <c r="A161" s="53" t="s">
        <v>122</v>
      </c>
      <c r="B161" s="57"/>
      <c r="C161" s="57"/>
      <c r="D161" s="60">
        <v>3700</v>
      </c>
      <c r="E161" s="60"/>
      <c r="F161" s="60">
        <f t="shared" si="17"/>
        <v>3700</v>
      </c>
      <c r="G161" s="60">
        <v>4085</v>
      </c>
      <c r="H161" s="60"/>
      <c r="I161" s="60"/>
      <c r="J161" s="60">
        <f t="shared" si="15"/>
        <v>4085</v>
      </c>
      <c r="K161" s="61"/>
      <c r="L161" s="61"/>
      <c r="M161" s="61"/>
      <c r="N161" s="111">
        <v>5200</v>
      </c>
      <c r="O161" s="60"/>
      <c r="P161" s="60">
        <f t="shared" si="16"/>
        <v>5200</v>
      </c>
      <c r="IB161"/>
      <c r="IC161"/>
      <c r="ID161"/>
      <c r="IE161"/>
      <c r="IF161"/>
      <c r="IG161"/>
    </row>
    <row r="162" spans="1:241" s="1" customFormat="1" ht="22.5">
      <c r="A162" s="53" t="s">
        <v>71</v>
      </c>
      <c r="B162" s="57"/>
      <c r="C162" s="57"/>
      <c r="D162" s="60">
        <f>D156/D154-0.49</f>
        <v>491.0033837429111</v>
      </c>
      <c r="E162" s="60"/>
      <c r="F162" s="60">
        <f>D162</f>
        <v>491.0033837429111</v>
      </c>
      <c r="G162" s="60">
        <f>G156/G154</f>
        <v>522.4070351758794</v>
      </c>
      <c r="H162" s="60"/>
      <c r="I162" s="60"/>
      <c r="J162" s="60">
        <f>G162</f>
        <v>522.4070351758794</v>
      </c>
      <c r="K162" s="61"/>
      <c r="L162" s="61"/>
      <c r="M162" s="61"/>
      <c r="N162" s="60">
        <f>N156/N154</f>
        <v>523.4505862625629</v>
      </c>
      <c r="O162" s="60"/>
      <c r="P162" s="60">
        <f>N162</f>
        <v>523.4505862625629</v>
      </c>
      <c r="IB162"/>
      <c r="IC162"/>
      <c r="ID162"/>
      <c r="IE162"/>
      <c r="IF162"/>
      <c r="IG162"/>
    </row>
    <row r="163" spans="1:241" s="1" customFormat="1" ht="33.75">
      <c r="A163" s="53" t="s">
        <v>123</v>
      </c>
      <c r="B163" s="57"/>
      <c r="C163" s="57"/>
      <c r="D163" s="60">
        <v>0.5</v>
      </c>
      <c r="E163" s="60"/>
      <c r="F163" s="60">
        <f>D163</f>
        <v>0.5</v>
      </c>
      <c r="G163" s="60">
        <v>1.24</v>
      </c>
      <c r="H163" s="60"/>
      <c r="I163" s="60"/>
      <c r="J163" s="60">
        <f>G163</f>
        <v>1.24</v>
      </c>
      <c r="K163" s="61"/>
      <c r="L163" s="61"/>
      <c r="M163" s="61"/>
      <c r="N163" s="60">
        <v>2.4</v>
      </c>
      <c r="O163" s="60"/>
      <c r="P163" s="60">
        <f>N163</f>
        <v>2.4</v>
      </c>
      <c r="IB163"/>
      <c r="IC163"/>
      <c r="ID163"/>
      <c r="IE163"/>
      <c r="IF163"/>
      <c r="IG163"/>
    </row>
    <row r="164" spans="1:241" s="1" customFormat="1" ht="12">
      <c r="A164" s="52" t="s">
        <v>6</v>
      </c>
      <c r="B164" s="59"/>
      <c r="C164" s="59"/>
      <c r="D164" s="126"/>
      <c r="E164" s="126"/>
      <c r="F164" s="60">
        <f t="shared" si="17"/>
        <v>0</v>
      </c>
      <c r="G164" s="126"/>
      <c r="H164" s="126"/>
      <c r="I164" s="126"/>
      <c r="J164" s="60">
        <f t="shared" si="15"/>
        <v>0</v>
      </c>
      <c r="K164" s="61"/>
      <c r="L164" s="61"/>
      <c r="M164" s="61"/>
      <c r="N164" s="126"/>
      <c r="O164" s="126"/>
      <c r="P164" s="60">
        <f t="shared" si="16"/>
        <v>0</v>
      </c>
      <c r="IB164"/>
      <c r="IC164"/>
      <c r="ID164"/>
      <c r="IE164"/>
      <c r="IF164"/>
      <c r="IG164"/>
    </row>
    <row r="165" spans="1:241" s="1" customFormat="1" ht="33.75" customHeight="1">
      <c r="A165" s="53" t="s">
        <v>25</v>
      </c>
      <c r="B165" s="57"/>
      <c r="C165" s="57"/>
      <c r="D165" s="60"/>
      <c r="E165" s="60"/>
      <c r="F165" s="60">
        <f t="shared" si="17"/>
        <v>0</v>
      </c>
      <c r="G165" s="60"/>
      <c r="H165" s="60"/>
      <c r="I165" s="60"/>
      <c r="J165" s="60">
        <f t="shared" si="15"/>
        <v>0</v>
      </c>
      <c r="K165" s="61"/>
      <c r="L165" s="61"/>
      <c r="M165" s="61"/>
      <c r="N165" s="60"/>
      <c r="O165" s="60"/>
      <c r="P165" s="60">
        <f t="shared" si="16"/>
        <v>0</v>
      </c>
      <c r="IB165"/>
      <c r="IC165"/>
      <c r="ID165"/>
      <c r="IE165"/>
      <c r="IF165"/>
      <c r="IG165"/>
    </row>
    <row r="166" spans="1:241" s="1" customFormat="1" ht="33.75">
      <c r="A166" s="53" t="s">
        <v>125</v>
      </c>
      <c r="B166" s="57"/>
      <c r="C166" s="57"/>
      <c r="D166" s="60"/>
      <c r="E166" s="60">
        <f>E153/E145*100</f>
        <v>4.39766081871345</v>
      </c>
      <c r="F166" s="60">
        <f>E166</f>
        <v>4.39766081871345</v>
      </c>
      <c r="G166" s="60"/>
      <c r="H166" s="60">
        <f>H153/H145*100</f>
        <v>6.512280701754386</v>
      </c>
      <c r="I166" s="60"/>
      <c r="J166" s="60">
        <f>H166</f>
        <v>6.512280701754386</v>
      </c>
      <c r="K166" s="61"/>
      <c r="L166" s="61"/>
      <c r="M166" s="61"/>
      <c r="N166" s="60"/>
      <c r="O166" s="60">
        <f>O153/O145*100</f>
        <v>6.385964912280702</v>
      </c>
      <c r="P166" s="60">
        <f>O166</f>
        <v>6.385964912280702</v>
      </c>
      <c r="IB166"/>
      <c r="IC166"/>
      <c r="ID166"/>
      <c r="IE166"/>
      <c r="IF166"/>
      <c r="IG166"/>
    </row>
    <row r="167" spans="1:241" s="1" customFormat="1" ht="36" customHeight="1">
      <c r="A167" s="53" t="s">
        <v>124</v>
      </c>
      <c r="B167" s="57"/>
      <c r="C167" s="57"/>
      <c r="D167" s="60">
        <f>D152/D146*100</f>
        <v>3.0643513789581203</v>
      </c>
      <c r="E167" s="60"/>
      <c r="F167" s="60">
        <f>D167</f>
        <v>3.0643513789581203</v>
      </c>
      <c r="G167" s="60">
        <f>G152/G146*100</f>
        <v>4.085801838610827</v>
      </c>
      <c r="H167" s="60"/>
      <c r="I167" s="60"/>
      <c r="J167" s="60">
        <f>G167</f>
        <v>4.085801838610827</v>
      </c>
      <c r="K167" s="61"/>
      <c r="L167" s="61"/>
      <c r="M167" s="61"/>
      <c r="N167" s="60">
        <f>N152/N146*100</f>
        <v>5.107252298263534</v>
      </c>
      <c r="O167" s="60"/>
      <c r="P167" s="60">
        <f>N167</f>
        <v>5.107252298263534</v>
      </c>
      <c r="IB167"/>
      <c r="IC167"/>
      <c r="ID167"/>
      <c r="IE167"/>
      <c r="IF167"/>
      <c r="IG167"/>
    </row>
    <row r="168" spans="1:241" s="1" customFormat="1" ht="24" customHeight="1">
      <c r="A168" s="53" t="s">
        <v>126</v>
      </c>
      <c r="B168" s="57"/>
      <c r="C168" s="57"/>
      <c r="D168" s="60">
        <f>D155/D148*100</f>
        <v>9.654839488293506</v>
      </c>
      <c r="E168" s="60"/>
      <c r="F168" s="60">
        <f>D168</f>
        <v>9.654839488293506</v>
      </c>
      <c r="G168" s="60">
        <f>G155/G148*100</f>
        <v>10.861694424330196</v>
      </c>
      <c r="H168" s="60"/>
      <c r="I168" s="60"/>
      <c r="J168" s="60">
        <f>G168</f>
        <v>10.861694424330196</v>
      </c>
      <c r="K168" s="61"/>
      <c r="L168" s="61"/>
      <c r="M168" s="61"/>
      <c r="N168" s="60">
        <f>N155/N148*100</f>
        <v>16.895969104513636</v>
      </c>
      <c r="O168" s="60"/>
      <c r="P168" s="60">
        <f>N168</f>
        <v>16.895969104513636</v>
      </c>
      <c r="IB168"/>
      <c r="IC168"/>
      <c r="ID168"/>
      <c r="IE168"/>
      <c r="IF168"/>
      <c r="IG168"/>
    </row>
    <row r="169" spans="1:241" s="89" customFormat="1" ht="38.25" customHeight="1">
      <c r="A169" s="80" t="s">
        <v>347</v>
      </c>
      <c r="B169" s="86"/>
      <c r="C169" s="86"/>
      <c r="D169" s="87">
        <f>(D181*D192)+(D182*D193)+(D183*D194)+(D185*D196)+(D186*D197)+(D198*D187)+(D189*D200)+1079.17+(D188*D199)+(D190*D201)+396.52</f>
        <v>7377800</v>
      </c>
      <c r="E169" s="87">
        <f>E184*E195+200</f>
        <v>102500</v>
      </c>
      <c r="F169" s="87">
        <f>D169+E169</f>
        <v>7480300</v>
      </c>
      <c r="G169" s="87">
        <f>(G181*G192)+(G182*G193)+(G183*G194)+(G185*G196)+(G186*G197)+(G198*G187)+(G189*G200)+(G190*G201)</f>
        <v>9363200.00388926</v>
      </c>
      <c r="H169" s="87">
        <f>H184*H195+H182*H193</f>
        <v>82500</v>
      </c>
      <c r="I169" s="87"/>
      <c r="J169" s="87">
        <f>G169+H169</f>
        <v>9445700.00388926</v>
      </c>
      <c r="K169" s="87">
        <f>(K181*K192)+(K182*K193)+(K183*K194)+(K185*K196)+(K186*K197)+(K198*K187)+(K189*K200)-1036.73</f>
        <v>-1036.73</v>
      </c>
      <c r="L169" s="87">
        <f>(L181*L192)+(L182*L193)+(L183*L194)+(L185*L196)+(L186*L197)+(L198*L187)+(L189*L200)-1036.73</f>
        <v>-1036.73</v>
      </c>
      <c r="M169" s="87">
        <f>(M181*M192)+(M182*M193)+(M183*M194)+(M185*M196)+(M186*M197)+(M198*M187)+(M189*M200)-1036.73</f>
        <v>-1036.73</v>
      </c>
      <c r="N169" s="87">
        <f>(N181*N192)+(N182*N193)+(N183*N194)+(N185*N196)+(N186*N197)+(N198*N187)+(N189*N200)+(N190*N201)+12.8</f>
        <v>12686899.999990236</v>
      </c>
      <c r="O169" s="87">
        <f>O184*O195</f>
        <v>99000</v>
      </c>
      <c r="P169" s="87">
        <f>N169+O169</f>
        <v>12785899.999990236</v>
      </c>
      <c r="IB169" s="90"/>
      <c r="IC169" s="90"/>
      <c r="ID169" s="90"/>
      <c r="IE169" s="90"/>
      <c r="IF169" s="90"/>
      <c r="IG169" s="90"/>
    </row>
    <row r="170" spans="1:241" s="1" customFormat="1" ht="30.75" customHeight="1" hidden="1">
      <c r="A170" s="22" t="s">
        <v>49</v>
      </c>
      <c r="B170" s="12"/>
      <c r="C170" s="12"/>
      <c r="D170" s="13" t="e">
        <f>D181*D194+E182*#REF!+D185*#REF!+#REF!*#REF!+#REF!*E196+#REF!*D198+#REF!*D193+E186*E197</f>
        <v>#REF!</v>
      </c>
      <c r="E170" s="13" t="e">
        <f>E181*E194+#REF!*#REF!+E185*#REF!+#REF!*#REF!+#REF!*#REF!+#REF!*E198+#REF!*E193+#REF!*#REF!</f>
        <v>#REF!</v>
      </c>
      <c r="F170" s="13" t="e">
        <f>F181*F194+F182*#REF!+F185*#REF!+#REF!*#REF!+#REF!*F196+#REF!*F198+#REF!*F193+F186*F197</f>
        <v>#REF!</v>
      </c>
      <c r="G170" s="13" t="e">
        <f>G181*G194+H182*#REF!+G185*#REF!+#REF!*#REF!+#REF!*H196+#REF!*G198+#REF!*G193+H186*H197</f>
        <v>#REF!</v>
      </c>
      <c r="H170" s="13" t="e">
        <f>H181*H194+#REF!*#REF!+H185*#REF!+#REF!*#REF!+#REF!*#REF!+#REF!*H198+#REF!*H193+#REF!*#REF!</f>
        <v>#REF!</v>
      </c>
      <c r="I170" s="13"/>
      <c r="J170" s="13" t="e">
        <f>J181*J194+J182*#REF!+J185*#REF!+#REF!*#REF!+#REF!*J196+#REF!*J198+#REF!*J193+J186*J197</f>
        <v>#REF!</v>
      </c>
      <c r="K170" s="16"/>
      <c r="L170" s="16"/>
      <c r="M170" s="16"/>
      <c r="N170" s="13" t="e">
        <f>N181*N194+O182*#REF!+N185*#REF!+#REF!*#REF!+#REF!*O196+#REF!*N198+#REF!*N193+O186*N197</f>
        <v>#REF!</v>
      </c>
      <c r="O170" s="13" t="e">
        <f>O181*O194+#REF!*#REF!+O185*#REF!+#REF!*#REF!+#REF!*#REF!+#REF!*O198+#REF!*O193+#REF!*O197</f>
        <v>#REF!</v>
      </c>
      <c r="P170" s="13" t="e">
        <f>P181*P194+P182*#REF!+P185*#REF!+#REF!*#REF!+#REF!*P196+#REF!*P198+#REF!*P193+P186*P197</f>
        <v>#REF!</v>
      </c>
      <c r="IB170"/>
      <c r="IC170"/>
      <c r="ID170"/>
      <c r="IE170"/>
      <c r="IF170"/>
      <c r="IG170"/>
    </row>
    <row r="171" spans="1:241" s="1" customFormat="1" ht="12">
      <c r="A171" s="52" t="s">
        <v>4</v>
      </c>
      <c r="B171" s="59"/>
      <c r="C171" s="59"/>
      <c r="D171" s="126"/>
      <c r="E171" s="126"/>
      <c r="F171" s="126"/>
      <c r="G171" s="126"/>
      <c r="H171" s="126"/>
      <c r="I171" s="126"/>
      <c r="J171" s="126"/>
      <c r="K171" s="61"/>
      <c r="L171" s="61"/>
      <c r="M171" s="61"/>
      <c r="N171" s="126"/>
      <c r="O171" s="126"/>
      <c r="P171" s="126"/>
      <c r="IB171"/>
      <c r="IC171"/>
      <c r="ID171"/>
      <c r="IE171"/>
      <c r="IF171"/>
      <c r="IG171"/>
    </row>
    <row r="172" spans="1:241" s="1" customFormat="1" ht="34.5" customHeight="1">
      <c r="A172" s="53" t="s">
        <v>127</v>
      </c>
      <c r="B172" s="57"/>
      <c r="C172" s="57"/>
      <c r="D172" s="60">
        <v>76.23</v>
      </c>
      <c r="E172" s="60"/>
      <c r="F172" s="60">
        <f aca="true" t="shared" si="18" ref="F172:F179">D172</f>
        <v>76.23</v>
      </c>
      <c r="G172" s="60">
        <f>F172</f>
        <v>76.23</v>
      </c>
      <c r="H172" s="60"/>
      <c r="I172" s="60"/>
      <c r="J172" s="60">
        <f>G172</f>
        <v>76.23</v>
      </c>
      <c r="K172" s="61"/>
      <c r="L172" s="61"/>
      <c r="M172" s="61"/>
      <c r="N172" s="60">
        <f>G172</f>
        <v>76.23</v>
      </c>
      <c r="O172" s="60"/>
      <c r="P172" s="60">
        <f>N172</f>
        <v>76.23</v>
      </c>
      <c r="IB172"/>
      <c r="IC172"/>
      <c r="ID172"/>
      <c r="IE172"/>
      <c r="IF172"/>
      <c r="IG172"/>
    </row>
    <row r="173" spans="1:241" s="1" customFormat="1" ht="22.5">
      <c r="A173" s="53" t="s">
        <v>128</v>
      </c>
      <c r="B173" s="57"/>
      <c r="C173" s="57"/>
      <c r="D173" s="60">
        <v>4850</v>
      </c>
      <c r="E173" s="60"/>
      <c r="F173" s="60">
        <f t="shared" si="18"/>
        <v>4850</v>
      </c>
      <c r="G173" s="60">
        <f>F173</f>
        <v>4850</v>
      </c>
      <c r="H173" s="60"/>
      <c r="I173" s="60"/>
      <c r="J173" s="60">
        <f>G173</f>
        <v>4850</v>
      </c>
      <c r="K173" s="61"/>
      <c r="L173" s="61"/>
      <c r="M173" s="61"/>
      <c r="N173" s="60">
        <v>4850</v>
      </c>
      <c r="O173" s="60"/>
      <c r="P173" s="60">
        <f>N173</f>
        <v>4850</v>
      </c>
      <c r="IB173"/>
      <c r="IC173"/>
      <c r="ID173"/>
      <c r="IE173"/>
      <c r="IF173"/>
      <c r="IG173"/>
    </row>
    <row r="174" spans="1:241" s="1" customFormat="1" ht="22.5">
      <c r="A174" s="53" t="s">
        <v>129</v>
      </c>
      <c r="B174" s="57"/>
      <c r="C174" s="57"/>
      <c r="D174" s="60">
        <v>2005</v>
      </c>
      <c r="E174" s="60"/>
      <c r="F174" s="60">
        <f t="shared" si="18"/>
        <v>2005</v>
      </c>
      <c r="G174" s="60">
        <f>F174</f>
        <v>2005</v>
      </c>
      <c r="H174" s="60"/>
      <c r="I174" s="60"/>
      <c r="J174" s="60">
        <f>G174</f>
        <v>2005</v>
      </c>
      <c r="K174" s="61"/>
      <c r="L174" s="61"/>
      <c r="M174" s="61"/>
      <c r="N174" s="60">
        <v>2005</v>
      </c>
      <c r="O174" s="60"/>
      <c r="P174" s="60">
        <f>N174</f>
        <v>2005</v>
      </c>
      <c r="IB174"/>
      <c r="IC174"/>
      <c r="ID174"/>
      <c r="IE174"/>
      <c r="IF174"/>
      <c r="IG174"/>
    </row>
    <row r="175" spans="1:241" s="1" customFormat="1" ht="24.75" customHeight="1">
      <c r="A175" s="53" t="s">
        <v>212</v>
      </c>
      <c r="B175" s="57"/>
      <c r="C175" s="57"/>
      <c r="D175" s="60"/>
      <c r="E175" s="60">
        <v>5396</v>
      </c>
      <c r="F175" s="60">
        <f>E175</f>
        <v>5396</v>
      </c>
      <c r="G175" s="60"/>
      <c r="H175" s="60">
        <f>E175</f>
        <v>5396</v>
      </c>
      <c r="I175" s="60"/>
      <c r="J175" s="60">
        <f>H175</f>
        <v>5396</v>
      </c>
      <c r="K175" s="61"/>
      <c r="L175" s="61"/>
      <c r="M175" s="61"/>
      <c r="N175" s="60"/>
      <c r="O175" s="60">
        <f>H175</f>
        <v>5396</v>
      </c>
      <c r="P175" s="60">
        <f>O175</f>
        <v>5396</v>
      </c>
      <c r="IB175"/>
      <c r="IC175"/>
      <c r="ID175"/>
      <c r="IE175"/>
      <c r="IF175"/>
      <c r="IG175"/>
    </row>
    <row r="176" spans="1:241" s="1" customFormat="1" ht="25.5" customHeight="1">
      <c r="A176" s="53" t="s">
        <v>146</v>
      </c>
      <c r="B176" s="57"/>
      <c r="C176" s="57"/>
      <c r="D176" s="60">
        <v>230</v>
      </c>
      <c r="E176" s="60"/>
      <c r="F176" s="60">
        <f t="shared" si="18"/>
        <v>230</v>
      </c>
      <c r="G176" s="60">
        <v>250</v>
      </c>
      <c r="H176" s="60"/>
      <c r="I176" s="60"/>
      <c r="J176" s="60">
        <f>G176</f>
        <v>250</v>
      </c>
      <c r="K176" s="61"/>
      <c r="L176" s="61"/>
      <c r="M176" s="61"/>
      <c r="N176" s="60">
        <v>270</v>
      </c>
      <c r="O176" s="60"/>
      <c r="P176" s="60">
        <f>N176</f>
        <v>270</v>
      </c>
      <c r="IB176"/>
      <c r="IC176"/>
      <c r="ID176"/>
      <c r="IE176"/>
      <c r="IF176"/>
      <c r="IG176"/>
    </row>
    <row r="177" spans="1:241" s="1" customFormat="1" ht="29.25" customHeight="1">
      <c r="A177" s="53" t="s">
        <v>130</v>
      </c>
      <c r="B177" s="57"/>
      <c r="C177" s="57"/>
      <c r="D177" s="60">
        <v>76.26</v>
      </c>
      <c r="E177" s="60"/>
      <c r="F177" s="60">
        <f t="shared" si="18"/>
        <v>76.26</v>
      </c>
      <c r="G177" s="60">
        <f>F177</f>
        <v>76.26</v>
      </c>
      <c r="H177" s="60"/>
      <c r="I177" s="60"/>
      <c r="J177" s="60">
        <f>G177</f>
        <v>76.26</v>
      </c>
      <c r="K177" s="61"/>
      <c r="L177" s="61"/>
      <c r="M177" s="61"/>
      <c r="N177" s="60">
        <f>J177</f>
        <v>76.26</v>
      </c>
      <c r="O177" s="60"/>
      <c r="P177" s="60">
        <f>N177</f>
        <v>76.26</v>
      </c>
      <c r="IB177"/>
      <c r="IC177"/>
      <c r="ID177"/>
      <c r="IE177"/>
      <c r="IF177"/>
      <c r="IG177"/>
    </row>
    <row r="178" spans="1:241" s="1" customFormat="1" ht="31.5" customHeight="1">
      <c r="A178" s="53" t="s">
        <v>78</v>
      </c>
      <c r="B178" s="57"/>
      <c r="C178" s="57"/>
      <c r="D178" s="60">
        <v>280000</v>
      </c>
      <c r="E178" s="60"/>
      <c r="F178" s="60">
        <f t="shared" si="18"/>
        <v>280000</v>
      </c>
      <c r="G178" s="60"/>
      <c r="H178" s="60"/>
      <c r="I178" s="60"/>
      <c r="J178" s="60"/>
      <c r="K178" s="61"/>
      <c r="L178" s="61"/>
      <c r="M178" s="61"/>
      <c r="N178" s="60"/>
      <c r="O178" s="60"/>
      <c r="P178" s="60"/>
      <c r="IB178"/>
      <c r="IC178"/>
      <c r="ID178"/>
      <c r="IE178"/>
      <c r="IF178"/>
      <c r="IG178"/>
    </row>
    <row r="179" spans="1:241" s="109" customFormat="1" ht="29.25" customHeight="1">
      <c r="A179" s="106" t="s">
        <v>228</v>
      </c>
      <c r="B179" s="107"/>
      <c r="C179" s="107"/>
      <c r="D179" s="111">
        <v>11.549</v>
      </c>
      <c r="E179" s="111"/>
      <c r="F179" s="111">
        <f t="shared" si="18"/>
        <v>11.549</v>
      </c>
      <c r="G179" s="111">
        <v>11.549</v>
      </c>
      <c r="H179" s="111"/>
      <c r="I179" s="111">
        <f>G179</f>
        <v>11.549</v>
      </c>
      <c r="J179" s="111"/>
      <c r="K179" s="108"/>
      <c r="L179" s="108"/>
      <c r="M179" s="108"/>
      <c r="N179" s="111">
        <v>11.55</v>
      </c>
      <c r="O179" s="111"/>
      <c r="P179" s="111">
        <f>N179</f>
        <v>11.55</v>
      </c>
      <c r="IB179" s="110"/>
      <c r="IC179" s="110"/>
      <c r="ID179" s="110"/>
      <c r="IE179" s="110"/>
      <c r="IF179" s="110"/>
      <c r="IG179" s="110"/>
    </row>
    <row r="180" spans="1:241" s="1" customFormat="1" ht="12">
      <c r="A180" s="52" t="s">
        <v>5</v>
      </c>
      <c r="B180" s="59"/>
      <c r="C180" s="59"/>
      <c r="D180" s="126"/>
      <c r="E180" s="126"/>
      <c r="F180" s="126"/>
      <c r="G180" s="126"/>
      <c r="H180" s="126"/>
      <c r="I180" s="126"/>
      <c r="J180" s="60"/>
      <c r="K180" s="61"/>
      <c r="L180" s="61"/>
      <c r="M180" s="61"/>
      <c r="N180" s="126"/>
      <c r="O180" s="126"/>
      <c r="P180" s="60"/>
      <c r="IB180"/>
      <c r="IC180"/>
      <c r="ID180"/>
      <c r="IE180"/>
      <c r="IF180"/>
      <c r="IG180"/>
    </row>
    <row r="181" spans="1:241" s="1" customFormat="1" ht="28.5" customHeight="1">
      <c r="A181" s="53" t="s">
        <v>131</v>
      </c>
      <c r="B181" s="57"/>
      <c r="C181" s="57"/>
      <c r="D181" s="60">
        <v>76.23</v>
      </c>
      <c r="E181" s="60"/>
      <c r="F181" s="60">
        <f>D181</f>
        <v>76.23</v>
      </c>
      <c r="G181" s="60">
        <f>F181</f>
        <v>76.23</v>
      </c>
      <c r="H181" s="60"/>
      <c r="I181" s="60"/>
      <c r="J181" s="60">
        <f aca="true" t="shared" si="19" ref="J181:J187">G181</f>
        <v>76.23</v>
      </c>
      <c r="K181" s="61"/>
      <c r="L181" s="61"/>
      <c r="M181" s="61"/>
      <c r="N181" s="60">
        <f>J181</f>
        <v>76.23</v>
      </c>
      <c r="O181" s="60"/>
      <c r="P181" s="60">
        <f aca="true" t="shared" si="20" ref="P181:P187">N181</f>
        <v>76.23</v>
      </c>
      <c r="IB181"/>
      <c r="IC181"/>
      <c r="ID181"/>
      <c r="IE181"/>
      <c r="IF181"/>
      <c r="IG181"/>
    </row>
    <row r="182" spans="1:241" s="109" customFormat="1" ht="22.5">
      <c r="A182" s="106" t="s">
        <v>132</v>
      </c>
      <c r="B182" s="107"/>
      <c r="C182" s="107"/>
      <c r="D182" s="111">
        <f>520+17</f>
        <v>537</v>
      </c>
      <c r="E182" s="111"/>
      <c r="F182" s="111">
        <f aca="true" t="shared" si="21" ref="F182:F190">D182</f>
        <v>537</v>
      </c>
      <c r="G182" s="111">
        <f>565+18+58+100+1</f>
        <v>742</v>
      </c>
      <c r="H182" s="111"/>
      <c r="I182" s="111"/>
      <c r="J182" s="111">
        <f t="shared" si="19"/>
        <v>742</v>
      </c>
      <c r="K182" s="108"/>
      <c r="L182" s="108"/>
      <c r="M182" s="108"/>
      <c r="N182" s="111">
        <v>751</v>
      </c>
      <c r="O182" s="111"/>
      <c r="P182" s="111">
        <f t="shared" si="20"/>
        <v>751</v>
      </c>
      <c r="IB182" s="110"/>
      <c r="IC182" s="110"/>
      <c r="ID182" s="110"/>
      <c r="IE182" s="110"/>
      <c r="IF182" s="110"/>
      <c r="IG182" s="110"/>
    </row>
    <row r="183" spans="1:241" s="109" customFormat="1" ht="26.25" customHeight="1">
      <c r="A183" s="106" t="s">
        <v>133</v>
      </c>
      <c r="B183" s="107"/>
      <c r="C183" s="107"/>
      <c r="D183" s="111">
        <v>366</v>
      </c>
      <c r="E183" s="111"/>
      <c r="F183" s="111">
        <f t="shared" si="21"/>
        <v>366</v>
      </c>
      <c r="G183" s="111">
        <v>505</v>
      </c>
      <c r="H183" s="111"/>
      <c r="I183" s="111"/>
      <c r="J183" s="111">
        <f t="shared" si="19"/>
        <v>505</v>
      </c>
      <c r="K183" s="108"/>
      <c r="L183" s="108"/>
      <c r="M183" s="108"/>
      <c r="N183" s="111">
        <v>825</v>
      </c>
      <c r="O183" s="111"/>
      <c r="P183" s="111">
        <f t="shared" si="20"/>
        <v>825</v>
      </c>
      <c r="IB183" s="110"/>
      <c r="IC183" s="110"/>
      <c r="ID183" s="110"/>
      <c r="IE183" s="110"/>
      <c r="IF183" s="110"/>
      <c r="IG183" s="110"/>
    </row>
    <row r="184" spans="1:241" s="1" customFormat="1" ht="26.25" customHeight="1">
      <c r="A184" s="53" t="s">
        <v>213</v>
      </c>
      <c r="B184" s="57"/>
      <c r="C184" s="57"/>
      <c r="D184" s="60"/>
      <c r="E184" s="60">
        <f>150+36</f>
        <v>186</v>
      </c>
      <c r="F184" s="60">
        <f>E184</f>
        <v>186</v>
      </c>
      <c r="G184" s="60"/>
      <c r="H184" s="60">
        <v>150</v>
      </c>
      <c r="I184" s="60"/>
      <c r="J184" s="60">
        <f>H184</f>
        <v>150</v>
      </c>
      <c r="K184" s="61"/>
      <c r="L184" s="61"/>
      <c r="M184" s="61"/>
      <c r="N184" s="60"/>
      <c r="O184" s="60">
        <v>180</v>
      </c>
      <c r="P184" s="60">
        <f>O184</f>
        <v>180</v>
      </c>
      <c r="IB184"/>
      <c r="IC184"/>
      <c r="ID184"/>
      <c r="IE184"/>
      <c r="IF184"/>
      <c r="IG184"/>
    </row>
    <row r="185" spans="1:241" s="1" customFormat="1" ht="22.5">
      <c r="A185" s="53" t="s">
        <v>145</v>
      </c>
      <c r="B185" s="57"/>
      <c r="C185" s="57"/>
      <c r="D185" s="60">
        <v>222</v>
      </c>
      <c r="E185" s="60"/>
      <c r="F185" s="60">
        <f t="shared" si="21"/>
        <v>222</v>
      </c>
      <c r="G185" s="60">
        <v>243</v>
      </c>
      <c r="H185" s="60"/>
      <c r="I185" s="60"/>
      <c r="J185" s="60">
        <f t="shared" si="19"/>
        <v>243</v>
      </c>
      <c r="K185" s="61"/>
      <c r="L185" s="61"/>
      <c r="M185" s="61"/>
      <c r="N185" s="60">
        <v>268</v>
      </c>
      <c r="O185" s="60"/>
      <c r="P185" s="60">
        <f t="shared" si="20"/>
        <v>268</v>
      </c>
      <c r="IB185"/>
      <c r="IC185"/>
      <c r="ID185"/>
      <c r="IE185"/>
      <c r="IF185"/>
      <c r="IG185"/>
    </row>
    <row r="186" spans="1:241" s="1" customFormat="1" ht="22.5">
      <c r="A186" s="53" t="s">
        <v>134</v>
      </c>
      <c r="B186" s="57"/>
      <c r="C186" s="57"/>
      <c r="D186" s="60">
        <v>76.26</v>
      </c>
      <c r="E186" s="60"/>
      <c r="F186" s="60">
        <f t="shared" si="21"/>
        <v>76.26</v>
      </c>
      <c r="G186" s="60">
        <v>76.26</v>
      </c>
      <c r="H186" s="60"/>
      <c r="I186" s="60"/>
      <c r="J186" s="60">
        <f t="shared" si="19"/>
        <v>76.26</v>
      </c>
      <c r="K186" s="61"/>
      <c r="L186" s="61"/>
      <c r="M186" s="61"/>
      <c r="N186" s="60">
        <f>J186</f>
        <v>76.26</v>
      </c>
      <c r="O186" s="60"/>
      <c r="P186" s="60">
        <f t="shared" si="20"/>
        <v>76.26</v>
      </c>
      <c r="IB186"/>
      <c r="IC186"/>
      <c r="ID186"/>
      <c r="IE186"/>
      <c r="IF186"/>
      <c r="IG186"/>
    </row>
    <row r="187" spans="1:241" s="1" customFormat="1" ht="24" customHeight="1">
      <c r="A187" s="53" t="s">
        <v>135</v>
      </c>
      <c r="B187" s="57"/>
      <c r="C187" s="57"/>
      <c r="D187" s="60">
        <v>49006</v>
      </c>
      <c r="E187" s="60"/>
      <c r="F187" s="60">
        <f t="shared" si="21"/>
        <v>49006</v>
      </c>
      <c r="G187" s="60">
        <f>F187</f>
        <v>49006</v>
      </c>
      <c r="H187" s="60"/>
      <c r="I187" s="60"/>
      <c r="J187" s="60">
        <f t="shared" si="19"/>
        <v>49006</v>
      </c>
      <c r="K187" s="61"/>
      <c r="L187" s="61"/>
      <c r="M187" s="61"/>
      <c r="N187" s="60">
        <f>J187</f>
        <v>49006</v>
      </c>
      <c r="O187" s="60"/>
      <c r="P187" s="60">
        <f t="shared" si="20"/>
        <v>49006</v>
      </c>
      <c r="IB187"/>
      <c r="IC187"/>
      <c r="ID187"/>
      <c r="IE187"/>
      <c r="IF187"/>
      <c r="IG187"/>
    </row>
    <row r="188" spans="1:241" s="1" customFormat="1" ht="24" customHeight="1">
      <c r="A188" s="53" t="s">
        <v>215</v>
      </c>
      <c r="B188" s="57"/>
      <c r="C188" s="57"/>
      <c r="D188" s="60">
        <v>25</v>
      </c>
      <c r="E188" s="60"/>
      <c r="F188" s="60">
        <f t="shared" si="21"/>
        <v>25</v>
      </c>
      <c r="G188" s="60"/>
      <c r="H188" s="60"/>
      <c r="I188" s="60"/>
      <c r="J188" s="60"/>
      <c r="K188" s="61"/>
      <c r="L188" s="61"/>
      <c r="M188" s="61"/>
      <c r="N188" s="60"/>
      <c r="O188" s="60"/>
      <c r="P188" s="60"/>
      <c r="IB188"/>
      <c r="IC188"/>
      <c r="ID188"/>
      <c r="IE188"/>
      <c r="IF188"/>
      <c r="IG188"/>
    </row>
    <row r="189" spans="1:241" s="1" customFormat="1" ht="28.5" customHeight="1">
      <c r="A189" s="53" t="s">
        <v>77</v>
      </c>
      <c r="B189" s="57"/>
      <c r="C189" s="57"/>
      <c r="D189" s="60">
        <v>4</v>
      </c>
      <c r="E189" s="60"/>
      <c r="F189" s="60">
        <f t="shared" si="21"/>
        <v>4</v>
      </c>
      <c r="G189" s="60"/>
      <c r="H189" s="60"/>
      <c r="I189" s="60"/>
      <c r="J189" s="60"/>
      <c r="K189" s="61"/>
      <c r="L189" s="61"/>
      <c r="M189" s="61"/>
      <c r="N189" s="60"/>
      <c r="O189" s="60"/>
      <c r="P189" s="60"/>
      <c r="IB189"/>
      <c r="IC189"/>
      <c r="ID189"/>
      <c r="IE189"/>
      <c r="IF189"/>
      <c r="IG189"/>
    </row>
    <row r="190" spans="1:241" s="109" customFormat="1" ht="28.5" customHeight="1">
      <c r="A190" s="106" t="s">
        <v>229</v>
      </c>
      <c r="B190" s="107"/>
      <c r="C190" s="107"/>
      <c r="D190" s="111">
        <v>11.549</v>
      </c>
      <c r="E190" s="111"/>
      <c r="F190" s="111">
        <f t="shared" si="21"/>
        <v>11.549</v>
      </c>
      <c r="G190" s="111">
        <v>11.549</v>
      </c>
      <c r="H190" s="111"/>
      <c r="I190" s="111"/>
      <c r="J190" s="111">
        <v>11.55</v>
      </c>
      <c r="K190" s="108"/>
      <c r="L190" s="108"/>
      <c r="M190" s="108"/>
      <c r="N190" s="111">
        <v>11.55</v>
      </c>
      <c r="O190" s="111"/>
      <c r="P190" s="111">
        <v>11.55</v>
      </c>
      <c r="IB190" s="110"/>
      <c r="IC190" s="110"/>
      <c r="ID190" s="110"/>
      <c r="IE190" s="110"/>
      <c r="IF190" s="110"/>
      <c r="IG190" s="110"/>
    </row>
    <row r="191" spans="1:241" s="1" customFormat="1" ht="12">
      <c r="A191" s="52" t="s">
        <v>7</v>
      </c>
      <c r="B191" s="59"/>
      <c r="C191" s="59"/>
      <c r="D191" s="126"/>
      <c r="E191" s="126"/>
      <c r="F191" s="60"/>
      <c r="G191" s="126"/>
      <c r="H191" s="126"/>
      <c r="I191" s="126"/>
      <c r="J191" s="60"/>
      <c r="K191" s="61"/>
      <c r="L191" s="61"/>
      <c r="M191" s="61"/>
      <c r="N191" s="126"/>
      <c r="O191" s="126"/>
      <c r="P191" s="60"/>
      <c r="IB191"/>
      <c r="IC191"/>
      <c r="ID191"/>
      <c r="IE191"/>
      <c r="IF191"/>
      <c r="IG191"/>
    </row>
    <row r="192" spans="1:241" s="1" customFormat="1" ht="33.75">
      <c r="A192" s="53" t="s">
        <v>136</v>
      </c>
      <c r="B192" s="59"/>
      <c r="C192" s="59"/>
      <c r="D192" s="60">
        <v>34763</v>
      </c>
      <c r="E192" s="126"/>
      <c r="F192" s="60">
        <f>D192</f>
        <v>34763</v>
      </c>
      <c r="G192" s="60">
        <v>41725</v>
      </c>
      <c r="H192" s="126"/>
      <c r="I192" s="126"/>
      <c r="J192" s="60">
        <f aca="true" t="shared" si="22" ref="J192:J198">G192</f>
        <v>41725</v>
      </c>
      <c r="K192" s="61"/>
      <c r="L192" s="61"/>
      <c r="M192" s="61"/>
      <c r="N192" s="60">
        <v>52693</v>
      </c>
      <c r="O192" s="126"/>
      <c r="P192" s="60">
        <f aca="true" t="shared" si="23" ref="P192:P201">N192</f>
        <v>52693</v>
      </c>
      <c r="IB192"/>
      <c r="IC192"/>
      <c r="ID192"/>
      <c r="IE192"/>
      <c r="IF192"/>
      <c r="IG192"/>
    </row>
    <row r="193" spans="1:241" s="1" customFormat="1" ht="22.5">
      <c r="A193" s="53" t="s">
        <v>137</v>
      </c>
      <c r="B193" s="57"/>
      <c r="C193" s="57"/>
      <c r="D193" s="60">
        <v>1500</v>
      </c>
      <c r="E193" s="60"/>
      <c r="F193" s="60">
        <f>D193</f>
        <v>1500</v>
      </c>
      <c r="G193" s="60">
        <v>2500.45458853</v>
      </c>
      <c r="H193" s="60"/>
      <c r="I193" s="60"/>
      <c r="J193" s="60">
        <f t="shared" si="22"/>
        <v>2500.45458853</v>
      </c>
      <c r="K193" s="61"/>
      <c r="L193" s="61"/>
      <c r="M193" s="61"/>
      <c r="N193" s="60">
        <v>2926.53262316</v>
      </c>
      <c r="O193" s="60"/>
      <c r="P193" s="60">
        <f t="shared" si="23"/>
        <v>2926.53262316</v>
      </c>
      <c r="IB193"/>
      <c r="IC193"/>
      <c r="ID193"/>
      <c r="IE193"/>
      <c r="IF193"/>
      <c r="IG193"/>
    </row>
    <row r="194" spans="1:241" s="1" customFormat="1" ht="22.5">
      <c r="A194" s="53" t="s">
        <v>138</v>
      </c>
      <c r="B194" s="57"/>
      <c r="C194" s="57"/>
      <c r="D194" s="60">
        <v>320</v>
      </c>
      <c r="E194" s="60"/>
      <c r="F194" s="60">
        <f aca="true" t="shared" si="24" ref="F194:F201">D194</f>
        <v>320</v>
      </c>
      <c r="G194" s="60">
        <v>420</v>
      </c>
      <c r="H194" s="60"/>
      <c r="I194" s="60"/>
      <c r="J194" s="60">
        <f t="shared" si="22"/>
        <v>420</v>
      </c>
      <c r="K194" s="61"/>
      <c r="L194" s="61"/>
      <c r="M194" s="61"/>
      <c r="N194" s="60">
        <v>550</v>
      </c>
      <c r="O194" s="60"/>
      <c r="P194" s="60">
        <f t="shared" si="23"/>
        <v>550</v>
      </c>
      <c r="IB194"/>
      <c r="IC194"/>
      <c r="ID194"/>
      <c r="IE194"/>
      <c r="IF194"/>
      <c r="IG194"/>
    </row>
    <row r="195" spans="1:241" s="1" customFormat="1" ht="27" customHeight="1">
      <c r="A195" s="53" t="s">
        <v>214</v>
      </c>
      <c r="B195" s="57"/>
      <c r="C195" s="57"/>
      <c r="D195" s="60"/>
      <c r="E195" s="60">
        <v>550</v>
      </c>
      <c r="F195" s="60">
        <f>E195</f>
        <v>550</v>
      </c>
      <c r="G195" s="60"/>
      <c r="H195" s="60">
        <v>550</v>
      </c>
      <c r="I195" s="60"/>
      <c r="J195" s="60">
        <f>H195</f>
        <v>550</v>
      </c>
      <c r="K195" s="61"/>
      <c r="L195" s="61"/>
      <c r="M195" s="61"/>
      <c r="N195" s="60"/>
      <c r="O195" s="60">
        <v>550</v>
      </c>
      <c r="P195" s="60">
        <f>O195</f>
        <v>550</v>
      </c>
      <c r="IB195"/>
      <c r="IC195"/>
      <c r="ID195"/>
      <c r="IE195"/>
      <c r="IF195"/>
      <c r="IG195"/>
    </row>
    <row r="196" spans="1:241" s="1" customFormat="1" ht="22.5">
      <c r="A196" s="53" t="s">
        <v>139</v>
      </c>
      <c r="B196" s="57"/>
      <c r="C196" s="57"/>
      <c r="D196" s="60">
        <v>5100</v>
      </c>
      <c r="E196" s="60"/>
      <c r="F196" s="60">
        <f t="shared" si="24"/>
        <v>5100</v>
      </c>
      <c r="G196" s="60">
        <v>5600</v>
      </c>
      <c r="H196" s="60"/>
      <c r="I196" s="60"/>
      <c r="J196" s="60">
        <f t="shared" si="22"/>
        <v>5600</v>
      </c>
      <c r="K196" s="61"/>
      <c r="L196" s="61"/>
      <c r="M196" s="61"/>
      <c r="N196" s="60">
        <v>6950</v>
      </c>
      <c r="O196" s="60"/>
      <c r="P196" s="60">
        <f t="shared" si="23"/>
        <v>6950</v>
      </c>
      <c r="IB196"/>
      <c r="IC196"/>
      <c r="ID196"/>
      <c r="IE196"/>
      <c r="IF196"/>
      <c r="IG196"/>
    </row>
    <row r="197" spans="1:241" s="1" customFormat="1" ht="22.5">
      <c r="A197" s="53" t="s">
        <v>140</v>
      </c>
      <c r="B197" s="57"/>
      <c r="C197" s="57"/>
      <c r="D197" s="60">
        <v>26850</v>
      </c>
      <c r="E197" s="60"/>
      <c r="F197" s="60">
        <f t="shared" si="24"/>
        <v>26850</v>
      </c>
      <c r="G197" s="60">
        <v>32317</v>
      </c>
      <c r="H197" s="60"/>
      <c r="I197" s="60"/>
      <c r="J197" s="60">
        <f t="shared" si="22"/>
        <v>32317</v>
      </c>
      <c r="K197" s="61"/>
      <c r="L197" s="61"/>
      <c r="M197" s="61"/>
      <c r="N197" s="111">
        <v>46499</v>
      </c>
      <c r="O197" s="60"/>
      <c r="P197" s="60">
        <f t="shared" si="23"/>
        <v>46499</v>
      </c>
      <c r="IB197"/>
      <c r="IC197"/>
      <c r="ID197"/>
      <c r="IE197"/>
      <c r="IF197"/>
      <c r="IG197"/>
    </row>
    <row r="198" spans="1:241" s="1" customFormat="1" ht="22.5">
      <c r="A198" s="53" t="s">
        <v>141</v>
      </c>
      <c r="B198" s="57"/>
      <c r="C198" s="57"/>
      <c r="D198" s="60">
        <v>4.39</v>
      </c>
      <c r="E198" s="60"/>
      <c r="F198" s="60">
        <f t="shared" si="24"/>
        <v>4.39</v>
      </c>
      <c r="G198" s="60">
        <v>5.26</v>
      </c>
      <c r="H198" s="60"/>
      <c r="I198" s="60"/>
      <c r="J198" s="60">
        <f t="shared" si="22"/>
        <v>5.26</v>
      </c>
      <c r="K198" s="61"/>
      <c r="L198" s="61"/>
      <c r="M198" s="61"/>
      <c r="N198" s="60">
        <v>10.9039723707</v>
      </c>
      <c r="O198" s="60"/>
      <c r="P198" s="60">
        <f t="shared" si="23"/>
        <v>10.9039723707</v>
      </c>
      <c r="IB198"/>
      <c r="IC198"/>
      <c r="ID198"/>
      <c r="IE198"/>
      <c r="IF198"/>
      <c r="IG198"/>
    </row>
    <row r="199" spans="1:241" s="1" customFormat="1" ht="27" customHeight="1">
      <c r="A199" s="53" t="s">
        <v>216</v>
      </c>
      <c r="B199" s="57"/>
      <c r="C199" s="57"/>
      <c r="D199" s="60">
        <v>3988</v>
      </c>
      <c r="E199" s="60"/>
      <c r="F199" s="60">
        <f t="shared" si="24"/>
        <v>3988</v>
      </c>
      <c r="G199" s="60"/>
      <c r="H199" s="60"/>
      <c r="I199" s="60"/>
      <c r="J199" s="60"/>
      <c r="K199" s="61"/>
      <c r="L199" s="61"/>
      <c r="M199" s="61"/>
      <c r="N199" s="60"/>
      <c r="O199" s="60"/>
      <c r="P199" s="60"/>
      <c r="IB199"/>
      <c r="IC199"/>
      <c r="ID199"/>
      <c r="IE199"/>
      <c r="IF199"/>
      <c r="IG199"/>
    </row>
    <row r="200" spans="1:241" s="1" customFormat="1" ht="33.75" customHeight="1">
      <c r="A200" s="53" t="s">
        <v>79</v>
      </c>
      <c r="B200" s="57"/>
      <c r="C200" s="57"/>
      <c r="D200" s="60">
        <v>70000</v>
      </c>
      <c r="E200" s="60"/>
      <c r="F200" s="60">
        <f t="shared" si="24"/>
        <v>70000</v>
      </c>
      <c r="G200" s="60"/>
      <c r="H200" s="60"/>
      <c r="I200" s="60"/>
      <c r="J200" s="60"/>
      <c r="K200" s="61"/>
      <c r="L200" s="61"/>
      <c r="M200" s="61"/>
      <c r="N200" s="60"/>
      <c r="O200" s="60"/>
      <c r="P200" s="60"/>
      <c r="IB200"/>
      <c r="IC200"/>
      <c r="ID200"/>
      <c r="IE200"/>
      <c r="IF200"/>
      <c r="IG200"/>
    </row>
    <row r="201" spans="1:241" s="109" customFormat="1" ht="33.75" customHeight="1">
      <c r="A201" s="106" t="s">
        <v>230</v>
      </c>
      <c r="B201" s="107"/>
      <c r="C201" s="107"/>
      <c r="D201" s="111">
        <v>2520</v>
      </c>
      <c r="E201" s="111"/>
      <c r="F201" s="111">
        <f t="shared" si="24"/>
        <v>2520</v>
      </c>
      <c r="G201" s="111">
        <v>2770.8</v>
      </c>
      <c r="H201" s="111"/>
      <c r="I201" s="111">
        <f>G201</f>
        <v>2770.8</v>
      </c>
      <c r="J201" s="111"/>
      <c r="K201" s="108"/>
      <c r="L201" s="108"/>
      <c r="M201" s="108"/>
      <c r="N201" s="111">
        <v>6541.125541</v>
      </c>
      <c r="O201" s="111"/>
      <c r="P201" s="60">
        <f t="shared" si="23"/>
        <v>6541.125541</v>
      </c>
      <c r="IB201" s="110"/>
      <c r="IC201" s="110"/>
      <c r="ID201" s="110"/>
      <c r="IE201" s="110"/>
      <c r="IF201" s="110"/>
      <c r="IG201" s="110"/>
    </row>
    <row r="202" spans="1:241" s="1" customFormat="1" ht="12">
      <c r="A202" s="52" t="s">
        <v>6</v>
      </c>
      <c r="B202" s="59"/>
      <c r="C202" s="59"/>
      <c r="D202" s="126"/>
      <c r="E202" s="126"/>
      <c r="F202" s="60"/>
      <c r="G202" s="126"/>
      <c r="H202" s="126"/>
      <c r="I202" s="126"/>
      <c r="J202" s="60"/>
      <c r="K202" s="61"/>
      <c r="L202" s="61"/>
      <c r="M202" s="61"/>
      <c r="N202" s="126"/>
      <c r="O202" s="126"/>
      <c r="P202" s="60"/>
      <c r="IB202"/>
      <c r="IC202"/>
      <c r="ID202"/>
      <c r="IE202"/>
      <c r="IF202"/>
      <c r="IG202"/>
    </row>
    <row r="203" spans="1:241" s="1" customFormat="1" ht="23.25" customHeight="1">
      <c r="A203" s="53" t="s">
        <v>142</v>
      </c>
      <c r="B203" s="57"/>
      <c r="C203" s="57"/>
      <c r="D203" s="60">
        <f>D181/D172*100</f>
        <v>100</v>
      </c>
      <c r="E203" s="60"/>
      <c r="F203" s="60">
        <f aca="true" t="shared" si="25" ref="F203:G205">F181/F172*100</f>
        <v>100</v>
      </c>
      <c r="G203" s="60">
        <f t="shared" si="25"/>
        <v>100</v>
      </c>
      <c r="H203" s="60"/>
      <c r="I203" s="60"/>
      <c r="J203" s="60">
        <f aca="true" t="shared" si="26" ref="J203:N205">J181/J172*100</f>
        <v>100</v>
      </c>
      <c r="K203" s="60" t="e">
        <f t="shared" si="26"/>
        <v>#DIV/0!</v>
      </c>
      <c r="L203" s="60" t="e">
        <f t="shared" si="26"/>
        <v>#DIV/0!</v>
      </c>
      <c r="M203" s="60" t="e">
        <f t="shared" si="26"/>
        <v>#DIV/0!</v>
      </c>
      <c r="N203" s="60">
        <f t="shared" si="26"/>
        <v>100</v>
      </c>
      <c r="O203" s="60"/>
      <c r="P203" s="60">
        <f>P181/P172*100</f>
        <v>100</v>
      </c>
      <c r="IB203"/>
      <c r="IC203"/>
      <c r="ID203"/>
      <c r="IE203"/>
      <c r="IF203"/>
      <c r="IG203"/>
    </row>
    <row r="204" spans="1:241" s="1" customFormat="1" ht="41.25" customHeight="1">
      <c r="A204" s="53" t="s">
        <v>143</v>
      </c>
      <c r="B204" s="57"/>
      <c r="C204" s="57"/>
      <c r="D204" s="60">
        <f>D182/D173*100</f>
        <v>11.072164948453608</v>
      </c>
      <c r="E204" s="60"/>
      <c r="F204" s="60">
        <f t="shared" si="25"/>
        <v>11.072164948453608</v>
      </c>
      <c r="G204" s="60">
        <f t="shared" si="25"/>
        <v>15.298969072164947</v>
      </c>
      <c r="H204" s="60"/>
      <c r="I204" s="60"/>
      <c r="J204" s="60">
        <f t="shared" si="26"/>
        <v>15.298969072164947</v>
      </c>
      <c r="K204" s="60" t="e">
        <f t="shared" si="26"/>
        <v>#DIV/0!</v>
      </c>
      <c r="L204" s="60" t="e">
        <f t="shared" si="26"/>
        <v>#DIV/0!</v>
      </c>
      <c r="M204" s="60" t="e">
        <f t="shared" si="26"/>
        <v>#DIV/0!</v>
      </c>
      <c r="N204" s="60">
        <f t="shared" si="26"/>
        <v>15.484536082474227</v>
      </c>
      <c r="O204" s="60"/>
      <c r="P204" s="60">
        <f>P182/P173*100</f>
        <v>15.484536082474227</v>
      </c>
      <c r="IB204"/>
      <c r="IC204"/>
      <c r="ID204"/>
      <c r="IE204"/>
      <c r="IF204"/>
      <c r="IG204"/>
    </row>
    <row r="205" spans="1:241" s="1" customFormat="1" ht="35.25" customHeight="1">
      <c r="A205" s="53" t="s">
        <v>144</v>
      </c>
      <c r="B205" s="57"/>
      <c r="C205" s="57"/>
      <c r="D205" s="60">
        <f>D183/D174*100</f>
        <v>18.25436408977556</v>
      </c>
      <c r="E205" s="60"/>
      <c r="F205" s="60">
        <f t="shared" si="25"/>
        <v>18.25436408977556</v>
      </c>
      <c r="G205" s="60">
        <f t="shared" si="25"/>
        <v>25.187032418952622</v>
      </c>
      <c r="H205" s="60"/>
      <c r="I205" s="60"/>
      <c r="J205" s="60">
        <f t="shared" si="26"/>
        <v>25.187032418952622</v>
      </c>
      <c r="K205" s="60" t="e">
        <f t="shared" si="26"/>
        <v>#DIV/0!</v>
      </c>
      <c r="L205" s="60" t="e">
        <f t="shared" si="26"/>
        <v>#DIV/0!</v>
      </c>
      <c r="M205" s="60" t="e">
        <f t="shared" si="26"/>
        <v>#DIV/0!</v>
      </c>
      <c r="N205" s="60">
        <f t="shared" si="26"/>
        <v>41.14713216957606</v>
      </c>
      <c r="O205" s="60"/>
      <c r="P205" s="60">
        <f>P183/P174*100</f>
        <v>41.14713216957606</v>
      </c>
      <c r="IB205"/>
      <c r="IC205"/>
      <c r="ID205"/>
      <c r="IE205"/>
      <c r="IF205"/>
      <c r="IG205"/>
    </row>
    <row r="206" spans="1:241" s="89" customFormat="1" ht="45">
      <c r="A206" s="80" t="s">
        <v>353</v>
      </c>
      <c r="B206" s="86"/>
      <c r="C206" s="86"/>
      <c r="D206" s="87">
        <f>(D209*D230)+(D218*D232)+(D219*D233)+(D220*D240)+11.5</f>
        <v>6400000</v>
      </c>
      <c r="E206" s="87"/>
      <c r="F206" s="87">
        <f>(F209*F230)+(F218*F232)+(F219*F233)+(F220*F240)+11.5</f>
        <v>6400000</v>
      </c>
      <c r="G206" s="87">
        <f>(G209*G230)+(G218*G232)+(G219*G233)+(G220*G240)+G227*G241+G224*G239+G222*G234</f>
        <v>10062499.99975</v>
      </c>
      <c r="H206" s="87">
        <f>H221*H235</f>
        <v>120000</v>
      </c>
      <c r="I206" s="87"/>
      <c r="J206" s="87">
        <f>G206+H206</f>
        <v>10182499.99975</v>
      </c>
      <c r="K206" s="87">
        <f>(K209*K230)+(K218*K232)+(K219*K233)+(K220*K240)+11.5</f>
        <v>11.5</v>
      </c>
      <c r="L206" s="87">
        <f>(L209*L230)+(L218*L232)+(L219*L233)+(L220*L240)+11.5</f>
        <v>11.5</v>
      </c>
      <c r="M206" s="87">
        <f>(M209*M230)+(M218*M232)+(M219*M233)+(M220*M240)+11.5</f>
        <v>11.5</v>
      </c>
      <c r="N206" s="87">
        <f>(N209*N230)+(N218*N232)+(N219*N233)+(N220*N240)+(N223*N237)+(N222*N234)+(N224*N239)+N227*N241</f>
        <v>12767399.996035548</v>
      </c>
      <c r="O206" s="87">
        <f>O221*O235+O228*O242</f>
        <v>7384000</v>
      </c>
      <c r="P206" s="87">
        <f>N206+O206</f>
        <v>20151399.996035546</v>
      </c>
      <c r="IB206" s="90"/>
      <c r="IC206" s="90"/>
      <c r="ID206" s="90"/>
      <c r="IE206" s="90"/>
      <c r="IF206" s="90"/>
      <c r="IG206" s="90"/>
    </row>
    <row r="207" spans="1:241" s="1" customFormat="1" ht="30.75" customHeight="1" hidden="1">
      <c r="A207" s="22" t="s">
        <v>50</v>
      </c>
      <c r="B207" s="12"/>
      <c r="C207" s="12"/>
      <c r="D207" s="13" t="e">
        <f>D219*#REF!*12+#REF!*D233*12+D218*D232+D217*D230+#REF!*#REF!</f>
        <v>#REF!</v>
      </c>
      <c r="E207" s="13"/>
      <c r="F207" s="13" t="e">
        <f>F219*#REF!*12+#REF!*F233*12+F218*F232+F217*F230+#REF!*#REF!</f>
        <v>#REF!</v>
      </c>
      <c r="G207" s="13" t="e">
        <f>G219*#REF!*12+#REF!*G233*12+G218*G232+G217*G230+#REF!*#REF!</f>
        <v>#REF!</v>
      </c>
      <c r="H207" s="13" t="e">
        <f>H219*#REF!*12+#REF!*H233*12+H218*H232+H217*H230+#REF!*#REF!</f>
        <v>#REF!</v>
      </c>
      <c r="I207" s="13"/>
      <c r="J207" s="13" t="e">
        <f>J219*#REF!*12+#REF!*J233*12+J218*J232+J217*J230+#REF!*#REF!</f>
        <v>#REF!</v>
      </c>
      <c r="K207" s="16"/>
      <c r="L207" s="16"/>
      <c r="M207" s="16"/>
      <c r="N207" s="13" t="e">
        <f>N219*#REF!*12+#REF!*N233*12+N218*N232+N217*N230+#REF!*#REF!</f>
        <v>#REF!</v>
      </c>
      <c r="O207" s="13" t="e">
        <f>O219*#REF!*12+#REF!*O233*12+O218*O232+O217*O230+#REF!*#REF!</f>
        <v>#REF!</v>
      </c>
      <c r="P207" s="13" t="e">
        <f>P219*#REF!*12+#REF!*P233*12+P218*P232+P217*P230+#REF!*#REF!</f>
        <v>#REF!</v>
      </c>
      <c r="IB207"/>
      <c r="IC207"/>
      <c r="ID207"/>
      <c r="IE207"/>
      <c r="IF207"/>
      <c r="IG207"/>
    </row>
    <row r="208" spans="1:241" s="1" customFormat="1" ht="12">
      <c r="A208" s="52" t="s">
        <v>4</v>
      </c>
      <c r="B208" s="59"/>
      <c r="C208" s="59"/>
      <c r="D208" s="126"/>
      <c r="E208" s="126"/>
      <c r="F208" s="126"/>
      <c r="G208" s="126"/>
      <c r="H208" s="126"/>
      <c r="I208" s="126"/>
      <c r="J208" s="60"/>
      <c r="K208" s="61"/>
      <c r="L208" s="61"/>
      <c r="M208" s="61"/>
      <c r="N208" s="126"/>
      <c r="O208" s="126"/>
      <c r="P208" s="60"/>
      <c r="IB208"/>
      <c r="IC208"/>
      <c r="ID208"/>
      <c r="IE208"/>
      <c r="IF208"/>
      <c r="IG208"/>
    </row>
    <row r="209" spans="1:241" s="1" customFormat="1" ht="22.5">
      <c r="A209" s="53" t="s">
        <v>148</v>
      </c>
      <c r="B209" s="57"/>
      <c r="C209" s="57"/>
      <c r="D209" s="60">
        <v>93.1</v>
      </c>
      <c r="E209" s="60"/>
      <c r="F209" s="60">
        <f>D209</f>
        <v>93.1</v>
      </c>
      <c r="G209" s="60">
        <f>F209</f>
        <v>93.1</v>
      </c>
      <c r="H209" s="60"/>
      <c r="I209" s="60"/>
      <c r="J209" s="60">
        <f>G209</f>
        <v>93.1</v>
      </c>
      <c r="K209" s="61"/>
      <c r="L209" s="61"/>
      <c r="M209" s="61"/>
      <c r="N209" s="60">
        <f>J209</f>
        <v>93.1</v>
      </c>
      <c r="O209" s="60"/>
      <c r="P209" s="60">
        <f>N209</f>
        <v>93.1</v>
      </c>
      <c r="IB209"/>
      <c r="IC209"/>
      <c r="ID209"/>
      <c r="IE209"/>
      <c r="IF209"/>
      <c r="IG209"/>
    </row>
    <row r="210" spans="1:241" s="1" customFormat="1" ht="12">
      <c r="A210" s="53" t="s">
        <v>28</v>
      </c>
      <c r="B210" s="57"/>
      <c r="C210" s="57"/>
      <c r="D210" s="60">
        <v>1</v>
      </c>
      <c r="E210" s="60"/>
      <c r="F210" s="60">
        <v>1</v>
      </c>
      <c r="G210" s="60">
        <v>1</v>
      </c>
      <c r="H210" s="60"/>
      <c r="I210" s="60"/>
      <c r="J210" s="60">
        <f>G210</f>
        <v>1</v>
      </c>
      <c r="K210" s="61"/>
      <c r="L210" s="61"/>
      <c r="M210" s="61"/>
      <c r="N210" s="60">
        <v>1</v>
      </c>
      <c r="O210" s="60"/>
      <c r="P210" s="60">
        <f>N210</f>
        <v>1</v>
      </c>
      <c r="IB210"/>
      <c r="IC210"/>
      <c r="ID210"/>
      <c r="IE210"/>
      <c r="IF210"/>
      <c r="IG210"/>
    </row>
    <row r="211" spans="1:241" s="1" customFormat="1" ht="13.5" customHeight="1">
      <c r="A211" s="53" t="s">
        <v>147</v>
      </c>
      <c r="B211" s="57"/>
      <c r="C211" s="57"/>
      <c r="D211" s="60">
        <v>1</v>
      </c>
      <c r="E211" s="60"/>
      <c r="F211" s="60">
        <v>1</v>
      </c>
      <c r="G211" s="60">
        <v>1</v>
      </c>
      <c r="H211" s="60"/>
      <c r="I211" s="60"/>
      <c r="J211" s="60">
        <f>G211</f>
        <v>1</v>
      </c>
      <c r="K211" s="61"/>
      <c r="L211" s="61"/>
      <c r="M211" s="61"/>
      <c r="N211" s="60">
        <v>2</v>
      </c>
      <c r="O211" s="60"/>
      <c r="P211" s="60">
        <f>N211</f>
        <v>2</v>
      </c>
      <c r="IB211"/>
      <c r="IC211"/>
      <c r="ID211"/>
      <c r="IE211"/>
      <c r="IF211"/>
      <c r="IG211"/>
    </row>
    <row r="212" spans="1:241" s="1" customFormat="1" ht="24.75" customHeight="1">
      <c r="A212" s="53" t="s">
        <v>80</v>
      </c>
      <c r="B212" s="57"/>
      <c r="C212" s="57"/>
      <c r="D212" s="60">
        <v>50000</v>
      </c>
      <c r="E212" s="60"/>
      <c r="F212" s="60">
        <f>D212</f>
        <v>50000</v>
      </c>
      <c r="G212" s="60">
        <f>50000-50000</f>
        <v>0</v>
      </c>
      <c r="H212" s="60"/>
      <c r="I212" s="60"/>
      <c r="J212" s="60"/>
      <c r="K212" s="61"/>
      <c r="L212" s="61"/>
      <c r="M212" s="61"/>
      <c r="N212" s="60"/>
      <c r="O212" s="60"/>
      <c r="P212" s="60"/>
      <c r="IB212"/>
      <c r="IC212"/>
      <c r="ID212"/>
      <c r="IE212"/>
      <c r="IF212"/>
      <c r="IG212"/>
    </row>
    <row r="213" spans="1:241" s="1" customFormat="1" ht="22.5" hidden="1">
      <c r="A213" s="53" t="s">
        <v>282</v>
      </c>
      <c r="B213" s="57"/>
      <c r="C213" s="57"/>
      <c r="D213" s="60"/>
      <c r="E213" s="60"/>
      <c r="F213" s="60"/>
      <c r="G213" s="60"/>
      <c r="H213" s="60">
        <v>1</v>
      </c>
      <c r="I213" s="60"/>
      <c r="J213" s="60">
        <v>1</v>
      </c>
      <c r="K213" s="61"/>
      <c r="L213" s="61"/>
      <c r="M213" s="61"/>
      <c r="N213" s="60"/>
      <c r="O213" s="60"/>
      <c r="P213" s="60"/>
      <c r="IB213"/>
      <c r="IC213"/>
      <c r="ID213"/>
      <c r="IE213"/>
      <c r="IF213"/>
      <c r="IG213"/>
    </row>
    <row r="214" spans="1:241" s="1" customFormat="1" ht="14.25" customHeight="1">
      <c r="A214" s="53" t="s">
        <v>29</v>
      </c>
      <c r="B214" s="57"/>
      <c r="C214" s="57"/>
      <c r="D214" s="60">
        <v>1300</v>
      </c>
      <c r="E214" s="60"/>
      <c r="F214" s="60">
        <v>1300</v>
      </c>
      <c r="G214" s="60">
        <v>916</v>
      </c>
      <c r="H214" s="60"/>
      <c r="I214" s="60"/>
      <c r="J214" s="60">
        <f aca="true" t="shared" si="27" ref="J214:J219">G214</f>
        <v>916</v>
      </c>
      <c r="K214" s="61"/>
      <c r="L214" s="61"/>
      <c r="M214" s="61"/>
      <c r="N214" s="60">
        <v>916</v>
      </c>
      <c r="O214" s="60"/>
      <c r="P214" s="60">
        <f aca="true" t="shared" si="28" ref="P214:P219">N214</f>
        <v>916</v>
      </c>
      <c r="IB214"/>
      <c r="IC214"/>
      <c r="ID214"/>
      <c r="IE214"/>
      <c r="IF214"/>
      <c r="IG214"/>
    </row>
    <row r="215" spans="1:241" s="1" customFormat="1" ht="22.5">
      <c r="A215" s="53" t="s">
        <v>30</v>
      </c>
      <c r="B215" s="57"/>
      <c r="C215" s="57"/>
      <c r="D215" s="60">
        <v>40</v>
      </c>
      <c r="E215" s="60"/>
      <c r="F215" s="60">
        <v>40</v>
      </c>
      <c r="G215" s="60">
        <v>40</v>
      </c>
      <c r="H215" s="60"/>
      <c r="I215" s="60"/>
      <c r="J215" s="60">
        <f t="shared" si="27"/>
        <v>40</v>
      </c>
      <c r="K215" s="61"/>
      <c r="L215" s="61"/>
      <c r="M215" s="61"/>
      <c r="N215" s="60">
        <v>40</v>
      </c>
      <c r="O215" s="60"/>
      <c r="P215" s="60">
        <f t="shared" si="28"/>
        <v>40</v>
      </c>
      <c r="IB215"/>
      <c r="IC215"/>
      <c r="ID215"/>
      <c r="IE215"/>
      <c r="IF215"/>
      <c r="IG215"/>
    </row>
    <row r="216" spans="1:241" s="1" customFormat="1" ht="12">
      <c r="A216" s="52" t="s">
        <v>5</v>
      </c>
      <c r="B216" s="59"/>
      <c r="C216" s="59"/>
      <c r="D216" s="126"/>
      <c r="E216" s="126"/>
      <c r="F216" s="126"/>
      <c r="G216" s="126"/>
      <c r="H216" s="126"/>
      <c r="I216" s="126"/>
      <c r="J216" s="60">
        <f t="shared" si="27"/>
        <v>0</v>
      </c>
      <c r="K216" s="61"/>
      <c r="L216" s="61"/>
      <c r="M216" s="61"/>
      <c r="N216" s="126"/>
      <c r="O216" s="126"/>
      <c r="P216" s="60">
        <f t="shared" si="28"/>
        <v>0</v>
      </c>
      <c r="IB216"/>
      <c r="IC216"/>
      <c r="ID216"/>
      <c r="IE216"/>
      <c r="IF216"/>
      <c r="IG216"/>
    </row>
    <row r="217" spans="1:241" s="1" customFormat="1" ht="22.5">
      <c r="A217" s="53" t="s">
        <v>149</v>
      </c>
      <c r="B217" s="57"/>
      <c r="C217" s="57"/>
      <c r="D217" s="60">
        <f>D209</f>
        <v>93.1</v>
      </c>
      <c r="E217" s="60"/>
      <c r="F217" s="60">
        <f>D217</f>
        <v>93.1</v>
      </c>
      <c r="G217" s="60">
        <f>G209</f>
        <v>93.1</v>
      </c>
      <c r="H217" s="60"/>
      <c r="I217" s="60"/>
      <c r="J217" s="60">
        <f t="shared" si="27"/>
        <v>93.1</v>
      </c>
      <c r="K217" s="61"/>
      <c r="L217" s="61"/>
      <c r="M217" s="61"/>
      <c r="N217" s="60">
        <f>N209</f>
        <v>93.1</v>
      </c>
      <c r="O217" s="60"/>
      <c r="P217" s="60">
        <f t="shared" si="28"/>
        <v>93.1</v>
      </c>
      <c r="IB217"/>
      <c r="IC217"/>
      <c r="ID217"/>
      <c r="IE217"/>
      <c r="IF217"/>
      <c r="IG217"/>
    </row>
    <row r="218" spans="1:241" s="1" customFormat="1" ht="22.5">
      <c r="A218" s="53" t="s">
        <v>317</v>
      </c>
      <c r="B218" s="57"/>
      <c r="C218" s="57"/>
      <c r="D218" s="60">
        <v>600</v>
      </c>
      <c r="E218" s="60"/>
      <c r="F218" s="60">
        <f>D218</f>
        <v>600</v>
      </c>
      <c r="G218" s="60">
        <v>700</v>
      </c>
      <c r="H218" s="60"/>
      <c r="I218" s="60"/>
      <c r="J218" s="60">
        <f t="shared" si="27"/>
        <v>700</v>
      </c>
      <c r="K218" s="61"/>
      <c r="L218" s="61"/>
      <c r="M218" s="61"/>
      <c r="N218" s="60">
        <v>800</v>
      </c>
      <c r="O218" s="60"/>
      <c r="P218" s="60">
        <f t="shared" si="28"/>
        <v>800</v>
      </c>
      <c r="IB218"/>
      <c r="IC218"/>
      <c r="ID218"/>
      <c r="IE218"/>
      <c r="IF218"/>
      <c r="IG218"/>
    </row>
    <row r="219" spans="1:241" s="1" customFormat="1" ht="21.75" customHeight="1">
      <c r="A219" s="53" t="s">
        <v>150</v>
      </c>
      <c r="B219" s="57"/>
      <c r="C219" s="57"/>
      <c r="D219" s="60">
        <v>1</v>
      </c>
      <c r="E219" s="60"/>
      <c r="F219" s="60">
        <v>1</v>
      </c>
      <c r="G219" s="60">
        <v>1</v>
      </c>
      <c r="H219" s="60"/>
      <c r="I219" s="60"/>
      <c r="J219" s="60">
        <f t="shared" si="27"/>
        <v>1</v>
      </c>
      <c r="K219" s="61"/>
      <c r="L219" s="61"/>
      <c r="M219" s="61"/>
      <c r="N219" s="60">
        <v>2</v>
      </c>
      <c r="O219" s="60"/>
      <c r="P219" s="60">
        <f t="shared" si="28"/>
        <v>2</v>
      </c>
      <c r="IB219"/>
      <c r="IC219"/>
      <c r="ID219"/>
      <c r="IE219"/>
      <c r="IF219"/>
      <c r="IG219"/>
    </row>
    <row r="220" spans="1:241" s="1" customFormat="1" ht="30.75" customHeight="1">
      <c r="A220" s="53" t="s">
        <v>77</v>
      </c>
      <c r="B220" s="57"/>
      <c r="C220" s="57"/>
      <c r="D220" s="60">
        <v>1</v>
      </c>
      <c r="E220" s="60"/>
      <c r="F220" s="60">
        <v>1</v>
      </c>
      <c r="G220" s="60"/>
      <c r="H220" s="60"/>
      <c r="I220" s="60"/>
      <c r="J220" s="60"/>
      <c r="K220" s="61"/>
      <c r="L220" s="61"/>
      <c r="M220" s="61"/>
      <c r="N220" s="60">
        <v>1</v>
      </c>
      <c r="O220" s="60"/>
      <c r="P220" s="60">
        <v>1</v>
      </c>
      <c r="IB220"/>
      <c r="IC220"/>
      <c r="ID220"/>
      <c r="IE220"/>
      <c r="IF220"/>
      <c r="IG220"/>
    </row>
    <row r="221" spans="1:241" s="1" customFormat="1" ht="30.75" customHeight="1">
      <c r="A221" s="53" t="s">
        <v>282</v>
      </c>
      <c r="B221" s="57"/>
      <c r="C221" s="57"/>
      <c r="D221" s="60"/>
      <c r="E221" s="60"/>
      <c r="F221" s="60"/>
      <c r="G221" s="60"/>
      <c r="H221" s="60">
        <v>1</v>
      </c>
      <c r="I221" s="60"/>
      <c r="J221" s="60">
        <v>1</v>
      </c>
      <c r="K221" s="61"/>
      <c r="L221" s="61"/>
      <c r="M221" s="61"/>
      <c r="N221" s="60"/>
      <c r="O221" s="60">
        <v>1</v>
      </c>
      <c r="P221" s="60">
        <f>O221</f>
        <v>1</v>
      </c>
      <c r="IB221"/>
      <c r="IC221"/>
      <c r="ID221"/>
      <c r="IE221"/>
      <c r="IF221"/>
      <c r="IG221"/>
    </row>
    <row r="222" spans="1:241" s="1" customFormat="1" ht="19.5" customHeight="1">
      <c r="A222" s="53" t="s">
        <v>31</v>
      </c>
      <c r="B222" s="57"/>
      <c r="C222" s="57"/>
      <c r="D222" s="60">
        <v>65</v>
      </c>
      <c r="E222" s="60"/>
      <c r="F222" s="60">
        <v>65</v>
      </c>
      <c r="G222" s="60">
        <v>55</v>
      </c>
      <c r="H222" s="60"/>
      <c r="I222" s="60"/>
      <c r="J222" s="60">
        <f>G222</f>
        <v>55</v>
      </c>
      <c r="K222" s="61"/>
      <c r="L222" s="61"/>
      <c r="M222" s="61"/>
      <c r="N222" s="60">
        <v>63</v>
      </c>
      <c r="O222" s="60"/>
      <c r="P222" s="60">
        <f>N222</f>
        <v>63</v>
      </c>
      <c r="IB222"/>
      <c r="IC222"/>
      <c r="ID222"/>
      <c r="IE222"/>
      <c r="IF222"/>
      <c r="IG222"/>
    </row>
    <row r="223" spans="1:241" s="1" customFormat="1" ht="22.5" customHeight="1">
      <c r="A223" s="53" t="s">
        <v>32</v>
      </c>
      <c r="B223" s="57"/>
      <c r="C223" s="57"/>
      <c r="D223" s="60">
        <v>34</v>
      </c>
      <c r="E223" s="60"/>
      <c r="F223" s="60">
        <v>34</v>
      </c>
      <c r="G223" s="60">
        <v>34</v>
      </c>
      <c r="H223" s="60"/>
      <c r="I223" s="60"/>
      <c r="J223" s="60">
        <f>G223</f>
        <v>34</v>
      </c>
      <c r="K223" s="61"/>
      <c r="L223" s="61"/>
      <c r="M223" s="61"/>
      <c r="N223" s="60">
        <v>64</v>
      </c>
      <c r="O223" s="60"/>
      <c r="P223" s="60">
        <f>N223</f>
        <v>64</v>
      </c>
      <c r="IB223"/>
      <c r="IC223"/>
      <c r="ID223"/>
      <c r="IE223"/>
      <c r="IF223"/>
      <c r="IG223"/>
    </row>
    <row r="224" spans="1:241" s="1" customFormat="1" ht="22.5" customHeight="1">
      <c r="A224" s="53" t="s">
        <v>33</v>
      </c>
      <c r="B224" s="57"/>
      <c r="C224" s="57"/>
      <c r="D224" s="60">
        <v>30</v>
      </c>
      <c r="E224" s="60"/>
      <c r="F224" s="60">
        <v>30</v>
      </c>
      <c r="G224" s="60">
        <v>37</v>
      </c>
      <c r="H224" s="60"/>
      <c r="I224" s="60"/>
      <c r="J224" s="60">
        <f>G224</f>
        <v>37</v>
      </c>
      <c r="K224" s="61"/>
      <c r="L224" s="61"/>
      <c r="M224" s="61"/>
      <c r="N224" s="60">
        <v>40</v>
      </c>
      <c r="O224" s="60"/>
      <c r="P224" s="60">
        <f>N224</f>
        <v>40</v>
      </c>
      <c r="IB224"/>
      <c r="IC224"/>
      <c r="ID224"/>
      <c r="IE224"/>
      <c r="IF224"/>
      <c r="IG224"/>
    </row>
    <row r="225" spans="1:241" s="1" customFormat="1" ht="12" customHeight="1">
      <c r="A225" s="53" t="s">
        <v>26</v>
      </c>
      <c r="B225" s="57"/>
      <c r="C225" s="57"/>
      <c r="D225" s="60">
        <v>347</v>
      </c>
      <c r="E225" s="60"/>
      <c r="F225" s="60">
        <v>347</v>
      </c>
      <c r="G225" s="60">
        <v>125</v>
      </c>
      <c r="H225" s="60"/>
      <c r="I225" s="60"/>
      <c r="J225" s="60">
        <f>G225</f>
        <v>125</v>
      </c>
      <c r="K225" s="61"/>
      <c r="L225" s="61"/>
      <c r="M225" s="61"/>
      <c r="N225" s="60">
        <v>125</v>
      </c>
      <c r="O225" s="60"/>
      <c r="P225" s="60">
        <f>N225</f>
        <v>125</v>
      </c>
      <c r="IB225"/>
      <c r="IC225"/>
      <c r="ID225"/>
      <c r="IE225"/>
      <c r="IF225"/>
      <c r="IG225"/>
    </row>
    <row r="226" spans="1:241" s="1" customFormat="1" ht="22.5" customHeight="1">
      <c r="A226" s="53" t="s">
        <v>34</v>
      </c>
      <c r="B226" s="57"/>
      <c r="C226" s="57"/>
      <c r="D226" s="60"/>
      <c r="E226" s="60"/>
      <c r="F226" s="60"/>
      <c r="G226" s="60">
        <v>984.5</v>
      </c>
      <c r="H226" s="60"/>
      <c r="I226" s="60"/>
      <c r="J226" s="60">
        <v>984.5</v>
      </c>
      <c r="K226" s="61"/>
      <c r="L226" s="61"/>
      <c r="M226" s="61"/>
      <c r="N226" s="60">
        <v>984.5</v>
      </c>
      <c r="O226" s="60"/>
      <c r="P226" s="60">
        <v>984.5</v>
      </c>
      <c r="IB226"/>
      <c r="IC226"/>
      <c r="ID226"/>
      <c r="IE226"/>
      <c r="IF226"/>
      <c r="IG226"/>
    </row>
    <row r="227" spans="1:241" s="1" customFormat="1" ht="22.5" customHeight="1">
      <c r="A227" s="53" t="s">
        <v>352</v>
      </c>
      <c r="B227" s="57"/>
      <c r="C227" s="57"/>
      <c r="D227" s="60"/>
      <c r="E227" s="60"/>
      <c r="F227" s="60"/>
      <c r="G227" s="60">
        <v>8500</v>
      </c>
      <c r="H227" s="60"/>
      <c r="I227" s="60"/>
      <c r="J227" s="60"/>
      <c r="K227" s="61"/>
      <c r="L227" s="61"/>
      <c r="M227" s="61"/>
      <c r="N227" s="60">
        <v>9715</v>
      </c>
      <c r="O227" s="60"/>
      <c r="P227" s="60"/>
      <c r="IB227"/>
      <c r="IC227"/>
      <c r="ID227"/>
      <c r="IE227"/>
      <c r="IF227"/>
      <c r="IG227"/>
    </row>
    <row r="228" spans="1:241" s="1" customFormat="1" ht="22.5" customHeight="1">
      <c r="A228" s="53" t="s">
        <v>348</v>
      </c>
      <c r="B228" s="57"/>
      <c r="C228" s="57"/>
      <c r="D228" s="60"/>
      <c r="E228" s="60"/>
      <c r="F228" s="60"/>
      <c r="G228" s="60"/>
      <c r="H228" s="60"/>
      <c r="I228" s="60"/>
      <c r="J228" s="60"/>
      <c r="K228" s="61"/>
      <c r="L228" s="61"/>
      <c r="M228" s="61"/>
      <c r="N228" s="60"/>
      <c r="O228" s="60">
        <v>14420</v>
      </c>
      <c r="P228" s="60">
        <f>O228</f>
        <v>14420</v>
      </c>
      <c r="IB228"/>
      <c r="IC228"/>
      <c r="ID228"/>
      <c r="IE228"/>
      <c r="IF228"/>
      <c r="IG228"/>
    </row>
    <row r="229" spans="1:241" s="1" customFormat="1" ht="12">
      <c r="A229" s="52" t="s">
        <v>7</v>
      </c>
      <c r="B229" s="59"/>
      <c r="C229" s="59"/>
      <c r="D229" s="126"/>
      <c r="E229" s="126"/>
      <c r="F229" s="126"/>
      <c r="G229" s="126"/>
      <c r="H229" s="126"/>
      <c r="I229" s="126"/>
      <c r="J229" s="60"/>
      <c r="K229" s="61"/>
      <c r="L229" s="61"/>
      <c r="M229" s="61"/>
      <c r="N229" s="126"/>
      <c r="O229" s="126"/>
      <c r="P229" s="60"/>
      <c r="IB229"/>
      <c r="IC229"/>
      <c r="ID229"/>
      <c r="IE229"/>
      <c r="IF229"/>
      <c r="IG229"/>
    </row>
    <row r="230" spans="1:241" s="1" customFormat="1" ht="22.5">
      <c r="A230" s="53" t="s">
        <v>151</v>
      </c>
      <c r="B230" s="57"/>
      <c r="C230" s="57"/>
      <c r="D230" s="60">
        <v>48335</v>
      </c>
      <c r="E230" s="60"/>
      <c r="F230" s="60">
        <f>D230</f>
        <v>48335</v>
      </c>
      <c r="G230" s="60">
        <v>59076</v>
      </c>
      <c r="H230" s="60"/>
      <c r="I230" s="60"/>
      <c r="J230" s="60">
        <f>G230</f>
        <v>59076</v>
      </c>
      <c r="K230" s="61"/>
      <c r="L230" s="61"/>
      <c r="M230" s="61"/>
      <c r="N230" s="60">
        <v>70651.22767</v>
      </c>
      <c r="O230" s="60"/>
      <c r="P230" s="60">
        <f>N230</f>
        <v>70651.22767</v>
      </c>
      <c r="IB230"/>
      <c r="IC230"/>
      <c r="ID230"/>
      <c r="IE230"/>
      <c r="IF230"/>
      <c r="IG230"/>
    </row>
    <row r="231" spans="1:241" s="1" customFormat="1" ht="22.5" customHeight="1">
      <c r="A231" s="53" t="s">
        <v>56</v>
      </c>
      <c r="B231" s="57"/>
      <c r="C231" s="57"/>
      <c r="D231" s="60">
        <v>6000</v>
      </c>
      <c r="E231" s="60"/>
      <c r="F231" s="60">
        <f>D231</f>
        <v>6000</v>
      </c>
      <c r="G231" s="60">
        <v>10000</v>
      </c>
      <c r="H231" s="60"/>
      <c r="I231" s="60"/>
      <c r="J231" s="60">
        <f>G231</f>
        <v>10000</v>
      </c>
      <c r="K231" s="61"/>
      <c r="L231" s="61"/>
      <c r="M231" s="61"/>
      <c r="N231" s="60">
        <v>10000</v>
      </c>
      <c r="O231" s="60"/>
      <c r="P231" s="60">
        <f>N231</f>
        <v>10000</v>
      </c>
      <c r="IB231"/>
      <c r="IC231"/>
      <c r="ID231"/>
      <c r="IE231"/>
      <c r="IF231"/>
      <c r="IG231"/>
    </row>
    <row r="232" spans="1:241" s="1" customFormat="1" ht="24.75" customHeight="1">
      <c r="A232" s="53" t="s">
        <v>152</v>
      </c>
      <c r="B232" s="57"/>
      <c r="C232" s="57"/>
      <c r="D232" s="60">
        <v>2850</v>
      </c>
      <c r="E232" s="60"/>
      <c r="F232" s="60">
        <f>D232</f>
        <v>2850</v>
      </c>
      <c r="G232" s="60">
        <v>2943</v>
      </c>
      <c r="H232" s="60"/>
      <c r="I232" s="60"/>
      <c r="J232" s="60">
        <f>G232</f>
        <v>2943</v>
      </c>
      <c r="K232" s="61"/>
      <c r="L232" s="61"/>
      <c r="M232" s="61"/>
      <c r="N232" s="60">
        <v>3800</v>
      </c>
      <c r="O232" s="60"/>
      <c r="P232" s="60">
        <f>N232</f>
        <v>3800</v>
      </c>
      <c r="IB232"/>
      <c r="IC232"/>
      <c r="ID232"/>
      <c r="IE232"/>
      <c r="IF232"/>
      <c r="IG232"/>
    </row>
    <row r="233" spans="1:241" s="1" customFormat="1" ht="22.5">
      <c r="A233" s="53" t="s">
        <v>153</v>
      </c>
      <c r="B233" s="57"/>
      <c r="C233" s="57"/>
      <c r="D233" s="60">
        <v>140000</v>
      </c>
      <c r="E233" s="60"/>
      <c r="F233" s="60">
        <f>D233</f>
        <v>140000</v>
      </c>
      <c r="G233" s="60">
        <v>170000</v>
      </c>
      <c r="H233" s="60"/>
      <c r="I233" s="60"/>
      <c r="J233" s="60">
        <f>G233</f>
        <v>170000</v>
      </c>
      <c r="K233" s="61"/>
      <c r="L233" s="61"/>
      <c r="M233" s="61"/>
      <c r="N233" s="60">
        <v>100000</v>
      </c>
      <c r="O233" s="60"/>
      <c r="P233" s="60">
        <f>N233</f>
        <v>100000</v>
      </c>
      <c r="IB233"/>
      <c r="IC233"/>
      <c r="ID233"/>
      <c r="IE233"/>
      <c r="IF233"/>
      <c r="IG233"/>
    </row>
    <row r="234" spans="1:241" s="1" customFormat="1" ht="14.25" customHeight="1">
      <c r="A234" s="53" t="s">
        <v>350</v>
      </c>
      <c r="B234" s="57"/>
      <c r="C234" s="57"/>
      <c r="D234" s="60"/>
      <c r="E234" s="60"/>
      <c r="F234" s="60"/>
      <c r="G234" s="60">
        <v>1900</v>
      </c>
      <c r="H234" s="60"/>
      <c r="I234" s="60"/>
      <c r="J234" s="60">
        <f>G234</f>
        <v>1900</v>
      </c>
      <c r="K234" s="61"/>
      <c r="L234" s="61"/>
      <c r="M234" s="61"/>
      <c r="N234" s="60">
        <v>2200</v>
      </c>
      <c r="O234" s="60"/>
      <c r="P234" s="60">
        <f>N234</f>
        <v>2200</v>
      </c>
      <c r="IB234"/>
      <c r="IC234"/>
      <c r="ID234"/>
      <c r="IE234"/>
      <c r="IF234"/>
      <c r="IG234"/>
    </row>
    <row r="235" spans="1:241" s="1" customFormat="1" ht="22.5">
      <c r="A235" s="53" t="s">
        <v>283</v>
      </c>
      <c r="B235" s="57"/>
      <c r="C235" s="57"/>
      <c r="D235" s="60"/>
      <c r="E235" s="60"/>
      <c r="F235" s="60"/>
      <c r="G235" s="60"/>
      <c r="H235" s="60">
        <v>120000</v>
      </c>
      <c r="I235" s="60"/>
      <c r="J235" s="60"/>
      <c r="K235" s="61"/>
      <c r="L235" s="61"/>
      <c r="M235" s="61"/>
      <c r="N235" s="60"/>
      <c r="O235" s="60">
        <v>174000</v>
      </c>
      <c r="P235" s="60">
        <f>O235</f>
        <v>174000</v>
      </c>
      <c r="IB235"/>
      <c r="IC235"/>
      <c r="ID235"/>
      <c r="IE235"/>
      <c r="IF235"/>
      <c r="IG235"/>
    </row>
    <row r="236" spans="1:241" s="1" customFormat="1" ht="15" customHeight="1">
      <c r="A236" s="53" t="s">
        <v>27</v>
      </c>
      <c r="B236" s="57"/>
      <c r="C236" s="57"/>
      <c r="D236" s="60">
        <v>580</v>
      </c>
      <c r="E236" s="60"/>
      <c r="F236" s="60">
        <v>580</v>
      </c>
      <c r="G236" s="60">
        <v>663.1</v>
      </c>
      <c r="H236" s="60"/>
      <c r="I236" s="60"/>
      <c r="J236" s="60">
        <f>G236</f>
        <v>663.1</v>
      </c>
      <c r="K236" s="61"/>
      <c r="L236" s="61"/>
      <c r="M236" s="61"/>
      <c r="N236" s="60">
        <v>663.1</v>
      </c>
      <c r="O236" s="60"/>
      <c r="P236" s="60">
        <f>N236</f>
        <v>663.1</v>
      </c>
      <c r="IB236"/>
      <c r="IC236"/>
      <c r="ID236"/>
      <c r="IE236"/>
      <c r="IF236"/>
      <c r="IG236"/>
    </row>
    <row r="237" spans="1:241" s="1" customFormat="1" ht="22.5" customHeight="1">
      <c r="A237" s="53" t="s">
        <v>35</v>
      </c>
      <c r="B237" s="57"/>
      <c r="C237" s="57"/>
      <c r="D237" s="60">
        <v>778</v>
      </c>
      <c r="E237" s="60"/>
      <c r="F237" s="60">
        <v>778</v>
      </c>
      <c r="G237" s="60">
        <v>691.86</v>
      </c>
      <c r="H237" s="60"/>
      <c r="I237" s="60"/>
      <c r="J237" s="60">
        <f>G237</f>
        <v>691.86</v>
      </c>
      <c r="K237" s="61"/>
      <c r="L237" s="61"/>
      <c r="M237" s="61"/>
      <c r="N237" s="60">
        <v>705</v>
      </c>
      <c r="O237" s="60"/>
      <c r="P237" s="60">
        <f>N237</f>
        <v>705</v>
      </c>
      <c r="IB237"/>
      <c r="IC237"/>
      <c r="ID237"/>
      <c r="IE237"/>
      <c r="IF237"/>
      <c r="IG237"/>
    </row>
    <row r="238" spans="1:241" s="1" customFormat="1" ht="22.5" customHeight="1">
      <c r="A238" s="53" t="s">
        <v>36</v>
      </c>
      <c r="B238" s="57"/>
      <c r="C238" s="57"/>
      <c r="D238" s="60">
        <v>23.66</v>
      </c>
      <c r="E238" s="60"/>
      <c r="F238" s="60">
        <v>23.66</v>
      </c>
      <c r="G238" s="60">
        <v>22.01</v>
      </c>
      <c r="H238" s="60"/>
      <c r="I238" s="60"/>
      <c r="J238" s="60">
        <f>G238</f>
        <v>22.01</v>
      </c>
      <c r="K238" s="61"/>
      <c r="L238" s="61"/>
      <c r="M238" s="61"/>
      <c r="N238" s="60">
        <v>22.01</v>
      </c>
      <c r="O238" s="60"/>
      <c r="P238" s="60">
        <f>N238</f>
        <v>22.01</v>
      </c>
      <c r="IB238"/>
      <c r="IC238"/>
      <c r="ID238"/>
      <c r="IE238"/>
      <c r="IF238"/>
      <c r="IG238"/>
    </row>
    <row r="239" spans="1:241" s="1" customFormat="1" ht="22.5" customHeight="1">
      <c r="A239" s="53" t="s">
        <v>37</v>
      </c>
      <c r="B239" s="57"/>
      <c r="C239" s="57"/>
      <c r="D239" s="60">
        <v>329</v>
      </c>
      <c r="E239" s="60"/>
      <c r="F239" s="60">
        <v>329</v>
      </c>
      <c r="G239" s="60">
        <v>160.11</v>
      </c>
      <c r="H239" s="60"/>
      <c r="I239" s="60"/>
      <c r="J239" s="60">
        <f>G239</f>
        <v>160.11</v>
      </c>
      <c r="K239" s="61"/>
      <c r="L239" s="61"/>
      <c r="M239" s="61"/>
      <c r="N239" s="60">
        <v>160.11</v>
      </c>
      <c r="O239" s="60"/>
      <c r="P239" s="60">
        <f>N239</f>
        <v>160.11</v>
      </c>
      <c r="IB239"/>
      <c r="IC239"/>
      <c r="ID239"/>
      <c r="IE239"/>
      <c r="IF239"/>
      <c r="IG239"/>
    </row>
    <row r="240" spans="1:241" s="1" customFormat="1" ht="38.25" customHeight="1">
      <c r="A240" s="53" t="s">
        <v>81</v>
      </c>
      <c r="B240" s="57"/>
      <c r="C240" s="57"/>
      <c r="D240" s="60">
        <v>50000</v>
      </c>
      <c r="E240" s="60"/>
      <c r="F240" s="60">
        <f>D240</f>
        <v>50000</v>
      </c>
      <c r="G240" s="60"/>
      <c r="H240" s="60"/>
      <c r="I240" s="60"/>
      <c r="J240" s="60"/>
      <c r="K240" s="61"/>
      <c r="L240" s="61"/>
      <c r="M240" s="61"/>
      <c r="N240" s="60">
        <f>N212</f>
        <v>0</v>
      </c>
      <c r="O240" s="60"/>
      <c r="P240" s="60">
        <f>N240</f>
        <v>0</v>
      </c>
      <c r="IB240"/>
      <c r="IC240"/>
      <c r="ID240"/>
      <c r="IE240"/>
      <c r="IF240"/>
      <c r="IG240"/>
    </row>
    <row r="241" spans="1:241" s="1" customFormat="1" ht="24.75" customHeight="1">
      <c r="A241" s="53" t="s">
        <v>351</v>
      </c>
      <c r="B241" s="57"/>
      <c r="C241" s="57"/>
      <c r="D241" s="60"/>
      <c r="E241" s="60"/>
      <c r="F241" s="60"/>
      <c r="G241" s="60">
        <v>261.4118035</v>
      </c>
      <c r="H241" s="60"/>
      <c r="I241" s="60"/>
      <c r="J241" s="60"/>
      <c r="K241" s="61"/>
      <c r="L241" s="61"/>
      <c r="M241" s="61"/>
      <c r="N241" s="60">
        <v>284.06034997</v>
      </c>
      <c r="O241" s="60"/>
      <c r="P241" s="60"/>
      <c r="IB241"/>
      <c r="IC241"/>
      <c r="ID241"/>
      <c r="IE241"/>
      <c r="IF241"/>
      <c r="IG241"/>
    </row>
    <row r="242" spans="1:241" s="1" customFormat="1" ht="27.75" customHeight="1">
      <c r="A242" s="53" t="s">
        <v>349</v>
      </c>
      <c r="B242" s="57"/>
      <c r="C242" s="57"/>
      <c r="D242" s="60"/>
      <c r="E242" s="60"/>
      <c r="F242" s="60"/>
      <c r="G242" s="60"/>
      <c r="H242" s="60"/>
      <c r="I242" s="60"/>
      <c r="J242" s="60"/>
      <c r="K242" s="61"/>
      <c r="L242" s="61"/>
      <c r="M242" s="61"/>
      <c r="N242" s="60"/>
      <c r="O242" s="60">
        <v>500</v>
      </c>
      <c r="P242" s="60">
        <f>O242</f>
        <v>500</v>
      </c>
      <c r="IB242"/>
      <c r="IC242"/>
      <c r="ID242"/>
      <c r="IE242"/>
      <c r="IF242"/>
      <c r="IG242"/>
    </row>
    <row r="243" spans="1:241" s="1" customFormat="1" ht="12" customHeight="1">
      <c r="A243" s="52" t="s">
        <v>6</v>
      </c>
      <c r="B243" s="57"/>
      <c r="C243" s="57"/>
      <c r="D243" s="60"/>
      <c r="E243" s="60"/>
      <c r="F243" s="60"/>
      <c r="G243" s="60"/>
      <c r="H243" s="60"/>
      <c r="I243" s="60"/>
      <c r="J243" s="60"/>
      <c r="K243" s="61"/>
      <c r="L243" s="61"/>
      <c r="M243" s="61"/>
      <c r="N243" s="60"/>
      <c r="O243" s="60"/>
      <c r="P243" s="60"/>
      <c r="IB243"/>
      <c r="IC243"/>
      <c r="ID243"/>
      <c r="IE243"/>
      <c r="IF243"/>
      <c r="IG243"/>
    </row>
    <row r="244" spans="1:241" s="1" customFormat="1" ht="33.75">
      <c r="A244" s="53" t="s">
        <v>155</v>
      </c>
      <c r="B244" s="57"/>
      <c r="C244" s="57"/>
      <c r="D244" s="60">
        <f>D217/D209*100</f>
        <v>100</v>
      </c>
      <c r="E244" s="60"/>
      <c r="F244" s="60">
        <f>F217/F209*100</f>
        <v>100</v>
      </c>
      <c r="G244" s="60">
        <f>G217/G209*100</f>
        <v>100</v>
      </c>
      <c r="H244" s="60"/>
      <c r="I244" s="60"/>
      <c r="J244" s="60">
        <f>J217/J209*100</f>
        <v>100</v>
      </c>
      <c r="K244" s="60" t="e">
        <f>K217/K209*100</f>
        <v>#DIV/0!</v>
      </c>
      <c r="L244" s="60" t="e">
        <f>L217/L209*100</f>
        <v>#DIV/0!</v>
      </c>
      <c r="M244" s="60" t="e">
        <f>M217/M209*100</f>
        <v>#DIV/0!</v>
      </c>
      <c r="N244" s="60">
        <f>N217/N209*100</f>
        <v>100</v>
      </c>
      <c r="O244" s="60"/>
      <c r="P244" s="60">
        <f>P217/P209*100</f>
        <v>100</v>
      </c>
      <c r="IB244"/>
      <c r="IC244"/>
      <c r="ID244"/>
      <c r="IE244"/>
      <c r="IF244"/>
      <c r="IG244"/>
    </row>
    <row r="245" spans="1:241" s="1" customFormat="1" ht="29.25" customHeight="1">
      <c r="A245" s="53" t="s">
        <v>154</v>
      </c>
      <c r="B245" s="57"/>
      <c r="C245" s="57"/>
      <c r="D245" s="60"/>
      <c r="E245" s="60"/>
      <c r="F245" s="60"/>
      <c r="G245" s="60">
        <f>G232/D232*100</f>
        <v>103.26315789473684</v>
      </c>
      <c r="H245" s="60"/>
      <c r="I245" s="60"/>
      <c r="J245" s="60">
        <f>J232/F232*100</f>
        <v>103.26315789473684</v>
      </c>
      <c r="K245" s="61"/>
      <c r="L245" s="61"/>
      <c r="M245" s="61"/>
      <c r="N245" s="60">
        <f>N232/G232*100</f>
        <v>129.1199456337071</v>
      </c>
      <c r="O245" s="60"/>
      <c r="P245" s="60">
        <f>P232/J232*100</f>
        <v>129.1199456337071</v>
      </c>
      <c r="IB245"/>
      <c r="IC245"/>
      <c r="ID245"/>
      <c r="IE245"/>
      <c r="IF245"/>
      <c r="IG245"/>
    </row>
    <row r="246" spans="1:241" s="1" customFormat="1" ht="38.25" customHeight="1">
      <c r="A246" s="53" t="s">
        <v>156</v>
      </c>
      <c r="B246" s="57"/>
      <c r="C246" s="57"/>
      <c r="D246" s="60"/>
      <c r="E246" s="60"/>
      <c r="F246" s="60"/>
      <c r="G246" s="60">
        <f>G233/D233*100</f>
        <v>121.42857142857142</v>
      </c>
      <c r="H246" s="60"/>
      <c r="I246" s="60"/>
      <c r="J246" s="60">
        <f>J233/F233*100</f>
        <v>121.42857142857142</v>
      </c>
      <c r="K246" s="61"/>
      <c r="L246" s="61"/>
      <c r="M246" s="61"/>
      <c r="N246" s="60">
        <f>N233/G233*100</f>
        <v>58.82352941176471</v>
      </c>
      <c r="O246" s="60"/>
      <c r="P246" s="60">
        <f>P233/J233*100</f>
        <v>58.82352941176471</v>
      </c>
      <c r="IB246"/>
      <c r="IC246"/>
      <c r="ID246"/>
      <c r="IE246"/>
      <c r="IF246"/>
      <c r="IG246"/>
    </row>
    <row r="247" spans="1:241" s="89" customFormat="1" ht="22.5">
      <c r="A247" s="80" t="s">
        <v>354</v>
      </c>
      <c r="B247" s="86"/>
      <c r="C247" s="86"/>
      <c r="D247" s="87">
        <f>(D249*D254)+(D250*D255)+(D251*D256)-110.1</f>
        <v>1035000</v>
      </c>
      <c r="E247" s="87"/>
      <c r="F247" s="87">
        <f>(F249*F254)+(F250*F255)+(F251*F256)-110.1</f>
        <v>1035000</v>
      </c>
      <c r="G247" s="87">
        <f>(G249*G254)+(G250*G255)+(G251*G256)+G252*G257</f>
        <v>1505079.9953947999</v>
      </c>
      <c r="H247" s="87"/>
      <c r="I247" s="87"/>
      <c r="J247" s="87">
        <f>G247</f>
        <v>1505079.9953947999</v>
      </c>
      <c r="K247" s="87">
        <f>(K249*K254)+(K250*K255)+(K251*K256)-110.1</f>
        <v>-110.1</v>
      </c>
      <c r="L247" s="87">
        <f>(L249*L254)+(L250*L255)+(L251*L256)-110.1</f>
        <v>-110.1</v>
      </c>
      <c r="M247" s="87">
        <f>(M249*M254)+(M250*M255)+(M251*M256)-110.1</f>
        <v>-110.1</v>
      </c>
      <c r="N247" s="87">
        <f>(N249*N254)+(N251*N256)+(N252*N257)</f>
        <v>1480000.0049155436</v>
      </c>
      <c r="O247" s="87"/>
      <c r="P247" s="87">
        <f>N247</f>
        <v>1480000.0049155436</v>
      </c>
      <c r="IB247" s="90"/>
      <c r="IC247" s="90"/>
      <c r="ID247" s="90"/>
      <c r="IE247" s="90"/>
      <c r="IF247" s="90"/>
      <c r="IG247" s="90"/>
    </row>
    <row r="248" spans="1:241" s="1" customFormat="1" ht="11.25">
      <c r="A248" s="52" t="s">
        <v>5</v>
      </c>
      <c r="B248" s="59"/>
      <c r="C248" s="59"/>
      <c r="D248" s="126"/>
      <c r="E248" s="126"/>
      <c r="F248" s="126"/>
      <c r="G248" s="126"/>
      <c r="H248" s="126"/>
      <c r="I248" s="126"/>
      <c r="J248" s="126"/>
      <c r="K248" s="126"/>
      <c r="L248" s="126"/>
      <c r="M248" s="126"/>
      <c r="N248" s="126"/>
      <c r="O248" s="126"/>
      <c r="P248" s="126"/>
      <c r="IB248"/>
      <c r="IC248"/>
      <c r="ID248"/>
      <c r="IE248"/>
      <c r="IF248"/>
      <c r="IG248"/>
    </row>
    <row r="249" spans="1:241" s="1" customFormat="1" ht="22.5" customHeight="1">
      <c r="A249" s="53" t="s">
        <v>135</v>
      </c>
      <c r="B249" s="57"/>
      <c r="C249" s="57"/>
      <c r="D249" s="60">
        <v>167170</v>
      </c>
      <c r="E249" s="60"/>
      <c r="F249" s="60">
        <f>D249</f>
        <v>167170</v>
      </c>
      <c r="G249" s="60">
        <f>F249</f>
        <v>167170</v>
      </c>
      <c r="H249" s="60"/>
      <c r="I249" s="60"/>
      <c r="J249" s="60">
        <f>G249</f>
        <v>167170</v>
      </c>
      <c r="K249" s="61"/>
      <c r="L249" s="61"/>
      <c r="M249" s="61"/>
      <c r="N249" s="60">
        <f>G249</f>
        <v>167170</v>
      </c>
      <c r="O249" s="60"/>
      <c r="P249" s="60">
        <f>N249</f>
        <v>167170</v>
      </c>
      <c r="IB249"/>
      <c r="IC249"/>
      <c r="ID249"/>
      <c r="IE249"/>
      <c r="IF249"/>
      <c r="IG249"/>
    </row>
    <row r="250" spans="1:241" s="1" customFormat="1" ht="22.5" hidden="1">
      <c r="A250" s="53" t="s">
        <v>158</v>
      </c>
      <c r="B250" s="57"/>
      <c r="C250" s="57"/>
      <c r="D250" s="60">
        <v>160</v>
      </c>
      <c r="E250" s="60"/>
      <c r="F250" s="60">
        <f>D250</f>
        <v>160</v>
      </c>
      <c r="G250" s="60"/>
      <c r="H250" s="60"/>
      <c r="I250" s="60"/>
      <c r="J250" s="60"/>
      <c r="K250" s="61"/>
      <c r="L250" s="61"/>
      <c r="M250" s="61"/>
      <c r="N250" s="60"/>
      <c r="O250" s="60"/>
      <c r="P250" s="60"/>
      <c r="IB250"/>
      <c r="IC250"/>
      <c r="ID250"/>
      <c r="IE250"/>
      <c r="IF250"/>
      <c r="IG250"/>
    </row>
    <row r="251" spans="1:241" s="1" customFormat="1" ht="33" customHeight="1">
      <c r="A251" s="53" t="s">
        <v>327</v>
      </c>
      <c r="B251" s="57"/>
      <c r="C251" s="57"/>
      <c r="D251" s="60">
        <v>4600</v>
      </c>
      <c r="E251" s="60"/>
      <c r="F251" s="60">
        <f>D251</f>
        <v>4600</v>
      </c>
      <c r="G251" s="60">
        <v>4994</v>
      </c>
      <c r="H251" s="60"/>
      <c r="I251" s="60"/>
      <c r="J251" s="60">
        <f>G251</f>
        <v>4994</v>
      </c>
      <c r="K251" s="61"/>
      <c r="L251" s="61"/>
      <c r="M251" s="61"/>
      <c r="N251" s="60">
        <v>4417</v>
      </c>
      <c r="O251" s="60"/>
      <c r="P251" s="60">
        <f>N251</f>
        <v>4417</v>
      </c>
      <c r="IB251"/>
      <c r="IC251"/>
      <c r="ID251"/>
      <c r="IE251"/>
      <c r="IF251"/>
      <c r="IG251"/>
    </row>
    <row r="252" spans="1:241" s="1" customFormat="1" ht="45">
      <c r="A252" s="53" t="s">
        <v>462</v>
      </c>
      <c r="B252" s="57"/>
      <c r="C252" s="57"/>
      <c r="D252" s="60"/>
      <c r="E252" s="60"/>
      <c r="F252" s="60"/>
      <c r="G252" s="60">
        <v>2510</v>
      </c>
      <c r="H252" s="60"/>
      <c r="I252" s="60"/>
      <c r="J252" s="60">
        <f>G252</f>
        <v>2510</v>
      </c>
      <c r="K252" s="61"/>
      <c r="L252" s="61"/>
      <c r="M252" s="61"/>
      <c r="N252" s="60">
        <v>687.47</v>
      </c>
      <c r="O252" s="60"/>
      <c r="P252" s="60"/>
      <c r="IB252"/>
      <c r="IC252"/>
      <c r="ID252"/>
      <c r="IE252"/>
      <c r="IF252"/>
      <c r="IG252"/>
    </row>
    <row r="253" spans="1:241" s="1" customFormat="1" ht="12">
      <c r="A253" s="52" t="s">
        <v>7</v>
      </c>
      <c r="B253" s="59"/>
      <c r="C253" s="59"/>
      <c r="D253" s="126"/>
      <c r="E253" s="126"/>
      <c r="F253" s="60"/>
      <c r="G253" s="126"/>
      <c r="H253" s="126"/>
      <c r="I253" s="126"/>
      <c r="J253" s="60"/>
      <c r="K253" s="61"/>
      <c r="L253" s="61"/>
      <c r="M253" s="61"/>
      <c r="N253" s="126"/>
      <c r="O253" s="126"/>
      <c r="P253" s="60"/>
      <c r="IB253"/>
      <c r="IC253"/>
      <c r="ID253"/>
      <c r="IE253"/>
      <c r="IF253"/>
      <c r="IG253"/>
    </row>
    <row r="254" spans="1:241" s="1" customFormat="1" ht="23.25" customHeight="1">
      <c r="A254" s="53" t="s">
        <v>141</v>
      </c>
      <c r="B254" s="57"/>
      <c r="C254" s="57"/>
      <c r="D254" s="60">
        <v>3.53</v>
      </c>
      <c r="E254" s="60"/>
      <c r="F254" s="60">
        <f>D254</f>
        <v>3.53</v>
      </c>
      <c r="G254" s="60">
        <v>4.22</v>
      </c>
      <c r="H254" s="60"/>
      <c r="I254" s="60"/>
      <c r="J254" s="60">
        <f>G254</f>
        <v>4.22</v>
      </c>
      <c r="K254" s="61"/>
      <c r="L254" s="61"/>
      <c r="M254" s="61"/>
      <c r="N254" s="60">
        <v>5.86229586648</v>
      </c>
      <c r="O254" s="60"/>
      <c r="P254" s="60">
        <f>N254</f>
        <v>5.86229586648</v>
      </c>
      <c r="IB254"/>
      <c r="IC254"/>
      <c r="ID254"/>
      <c r="IE254"/>
      <c r="IF254"/>
      <c r="IG254"/>
    </row>
    <row r="255" spans="1:241" s="1" customFormat="1" ht="12" hidden="1">
      <c r="A255" s="53" t="s">
        <v>159</v>
      </c>
      <c r="B255" s="57"/>
      <c r="C255" s="57"/>
      <c r="D255" s="60">
        <v>625</v>
      </c>
      <c r="E255" s="60"/>
      <c r="F255" s="60">
        <f>D255</f>
        <v>625</v>
      </c>
      <c r="G255" s="60"/>
      <c r="H255" s="60"/>
      <c r="I255" s="60"/>
      <c r="J255" s="60"/>
      <c r="K255" s="61"/>
      <c r="L255" s="61"/>
      <c r="M255" s="61"/>
      <c r="N255" s="60"/>
      <c r="O255" s="60"/>
      <c r="P255" s="60"/>
      <c r="IB255"/>
      <c r="IC255"/>
      <c r="ID255"/>
      <c r="IE255"/>
      <c r="IF255"/>
      <c r="IG255"/>
    </row>
    <row r="256" spans="1:241" s="1" customFormat="1" ht="36" customHeight="1">
      <c r="A256" s="53" t="s">
        <v>328</v>
      </c>
      <c r="B256" s="57"/>
      <c r="C256" s="57"/>
      <c r="D256" s="60">
        <v>75</v>
      </c>
      <c r="E256" s="60"/>
      <c r="F256" s="60">
        <f>D256</f>
        <v>75</v>
      </c>
      <c r="G256" s="60">
        <v>87.0129342</v>
      </c>
      <c r="H256" s="60"/>
      <c r="I256" s="60"/>
      <c r="J256" s="60">
        <f>G256</f>
        <v>87.0129342</v>
      </c>
      <c r="K256" s="61"/>
      <c r="L256" s="61"/>
      <c r="M256" s="61"/>
      <c r="N256" s="60">
        <v>90.55915</v>
      </c>
      <c r="O256" s="60"/>
      <c r="P256" s="60">
        <f>N256</f>
        <v>90.55915</v>
      </c>
      <c r="IB256"/>
      <c r="IC256"/>
      <c r="ID256"/>
      <c r="IE256"/>
      <c r="IF256"/>
      <c r="IG256"/>
    </row>
    <row r="257" spans="1:241" s="1" customFormat="1" ht="45">
      <c r="A257" s="53" t="s">
        <v>321</v>
      </c>
      <c r="B257" s="57"/>
      <c r="C257" s="57"/>
      <c r="D257" s="60"/>
      <c r="E257" s="60"/>
      <c r="F257" s="60"/>
      <c r="G257" s="60">
        <v>145.4502</v>
      </c>
      <c r="H257" s="60"/>
      <c r="I257" s="60"/>
      <c r="J257" s="60">
        <f>G257</f>
        <v>145.4502</v>
      </c>
      <c r="K257" s="61"/>
      <c r="L257" s="61"/>
      <c r="M257" s="61"/>
      <c r="N257" s="60">
        <v>145.461241023</v>
      </c>
      <c r="O257" s="60"/>
      <c r="P257" s="60"/>
      <c r="IB257"/>
      <c r="IC257"/>
      <c r="ID257"/>
      <c r="IE257"/>
      <c r="IF257"/>
      <c r="IG257"/>
    </row>
    <row r="258" spans="1:241" s="1" customFormat="1" ht="12">
      <c r="A258" s="52" t="s">
        <v>6</v>
      </c>
      <c r="B258" s="57"/>
      <c r="C258" s="57"/>
      <c r="D258" s="60"/>
      <c r="E258" s="60"/>
      <c r="F258" s="60"/>
      <c r="G258" s="60"/>
      <c r="H258" s="60"/>
      <c r="I258" s="60"/>
      <c r="J258" s="60"/>
      <c r="K258" s="61"/>
      <c r="L258" s="61"/>
      <c r="M258" s="61"/>
      <c r="N258" s="60"/>
      <c r="O258" s="60"/>
      <c r="P258" s="60"/>
      <c r="IB258"/>
      <c r="IC258"/>
      <c r="ID258"/>
      <c r="IE258"/>
      <c r="IF258"/>
      <c r="IG258"/>
    </row>
    <row r="259" spans="1:241" s="1" customFormat="1" ht="36" customHeight="1">
      <c r="A259" s="53" t="s">
        <v>160</v>
      </c>
      <c r="B259" s="57"/>
      <c r="C259" s="57"/>
      <c r="D259" s="60"/>
      <c r="E259" s="60"/>
      <c r="F259" s="60"/>
      <c r="G259" s="60">
        <f>G254/D254*100</f>
        <v>119.54674220963173</v>
      </c>
      <c r="H259" s="60"/>
      <c r="I259" s="60"/>
      <c r="J259" s="60">
        <f>G259</f>
        <v>119.54674220963173</v>
      </c>
      <c r="K259" s="61"/>
      <c r="L259" s="61"/>
      <c r="M259" s="61"/>
      <c r="N259" s="60">
        <f>N254/G254*100</f>
        <v>138.91696366066353</v>
      </c>
      <c r="O259" s="60"/>
      <c r="P259" s="60">
        <f>N259</f>
        <v>138.91696366066353</v>
      </c>
      <c r="IB259"/>
      <c r="IC259"/>
      <c r="ID259"/>
      <c r="IE259"/>
      <c r="IF259"/>
      <c r="IG259"/>
    </row>
    <row r="260" spans="1:241" s="1" customFormat="1" ht="51" customHeight="1">
      <c r="A260" s="53" t="s">
        <v>161</v>
      </c>
      <c r="B260" s="57"/>
      <c r="C260" s="57"/>
      <c r="D260" s="60"/>
      <c r="E260" s="60"/>
      <c r="F260" s="60"/>
      <c r="G260" s="60">
        <f>G256/D256*100</f>
        <v>116.0172456</v>
      </c>
      <c r="H260" s="60"/>
      <c r="I260" s="60"/>
      <c r="J260" s="60">
        <f>G260</f>
        <v>116.0172456</v>
      </c>
      <c r="K260" s="61"/>
      <c r="L260" s="61"/>
      <c r="M260" s="61"/>
      <c r="N260" s="60">
        <f>N256/G256*100</f>
        <v>104.07550421394707</v>
      </c>
      <c r="O260" s="60"/>
      <c r="P260" s="60">
        <f>N260</f>
        <v>104.07550421394707</v>
      </c>
      <c r="IB260"/>
      <c r="IC260"/>
      <c r="ID260"/>
      <c r="IE260"/>
      <c r="IF260"/>
      <c r="IG260"/>
    </row>
    <row r="261" spans="1:241" s="1" customFormat="1" ht="58.5" customHeight="1">
      <c r="A261" s="53" t="s">
        <v>322</v>
      </c>
      <c r="B261" s="57"/>
      <c r="C261" s="57"/>
      <c r="D261" s="60"/>
      <c r="E261" s="60"/>
      <c r="F261" s="60"/>
      <c r="G261" s="60"/>
      <c r="H261" s="60"/>
      <c r="I261" s="60"/>
      <c r="J261" s="60"/>
      <c r="K261" s="61"/>
      <c r="L261" s="61"/>
      <c r="M261" s="61"/>
      <c r="N261" s="60"/>
      <c r="O261" s="60"/>
      <c r="P261" s="60"/>
      <c r="IB261"/>
      <c r="IC261"/>
      <c r="ID261"/>
      <c r="IE261"/>
      <c r="IF261"/>
      <c r="IG261"/>
    </row>
    <row r="262" spans="1:241" s="89" customFormat="1" ht="22.5">
      <c r="A262" s="80" t="s">
        <v>355</v>
      </c>
      <c r="B262" s="86"/>
      <c r="C262" s="86"/>
      <c r="D262" s="87">
        <f>(D266*D273)+(D267*D274)+(D268*D277)-2</f>
        <v>2306500</v>
      </c>
      <c r="E262" s="87"/>
      <c r="F262" s="87">
        <f>D262</f>
        <v>2306500</v>
      </c>
      <c r="G262" s="87">
        <f>(G266*G273)+(G267*G274)+G268*G277+G269*G278-0.02+10000</f>
        <v>3781600</v>
      </c>
      <c r="H262" s="87"/>
      <c r="I262" s="87"/>
      <c r="J262" s="87">
        <f>G262</f>
        <v>3781600</v>
      </c>
      <c r="K262" s="87">
        <f>(K266*K273)+(K267*K274)</f>
        <v>0</v>
      </c>
      <c r="L262" s="87">
        <f>(L266*L273)+(L267*L274)</f>
        <v>0</v>
      </c>
      <c r="M262" s="87">
        <f>(M266*M273)+(M267*M274)</f>
        <v>0</v>
      </c>
      <c r="N262" s="87">
        <f>(N266*N273)+(N267*N274)+N268*N277+N269*N278-94.96</f>
        <v>8243999.997</v>
      </c>
      <c r="O262" s="87"/>
      <c r="P262" s="87">
        <f>N262+O262</f>
        <v>8243999.997</v>
      </c>
      <c r="IB262" s="90"/>
      <c r="IC262" s="90"/>
      <c r="ID262" s="90"/>
      <c r="IE262" s="90"/>
      <c r="IF262" s="90"/>
      <c r="IG262" s="90"/>
    </row>
    <row r="263" spans="1:241" s="1" customFormat="1" ht="22.5" customHeight="1" hidden="1">
      <c r="A263" s="22" t="s">
        <v>51</v>
      </c>
      <c r="B263" s="12"/>
      <c r="C263" s="12"/>
      <c r="D263" s="13">
        <f aca="true" t="shared" si="29" ref="D263:J263">D265*D272+D266*D273+D267*D274</f>
        <v>2238832</v>
      </c>
      <c r="E263" s="13">
        <f t="shared" si="29"/>
        <v>0</v>
      </c>
      <c r="F263" s="13">
        <f t="shared" si="29"/>
        <v>2238832</v>
      </c>
      <c r="G263" s="13">
        <f t="shared" si="29"/>
        <v>3457163.02</v>
      </c>
      <c r="H263" s="13">
        <f t="shared" si="29"/>
        <v>0</v>
      </c>
      <c r="I263" s="13"/>
      <c r="J263" s="13">
        <f t="shared" si="29"/>
        <v>3457163.02</v>
      </c>
      <c r="K263" s="16"/>
      <c r="L263" s="16"/>
      <c r="M263" s="16"/>
      <c r="N263" s="13">
        <f>N265*N272+N266*N273+N267*N274</f>
        <v>7940457.957</v>
      </c>
      <c r="O263" s="13">
        <f>O265*O272+O266*O273+O267*O274</f>
        <v>0</v>
      </c>
      <c r="P263" s="13">
        <f>P265*P272+P266*P273+P267*P274</f>
        <v>7940457.957</v>
      </c>
      <c r="IB263"/>
      <c r="IC263"/>
      <c r="ID263"/>
      <c r="IE263"/>
      <c r="IF263"/>
      <c r="IG263"/>
    </row>
    <row r="264" spans="1:241" s="1" customFormat="1" ht="12" customHeight="1">
      <c r="A264" s="52" t="s">
        <v>5</v>
      </c>
      <c r="B264" s="59"/>
      <c r="C264" s="59"/>
      <c r="D264" s="126"/>
      <c r="E264" s="126"/>
      <c r="F264" s="60"/>
      <c r="G264" s="126"/>
      <c r="H264" s="126"/>
      <c r="I264" s="126"/>
      <c r="J264" s="60"/>
      <c r="K264" s="61"/>
      <c r="L264" s="61"/>
      <c r="M264" s="61"/>
      <c r="N264" s="126"/>
      <c r="O264" s="126"/>
      <c r="P264" s="60"/>
      <c r="IB264"/>
      <c r="IC264"/>
      <c r="ID264"/>
      <c r="IE264"/>
      <c r="IF264"/>
      <c r="IG264"/>
    </row>
    <row r="265" spans="1:241" s="1" customFormat="1" ht="13.5" customHeight="1" hidden="1">
      <c r="A265" s="53" t="s">
        <v>38</v>
      </c>
      <c r="B265" s="57"/>
      <c r="C265" s="57"/>
      <c r="D265" s="60">
        <v>1220</v>
      </c>
      <c r="E265" s="60"/>
      <c r="F265" s="60">
        <f aca="true" t="shared" si="30" ref="F265:F274">D265</f>
        <v>1220</v>
      </c>
      <c r="G265" s="60">
        <v>1220</v>
      </c>
      <c r="H265" s="60"/>
      <c r="I265" s="60"/>
      <c r="J265" s="60">
        <f aca="true" t="shared" si="31" ref="J265:J276">G265</f>
        <v>1220</v>
      </c>
      <c r="K265" s="61"/>
      <c r="L265" s="61"/>
      <c r="M265" s="61"/>
      <c r="N265" s="60">
        <v>1220</v>
      </c>
      <c r="O265" s="60"/>
      <c r="P265" s="60">
        <f aca="true" t="shared" si="32" ref="P265:P278">N265</f>
        <v>1220</v>
      </c>
      <c r="IB265"/>
      <c r="IC265"/>
      <c r="ID265"/>
      <c r="IE265"/>
      <c r="IF265"/>
      <c r="IG265"/>
    </row>
    <row r="266" spans="1:241" s="1" customFormat="1" ht="22.5">
      <c r="A266" s="53" t="s">
        <v>162</v>
      </c>
      <c r="B266" s="57"/>
      <c r="C266" s="57"/>
      <c r="D266" s="60">
        <v>4</v>
      </c>
      <c r="E266" s="60"/>
      <c r="F266" s="60">
        <f t="shared" si="30"/>
        <v>4</v>
      </c>
      <c r="G266" s="111">
        <f>6</f>
        <v>6</v>
      </c>
      <c r="H266" s="60"/>
      <c r="I266" s="60"/>
      <c r="J266" s="60">
        <f t="shared" si="31"/>
        <v>6</v>
      </c>
      <c r="K266" s="61"/>
      <c r="L266" s="61"/>
      <c r="M266" s="61"/>
      <c r="N266" s="60">
        <v>7</v>
      </c>
      <c r="O266" s="60"/>
      <c r="P266" s="60">
        <f t="shared" si="32"/>
        <v>7</v>
      </c>
      <c r="IB266"/>
      <c r="IC266"/>
      <c r="ID266"/>
      <c r="IE266"/>
      <c r="IF266"/>
      <c r="IG266"/>
    </row>
    <row r="267" spans="1:241" s="1" customFormat="1" ht="22.5" customHeight="1">
      <c r="A267" s="53" t="s">
        <v>163</v>
      </c>
      <c r="B267" s="57"/>
      <c r="C267" s="57"/>
      <c r="D267" s="60">
        <v>6</v>
      </c>
      <c r="E267" s="60"/>
      <c r="F267" s="60">
        <f t="shared" si="30"/>
        <v>6</v>
      </c>
      <c r="G267" s="111">
        <f>D267</f>
        <v>6</v>
      </c>
      <c r="H267" s="60"/>
      <c r="I267" s="60"/>
      <c r="J267" s="60">
        <f t="shared" si="31"/>
        <v>6</v>
      </c>
      <c r="K267" s="61"/>
      <c r="L267" s="61"/>
      <c r="M267" s="61"/>
      <c r="N267" s="60">
        <v>6</v>
      </c>
      <c r="O267" s="60"/>
      <c r="P267" s="60">
        <f t="shared" si="32"/>
        <v>6</v>
      </c>
      <c r="IB267"/>
      <c r="IC267"/>
      <c r="ID267"/>
      <c r="IE267"/>
      <c r="IF267"/>
      <c r="IG267"/>
    </row>
    <row r="268" spans="1:241" s="1" customFormat="1" ht="22.5" customHeight="1">
      <c r="A268" s="21" t="s">
        <v>256</v>
      </c>
      <c r="B268" s="7"/>
      <c r="C268" s="7"/>
      <c r="D268" s="14">
        <v>100</v>
      </c>
      <c r="E268" s="14"/>
      <c r="F268" s="14">
        <f t="shared" si="30"/>
        <v>100</v>
      </c>
      <c r="G268" s="111">
        <v>200</v>
      </c>
      <c r="H268" s="60"/>
      <c r="I268" s="60"/>
      <c r="J268" s="60">
        <v>200</v>
      </c>
      <c r="K268" s="61"/>
      <c r="L268" s="61"/>
      <c r="M268" s="61"/>
      <c r="N268" s="60">
        <v>166</v>
      </c>
      <c r="O268" s="60"/>
      <c r="P268" s="60">
        <f t="shared" si="32"/>
        <v>166</v>
      </c>
      <c r="IB268"/>
      <c r="IC268"/>
      <c r="ID268"/>
      <c r="IE268"/>
      <c r="IF268"/>
      <c r="IG268"/>
    </row>
    <row r="269" spans="1:241" s="1" customFormat="1" ht="24.75" customHeight="1">
      <c r="A269" s="21" t="s">
        <v>284</v>
      </c>
      <c r="B269" s="7"/>
      <c r="C269" s="7"/>
      <c r="D269" s="14"/>
      <c r="E269" s="14"/>
      <c r="F269" s="14"/>
      <c r="G269" s="111">
        <v>500</v>
      </c>
      <c r="H269" s="60"/>
      <c r="I269" s="60"/>
      <c r="J269" s="60">
        <v>500</v>
      </c>
      <c r="K269" s="61"/>
      <c r="L269" s="61"/>
      <c r="M269" s="61"/>
      <c r="N269" s="60">
        <v>400</v>
      </c>
      <c r="O269" s="60"/>
      <c r="P269" s="60">
        <f t="shared" si="32"/>
        <v>400</v>
      </c>
      <c r="IB269"/>
      <c r="IC269"/>
      <c r="ID269"/>
      <c r="IE269"/>
      <c r="IF269"/>
      <c r="IG269"/>
    </row>
    <row r="270" spans="1:241" s="1" customFormat="1" ht="22.5" customHeight="1" hidden="1">
      <c r="A270" s="21" t="s">
        <v>284</v>
      </c>
      <c r="B270" s="7"/>
      <c r="C270" s="7"/>
      <c r="D270" s="14"/>
      <c r="E270" s="14"/>
      <c r="F270" s="14"/>
      <c r="G270" s="111">
        <v>500</v>
      </c>
      <c r="H270" s="60"/>
      <c r="I270" s="60"/>
      <c r="J270" s="60">
        <v>500</v>
      </c>
      <c r="K270" s="61"/>
      <c r="L270" s="61"/>
      <c r="M270" s="61"/>
      <c r="N270" s="60"/>
      <c r="O270" s="60"/>
      <c r="P270" s="60"/>
      <c r="IB270"/>
      <c r="IC270"/>
      <c r="ID270"/>
      <c r="IE270"/>
      <c r="IF270"/>
      <c r="IG270"/>
    </row>
    <row r="271" spans="1:241" s="1" customFormat="1" ht="12" customHeight="1">
      <c r="A271" s="52" t="s">
        <v>7</v>
      </c>
      <c r="B271" s="59"/>
      <c r="C271" s="59"/>
      <c r="D271" s="126"/>
      <c r="E271" s="126"/>
      <c r="F271" s="60"/>
      <c r="G271" s="163"/>
      <c r="H271" s="126"/>
      <c r="I271" s="126"/>
      <c r="J271" s="60"/>
      <c r="K271" s="61"/>
      <c r="L271" s="61"/>
      <c r="M271" s="61"/>
      <c r="N271" s="126"/>
      <c r="O271" s="126"/>
      <c r="P271" s="60"/>
      <c r="IB271"/>
      <c r="IC271"/>
      <c r="ID271"/>
      <c r="IE271"/>
      <c r="IF271"/>
      <c r="IG271"/>
    </row>
    <row r="272" spans="1:241" s="1" customFormat="1" ht="22.5" customHeight="1" hidden="1">
      <c r="A272" s="53" t="s">
        <v>55</v>
      </c>
      <c r="B272" s="57"/>
      <c r="C272" s="57"/>
      <c r="D272" s="60">
        <v>26.5</v>
      </c>
      <c r="E272" s="60"/>
      <c r="F272" s="60">
        <f t="shared" si="30"/>
        <v>26.5</v>
      </c>
      <c r="G272" s="111">
        <v>29.15</v>
      </c>
      <c r="H272" s="60"/>
      <c r="I272" s="60"/>
      <c r="J272" s="60">
        <f t="shared" si="31"/>
        <v>29.15</v>
      </c>
      <c r="K272" s="61"/>
      <c r="L272" s="61"/>
      <c r="M272" s="61"/>
      <c r="N272" s="60">
        <v>29.15</v>
      </c>
      <c r="O272" s="60"/>
      <c r="P272" s="60">
        <f t="shared" si="32"/>
        <v>29.15</v>
      </c>
      <c r="IB272"/>
      <c r="IC272"/>
      <c r="ID272"/>
      <c r="IE272"/>
      <c r="IF272"/>
      <c r="IG272"/>
    </row>
    <row r="273" spans="1:241" s="1" customFormat="1" ht="22.5" customHeight="1">
      <c r="A273" s="53" t="s">
        <v>164</v>
      </c>
      <c r="B273" s="57"/>
      <c r="C273" s="57"/>
      <c r="D273" s="60">
        <v>256250</v>
      </c>
      <c r="E273" s="60"/>
      <c r="F273" s="60">
        <f>D273</f>
        <v>256250</v>
      </c>
      <c r="G273" s="111">
        <v>339600</v>
      </c>
      <c r="H273" s="60"/>
      <c r="I273" s="60"/>
      <c r="J273" s="60">
        <f t="shared" si="31"/>
        <v>339600</v>
      </c>
      <c r="K273" s="61"/>
      <c r="L273" s="61"/>
      <c r="M273" s="61"/>
      <c r="N273" s="60">
        <v>764270.711</v>
      </c>
      <c r="O273" s="60"/>
      <c r="P273" s="60">
        <f t="shared" si="32"/>
        <v>764270.711</v>
      </c>
      <c r="IB273"/>
      <c r="IC273"/>
      <c r="ID273"/>
      <c r="IE273"/>
      <c r="IF273"/>
      <c r="IG273"/>
    </row>
    <row r="274" spans="1:241" s="1" customFormat="1" ht="22.5" customHeight="1">
      <c r="A274" s="53" t="s">
        <v>165</v>
      </c>
      <c r="B274" s="57"/>
      <c r="C274" s="57"/>
      <c r="D274" s="60">
        <v>196917</v>
      </c>
      <c r="E274" s="60"/>
      <c r="F274" s="60">
        <f t="shared" si="30"/>
        <v>196917</v>
      </c>
      <c r="G274" s="111">
        <v>230666.67</v>
      </c>
      <c r="H274" s="60"/>
      <c r="I274" s="60"/>
      <c r="J274" s="60">
        <f t="shared" si="31"/>
        <v>230666.67</v>
      </c>
      <c r="K274" s="61"/>
      <c r="L274" s="61"/>
      <c r="M274" s="61"/>
      <c r="N274" s="60">
        <v>425833.33</v>
      </c>
      <c r="O274" s="60"/>
      <c r="P274" s="60">
        <f t="shared" si="32"/>
        <v>425833.33</v>
      </c>
      <c r="IB274"/>
      <c r="IC274"/>
      <c r="ID274"/>
      <c r="IE274"/>
      <c r="IF274"/>
      <c r="IG274"/>
    </row>
    <row r="275" spans="1:241" s="1" customFormat="1" ht="12" customHeight="1" hidden="1">
      <c r="A275" s="52" t="s">
        <v>6</v>
      </c>
      <c r="B275" s="59"/>
      <c r="C275" s="59"/>
      <c r="D275" s="126"/>
      <c r="E275" s="126"/>
      <c r="F275" s="126"/>
      <c r="G275" s="163"/>
      <c r="H275" s="126"/>
      <c r="I275" s="126"/>
      <c r="J275" s="60">
        <f t="shared" si="31"/>
        <v>0</v>
      </c>
      <c r="K275" s="61"/>
      <c r="L275" s="61"/>
      <c r="M275" s="61"/>
      <c r="N275" s="126"/>
      <c r="O275" s="126"/>
      <c r="P275" s="60">
        <f t="shared" si="32"/>
        <v>0</v>
      </c>
      <c r="IB275"/>
      <c r="IC275"/>
      <c r="ID275"/>
      <c r="IE275"/>
      <c r="IF275"/>
      <c r="IG275"/>
    </row>
    <row r="276" spans="1:241" s="1" customFormat="1" ht="33.75" customHeight="1" hidden="1">
      <c r="A276" s="53" t="s">
        <v>39</v>
      </c>
      <c r="B276" s="57"/>
      <c r="C276" s="57"/>
      <c r="D276" s="60"/>
      <c r="E276" s="60"/>
      <c r="F276" s="60"/>
      <c r="G276" s="111"/>
      <c r="H276" s="60"/>
      <c r="I276" s="60"/>
      <c r="J276" s="60">
        <f t="shared" si="31"/>
        <v>0</v>
      </c>
      <c r="K276" s="61"/>
      <c r="L276" s="61"/>
      <c r="M276" s="61"/>
      <c r="N276" s="60"/>
      <c r="O276" s="60"/>
      <c r="P276" s="60">
        <f t="shared" si="32"/>
        <v>0</v>
      </c>
      <c r="IB276"/>
      <c r="IC276"/>
      <c r="ID276"/>
      <c r="IE276"/>
      <c r="IF276"/>
      <c r="IG276"/>
    </row>
    <row r="277" spans="1:241" s="1" customFormat="1" ht="32.25" customHeight="1">
      <c r="A277" s="21" t="s">
        <v>318</v>
      </c>
      <c r="B277" s="7"/>
      <c r="C277" s="7"/>
      <c r="D277" s="14">
        <v>1000</v>
      </c>
      <c r="E277" s="14"/>
      <c r="F277" s="14">
        <f>D277</f>
        <v>1000</v>
      </c>
      <c r="G277" s="111">
        <v>1000</v>
      </c>
      <c r="H277" s="60"/>
      <c r="I277" s="60"/>
      <c r="J277" s="60">
        <f>G277</f>
        <v>1000</v>
      </c>
      <c r="K277" s="61"/>
      <c r="L277" s="61"/>
      <c r="M277" s="61"/>
      <c r="N277" s="60">
        <v>1200</v>
      </c>
      <c r="O277" s="60"/>
      <c r="P277" s="60">
        <f t="shared" si="32"/>
        <v>1200</v>
      </c>
      <c r="IB277"/>
      <c r="IC277"/>
      <c r="ID277"/>
      <c r="IE277"/>
      <c r="IF277"/>
      <c r="IG277"/>
    </row>
    <row r="278" spans="1:241" s="1" customFormat="1" ht="33.75">
      <c r="A278" s="21" t="s">
        <v>285</v>
      </c>
      <c r="B278" s="7"/>
      <c r="C278" s="7"/>
      <c r="D278" s="14">
        <v>1000</v>
      </c>
      <c r="E278" s="14"/>
      <c r="F278" s="14">
        <f>D278</f>
        <v>1000</v>
      </c>
      <c r="G278" s="111">
        <v>300</v>
      </c>
      <c r="H278" s="60"/>
      <c r="I278" s="60"/>
      <c r="J278" s="60">
        <f>G278</f>
        <v>300</v>
      </c>
      <c r="K278" s="61"/>
      <c r="L278" s="61"/>
      <c r="M278" s="61"/>
      <c r="N278" s="60">
        <v>350</v>
      </c>
      <c r="O278" s="60"/>
      <c r="P278" s="60">
        <f t="shared" si="32"/>
        <v>350</v>
      </c>
      <c r="IB278"/>
      <c r="IC278"/>
      <c r="ID278"/>
      <c r="IE278"/>
      <c r="IF278"/>
      <c r="IG278"/>
    </row>
    <row r="279" spans="1:241" s="1" customFormat="1" ht="12">
      <c r="A279" s="52" t="s">
        <v>6</v>
      </c>
      <c r="B279" s="57"/>
      <c r="C279" s="57"/>
      <c r="D279" s="60"/>
      <c r="E279" s="60"/>
      <c r="F279" s="60"/>
      <c r="G279" s="60"/>
      <c r="H279" s="60"/>
      <c r="I279" s="60"/>
      <c r="J279" s="60"/>
      <c r="K279" s="61"/>
      <c r="L279" s="61"/>
      <c r="M279" s="61"/>
      <c r="N279" s="60"/>
      <c r="O279" s="60"/>
      <c r="P279" s="60"/>
      <c r="IB279"/>
      <c r="IC279"/>
      <c r="ID279"/>
      <c r="IE279"/>
      <c r="IF279"/>
      <c r="IG279"/>
    </row>
    <row r="280" spans="1:241" s="1" customFormat="1" ht="33.75">
      <c r="A280" s="53" t="s">
        <v>166</v>
      </c>
      <c r="B280" s="57"/>
      <c r="C280" s="57"/>
      <c r="D280" s="60"/>
      <c r="E280" s="60"/>
      <c r="F280" s="60"/>
      <c r="G280" s="60">
        <f>G273/F273*100</f>
        <v>132.5268292682927</v>
      </c>
      <c r="H280" s="60"/>
      <c r="I280" s="60"/>
      <c r="J280" s="60">
        <f>G280</f>
        <v>132.5268292682927</v>
      </c>
      <c r="K280" s="61"/>
      <c r="L280" s="61"/>
      <c r="M280" s="61"/>
      <c r="N280" s="60">
        <f>N273/J273*100</f>
        <v>225.05026825677268</v>
      </c>
      <c r="O280" s="60"/>
      <c r="P280" s="60">
        <f>N280</f>
        <v>225.05026825677268</v>
      </c>
      <c r="IB280"/>
      <c r="IC280"/>
      <c r="ID280"/>
      <c r="IE280"/>
      <c r="IF280"/>
      <c r="IG280"/>
    </row>
    <row r="281" spans="1:241" s="1" customFormat="1" ht="33.75">
      <c r="A281" s="53" t="s">
        <v>167</v>
      </c>
      <c r="B281" s="57"/>
      <c r="C281" s="57"/>
      <c r="D281" s="60"/>
      <c r="E281" s="60"/>
      <c r="F281" s="60"/>
      <c r="G281" s="60">
        <f>G274/D274*100</f>
        <v>117.13903319672755</v>
      </c>
      <c r="H281" s="60"/>
      <c r="I281" s="60"/>
      <c r="J281" s="60">
        <f>G281</f>
        <v>117.13903319672755</v>
      </c>
      <c r="K281" s="61"/>
      <c r="L281" s="61"/>
      <c r="M281" s="61"/>
      <c r="N281" s="60">
        <f>N274/G274*100</f>
        <v>184.60982247673667</v>
      </c>
      <c r="O281" s="60"/>
      <c r="P281" s="60">
        <f>N281</f>
        <v>184.60982247673667</v>
      </c>
      <c r="IB281"/>
      <c r="IC281"/>
      <c r="ID281"/>
      <c r="IE281"/>
      <c r="IF281"/>
      <c r="IG281"/>
    </row>
    <row r="282" spans="1:241" s="89" customFormat="1" ht="24" customHeight="1">
      <c r="A282" s="80" t="s">
        <v>356</v>
      </c>
      <c r="B282" s="86"/>
      <c r="C282" s="86"/>
      <c r="D282" s="87">
        <f>(D284*D287)+45</f>
        <v>400000</v>
      </c>
      <c r="E282" s="87"/>
      <c r="F282" s="87">
        <f>D282</f>
        <v>400000</v>
      </c>
      <c r="G282" s="87">
        <f>G284*G287+G285*G288</f>
        <v>479999.999999326</v>
      </c>
      <c r="H282" s="87"/>
      <c r="I282" s="87"/>
      <c r="J282" s="87">
        <f>G282</f>
        <v>479999.999999326</v>
      </c>
      <c r="K282" s="87">
        <f>(K284*K287)</f>
        <v>0</v>
      </c>
      <c r="L282" s="87">
        <f>(L284*L287)</f>
        <v>0</v>
      </c>
      <c r="M282" s="87">
        <f>(M284*M287)</f>
        <v>0</v>
      </c>
      <c r="N282" s="87">
        <f>(N284*N287)</f>
        <v>579999.9999983759</v>
      </c>
      <c r="O282" s="87">
        <f>(O284*O287)</f>
        <v>0</v>
      </c>
      <c r="P282" s="87">
        <f>N282</f>
        <v>579999.9999983759</v>
      </c>
      <c r="IB282" s="90"/>
      <c r="IC282" s="90"/>
      <c r="ID282" s="90"/>
      <c r="IE282" s="90"/>
      <c r="IF282" s="90"/>
      <c r="IG282" s="90"/>
    </row>
    <row r="283" spans="1:241" s="1" customFormat="1" ht="12">
      <c r="A283" s="52" t="s">
        <v>5</v>
      </c>
      <c r="B283" s="57"/>
      <c r="C283" s="57"/>
      <c r="D283" s="60"/>
      <c r="E283" s="60"/>
      <c r="F283" s="60"/>
      <c r="G283" s="60"/>
      <c r="H283" s="60"/>
      <c r="I283" s="60"/>
      <c r="J283" s="60"/>
      <c r="K283" s="61"/>
      <c r="L283" s="61"/>
      <c r="M283" s="61"/>
      <c r="N283" s="60"/>
      <c r="O283" s="60"/>
      <c r="P283" s="60"/>
      <c r="IB283"/>
      <c r="IC283"/>
      <c r="ID283"/>
      <c r="IE283"/>
      <c r="IF283"/>
      <c r="IG283"/>
    </row>
    <row r="284" spans="1:241" s="1" customFormat="1" ht="22.5">
      <c r="A284" s="53" t="s">
        <v>298</v>
      </c>
      <c r="B284" s="57"/>
      <c r="C284" s="57"/>
      <c r="D284" s="60">
        <v>2050</v>
      </c>
      <c r="E284" s="60"/>
      <c r="F284" s="60">
        <f>D284</f>
        <v>2050</v>
      </c>
      <c r="G284" s="60">
        <v>1427</v>
      </c>
      <c r="H284" s="60"/>
      <c r="I284" s="60"/>
      <c r="J284" s="60">
        <f>G284</f>
        <v>1427</v>
      </c>
      <c r="K284" s="61"/>
      <c r="L284" s="61"/>
      <c r="M284" s="61"/>
      <c r="N284" s="60">
        <v>2248</v>
      </c>
      <c r="O284" s="60"/>
      <c r="P284" s="60">
        <f>N284</f>
        <v>2248</v>
      </c>
      <c r="IB284"/>
      <c r="IC284"/>
      <c r="ID284"/>
      <c r="IE284"/>
      <c r="IF284"/>
      <c r="IG284"/>
    </row>
    <row r="285" spans="1:241" s="1" customFormat="1" ht="33.75">
      <c r="A285" s="53" t="s">
        <v>302</v>
      </c>
      <c r="B285" s="57"/>
      <c r="C285" s="57"/>
      <c r="D285" s="60"/>
      <c r="E285" s="60"/>
      <c r="F285" s="60"/>
      <c r="G285" s="60">
        <v>1</v>
      </c>
      <c r="H285" s="60"/>
      <c r="I285" s="60"/>
      <c r="J285" s="60">
        <v>1</v>
      </c>
      <c r="K285" s="61"/>
      <c r="L285" s="61"/>
      <c r="M285" s="61"/>
      <c r="N285" s="60"/>
      <c r="O285" s="60"/>
      <c r="P285" s="60"/>
      <c r="IB285"/>
      <c r="IC285"/>
      <c r="ID285"/>
      <c r="IE285"/>
      <c r="IF285"/>
      <c r="IG285"/>
    </row>
    <row r="286" spans="1:241" s="1" customFormat="1" ht="12">
      <c r="A286" s="52" t="s">
        <v>7</v>
      </c>
      <c r="B286" s="57"/>
      <c r="C286" s="57"/>
      <c r="D286" s="60"/>
      <c r="E286" s="60"/>
      <c r="F286" s="60"/>
      <c r="G286" s="60"/>
      <c r="H286" s="60"/>
      <c r="I286" s="60"/>
      <c r="J286" s="60"/>
      <c r="K286" s="61"/>
      <c r="L286" s="61"/>
      <c r="M286" s="61"/>
      <c r="N286" s="60"/>
      <c r="O286" s="60"/>
      <c r="P286" s="60"/>
      <c r="IB286"/>
      <c r="IC286"/>
      <c r="ID286"/>
      <c r="IE286"/>
      <c r="IF286"/>
      <c r="IG286"/>
    </row>
    <row r="287" spans="1:241" s="1" customFormat="1" ht="22.5">
      <c r="A287" s="53" t="s">
        <v>299</v>
      </c>
      <c r="B287" s="57"/>
      <c r="C287" s="57"/>
      <c r="D287" s="60">
        <v>195.1</v>
      </c>
      <c r="E287" s="60"/>
      <c r="F287" s="60">
        <f>D287</f>
        <v>195.1</v>
      </c>
      <c r="G287" s="60">
        <v>224.246671338</v>
      </c>
      <c r="H287" s="60"/>
      <c r="I287" s="60"/>
      <c r="J287" s="60">
        <f>G287</f>
        <v>224.246671338</v>
      </c>
      <c r="K287" s="61"/>
      <c r="L287" s="61"/>
      <c r="M287" s="61"/>
      <c r="N287" s="60">
        <v>258.007117437</v>
      </c>
      <c r="O287" s="60"/>
      <c r="P287" s="60">
        <f>N287</f>
        <v>258.007117437</v>
      </c>
      <c r="IB287"/>
      <c r="IC287"/>
      <c r="ID287"/>
      <c r="IE287"/>
      <c r="IF287"/>
      <c r="IG287"/>
    </row>
    <row r="288" spans="1:241" s="1" customFormat="1" ht="33.75">
      <c r="A288" s="53" t="s">
        <v>303</v>
      </c>
      <c r="B288" s="57"/>
      <c r="C288" s="57"/>
      <c r="D288" s="60"/>
      <c r="E288" s="60"/>
      <c r="F288" s="60"/>
      <c r="G288" s="60">
        <v>160000</v>
      </c>
      <c r="H288" s="60"/>
      <c r="I288" s="60"/>
      <c r="J288" s="60">
        <f>G288</f>
        <v>160000</v>
      </c>
      <c r="K288" s="61"/>
      <c r="L288" s="61"/>
      <c r="M288" s="61"/>
      <c r="N288" s="60"/>
      <c r="O288" s="60"/>
      <c r="P288" s="60"/>
      <c r="IB288"/>
      <c r="IC288"/>
      <c r="ID288"/>
      <c r="IE288"/>
      <c r="IF288"/>
      <c r="IG288"/>
    </row>
    <row r="289" spans="1:241" s="1" customFormat="1" ht="12">
      <c r="A289" s="52" t="s">
        <v>6</v>
      </c>
      <c r="B289" s="57"/>
      <c r="C289" s="57"/>
      <c r="D289" s="60"/>
      <c r="E289" s="60"/>
      <c r="F289" s="60"/>
      <c r="G289" s="60"/>
      <c r="H289" s="60"/>
      <c r="I289" s="60"/>
      <c r="J289" s="60"/>
      <c r="K289" s="61"/>
      <c r="L289" s="61"/>
      <c r="M289" s="61"/>
      <c r="N289" s="60"/>
      <c r="O289" s="60"/>
      <c r="P289" s="60"/>
      <c r="IB289"/>
      <c r="IC289"/>
      <c r="ID289"/>
      <c r="IE289"/>
      <c r="IF289"/>
      <c r="IG289"/>
    </row>
    <row r="290" spans="1:241" s="1" customFormat="1" ht="24.75" customHeight="1">
      <c r="A290" s="53" t="s">
        <v>300</v>
      </c>
      <c r="B290" s="57"/>
      <c r="C290" s="57"/>
      <c r="D290" s="60"/>
      <c r="E290" s="60"/>
      <c r="F290" s="60"/>
      <c r="G290" s="60">
        <f>G284/D284*100</f>
        <v>69.60975609756098</v>
      </c>
      <c r="H290" s="60"/>
      <c r="I290" s="60"/>
      <c r="J290" s="60">
        <f>G290</f>
        <v>69.60975609756098</v>
      </c>
      <c r="K290" s="61"/>
      <c r="L290" s="61"/>
      <c r="M290" s="61"/>
      <c r="N290" s="60">
        <f>N284/G284*100</f>
        <v>157.5332866152768</v>
      </c>
      <c r="O290" s="60"/>
      <c r="P290" s="60">
        <f>N290</f>
        <v>157.5332866152768</v>
      </c>
      <c r="IB290"/>
      <c r="IC290"/>
      <c r="ID290"/>
      <c r="IE290"/>
      <c r="IF290"/>
      <c r="IG290"/>
    </row>
    <row r="291" spans="1:241" s="1" customFormat="1" ht="33.75">
      <c r="A291" s="53" t="s">
        <v>301</v>
      </c>
      <c r="B291" s="57"/>
      <c r="C291" s="57"/>
      <c r="D291" s="60"/>
      <c r="E291" s="60"/>
      <c r="F291" s="60"/>
      <c r="G291" s="60">
        <f>G287/D287*100</f>
        <v>114.93934973757047</v>
      </c>
      <c r="H291" s="60"/>
      <c r="I291" s="60"/>
      <c r="J291" s="60">
        <f>G291</f>
        <v>114.93934973757047</v>
      </c>
      <c r="K291" s="61"/>
      <c r="L291" s="61"/>
      <c r="M291" s="61"/>
      <c r="N291" s="60">
        <f>N287/G287*100</f>
        <v>115.05504893230452</v>
      </c>
      <c r="O291" s="60"/>
      <c r="P291" s="60">
        <f>N291</f>
        <v>115.05504893230452</v>
      </c>
      <c r="IB291"/>
      <c r="IC291"/>
      <c r="ID291"/>
      <c r="IE291"/>
      <c r="IF291"/>
      <c r="IG291"/>
    </row>
    <row r="292" spans="1:241" s="98" customFormat="1" ht="27" customHeight="1">
      <c r="A292" s="80" t="s">
        <v>357</v>
      </c>
      <c r="B292" s="86"/>
      <c r="C292" s="86"/>
      <c r="D292" s="87"/>
      <c r="E292" s="87">
        <f>E294*E297</f>
        <v>4065000</v>
      </c>
      <c r="F292" s="87">
        <f>F294*F297</f>
        <v>4065000</v>
      </c>
      <c r="G292" s="87"/>
      <c r="H292" s="87">
        <v>4482000</v>
      </c>
      <c r="I292" s="87"/>
      <c r="J292" s="87">
        <v>4482000</v>
      </c>
      <c r="K292" s="87">
        <f>K294*K297-4</f>
        <v>-4</v>
      </c>
      <c r="L292" s="87">
        <f>L294*L297-4</f>
        <v>-4</v>
      </c>
      <c r="M292" s="87">
        <f>M294*M297-4</f>
        <v>-4</v>
      </c>
      <c r="N292" s="87"/>
      <c r="O292" s="199">
        <f>O294*O297+O295*O298</f>
        <v>18674999.999994</v>
      </c>
      <c r="P292" s="199">
        <f>N292+O292</f>
        <v>18674999.999994</v>
      </c>
      <c r="IB292" s="99"/>
      <c r="IC292" s="99"/>
      <c r="ID292" s="99"/>
      <c r="IE292" s="99"/>
      <c r="IF292" s="99"/>
      <c r="IG292" s="99"/>
    </row>
    <row r="293" spans="1:241" s="47" customFormat="1" ht="12">
      <c r="A293" s="52" t="s">
        <v>5</v>
      </c>
      <c r="B293" s="59"/>
      <c r="C293" s="59"/>
      <c r="D293" s="126"/>
      <c r="E293" s="126"/>
      <c r="F293" s="60"/>
      <c r="G293" s="126"/>
      <c r="H293" s="126"/>
      <c r="I293" s="126"/>
      <c r="J293" s="60"/>
      <c r="K293" s="61"/>
      <c r="L293" s="61"/>
      <c r="M293" s="61"/>
      <c r="N293" s="126"/>
      <c r="O293" s="126"/>
      <c r="P293" s="60"/>
      <c r="IB293" s="48"/>
      <c r="IC293" s="48"/>
      <c r="ID293" s="48"/>
      <c r="IE293" s="48"/>
      <c r="IF293" s="48"/>
      <c r="IG293" s="48"/>
    </row>
    <row r="294" spans="1:241" s="47" customFormat="1" ht="25.5" customHeight="1">
      <c r="A294" s="53" t="s">
        <v>168</v>
      </c>
      <c r="B294" s="57"/>
      <c r="C294" s="57"/>
      <c r="D294" s="60"/>
      <c r="E294" s="14">
        <v>24</v>
      </c>
      <c r="F294" s="60">
        <f>E294</f>
        <v>24</v>
      </c>
      <c r="G294" s="60"/>
      <c r="H294" s="60">
        <v>29</v>
      </c>
      <c r="I294" s="60"/>
      <c r="J294" s="60">
        <v>29</v>
      </c>
      <c r="K294" s="61"/>
      <c r="L294" s="61"/>
      <c r="M294" s="61"/>
      <c r="N294" s="60"/>
      <c r="O294" s="60">
        <v>15</v>
      </c>
      <c r="P294" s="60">
        <f>O294</f>
        <v>15</v>
      </c>
      <c r="IB294" s="48"/>
      <c r="IC294" s="48"/>
      <c r="ID294" s="48"/>
      <c r="IE294" s="48"/>
      <c r="IF294" s="48"/>
      <c r="IG294" s="48"/>
    </row>
    <row r="295" spans="1:241" s="47" customFormat="1" ht="25.5" customHeight="1">
      <c r="A295" s="53" t="s">
        <v>463</v>
      </c>
      <c r="B295" s="57"/>
      <c r="C295" s="57"/>
      <c r="D295" s="60"/>
      <c r="E295" s="14"/>
      <c r="F295" s="60"/>
      <c r="G295" s="60"/>
      <c r="H295" s="60"/>
      <c r="I295" s="60"/>
      <c r="J295" s="60"/>
      <c r="K295" s="61"/>
      <c r="L295" s="61"/>
      <c r="M295" s="61"/>
      <c r="N295" s="60"/>
      <c r="O295" s="60">
        <v>7</v>
      </c>
      <c r="P295" s="60">
        <f>O295</f>
        <v>7</v>
      </c>
      <c r="IB295" s="48"/>
      <c r="IC295" s="48"/>
      <c r="ID295" s="48"/>
      <c r="IE295" s="48"/>
      <c r="IF295" s="48"/>
      <c r="IG295" s="48"/>
    </row>
    <row r="296" spans="1:241" s="47" customFormat="1" ht="12">
      <c r="A296" s="52" t="s">
        <v>7</v>
      </c>
      <c r="B296" s="59"/>
      <c r="C296" s="59"/>
      <c r="D296" s="126"/>
      <c r="E296" s="126"/>
      <c r="F296" s="60"/>
      <c r="G296" s="126"/>
      <c r="H296" s="126"/>
      <c r="I296" s="126"/>
      <c r="J296" s="60"/>
      <c r="K296" s="61"/>
      <c r="L296" s="61"/>
      <c r="M296" s="61"/>
      <c r="N296" s="126"/>
      <c r="O296" s="126"/>
      <c r="P296" s="60"/>
      <c r="IB296" s="48"/>
      <c r="IC296" s="48"/>
      <c r="ID296" s="48"/>
      <c r="IE296" s="48"/>
      <c r="IF296" s="48"/>
      <c r="IG296" s="48"/>
    </row>
    <row r="297" spans="1:241" s="47" customFormat="1" ht="26.25" customHeight="1">
      <c r="A297" s="53" t="s">
        <v>169</v>
      </c>
      <c r="B297" s="57"/>
      <c r="C297" s="57"/>
      <c r="D297" s="60"/>
      <c r="E297" s="60">
        <v>169375</v>
      </c>
      <c r="F297" s="60">
        <f>E297</f>
        <v>169375</v>
      </c>
      <c r="G297" s="60"/>
      <c r="H297" s="60">
        <v>154553</v>
      </c>
      <c r="I297" s="60"/>
      <c r="J297" s="60">
        <v>154553</v>
      </c>
      <c r="K297" s="61"/>
      <c r="L297" s="61"/>
      <c r="M297" s="61"/>
      <c r="N297" s="60"/>
      <c r="O297" s="60">
        <v>1125000</v>
      </c>
      <c r="P297" s="60">
        <f>O297</f>
        <v>1125000</v>
      </c>
      <c r="IB297" s="48"/>
      <c r="IC297" s="48"/>
      <c r="ID297" s="48"/>
      <c r="IE297" s="48"/>
      <c r="IF297" s="48"/>
      <c r="IG297" s="48"/>
    </row>
    <row r="298" spans="1:241" s="47" customFormat="1" ht="26.25" customHeight="1">
      <c r="A298" s="53" t="s">
        <v>464</v>
      </c>
      <c r="B298" s="57"/>
      <c r="C298" s="57"/>
      <c r="D298" s="60"/>
      <c r="E298" s="60"/>
      <c r="F298" s="60"/>
      <c r="G298" s="60"/>
      <c r="H298" s="111"/>
      <c r="I298" s="60"/>
      <c r="J298" s="60"/>
      <c r="K298" s="61"/>
      <c r="L298" s="61"/>
      <c r="M298" s="61"/>
      <c r="N298" s="60"/>
      <c r="O298" s="60">
        <v>257142.857142</v>
      </c>
      <c r="P298" s="60">
        <f>O298</f>
        <v>257142.857142</v>
      </c>
      <c r="IB298" s="48"/>
      <c r="IC298" s="48"/>
      <c r="ID298" s="48"/>
      <c r="IE298" s="48"/>
      <c r="IF298" s="48"/>
      <c r="IG298" s="48"/>
    </row>
    <row r="299" spans="1:241" s="47" customFormat="1" ht="12">
      <c r="A299" s="52" t="s">
        <v>6</v>
      </c>
      <c r="B299" s="57"/>
      <c r="C299" s="57"/>
      <c r="D299" s="60"/>
      <c r="E299" s="60"/>
      <c r="F299" s="60"/>
      <c r="G299" s="60"/>
      <c r="H299" s="60"/>
      <c r="I299" s="60"/>
      <c r="J299" s="60"/>
      <c r="K299" s="61"/>
      <c r="L299" s="61"/>
      <c r="M299" s="61"/>
      <c r="N299" s="60"/>
      <c r="O299" s="60"/>
      <c r="P299" s="60"/>
      <c r="IB299" s="48"/>
      <c r="IC299" s="48"/>
      <c r="ID299" s="48"/>
      <c r="IE299" s="48"/>
      <c r="IF299" s="48"/>
      <c r="IG299" s="48"/>
    </row>
    <row r="300" spans="1:241" s="47" customFormat="1" ht="35.25" customHeight="1">
      <c r="A300" s="53" t="s">
        <v>170</v>
      </c>
      <c r="B300" s="57"/>
      <c r="C300" s="57"/>
      <c r="D300" s="60"/>
      <c r="E300" s="60"/>
      <c r="F300" s="60"/>
      <c r="G300" s="60"/>
      <c r="H300" s="60">
        <f>H297/E297*100</f>
        <v>91.2490036900369</v>
      </c>
      <c r="I300" s="60"/>
      <c r="J300" s="60">
        <v>58.5</v>
      </c>
      <c r="K300" s="61"/>
      <c r="L300" s="61"/>
      <c r="M300" s="61"/>
      <c r="N300" s="60"/>
      <c r="O300" s="60">
        <f>O297/H297*100</f>
        <v>727.9056375482844</v>
      </c>
      <c r="P300" s="60">
        <f>O300</f>
        <v>727.9056375482844</v>
      </c>
      <c r="IB300" s="48"/>
      <c r="IC300" s="48"/>
      <c r="ID300" s="48"/>
      <c r="IE300" s="48"/>
      <c r="IF300" s="48"/>
      <c r="IG300" s="48"/>
    </row>
    <row r="301" spans="1:235" s="83" customFormat="1" ht="15" customHeight="1">
      <c r="A301" s="193" t="s">
        <v>435</v>
      </c>
      <c r="B301" s="105"/>
      <c r="C301" s="105"/>
      <c r="D301" s="116"/>
      <c r="E301" s="116">
        <f>E303+E350</f>
        <v>27028000</v>
      </c>
      <c r="F301" s="116">
        <f>F303+F350</f>
        <v>27028000</v>
      </c>
      <c r="G301" s="116">
        <f>G303</f>
        <v>584999.9999982599</v>
      </c>
      <c r="H301" s="116">
        <f>H303+H350</f>
        <v>98971999.99997011</v>
      </c>
      <c r="I301" s="116"/>
      <c r="J301" s="116">
        <f>G301+H301</f>
        <v>99556999.99996836</v>
      </c>
      <c r="K301" s="116" t="e">
        <f>K303+K350</f>
        <v>#REF!</v>
      </c>
      <c r="L301" s="116" t="e">
        <f>L303+L350</f>
        <v>#REF!</v>
      </c>
      <c r="M301" s="116" t="e">
        <f>M303+M350</f>
        <v>#REF!</v>
      </c>
      <c r="N301" s="116">
        <f>N303</f>
        <v>0</v>
      </c>
      <c r="O301" s="116">
        <f>O303+O350</f>
        <v>92750000.00450002</v>
      </c>
      <c r="P301" s="116">
        <f>N301+O301</f>
        <v>92750000.00450002</v>
      </c>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8"/>
      <c r="AL301" s="118"/>
      <c r="AM301" s="118"/>
      <c r="AN301" s="118"/>
      <c r="AO301" s="118"/>
      <c r="AP301" s="118"/>
      <c r="AQ301" s="118"/>
      <c r="AR301" s="118"/>
      <c r="AS301" s="118"/>
      <c r="AT301" s="118"/>
      <c r="AU301" s="118"/>
      <c r="AV301" s="118"/>
      <c r="AW301" s="118"/>
      <c r="AX301" s="118"/>
      <c r="AY301" s="118"/>
      <c r="AZ301" s="118"/>
      <c r="BA301" s="118"/>
      <c r="BB301" s="118"/>
      <c r="BC301" s="118"/>
      <c r="BD301" s="118"/>
      <c r="BE301" s="118"/>
      <c r="BF301" s="118"/>
      <c r="BG301" s="118"/>
      <c r="BH301" s="118"/>
      <c r="BI301" s="118"/>
      <c r="BJ301" s="118"/>
      <c r="BK301" s="118"/>
      <c r="BL301" s="118"/>
      <c r="BM301" s="118"/>
      <c r="BN301" s="118"/>
      <c r="BO301" s="118"/>
      <c r="BP301" s="118"/>
      <c r="BQ301" s="118"/>
      <c r="BR301" s="118"/>
      <c r="BS301" s="118"/>
      <c r="BT301" s="118"/>
      <c r="BU301" s="118"/>
      <c r="BV301" s="118"/>
      <c r="BW301" s="118"/>
      <c r="BX301" s="118"/>
      <c r="BY301" s="118"/>
      <c r="BZ301" s="118"/>
      <c r="CA301" s="118"/>
      <c r="CB301" s="118"/>
      <c r="CC301" s="118"/>
      <c r="CD301" s="118"/>
      <c r="CE301" s="118"/>
      <c r="CF301" s="118"/>
      <c r="CG301" s="118"/>
      <c r="CH301" s="118"/>
      <c r="CI301" s="118"/>
      <c r="CJ301" s="118"/>
      <c r="CK301" s="118"/>
      <c r="CL301" s="118"/>
      <c r="CM301" s="118"/>
      <c r="CN301" s="118"/>
      <c r="CO301" s="118"/>
      <c r="CP301" s="118"/>
      <c r="CQ301" s="118"/>
      <c r="CR301" s="118"/>
      <c r="CS301" s="118"/>
      <c r="CT301" s="118"/>
      <c r="CU301" s="118"/>
      <c r="CV301" s="118"/>
      <c r="CW301" s="118"/>
      <c r="CX301" s="118"/>
      <c r="CY301" s="118"/>
      <c r="CZ301" s="118"/>
      <c r="DA301" s="118"/>
      <c r="DB301" s="118"/>
      <c r="DC301" s="118"/>
      <c r="DD301" s="118"/>
      <c r="DE301" s="118"/>
      <c r="DF301" s="118"/>
      <c r="DG301" s="118"/>
      <c r="DH301" s="118"/>
      <c r="DI301" s="118"/>
      <c r="DJ301" s="118"/>
      <c r="DK301" s="118"/>
      <c r="DL301" s="118"/>
      <c r="DM301" s="118"/>
      <c r="DN301" s="118"/>
      <c r="DO301" s="118"/>
      <c r="DP301" s="118"/>
      <c r="DQ301" s="118"/>
      <c r="DR301" s="118"/>
      <c r="DS301" s="118"/>
      <c r="DT301" s="118"/>
      <c r="DU301" s="118"/>
      <c r="DV301" s="118"/>
      <c r="DW301" s="118"/>
      <c r="DX301" s="118"/>
      <c r="DY301" s="118"/>
      <c r="DZ301" s="118"/>
      <c r="EA301" s="118"/>
      <c r="EB301" s="118"/>
      <c r="EC301" s="118"/>
      <c r="ED301" s="118"/>
      <c r="EE301" s="118"/>
      <c r="EF301" s="118"/>
      <c r="EG301" s="118"/>
      <c r="EH301" s="118"/>
      <c r="EI301" s="118"/>
      <c r="EJ301" s="118"/>
      <c r="EK301" s="118"/>
      <c r="EL301" s="118"/>
      <c r="EM301" s="118"/>
      <c r="EN301" s="118"/>
      <c r="EO301" s="118"/>
      <c r="EP301" s="118"/>
      <c r="EQ301" s="118"/>
      <c r="ER301" s="118"/>
      <c r="ES301" s="118"/>
      <c r="ET301" s="118"/>
      <c r="EU301" s="118"/>
      <c r="EV301" s="118"/>
      <c r="EW301" s="118"/>
      <c r="EX301" s="118"/>
      <c r="EY301" s="118"/>
      <c r="EZ301" s="118"/>
      <c r="FA301" s="118"/>
      <c r="FB301" s="118"/>
      <c r="FC301" s="118"/>
      <c r="FD301" s="118"/>
      <c r="FE301" s="118"/>
      <c r="FF301" s="118"/>
      <c r="FG301" s="118"/>
      <c r="FH301" s="118"/>
      <c r="FI301" s="118"/>
      <c r="FJ301" s="118"/>
      <c r="FK301" s="118"/>
      <c r="FL301" s="118"/>
      <c r="FM301" s="118"/>
      <c r="FN301" s="118"/>
      <c r="FO301" s="118"/>
      <c r="FP301" s="118"/>
      <c r="FQ301" s="118"/>
      <c r="FR301" s="118"/>
      <c r="FS301" s="118"/>
      <c r="FT301" s="118"/>
      <c r="FU301" s="118"/>
      <c r="FV301" s="118"/>
      <c r="FW301" s="118"/>
      <c r="FX301" s="118"/>
      <c r="FY301" s="118"/>
      <c r="FZ301" s="118"/>
      <c r="GA301" s="118"/>
      <c r="GB301" s="118"/>
      <c r="GC301" s="118"/>
      <c r="GD301" s="118"/>
      <c r="GE301" s="118"/>
      <c r="GF301" s="118"/>
      <c r="GG301" s="118"/>
      <c r="GH301" s="118"/>
      <c r="GI301" s="118"/>
      <c r="GJ301" s="118"/>
      <c r="GK301" s="118"/>
      <c r="GL301" s="118"/>
      <c r="GM301" s="118"/>
      <c r="GN301" s="118"/>
      <c r="GO301" s="118"/>
      <c r="GP301" s="118"/>
      <c r="GQ301" s="118"/>
      <c r="GR301" s="118"/>
      <c r="GS301" s="118"/>
      <c r="GT301" s="118"/>
      <c r="GU301" s="118"/>
      <c r="GV301" s="118"/>
      <c r="GW301" s="118"/>
      <c r="GX301" s="118"/>
      <c r="GY301" s="118"/>
      <c r="GZ301" s="118"/>
      <c r="HA301" s="118"/>
      <c r="HB301" s="118"/>
      <c r="HC301" s="118"/>
      <c r="HD301" s="118"/>
      <c r="HE301" s="118"/>
      <c r="HF301" s="118"/>
      <c r="HG301" s="118"/>
      <c r="HH301" s="118"/>
      <c r="HI301" s="118"/>
      <c r="HJ301" s="118"/>
      <c r="HK301" s="118"/>
      <c r="HL301" s="118"/>
      <c r="HM301" s="118"/>
      <c r="HN301" s="118"/>
      <c r="HO301" s="118"/>
      <c r="HP301" s="118"/>
      <c r="HQ301" s="118"/>
      <c r="HR301" s="118"/>
      <c r="HS301" s="118"/>
      <c r="HT301" s="118"/>
      <c r="HU301" s="118"/>
      <c r="HV301" s="118"/>
      <c r="HW301" s="118"/>
      <c r="HX301" s="118"/>
      <c r="HY301" s="118"/>
      <c r="HZ301" s="118"/>
      <c r="IA301" s="118"/>
    </row>
    <row r="302" spans="1:16" ht="45" customHeight="1">
      <c r="A302" s="22" t="s">
        <v>171</v>
      </c>
      <c r="B302" s="7"/>
      <c r="C302" s="7"/>
      <c r="D302" s="17"/>
      <c r="E302" s="13"/>
      <c r="F302" s="13"/>
      <c r="G302" s="17"/>
      <c r="H302" s="13"/>
      <c r="I302" s="13"/>
      <c r="J302" s="13"/>
      <c r="K302" s="17" t="e">
        <f>H302/E302*100</f>
        <v>#DIV/0!</v>
      </c>
      <c r="L302" s="10"/>
      <c r="M302" s="10"/>
      <c r="N302" s="17"/>
      <c r="O302" s="13"/>
      <c r="P302" s="13"/>
    </row>
    <row r="303" spans="1:235" s="83" customFormat="1" ht="22.5" customHeight="1">
      <c r="A303" s="80" t="s">
        <v>191</v>
      </c>
      <c r="B303" s="75"/>
      <c r="C303" s="75"/>
      <c r="D303" s="76"/>
      <c r="E303" s="87">
        <f>E304+E320+E313+E341</f>
        <v>26028000</v>
      </c>
      <c r="F303" s="87">
        <f>F304+F320+F313+F341</f>
        <v>26028000</v>
      </c>
      <c r="G303" s="87">
        <f>G304+G320+G313</f>
        <v>584999.9999982599</v>
      </c>
      <c r="H303" s="87">
        <f>H304+H320+H313+H341</f>
        <v>91971999.99997011</v>
      </c>
      <c r="I303" s="87">
        <f>I304+I320+I313+I341</f>
        <v>0</v>
      </c>
      <c r="J303" s="87">
        <f>J304+J320+J313+J341</f>
        <v>92556999.99996836</v>
      </c>
      <c r="K303" s="87" t="e">
        <f>K304+K320+K313+K341+#REF!</f>
        <v>#REF!</v>
      </c>
      <c r="L303" s="87" t="e">
        <f>L304+L320+L313+L341+#REF!</f>
        <v>#REF!</v>
      </c>
      <c r="M303" s="87" t="e">
        <f>M304+M320+M313+M341+#REF!</f>
        <v>#REF!</v>
      </c>
      <c r="N303" s="87">
        <f>N304+N320+N313+N341</f>
        <v>0</v>
      </c>
      <c r="O303" s="87">
        <f>O304+O320+O313+O341+0.01</f>
        <v>74850000.00450002</v>
      </c>
      <c r="P303" s="87">
        <f>P304+P320+P313+P341</f>
        <v>74849999.99450001</v>
      </c>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8"/>
      <c r="AL303" s="118"/>
      <c r="AM303" s="118"/>
      <c r="AN303" s="118"/>
      <c r="AO303" s="118"/>
      <c r="AP303" s="118"/>
      <c r="AQ303" s="118"/>
      <c r="AR303" s="118"/>
      <c r="AS303" s="118"/>
      <c r="AT303" s="118"/>
      <c r="AU303" s="118"/>
      <c r="AV303" s="118"/>
      <c r="AW303" s="118"/>
      <c r="AX303" s="118"/>
      <c r="AY303" s="118"/>
      <c r="AZ303" s="118"/>
      <c r="BA303" s="118"/>
      <c r="BB303" s="118"/>
      <c r="BC303" s="118"/>
      <c r="BD303" s="118"/>
      <c r="BE303" s="118"/>
      <c r="BF303" s="118"/>
      <c r="BG303" s="118"/>
      <c r="BH303" s="118"/>
      <c r="BI303" s="118"/>
      <c r="BJ303" s="118"/>
      <c r="BK303" s="118"/>
      <c r="BL303" s="118"/>
      <c r="BM303" s="118"/>
      <c r="BN303" s="118"/>
      <c r="BO303" s="118"/>
      <c r="BP303" s="118"/>
      <c r="BQ303" s="118"/>
      <c r="BR303" s="118"/>
      <c r="BS303" s="118"/>
      <c r="BT303" s="118"/>
      <c r="BU303" s="118"/>
      <c r="BV303" s="118"/>
      <c r="BW303" s="118"/>
      <c r="BX303" s="118"/>
      <c r="BY303" s="118"/>
      <c r="BZ303" s="118"/>
      <c r="CA303" s="118"/>
      <c r="CB303" s="118"/>
      <c r="CC303" s="118"/>
      <c r="CD303" s="118"/>
      <c r="CE303" s="118"/>
      <c r="CF303" s="118"/>
      <c r="CG303" s="118"/>
      <c r="CH303" s="118"/>
      <c r="CI303" s="118"/>
      <c r="CJ303" s="118"/>
      <c r="CK303" s="118"/>
      <c r="CL303" s="118"/>
      <c r="CM303" s="118"/>
      <c r="CN303" s="118"/>
      <c r="CO303" s="118"/>
      <c r="CP303" s="118"/>
      <c r="CQ303" s="118"/>
      <c r="CR303" s="118"/>
      <c r="CS303" s="118"/>
      <c r="CT303" s="118"/>
      <c r="CU303" s="118"/>
      <c r="CV303" s="118"/>
      <c r="CW303" s="118"/>
      <c r="CX303" s="118"/>
      <c r="CY303" s="118"/>
      <c r="CZ303" s="118"/>
      <c r="DA303" s="118"/>
      <c r="DB303" s="118"/>
      <c r="DC303" s="118"/>
      <c r="DD303" s="118"/>
      <c r="DE303" s="118"/>
      <c r="DF303" s="118"/>
      <c r="DG303" s="118"/>
      <c r="DH303" s="118"/>
      <c r="DI303" s="118"/>
      <c r="DJ303" s="118"/>
      <c r="DK303" s="118"/>
      <c r="DL303" s="118"/>
      <c r="DM303" s="118"/>
      <c r="DN303" s="118"/>
      <c r="DO303" s="118"/>
      <c r="DP303" s="118"/>
      <c r="DQ303" s="118"/>
      <c r="DR303" s="118"/>
      <c r="DS303" s="118"/>
      <c r="DT303" s="118"/>
      <c r="DU303" s="118"/>
      <c r="DV303" s="118"/>
      <c r="DW303" s="118"/>
      <c r="DX303" s="118"/>
      <c r="DY303" s="118"/>
      <c r="DZ303" s="118"/>
      <c r="EA303" s="118"/>
      <c r="EB303" s="118"/>
      <c r="EC303" s="118"/>
      <c r="ED303" s="118"/>
      <c r="EE303" s="118"/>
      <c r="EF303" s="118"/>
      <c r="EG303" s="118"/>
      <c r="EH303" s="118"/>
      <c r="EI303" s="118"/>
      <c r="EJ303" s="118"/>
      <c r="EK303" s="118"/>
      <c r="EL303" s="118"/>
      <c r="EM303" s="118"/>
      <c r="EN303" s="118"/>
      <c r="EO303" s="118"/>
      <c r="EP303" s="118"/>
      <c r="EQ303" s="118"/>
      <c r="ER303" s="118"/>
      <c r="ES303" s="118"/>
      <c r="ET303" s="118"/>
      <c r="EU303" s="118"/>
      <c r="EV303" s="118"/>
      <c r="EW303" s="118"/>
      <c r="EX303" s="118"/>
      <c r="EY303" s="118"/>
      <c r="EZ303" s="118"/>
      <c r="FA303" s="118"/>
      <c r="FB303" s="118"/>
      <c r="FC303" s="118"/>
      <c r="FD303" s="118"/>
      <c r="FE303" s="118"/>
      <c r="FF303" s="118"/>
      <c r="FG303" s="118"/>
      <c r="FH303" s="118"/>
      <c r="FI303" s="118"/>
      <c r="FJ303" s="118"/>
      <c r="FK303" s="118"/>
      <c r="FL303" s="118"/>
      <c r="FM303" s="118"/>
      <c r="FN303" s="118"/>
      <c r="FO303" s="118"/>
      <c r="FP303" s="118"/>
      <c r="FQ303" s="118"/>
      <c r="FR303" s="118"/>
      <c r="FS303" s="118"/>
      <c r="FT303" s="118"/>
      <c r="FU303" s="118"/>
      <c r="FV303" s="118"/>
      <c r="FW303" s="118"/>
      <c r="FX303" s="118"/>
      <c r="FY303" s="118"/>
      <c r="FZ303" s="118"/>
      <c r="GA303" s="118"/>
      <c r="GB303" s="118"/>
      <c r="GC303" s="118"/>
      <c r="GD303" s="118"/>
      <c r="GE303" s="118"/>
      <c r="GF303" s="118"/>
      <c r="GG303" s="118"/>
      <c r="GH303" s="118"/>
      <c r="GI303" s="118"/>
      <c r="GJ303" s="118"/>
      <c r="GK303" s="118"/>
      <c r="GL303" s="118"/>
      <c r="GM303" s="118"/>
      <c r="GN303" s="118"/>
      <c r="GO303" s="118"/>
      <c r="GP303" s="118"/>
      <c r="GQ303" s="118"/>
      <c r="GR303" s="118"/>
      <c r="GS303" s="118"/>
      <c r="GT303" s="118"/>
      <c r="GU303" s="118"/>
      <c r="GV303" s="118"/>
      <c r="GW303" s="118"/>
      <c r="GX303" s="118"/>
      <c r="GY303" s="118"/>
      <c r="GZ303" s="118"/>
      <c r="HA303" s="118"/>
      <c r="HB303" s="118"/>
      <c r="HC303" s="118"/>
      <c r="HD303" s="118"/>
      <c r="HE303" s="118"/>
      <c r="HF303" s="118"/>
      <c r="HG303" s="118"/>
      <c r="HH303" s="118"/>
      <c r="HI303" s="118"/>
      <c r="HJ303" s="118"/>
      <c r="HK303" s="118"/>
      <c r="HL303" s="118"/>
      <c r="HM303" s="118"/>
      <c r="HN303" s="118"/>
      <c r="HO303" s="118"/>
      <c r="HP303" s="118"/>
      <c r="HQ303" s="118"/>
      <c r="HR303" s="118"/>
      <c r="HS303" s="118"/>
      <c r="HT303" s="118"/>
      <c r="HU303" s="118"/>
      <c r="HV303" s="118"/>
      <c r="HW303" s="118"/>
      <c r="HX303" s="118"/>
      <c r="HY303" s="118"/>
      <c r="HZ303" s="118"/>
      <c r="IA303" s="118"/>
    </row>
    <row r="304" spans="1:235" s="90" customFormat="1" ht="22.5">
      <c r="A304" s="80" t="s">
        <v>358</v>
      </c>
      <c r="B304" s="86"/>
      <c r="C304" s="86"/>
      <c r="D304" s="87"/>
      <c r="E304" s="87">
        <f>E308*E310-20</f>
        <v>2500000</v>
      </c>
      <c r="F304" s="87">
        <f>E304</f>
        <v>2500000</v>
      </c>
      <c r="G304" s="87"/>
      <c r="H304" s="87">
        <f>H308*H310</f>
        <v>19901999.999997</v>
      </c>
      <c r="I304" s="87"/>
      <c r="J304" s="87">
        <f>H304</f>
        <v>19901999.999997</v>
      </c>
      <c r="K304" s="87">
        <f>K308*K310</f>
        <v>79607.3631410829</v>
      </c>
      <c r="L304" s="87">
        <f>L308*L310</f>
        <v>0</v>
      </c>
      <c r="M304" s="87">
        <f>M308*M310</f>
        <v>0</v>
      </c>
      <c r="N304" s="87"/>
      <c r="O304" s="87">
        <f>O308*O310</f>
        <v>39499999.9992</v>
      </c>
      <c r="P304" s="87">
        <f>N304+O304</f>
        <v>39499999.9992</v>
      </c>
      <c r="Q304" s="89"/>
      <c r="R304" s="89"/>
      <c r="S304" s="89"/>
      <c r="T304" s="89"/>
      <c r="U304" s="89"/>
      <c r="V304" s="89"/>
      <c r="W304" s="89"/>
      <c r="X304" s="89"/>
      <c r="Y304" s="89"/>
      <c r="Z304" s="89"/>
      <c r="AA304" s="89"/>
      <c r="AB304" s="89"/>
      <c r="AC304" s="89"/>
      <c r="AD304" s="89"/>
      <c r="AE304" s="89"/>
      <c r="AF304" s="89"/>
      <c r="AG304" s="89"/>
      <c r="AH304" s="89"/>
      <c r="AI304" s="89"/>
      <c r="AJ304" s="89"/>
      <c r="AK304" s="89"/>
      <c r="AL304" s="89"/>
      <c r="AM304" s="89"/>
      <c r="AN304" s="89"/>
      <c r="AO304" s="89"/>
      <c r="AP304" s="89"/>
      <c r="AQ304" s="89"/>
      <c r="AR304" s="89"/>
      <c r="AS304" s="89"/>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c r="BW304" s="89"/>
      <c r="BX304" s="89"/>
      <c r="BY304" s="89"/>
      <c r="BZ304" s="89"/>
      <c r="CA304" s="89"/>
      <c r="CB304" s="89"/>
      <c r="CC304" s="89"/>
      <c r="CD304" s="89"/>
      <c r="CE304" s="89"/>
      <c r="CF304" s="89"/>
      <c r="CG304" s="89"/>
      <c r="CH304" s="89"/>
      <c r="CI304" s="89"/>
      <c r="CJ304" s="89"/>
      <c r="CK304" s="89"/>
      <c r="CL304" s="89"/>
      <c r="CM304" s="89"/>
      <c r="CN304" s="89"/>
      <c r="CO304" s="89"/>
      <c r="CP304" s="89"/>
      <c r="CQ304" s="89"/>
      <c r="CR304" s="89"/>
      <c r="CS304" s="89"/>
      <c r="CT304" s="89"/>
      <c r="CU304" s="89"/>
      <c r="CV304" s="89"/>
      <c r="CW304" s="89"/>
      <c r="CX304" s="89"/>
      <c r="CY304" s="89"/>
      <c r="CZ304" s="89"/>
      <c r="DA304" s="89"/>
      <c r="DB304" s="89"/>
      <c r="DC304" s="89"/>
      <c r="DD304" s="89"/>
      <c r="DE304" s="89"/>
      <c r="DF304" s="89"/>
      <c r="DG304" s="89"/>
      <c r="DH304" s="89"/>
      <c r="DI304" s="89"/>
      <c r="DJ304" s="89"/>
      <c r="DK304" s="89"/>
      <c r="DL304" s="89"/>
      <c r="DM304" s="89"/>
      <c r="DN304" s="89"/>
      <c r="DO304" s="89"/>
      <c r="DP304" s="89"/>
      <c r="DQ304" s="89"/>
      <c r="DR304" s="89"/>
      <c r="DS304" s="89"/>
      <c r="DT304" s="89"/>
      <c r="DU304" s="89"/>
      <c r="DV304" s="89"/>
      <c r="DW304" s="89"/>
      <c r="DX304" s="89"/>
      <c r="DY304" s="89"/>
      <c r="DZ304" s="89"/>
      <c r="EA304" s="89"/>
      <c r="EB304" s="89"/>
      <c r="EC304" s="89"/>
      <c r="ED304" s="89"/>
      <c r="EE304" s="89"/>
      <c r="EF304" s="89"/>
      <c r="EG304" s="89"/>
      <c r="EH304" s="89"/>
      <c r="EI304" s="89"/>
      <c r="EJ304" s="89"/>
      <c r="EK304" s="89"/>
      <c r="EL304" s="89"/>
      <c r="EM304" s="89"/>
      <c r="EN304" s="89"/>
      <c r="EO304" s="89"/>
      <c r="EP304" s="89"/>
      <c r="EQ304" s="89"/>
      <c r="ER304" s="89"/>
      <c r="ES304" s="89"/>
      <c r="ET304" s="89"/>
      <c r="EU304" s="89"/>
      <c r="EV304" s="89"/>
      <c r="EW304" s="89"/>
      <c r="EX304" s="89"/>
      <c r="EY304" s="89"/>
      <c r="EZ304" s="89"/>
      <c r="FA304" s="89"/>
      <c r="FB304" s="89"/>
      <c r="FC304" s="89"/>
      <c r="FD304" s="89"/>
      <c r="FE304" s="89"/>
      <c r="FF304" s="89"/>
      <c r="FG304" s="89"/>
      <c r="FH304" s="89"/>
      <c r="FI304" s="89"/>
      <c r="FJ304" s="89"/>
      <c r="FK304" s="89"/>
      <c r="FL304" s="89"/>
      <c r="FM304" s="89"/>
      <c r="FN304" s="89"/>
      <c r="FO304" s="89"/>
      <c r="FP304" s="89"/>
      <c r="FQ304" s="89"/>
      <c r="FR304" s="89"/>
      <c r="FS304" s="89"/>
      <c r="FT304" s="89"/>
      <c r="FU304" s="89"/>
      <c r="FV304" s="89"/>
      <c r="FW304" s="89"/>
      <c r="FX304" s="89"/>
      <c r="FY304" s="89"/>
      <c r="FZ304" s="89"/>
      <c r="GA304" s="89"/>
      <c r="GB304" s="89"/>
      <c r="GC304" s="89"/>
      <c r="GD304" s="89"/>
      <c r="GE304" s="89"/>
      <c r="GF304" s="89"/>
      <c r="GG304" s="89"/>
      <c r="GH304" s="89"/>
      <c r="GI304" s="89"/>
      <c r="GJ304" s="89"/>
      <c r="GK304" s="89"/>
      <c r="GL304" s="89"/>
      <c r="GM304" s="89"/>
      <c r="GN304" s="89"/>
      <c r="GO304" s="89"/>
      <c r="GP304" s="89"/>
      <c r="GQ304" s="89"/>
      <c r="GR304" s="89"/>
      <c r="GS304" s="89"/>
      <c r="GT304" s="89"/>
      <c r="GU304" s="89"/>
      <c r="GV304" s="89"/>
      <c r="GW304" s="89"/>
      <c r="GX304" s="89"/>
      <c r="GY304" s="89"/>
      <c r="GZ304" s="89"/>
      <c r="HA304" s="89"/>
      <c r="HB304" s="89"/>
      <c r="HC304" s="89"/>
      <c r="HD304" s="89"/>
      <c r="HE304" s="89"/>
      <c r="HF304" s="89"/>
      <c r="HG304" s="89"/>
      <c r="HH304" s="89"/>
      <c r="HI304" s="89"/>
      <c r="HJ304" s="89"/>
      <c r="HK304" s="89"/>
      <c r="HL304" s="89"/>
      <c r="HM304" s="89"/>
      <c r="HN304" s="89"/>
      <c r="HO304" s="89"/>
      <c r="HP304" s="89"/>
      <c r="HQ304" s="89"/>
      <c r="HR304" s="89"/>
      <c r="HS304" s="89"/>
      <c r="HT304" s="89"/>
      <c r="HU304" s="89"/>
      <c r="HV304" s="89"/>
      <c r="HW304" s="89"/>
      <c r="HX304" s="89"/>
      <c r="HY304" s="89"/>
      <c r="HZ304" s="89"/>
      <c r="IA304" s="89"/>
    </row>
    <row r="305" spans="1:16" ht="11.25">
      <c r="A305" s="20" t="s">
        <v>4</v>
      </c>
      <c r="B305" s="5"/>
      <c r="C305" s="5"/>
      <c r="D305" s="17"/>
      <c r="E305" s="13"/>
      <c r="F305" s="13"/>
      <c r="G305" s="17"/>
      <c r="H305" s="13"/>
      <c r="I305" s="13"/>
      <c r="J305" s="13"/>
      <c r="K305" s="17"/>
      <c r="L305" s="10"/>
      <c r="M305" s="10"/>
      <c r="N305" s="17"/>
      <c r="O305" s="13"/>
      <c r="P305" s="13"/>
    </row>
    <row r="306" spans="1:16" ht="22.5">
      <c r="A306" s="53" t="s">
        <v>172</v>
      </c>
      <c r="B306" s="57"/>
      <c r="C306" s="57"/>
      <c r="D306" s="60"/>
      <c r="E306" s="60">
        <v>1172</v>
      </c>
      <c r="F306" s="60">
        <f>E306</f>
        <v>1172</v>
      </c>
      <c r="G306" s="60"/>
      <c r="H306" s="60">
        <f>F306</f>
        <v>1172</v>
      </c>
      <c r="I306" s="60"/>
      <c r="J306" s="60">
        <f>H306</f>
        <v>1172</v>
      </c>
      <c r="K306" s="60"/>
      <c r="L306" s="62"/>
      <c r="M306" s="62"/>
      <c r="N306" s="60"/>
      <c r="O306" s="60">
        <f>H306</f>
        <v>1172</v>
      </c>
      <c r="P306" s="60">
        <f>O306</f>
        <v>1172</v>
      </c>
    </row>
    <row r="307" spans="1:16" ht="11.25">
      <c r="A307" s="52" t="s">
        <v>5</v>
      </c>
      <c r="B307" s="59"/>
      <c r="C307" s="59"/>
      <c r="D307" s="60"/>
      <c r="E307" s="126"/>
      <c r="F307" s="126"/>
      <c r="G307" s="60"/>
      <c r="H307" s="126"/>
      <c r="I307" s="126"/>
      <c r="J307" s="126"/>
      <c r="K307" s="60" t="e">
        <f>H307/E307*100</f>
        <v>#DIV/0!</v>
      </c>
      <c r="L307" s="126"/>
      <c r="M307" s="126"/>
      <c r="N307" s="60"/>
      <c r="O307" s="126"/>
      <c r="P307" s="126"/>
    </row>
    <row r="308" spans="1:16" ht="22.5">
      <c r="A308" s="53" t="s">
        <v>173</v>
      </c>
      <c r="B308" s="57"/>
      <c r="C308" s="57"/>
      <c r="D308" s="60"/>
      <c r="E308" s="60">
        <v>19</v>
      </c>
      <c r="F308" s="60">
        <f>E308</f>
        <v>19</v>
      </c>
      <c r="G308" s="60"/>
      <c r="H308" s="60">
        <f>132+3</f>
        <v>135</v>
      </c>
      <c r="I308" s="60"/>
      <c r="J308" s="60">
        <f>H308</f>
        <v>135</v>
      </c>
      <c r="K308" s="60">
        <f>H308/E308*100</f>
        <v>710.5263157894738</v>
      </c>
      <c r="L308" s="60"/>
      <c r="M308" s="60"/>
      <c r="N308" s="60"/>
      <c r="O308" s="60">
        <v>180</v>
      </c>
      <c r="P308" s="60">
        <f>O308</f>
        <v>180</v>
      </c>
    </row>
    <row r="309" spans="1:16" ht="11.25">
      <c r="A309" s="52" t="s">
        <v>7</v>
      </c>
      <c r="B309" s="59"/>
      <c r="C309" s="59"/>
      <c r="D309" s="60"/>
      <c r="E309" s="126"/>
      <c r="F309" s="126"/>
      <c r="G309" s="60"/>
      <c r="H309" s="126"/>
      <c r="I309" s="126"/>
      <c r="J309" s="126"/>
      <c r="K309" s="60" t="e">
        <f>H309/E309*100</f>
        <v>#DIV/0!</v>
      </c>
      <c r="L309" s="126"/>
      <c r="M309" s="126"/>
      <c r="N309" s="60"/>
      <c r="O309" s="126"/>
      <c r="P309" s="126"/>
    </row>
    <row r="310" spans="1:16" ht="24" customHeight="1">
      <c r="A310" s="53" t="s">
        <v>174</v>
      </c>
      <c r="B310" s="57"/>
      <c r="C310" s="57"/>
      <c r="D310" s="60"/>
      <c r="E310" s="60">
        <v>131580</v>
      </c>
      <c r="F310" s="60">
        <f>E310</f>
        <v>131580</v>
      </c>
      <c r="G310" s="60"/>
      <c r="H310" s="60">
        <f>147422.2222222</f>
        <v>147422.2222222</v>
      </c>
      <c r="I310" s="60"/>
      <c r="J310" s="60">
        <f>H310</f>
        <v>147422.2222222</v>
      </c>
      <c r="K310" s="60">
        <f>H310/E310*100</f>
        <v>112.03999256893147</v>
      </c>
      <c r="L310" s="60"/>
      <c r="M310" s="60"/>
      <c r="N310" s="60"/>
      <c r="O310" s="60">
        <v>219444.44444</v>
      </c>
      <c r="P310" s="60">
        <f>O310</f>
        <v>219444.44444</v>
      </c>
    </row>
    <row r="311" spans="1:16" ht="11.25">
      <c r="A311" s="52" t="s">
        <v>6</v>
      </c>
      <c r="B311" s="59"/>
      <c r="C311" s="59"/>
      <c r="D311" s="60"/>
      <c r="E311" s="60"/>
      <c r="F311" s="60"/>
      <c r="G311" s="60"/>
      <c r="H311" s="60"/>
      <c r="I311" s="60"/>
      <c r="J311" s="60"/>
      <c r="K311" s="60"/>
      <c r="L311" s="60"/>
      <c r="M311" s="60"/>
      <c r="N311" s="60"/>
      <c r="O311" s="60"/>
      <c r="P311" s="60"/>
    </row>
    <row r="312" spans="1:16" ht="50.25" customHeight="1">
      <c r="A312" s="53" t="s">
        <v>175</v>
      </c>
      <c r="B312" s="57"/>
      <c r="C312" s="57"/>
      <c r="D312" s="60"/>
      <c r="E312" s="60"/>
      <c r="F312" s="60"/>
      <c r="G312" s="60"/>
      <c r="H312" s="60">
        <f>H308/H306*100</f>
        <v>11.518771331058021</v>
      </c>
      <c r="I312" s="60"/>
      <c r="J312" s="60">
        <f>J308/J306*100</f>
        <v>11.518771331058021</v>
      </c>
      <c r="K312" s="60" t="e">
        <f>K308/K306*100</f>
        <v>#DIV/0!</v>
      </c>
      <c r="L312" s="60" t="e">
        <f>L308/L306*100</f>
        <v>#DIV/0!</v>
      </c>
      <c r="M312" s="60" t="e">
        <f>M308/M306*100</f>
        <v>#DIV/0!</v>
      </c>
      <c r="N312" s="60"/>
      <c r="O312" s="60">
        <f>O308/O306*100</f>
        <v>15.358361774744028</v>
      </c>
      <c r="P312" s="60">
        <f>P308/P306*100</f>
        <v>15.358361774744028</v>
      </c>
    </row>
    <row r="313" spans="1:235" s="90" customFormat="1" ht="29.25" customHeight="1">
      <c r="A313" s="80" t="s">
        <v>359</v>
      </c>
      <c r="B313" s="86"/>
      <c r="C313" s="86"/>
      <c r="D313" s="87"/>
      <c r="E313" s="87">
        <f>5000000</f>
        <v>5000000</v>
      </c>
      <c r="F313" s="87">
        <f>E313</f>
        <v>5000000</v>
      </c>
      <c r="G313" s="87"/>
      <c r="H313" s="87">
        <f>H317*H319</f>
        <v>32499999.999971997</v>
      </c>
      <c r="I313" s="87"/>
      <c r="J313" s="87">
        <f>H313</f>
        <v>32499999.999971997</v>
      </c>
      <c r="K313" s="87"/>
      <c r="L313" s="87"/>
      <c r="M313" s="87"/>
      <c r="N313" s="87"/>
      <c r="O313" s="87">
        <f>O317*O319-0.01</f>
        <v>35349999.9953</v>
      </c>
      <c r="P313" s="87">
        <f>N313+O313</f>
        <v>35349999.9953</v>
      </c>
      <c r="Q313" s="89"/>
      <c r="R313" s="89"/>
      <c r="S313" s="89"/>
      <c r="T313" s="89"/>
      <c r="U313" s="89"/>
      <c r="V313" s="89"/>
      <c r="W313" s="89"/>
      <c r="X313" s="89"/>
      <c r="Y313" s="89"/>
      <c r="Z313" s="89"/>
      <c r="AA313" s="89"/>
      <c r="AB313" s="89"/>
      <c r="AC313" s="89"/>
      <c r="AD313" s="89"/>
      <c r="AE313" s="89"/>
      <c r="AF313" s="89"/>
      <c r="AG313" s="89"/>
      <c r="AH313" s="89"/>
      <c r="AI313" s="89"/>
      <c r="AJ313" s="89"/>
      <c r="AK313" s="89"/>
      <c r="AL313" s="89"/>
      <c r="AM313" s="89"/>
      <c r="AN313" s="89"/>
      <c r="AO313" s="89"/>
      <c r="AP313" s="89"/>
      <c r="AQ313" s="89"/>
      <c r="AR313" s="89"/>
      <c r="AS313" s="89"/>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c r="BW313" s="89"/>
      <c r="BX313" s="89"/>
      <c r="BY313" s="89"/>
      <c r="BZ313" s="89"/>
      <c r="CA313" s="89"/>
      <c r="CB313" s="89"/>
      <c r="CC313" s="89"/>
      <c r="CD313" s="89"/>
      <c r="CE313" s="89"/>
      <c r="CF313" s="89"/>
      <c r="CG313" s="89"/>
      <c r="CH313" s="89"/>
      <c r="CI313" s="89"/>
      <c r="CJ313" s="89"/>
      <c r="CK313" s="89"/>
      <c r="CL313" s="89"/>
      <c r="CM313" s="89"/>
      <c r="CN313" s="89"/>
      <c r="CO313" s="89"/>
      <c r="CP313" s="89"/>
      <c r="CQ313" s="89"/>
      <c r="CR313" s="89"/>
      <c r="CS313" s="89"/>
      <c r="CT313" s="89"/>
      <c r="CU313" s="89"/>
      <c r="CV313" s="89"/>
      <c r="CW313" s="89"/>
      <c r="CX313" s="89"/>
      <c r="CY313" s="89"/>
      <c r="CZ313" s="89"/>
      <c r="DA313" s="89"/>
      <c r="DB313" s="89"/>
      <c r="DC313" s="89"/>
      <c r="DD313" s="89"/>
      <c r="DE313" s="89"/>
      <c r="DF313" s="89"/>
      <c r="DG313" s="89"/>
      <c r="DH313" s="89"/>
      <c r="DI313" s="89"/>
      <c r="DJ313" s="89"/>
      <c r="DK313" s="89"/>
      <c r="DL313" s="89"/>
      <c r="DM313" s="89"/>
      <c r="DN313" s="89"/>
      <c r="DO313" s="89"/>
      <c r="DP313" s="89"/>
      <c r="DQ313" s="89"/>
      <c r="DR313" s="89"/>
      <c r="DS313" s="89"/>
      <c r="DT313" s="89"/>
      <c r="DU313" s="89"/>
      <c r="DV313" s="89"/>
      <c r="DW313" s="89"/>
      <c r="DX313" s="89"/>
      <c r="DY313" s="89"/>
      <c r="DZ313" s="89"/>
      <c r="EA313" s="89"/>
      <c r="EB313" s="89"/>
      <c r="EC313" s="89"/>
      <c r="ED313" s="89"/>
      <c r="EE313" s="89"/>
      <c r="EF313" s="89"/>
      <c r="EG313" s="89"/>
      <c r="EH313" s="89"/>
      <c r="EI313" s="89"/>
      <c r="EJ313" s="89"/>
      <c r="EK313" s="89"/>
      <c r="EL313" s="89"/>
      <c r="EM313" s="89"/>
      <c r="EN313" s="89"/>
      <c r="EO313" s="89"/>
      <c r="EP313" s="89"/>
      <c r="EQ313" s="89"/>
      <c r="ER313" s="89"/>
      <c r="ES313" s="89"/>
      <c r="ET313" s="89"/>
      <c r="EU313" s="89"/>
      <c r="EV313" s="89"/>
      <c r="EW313" s="89"/>
      <c r="EX313" s="89"/>
      <c r="EY313" s="89"/>
      <c r="EZ313" s="89"/>
      <c r="FA313" s="89"/>
      <c r="FB313" s="89"/>
      <c r="FC313" s="89"/>
      <c r="FD313" s="89"/>
      <c r="FE313" s="89"/>
      <c r="FF313" s="89"/>
      <c r="FG313" s="89"/>
      <c r="FH313" s="89"/>
      <c r="FI313" s="89"/>
      <c r="FJ313" s="89"/>
      <c r="FK313" s="89"/>
      <c r="FL313" s="89"/>
      <c r="FM313" s="89"/>
      <c r="FN313" s="89"/>
      <c r="FO313" s="89"/>
      <c r="FP313" s="89"/>
      <c r="FQ313" s="89"/>
      <c r="FR313" s="89"/>
      <c r="FS313" s="89"/>
      <c r="FT313" s="89"/>
      <c r="FU313" s="89"/>
      <c r="FV313" s="89"/>
      <c r="FW313" s="89"/>
      <c r="FX313" s="89"/>
      <c r="FY313" s="89"/>
      <c r="FZ313" s="89"/>
      <c r="GA313" s="89"/>
      <c r="GB313" s="89"/>
      <c r="GC313" s="89"/>
      <c r="GD313" s="89"/>
      <c r="GE313" s="89"/>
      <c r="GF313" s="89"/>
      <c r="GG313" s="89"/>
      <c r="GH313" s="89"/>
      <c r="GI313" s="89"/>
      <c r="GJ313" s="89"/>
      <c r="GK313" s="89"/>
      <c r="GL313" s="89"/>
      <c r="GM313" s="89"/>
      <c r="GN313" s="89"/>
      <c r="GO313" s="89"/>
      <c r="GP313" s="89"/>
      <c r="GQ313" s="89"/>
      <c r="GR313" s="89"/>
      <c r="GS313" s="89"/>
      <c r="GT313" s="89"/>
      <c r="GU313" s="89"/>
      <c r="GV313" s="89"/>
      <c r="GW313" s="89"/>
      <c r="GX313" s="89"/>
      <c r="GY313" s="89"/>
      <c r="GZ313" s="89"/>
      <c r="HA313" s="89"/>
      <c r="HB313" s="89"/>
      <c r="HC313" s="89"/>
      <c r="HD313" s="89"/>
      <c r="HE313" s="89"/>
      <c r="HF313" s="89"/>
      <c r="HG313" s="89"/>
      <c r="HH313" s="89"/>
      <c r="HI313" s="89"/>
      <c r="HJ313" s="89"/>
      <c r="HK313" s="89"/>
      <c r="HL313" s="89"/>
      <c r="HM313" s="89"/>
      <c r="HN313" s="89"/>
      <c r="HO313" s="89"/>
      <c r="HP313" s="89"/>
      <c r="HQ313" s="89"/>
      <c r="HR313" s="89"/>
      <c r="HS313" s="89"/>
      <c r="HT313" s="89"/>
      <c r="HU313" s="89"/>
      <c r="HV313" s="89"/>
      <c r="HW313" s="89"/>
      <c r="HX313" s="89"/>
      <c r="HY313" s="89"/>
      <c r="HZ313" s="89"/>
      <c r="IA313" s="89"/>
    </row>
    <row r="314" spans="1:235" s="68" customFormat="1" ht="11.25">
      <c r="A314" s="20" t="s">
        <v>4</v>
      </c>
      <c r="B314" s="7"/>
      <c r="C314" s="7"/>
      <c r="D314" s="14"/>
      <c r="E314" s="14"/>
      <c r="F314" s="14"/>
      <c r="G314" s="14"/>
      <c r="H314" s="14"/>
      <c r="I314" s="14"/>
      <c r="J314" s="14"/>
      <c r="K314" s="14"/>
      <c r="L314" s="14"/>
      <c r="M314" s="14"/>
      <c r="N314" s="14"/>
      <c r="O314" s="14"/>
      <c r="P314" s="14"/>
      <c r="Q314" s="67"/>
      <c r="R314" s="67"/>
      <c r="S314" s="67"/>
      <c r="T314" s="67"/>
      <c r="U314" s="67"/>
      <c r="V314" s="67"/>
      <c r="W314" s="67"/>
      <c r="X314" s="67"/>
      <c r="Y314" s="67"/>
      <c r="Z314" s="67"/>
      <c r="AA314" s="67"/>
      <c r="AB314" s="67"/>
      <c r="AC314" s="67"/>
      <c r="AD314" s="67"/>
      <c r="AE314" s="67"/>
      <c r="AF314" s="67"/>
      <c r="AG314" s="67"/>
      <c r="AH314" s="67"/>
      <c r="AI314" s="67"/>
      <c r="AJ314" s="67"/>
      <c r="AK314" s="67"/>
      <c r="AL314" s="67"/>
      <c r="AM314" s="67"/>
      <c r="AN314" s="67"/>
      <c r="AO314" s="67"/>
      <c r="AP314" s="67"/>
      <c r="AQ314" s="67"/>
      <c r="AR314" s="67"/>
      <c r="AS314" s="67"/>
      <c r="AT314" s="67"/>
      <c r="AU314" s="67"/>
      <c r="AV314" s="67"/>
      <c r="AW314" s="67"/>
      <c r="AX314" s="67"/>
      <c r="AY314" s="67"/>
      <c r="AZ314" s="67"/>
      <c r="BA314" s="67"/>
      <c r="BB314" s="67"/>
      <c r="BC314" s="67"/>
      <c r="BD314" s="67"/>
      <c r="BE314" s="67"/>
      <c r="BF314" s="67"/>
      <c r="BG314" s="67"/>
      <c r="BH314" s="67"/>
      <c r="BI314" s="67"/>
      <c r="BJ314" s="67"/>
      <c r="BK314" s="67"/>
      <c r="BL314" s="67"/>
      <c r="BM314" s="67"/>
      <c r="BN314" s="67"/>
      <c r="BO314" s="67"/>
      <c r="BP314" s="67"/>
      <c r="BQ314" s="67"/>
      <c r="BR314" s="67"/>
      <c r="BS314" s="67"/>
      <c r="BT314" s="67"/>
      <c r="BU314" s="67"/>
      <c r="BV314" s="67"/>
      <c r="BW314" s="67"/>
      <c r="BX314" s="67"/>
      <c r="BY314" s="67"/>
      <c r="BZ314" s="67"/>
      <c r="CA314" s="67"/>
      <c r="CB314" s="67"/>
      <c r="CC314" s="67"/>
      <c r="CD314" s="67"/>
      <c r="CE314" s="67"/>
      <c r="CF314" s="67"/>
      <c r="CG314" s="67"/>
      <c r="CH314" s="67"/>
      <c r="CI314" s="67"/>
      <c r="CJ314" s="67"/>
      <c r="CK314" s="67"/>
      <c r="CL314" s="67"/>
      <c r="CM314" s="67"/>
      <c r="CN314" s="67"/>
      <c r="CO314" s="67"/>
      <c r="CP314" s="67"/>
      <c r="CQ314" s="67"/>
      <c r="CR314" s="67"/>
      <c r="CS314" s="67"/>
      <c r="CT314" s="67"/>
      <c r="CU314" s="67"/>
      <c r="CV314" s="67"/>
      <c r="CW314" s="67"/>
      <c r="CX314" s="67"/>
      <c r="CY314" s="67"/>
      <c r="CZ314" s="67"/>
      <c r="DA314" s="67"/>
      <c r="DB314" s="67"/>
      <c r="DC314" s="67"/>
      <c r="DD314" s="67"/>
      <c r="DE314" s="67"/>
      <c r="DF314" s="67"/>
      <c r="DG314" s="67"/>
      <c r="DH314" s="67"/>
      <c r="DI314" s="67"/>
      <c r="DJ314" s="67"/>
      <c r="DK314" s="67"/>
      <c r="DL314" s="67"/>
      <c r="DM314" s="67"/>
      <c r="DN314" s="67"/>
      <c r="DO314" s="67"/>
      <c r="DP314" s="67"/>
      <c r="DQ314" s="67"/>
      <c r="DR314" s="67"/>
      <c r="DS314" s="67"/>
      <c r="DT314" s="67"/>
      <c r="DU314" s="67"/>
      <c r="DV314" s="67"/>
      <c r="DW314" s="67"/>
      <c r="DX314" s="67"/>
      <c r="DY314" s="67"/>
      <c r="DZ314" s="67"/>
      <c r="EA314" s="67"/>
      <c r="EB314" s="67"/>
      <c r="EC314" s="67"/>
      <c r="ED314" s="67"/>
      <c r="EE314" s="67"/>
      <c r="EF314" s="67"/>
      <c r="EG314" s="67"/>
      <c r="EH314" s="67"/>
      <c r="EI314" s="67"/>
      <c r="EJ314" s="67"/>
      <c r="EK314" s="67"/>
      <c r="EL314" s="67"/>
      <c r="EM314" s="67"/>
      <c r="EN314" s="67"/>
      <c r="EO314" s="67"/>
      <c r="EP314" s="67"/>
      <c r="EQ314" s="67"/>
      <c r="ER314" s="67"/>
      <c r="ES314" s="67"/>
      <c r="ET314" s="67"/>
      <c r="EU314" s="67"/>
      <c r="EV314" s="67"/>
      <c r="EW314" s="67"/>
      <c r="EX314" s="67"/>
      <c r="EY314" s="67"/>
      <c r="EZ314" s="67"/>
      <c r="FA314" s="67"/>
      <c r="FB314" s="67"/>
      <c r="FC314" s="67"/>
      <c r="FD314" s="67"/>
      <c r="FE314" s="67"/>
      <c r="FF314" s="67"/>
      <c r="FG314" s="67"/>
      <c r="FH314" s="67"/>
      <c r="FI314" s="67"/>
      <c r="FJ314" s="67"/>
      <c r="FK314" s="67"/>
      <c r="FL314" s="67"/>
      <c r="FM314" s="67"/>
      <c r="FN314" s="67"/>
      <c r="FO314" s="67"/>
      <c r="FP314" s="67"/>
      <c r="FQ314" s="67"/>
      <c r="FR314" s="67"/>
      <c r="FS314" s="67"/>
      <c r="FT314" s="67"/>
      <c r="FU314" s="67"/>
      <c r="FV314" s="67"/>
      <c r="FW314" s="67"/>
      <c r="FX314" s="67"/>
      <c r="FY314" s="67"/>
      <c r="FZ314" s="67"/>
      <c r="GA314" s="67"/>
      <c r="GB314" s="67"/>
      <c r="GC314" s="67"/>
      <c r="GD314" s="67"/>
      <c r="GE314" s="67"/>
      <c r="GF314" s="67"/>
      <c r="GG314" s="67"/>
      <c r="GH314" s="67"/>
      <c r="GI314" s="67"/>
      <c r="GJ314" s="67"/>
      <c r="GK314" s="67"/>
      <c r="GL314" s="67"/>
      <c r="GM314" s="67"/>
      <c r="GN314" s="67"/>
      <c r="GO314" s="67"/>
      <c r="GP314" s="67"/>
      <c r="GQ314" s="67"/>
      <c r="GR314" s="67"/>
      <c r="GS314" s="67"/>
      <c r="GT314" s="67"/>
      <c r="GU314" s="67"/>
      <c r="GV314" s="67"/>
      <c r="GW314" s="67"/>
      <c r="GX314" s="67"/>
      <c r="GY314" s="67"/>
      <c r="GZ314" s="67"/>
      <c r="HA314" s="67"/>
      <c r="HB314" s="67"/>
      <c r="HC314" s="67"/>
      <c r="HD314" s="67"/>
      <c r="HE314" s="67"/>
      <c r="HF314" s="67"/>
      <c r="HG314" s="67"/>
      <c r="HH314" s="67"/>
      <c r="HI314" s="67"/>
      <c r="HJ314" s="67"/>
      <c r="HK314" s="67"/>
      <c r="HL314" s="67"/>
      <c r="HM314" s="67"/>
      <c r="HN314" s="67"/>
      <c r="HO314" s="67"/>
      <c r="HP314" s="67"/>
      <c r="HQ314" s="67"/>
      <c r="HR314" s="67"/>
      <c r="HS314" s="67"/>
      <c r="HT314" s="67"/>
      <c r="HU314" s="67"/>
      <c r="HV314" s="67"/>
      <c r="HW314" s="67"/>
      <c r="HX314" s="67"/>
      <c r="HY314" s="67"/>
      <c r="HZ314" s="67"/>
      <c r="IA314" s="67"/>
    </row>
    <row r="315" spans="1:235" s="68" customFormat="1" ht="25.5" customHeight="1">
      <c r="A315" s="21" t="s">
        <v>254</v>
      </c>
      <c r="B315" s="7"/>
      <c r="C315" s="7"/>
      <c r="D315" s="14"/>
      <c r="E315" s="14">
        <f>(1511*70)/100</f>
        <v>1057.7</v>
      </c>
      <c r="F315" s="14">
        <f>E315</f>
        <v>1057.7</v>
      </c>
      <c r="G315" s="14"/>
      <c r="H315" s="14">
        <f>1058-35</f>
        <v>1023</v>
      </c>
      <c r="I315" s="14"/>
      <c r="J315" s="14">
        <f>H315</f>
        <v>1023</v>
      </c>
      <c r="K315" s="14"/>
      <c r="L315" s="14"/>
      <c r="M315" s="14"/>
      <c r="N315" s="14"/>
      <c r="O315" s="14">
        <f>1023-43</f>
        <v>980</v>
      </c>
      <c r="P315" s="14">
        <f>O315</f>
        <v>980</v>
      </c>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67"/>
      <c r="BO315" s="67"/>
      <c r="BP315" s="67"/>
      <c r="BQ315" s="67"/>
      <c r="BR315" s="67"/>
      <c r="BS315" s="67"/>
      <c r="BT315" s="67"/>
      <c r="BU315" s="67"/>
      <c r="BV315" s="67"/>
      <c r="BW315" s="67"/>
      <c r="BX315" s="67"/>
      <c r="BY315" s="67"/>
      <c r="BZ315" s="67"/>
      <c r="CA315" s="67"/>
      <c r="CB315" s="67"/>
      <c r="CC315" s="67"/>
      <c r="CD315" s="67"/>
      <c r="CE315" s="67"/>
      <c r="CF315" s="67"/>
      <c r="CG315" s="67"/>
      <c r="CH315" s="67"/>
      <c r="CI315" s="67"/>
      <c r="CJ315" s="67"/>
      <c r="CK315" s="67"/>
      <c r="CL315" s="67"/>
      <c r="CM315" s="67"/>
      <c r="CN315" s="67"/>
      <c r="CO315" s="67"/>
      <c r="CP315" s="67"/>
      <c r="CQ315" s="67"/>
      <c r="CR315" s="67"/>
      <c r="CS315" s="67"/>
      <c r="CT315" s="67"/>
      <c r="CU315" s="67"/>
      <c r="CV315" s="67"/>
      <c r="CW315" s="67"/>
      <c r="CX315" s="67"/>
      <c r="CY315" s="67"/>
      <c r="CZ315" s="67"/>
      <c r="DA315" s="67"/>
      <c r="DB315" s="67"/>
      <c r="DC315" s="67"/>
      <c r="DD315" s="67"/>
      <c r="DE315" s="67"/>
      <c r="DF315" s="67"/>
      <c r="DG315" s="67"/>
      <c r="DH315" s="67"/>
      <c r="DI315" s="67"/>
      <c r="DJ315" s="67"/>
      <c r="DK315" s="67"/>
      <c r="DL315" s="67"/>
      <c r="DM315" s="67"/>
      <c r="DN315" s="67"/>
      <c r="DO315" s="67"/>
      <c r="DP315" s="67"/>
      <c r="DQ315" s="67"/>
      <c r="DR315" s="67"/>
      <c r="DS315" s="67"/>
      <c r="DT315" s="67"/>
      <c r="DU315" s="67"/>
      <c r="DV315" s="67"/>
      <c r="DW315" s="67"/>
      <c r="DX315" s="67"/>
      <c r="DY315" s="67"/>
      <c r="DZ315" s="67"/>
      <c r="EA315" s="67"/>
      <c r="EB315" s="67"/>
      <c r="EC315" s="67"/>
      <c r="ED315" s="67"/>
      <c r="EE315" s="67"/>
      <c r="EF315" s="67"/>
      <c r="EG315" s="67"/>
      <c r="EH315" s="67"/>
      <c r="EI315" s="67"/>
      <c r="EJ315" s="67"/>
      <c r="EK315" s="67"/>
      <c r="EL315" s="67"/>
      <c r="EM315" s="67"/>
      <c r="EN315" s="67"/>
      <c r="EO315" s="67"/>
      <c r="EP315" s="67"/>
      <c r="EQ315" s="67"/>
      <c r="ER315" s="67"/>
      <c r="ES315" s="67"/>
      <c r="ET315" s="67"/>
      <c r="EU315" s="67"/>
      <c r="EV315" s="67"/>
      <c r="EW315" s="67"/>
      <c r="EX315" s="67"/>
      <c r="EY315" s="67"/>
      <c r="EZ315" s="67"/>
      <c r="FA315" s="67"/>
      <c r="FB315" s="67"/>
      <c r="FC315" s="67"/>
      <c r="FD315" s="67"/>
      <c r="FE315" s="67"/>
      <c r="FF315" s="67"/>
      <c r="FG315" s="67"/>
      <c r="FH315" s="67"/>
      <c r="FI315" s="67"/>
      <c r="FJ315" s="67"/>
      <c r="FK315" s="67"/>
      <c r="FL315" s="67"/>
      <c r="FM315" s="67"/>
      <c r="FN315" s="67"/>
      <c r="FO315" s="67"/>
      <c r="FP315" s="67"/>
      <c r="FQ315" s="67"/>
      <c r="FR315" s="67"/>
      <c r="FS315" s="67"/>
      <c r="FT315" s="67"/>
      <c r="FU315" s="67"/>
      <c r="FV315" s="67"/>
      <c r="FW315" s="67"/>
      <c r="FX315" s="67"/>
      <c r="FY315" s="67"/>
      <c r="FZ315" s="67"/>
      <c r="GA315" s="67"/>
      <c r="GB315" s="67"/>
      <c r="GC315" s="67"/>
      <c r="GD315" s="67"/>
      <c r="GE315" s="67"/>
      <c r="GF315" s="67"/>
      <c r="GG315" s="67"/>
      <c r="GH315" s="67"/>
      <c r="GI315" s="67"/>
      <c r="GJ315" s="67"/>
      <c r="GK315" s="67"/>
      <c r="GL315" s="67"/>
      <c r="GM315" s="67"/>
      <c r="GN315" s="67"/>
      <c r="GO315" s="67"/>
      <c r="GP315" s="67"/>
      <c r="GQ315" s="67"/>
      <c r="GR315" s="67"/>
      <c r="GS315" s="67"/>
      <c r="GT315" s="67"/>
      <c r="GU315" s="67"/>
      <c r="GV315" s="67"/>
      <c r="GW315" s="67"/>
      <c r="GX315" s="67"/>
      <c r="GY315" s="67"/>
      <c r="GZ315" s="67"/>
      <c r="HA315" s="67"/>
      <c r="HB315" s="67"/>
      <c r="HC315" s="67"/>
      <c r="HD315" s="67"/>
      <c r="HE315" s="67"/>
      <c r="HF315" s="67"/>
      <c r="HG315" s="67"/>
      <c r="HH315" s="67"/>
      <c r="HI315" s="67"/>
      <c r="HJ315" s="67"/>
      <c r="HK315" s="67"/>
      <c r="HL315" s="67"/>
      <c r="HM315" s="67"/>
      <c r="HN315" s="67"/>
      <c r="HO315" s="67"/>
      <c r="HP315" s="67"/>
      <c r="HQ315" s="67"/>
      <c r="HR315" s="67"/>
      <c r="HS315" s="67"/>
      <c r="HT315" s="67"/>
      <c r="HU315" s="67"/>
      <c r="HV315" s="67"/>
      <c r="HW315" s="67"/>
      <c r="HX315" s="67"/>
      <c r="HY315" s="67"/>
      <c r="HZ315" s="67"/>
      <c r="IA315" s="67"/>
    </row>
    <row r="316" spans="1:235" s="68" customFormat="1" ht="11.25">
      <c r="A316" s="20" t="s">
        <v>5</v>
      </c>
      <c r="B316" s="7"/>
      <c r="C316" s="7"/>
      <c r="D316" s="14"/>
      <c r="E316" s="14"/>
      <c r="F316" s="14"/>
      <c r="G316" s="14"/>
      <c r="H316" s="14"/>
      <c r="I316" s="14"/>
      <c r="J316" s="14"/>
      <c r="K316" s="14"/>
      <c r="L316" s="14"/>
      <c r="M316" s="14"/>
      <c r="N316" s="14"/>
      <c r="O316" s="14"/>
      <c r="P316" s="14">
        <f>O316</f>
        <v>0</v>
      </c>
      <c r="Q316" s="67"/>
      <c r="R316" s="67"/>
      <c r="S316" s="67"/>
      <c r="T316" s="67"/>
      <c r="U316" s="67"/>
      <c r="V316" s="67"/>
      <c r="W316" s="67"/>
      <c r="X316" s="67"/>
      <c r="Y316" s="67"/>
      <c r="Z316" s="67"/>
      <c r="AA316" s="67"/>
      <c r="AB316" s="67"/>
      <c r="AC316" s="67"/>
      <c r="AD316" s="67"/>
      <c r="AE316" s="67"/>
      <c r="AF316" s="67"/>
      <c r="AG316" s="67"/>
      <c r="AH316" s="67"/>
      <c r="AI316" s="67"/>
      <c r="AJ316" s="67"/>
      <c r="AK316" s="67"/>
      <c r="AL316" s="67"/>
      <c r="AM316" s="67"/>
      <c r="AN316" s="67"/>
      <c r="AO316" s="67"/>
      <c r="AP316" s="67"/>
      <c r="AQ316" s="67"/>
      <c r="AR316" s="67"/>
      <c r="AS316" s="67"/>
      <c r="AT316" s="67"/>
      <c r="AU316" s="67"/>
      <c r="AV316" s="67"/>
      <c r="AW316" s="67"/>
      <c r="AX316" s="67"/>
      <c r="AY316" s="67"/>
      <c r="AZ316" s="67"/>
      <c r="BA316" s="67"/>
      <c r="BB316" s="67"/>
      <c r="BC316" s="67"/>
      <c r="BD316" s="67"/>
      <c r="BE316" s="67"/>
      <c r="BF316" s="67"/>
      <c r="BG316" s="67"/>
      <c r="BH316" s="67"/>
      <c r="BI316" s="67"/>
      <c r="BJ316" s="67"/>
      <c r="BK316" s="67"/>
      <c r="BL316" s="67"/>
      <c r="BM316" s="67"/>
      <c r="BN316" s="67"/>
      <c r="BO316" s="67"/>
      <c r="BP316" s="67"/>
      <c r="BQ316" s="67"/>
      <c r="BR316" s="67"/>
      <c r="BS316" s="67"/>
      <c r="BT316" s="67"/>
      <c r="BU316" s="67"/>
      <c r="BV316" s="67"/>
      <c r="BW316" s="67"/>
      <c r="BX316" s="67"/>
      <c r="BY316" s="67"/>
      <c r="BZ316" s="67"/>
      <c r="CA316" s="67"/>
      <c r="CB316" s="67"/>
      <c r="CC316" s="67"/>
      <c r="CD316" s="67"/>
      <c r="CE316" s="67"/>
      <c r="CF316" s="67"/>
      <c r="CG316" s="67"/>
      <c r="CH316" s="67"/>
      <c r="CI316" s="67"/>
      <c r="CJ316" s="67"/>
      <c r="CK316" s="67"/>
      <c r="CL316" s="67"/>
      <c r="CM316" s="67"/>
      <c r="CN316" s="67"/>
      <c r="CO316" s="67"/>
      <c r="CP316" s="67"/>
      <c r="CQ316" s="67"/>
      <c r="CR316" s="67"/>
      <c r="CS316" s="67"/>
      <c r="CT316" s="67"/>
      <c r="CU316" s="67"/>
      <c r="CV316" s="67"/>
      <c r="CW316" s="67"/>
      <c r="CX316" s="67"/>
      <c r="CY316" s="67"/>
      <c r="CZ316" s="67"/>
      <c r="DA316" s="67"/>
      <c r="DB316" s="67"/>
      <c r="DC316" s="67"/>
      <c r="DD316" s="67"/>
      <c r="DE316" s="67"/>
      <c r="DF316" s="67"/>
      <c r="DG316" s="67"/>
      <c r="DH316" s="67"/>
      <c r="DI316" s="67"/>
      <c r="DJ316" s="67"/>
      <c r="DK316" s="67"/>
      <c r="DL316" s="67"/>
      <c r="DM316" s="67"/>
      <c r="DN316" s="67"/>
      <c r="DO316" s="67"/>
      <c r="DP316" s="67"/>
      <c r="DQ316" s="67"/>
      <c r="DR316" s="67"/>
      <c r="DS316" s="67"/>
      <c r="DT316" s="67"/>
      <c r="DU316" s="67"/>
      <c r="DV316" s="67"/>
      <c r="DW316" s="67"/>
      <c r="DX316" s="67"/>
      <c r="DY316" s="67"/>
      <c r="DZ316" s="67"/>
      <c r="EA316" s="67"/>
      <c r="EB316" s="67"/>
      <c r="EC316" s="67"/>
      <c r="ED316" s="67"/>
      <c r="EE316" s="67"/>
      <c r="EF316" s="67"/>
      <c r="EG316" s="67"/>
      <c r="EH316" s="67"/>
      <c r="EI316" s="67"/>
      <c r="EJ316" s="67"/>
      <c r="EK316" s="67"/>
      <c r="EL316" s="67"/>
      <c r="EM316" s="67"/>
      <c r="EN316" s="67"/>
      <c r="EO316" s="67"/>
      <c r="EP316" s="67"/>
      <c r="EQ316" s="67"/>
      <c r="ER316" s="67"/>
      <c r="ES316" s="67"/>
      <c r="ET316" s="67"/>
      <c r="EU316" s="67"/>
      <c r="EV316" s="67"/>
      <c r="EW316" s="67"/>
      <c r="EX316" s="67"/>
      <c r="EY316" s="67"/>
      <c r="EZ316" s="67"/>
      <c r="FA316" s="67"/>
      <c r="FB316" s="67"/>
      <c r="FC316" s="67"/>
      <c r="FD316" s="67"/>
      <c r="FE316" s="67"/>
      <c r="FF316" s="67"/>
      <c r="FG316" s="67"/>
      <c r="FH316" s="67"/>
      <c r="FI316" s="67"/>
      <c r="FJ316" s="67"/>
      <c r="FK316" s="67"/>
      <c r="FL316" s="67"/>
      <c r="FM316" s="67"/>
      <c r="FN316" s="67"/>
      <c r="FO316" s="67"/>
      <c r="FP316" s="67"/>
      <c r="FQ316" s="67"/>
      <c r="FR316" s="67"/>
      <c r="FS316" s="67"/>
      <c r="FT316" s="67"/>
      <c r="FU316" s="67"/>
      <c r="FV316" s="67"/>
      <c r="FW316" s="67"/>
      <c r="FX316" s="67"/>
      <c r="FY316" s="67"/>
      <c r="FZ316" s="67"/>
      <c r="GA316" s="67"/>
      <c r="GB316" s="67"/>
      <c r="GC316" s="67"/>
      <c r="GD316" s="67"/>
      <c r="GE316" s="67"/>
      <c r="GF316" s="67"/>
      <c r="GG316" s="67"/>
      <c r="GH316" s="67"/>
      <c r="GI316" s="67"/>
      <c r="GJ316" s="67"/>
      <c r="GK316" s="67"/>
      <c r="GL316" s="67"/>
      <c r="GM316" s="67"/>
      <c r="GN316" s="67"/>
      <c r="GO316" s="67"/>
      <c r="GP316" s="67"/>
      <c r="GQ316" s="67"/>
      <c r="GR316" s="67"/>
      <c r="GS316" s="67"/>
      <c r="GT316" s="67"/>
      <c r="GU316" s="67"/>
      <c r="GV316" s="67"/>
      <c r="GW316" s="67"/>
      <c r="GX316" s="67"/>
      <c r="GY316" s="67"/>
      <c r="GZ316" s="67"/>
      <c r="HA316" s="67"/>
      <c r="HB316" s="67"/>
      <c r="HC316" s="67"/>
      <c r="HD316" s="67"/>
      <c r="HE316" s="67"/>
      <c r="HF316" s="67"/>
      <c r="HG316" s="67"/>
      <c r="HH316" s="67"/>
      <c r="HI316" s="67"/>
      <c r="HJ316" s="67"/>
      <c r="HK316" s="67"/>
      <c r="HL316" s="67"/>
      <c r="HM316" s="67"/>
      <c r="HN316" s="67"/>
      <c r="HO316" s="67"/>
      <c r="HP316" s="67"/>
      <c r="HQ316" s="67"/>
      <c r="HR316" s="67"/>
      <c r="HS316" s="67"/>
      <c r="HT316" s="67"/>
      <c r="HU316" s="67"/>
      <c r="HV316" s="67"/>
      <c r="HW316" s="67"/>
      <c r="HX316" s="67"/>
      <c r="HY316" s="67"/>
      <c r="HZ316" s="67"/>
      <c r="IA316" s="67"/>
    </row>
    <row r="317" spans="1:235" s="68" customFormat="1" ht="28.5" customHeight="1">
      <c r="A317" s="21" t="s">
        <v>255</v>
      </c>
      <c r="B317" s="7"/>
      <c r="C317" s="7"/>
      <c r="D317" s="14"/>
      <c r="E317" s="14">
        <v>35</v>
      </c>
      <c r="F317" s="14">
        <v>35</v>
      </c>
      <c r="G317" s="14"/>
      <c r="H317" s="14">
        <v>228</v>
      </c>
      <c r="I317" s="14"/>
      <c r="J317" s="14">
        <v>140</v>
      </c>
      <c r="K317" s="14"/>
      <c r="L317" s="14"/>
      <c r="M317" s="14"/>
      <c r="N317" s="14"/>
      <c r="O317" s="14">
        <v>302</v>
      </c>
      <c r="P317" s="14">
        <f>O317</f>
        <v>302</v>
      </c>
      <c r="Q317" s="67"/>
      <c r="R317" s="67"/>
      <c r="S317" s="67"/>
      <c r="T317" s="67"/>
      <c r="U317" s="67"/>
      <c r="V317" s="67"/>
      <c r="W317" s="67"/>
      <c r="X317" s="67"/>
      <c r="Y317" s="67"/>
      <c r="Z317" s="67"/>
      <c r="AA317" s="67"/>
      <c r="AB317" s="67"/>
      <c r="AC317" s="67"/>
      <c r="AD317" s="67"/>
      <c r="AE317" s="67"/>
      <c r="AF317" s="67"/>
      <c r="AG317" s="67"/>
      <c r="AH317" s="67"/>
      <c r="AI317" s="67"/>
      <c r="AJ317" s="67"/>
      <c r="AK317" s="67"/>
      <c r="AL317" s="67"/>
      <c r="AM317" s="67"/>
      <c r="AN317" s="67"/>
      <c r="AO317" s="67"/>
      <c r="AP317" s="67"/>
      <c r="AQ317" s="67"/>
      <c r="AR317" s="67"/>
      <c r="AS317" s="67"/>
      <c r="AT317" s="67"/>
      <c r="AU317" s="67"/>
      <c r="AV317" s="67"/>
      <c r="AW317" s="67"/>
      <c r="AX317" s="67"/>
      <c r="AY317" s="67"/>
      <c r="AZ317" s="67"/>
      <c r="BA317" s="67"/>
      <c r="BB317" s="67"/>
      <c r="BC317" s="67"/>
      <c r="BD317" s="67"/>
      <c r="BE317" s="67"/>
      <c r="BF317" s="67"/>
      <c r="BG317" s="67"/>
      <c r="BH317" s="67"/>
      <c r="BI317" s="67"/>
      <c r="BJ317" s="67"/>
      <c r="BK317" s="67"/>
      <c r="BL317" s="67"/>
      <c r="BM317" s="67"/>
      <c r="BN317" s="67"/>
      <c r="BO317" s="67"/>
      <c r="BP317" s="67"/>
      <c r="BQ317" s="67"/>
      <c r="BR317" s="67"/>
      <c r="BS317" s="67"/>
      <c r="BT317" s="67"/>
      <c r="BU317" s="67"/>
      <c r="BV317" s="67"/>
      <c r="BW317" s="67"/>
      <c r="BX317" s="67"/>
      <c r="BY317" s="67"/>
      <c r="BZ317" s="67"/>
      <c r="CA317" s="67"/>
      <c r="CB317" s="67"/>
      <c r="CC317" s="67"/>
      <c r="CD317" s="67"/>
      <c r="CE317" s="67"/>
      <c r="CF317" s="67"/>
      <c r="CG317" s="67"/>
      <c r="CH317" s="67"/>
      <c r="CI317" s="67"/>
      <c r="CJ317" s="67"/>
      <c r="CK317" s="67"/>
      <c r="CL317" s="67"/>
      <c r="CM317" s="67"/>
      <c r="CN317" s="67"/>
      <c r="CO317" s="67"/>
      <c r="CP317" s="67"/>
      <c r="CQ317" s="67"/>
      <c r="CR317" s="67"/>
      <c r="CS317" s="67"/>
      <c r="CT317" s="67"/>
      <c r="CU317" s="67"/>
      <c r="CV317" s="67"/>
      <c r="CW317" s="67"/>
      <c r="CX317" s="67"/>
      <c r="CY317" s="67"/>
      <c r="CZ317" s="67"/>
      <c r="DA317" s="67"/>
      <c r="DB317" s="67"/>
      <c r="DC317" s="67"/>
      <c r="DD317" s="67"/>
      <c r="DE317" s="67"/>
      <c r="DF317" s="67"/>
      <c r="DG317" s="67"/>
      <c r="DH317" s="67"/>
      <c r="DI317" s="67"/>
      <c r="DJ317" s="67"/>
      <c r="DK317" s="67"/>
      <c r="DL317" s="67"/>
      <c r="DM317" s="67"/>
      <c r="DN317" s="67"/>
      <c r="DO317" s="67"/>
      <c r="DP317" s="67"/>
      <c r="DQ317" s="67"/>
      <c r="DR317" s="67"/>
      <c r="DS317" s="67"/>
      <c r="DT317" s="67"/>
      <c r="DU317" s="67"/>
      <c r="DV317" s="67"/>
      <c r="DW317" s="67"/>
      <c r="DX317" s="67"/>
      <c r="DY317" s="67"/>
      <c r="DZ317" s="67"/>
      <c r="EA317" s="67"/>
      <c r="EB317" s="67"/>
      <c r="EC317" s="67"/>
      <c r="ED317" s="67"/>
      <c r="EE317" s="67"/>
      <c r="EF317" s="67"/>
      <c r="EG317" s="67"/>
      <c r="EH317" s="67"/>
      <c r="EI317" s="67"/>
      <c r="EJ317" s="67"/>
      <c r="EK317" s="67"/>
      <c r="EL317" s="67"/>
      <c r="EM317" s="67"/>
      <c r="EN317" s="67"/>
      <c r="EO317" s="67"/>
      <c r="EP317" s="67"/>
      <c r="EQ317" s="67"/>
      <c r="ER317" s="67"/>
      <c r="ES317" s="67"/>
      <c r="ET317" s="67"/>
      <c r="EU317" s="67"/>
      <c r="EV317" s="67"/>
      <c r="EW317" s="67"/>
      <c r="EX317" s="67"/>
      <c r="EY317" s="67"/>
      <c r="EZ317" s="67"/>
      <c r="FA317" s="67"/>
      <c r="FB317" s="67"/>
      <c r="FC317" s="67"/>
      <c r="FD317" s="67"/>
      <c r="FE317" s="67"/>
      <c r="FF317" s="67"/>
      <c r="FG317" s="67"/>
      <c r="FH317" s="67"/>
      <c r="FI317" s="67"/>
      <c r="FJ317" s="67"/>
      <c r="FK317" s="67"/>
      <c r="FL317" s="67"/>
      <c r="FM317" s="67"/>
      <c r="FN317" s="67"/>
      <c r="FO317" s="67"/>
      <c r="FP317" s="67"/>
      <c r="FQ317" s="67"/>
      <c r="FR317" s="67"/>
      <c r="FS317" s="67"/>
      <c r="FT317" s="67"/>
      <c r="FU317" s="67"/>
      <c r="FV317" s="67"/>
      <c r="FW317" s="67"/>
      <c r="FX317" s="67"/>
      <c r="FY317" s="67"/>
      <c r="FZ317" s="67"/>
      <c r="GA317" s="67"/>
      <c r="GB317" s="67"/>
      <c r="GC317" s="67"/>
      <c r="GD317" s="67"/>
      <c r="GE317" s="67"/>
      <c r="GF317" s="67"/>
      <c r="GG317" s="67"/>
      <c r="GH317" s="67"/>
      <c r="GI317" s="67"/>
      <c r="GJ317" s="67"/>
      <c r="GK317" s="67"/>
      <c r="GL317" s="67"/>
      <c r="GM317" s="67"/>
      <c r="GN317" s="67"/>
      <c r="GO317" s="67"/>
      <c r="GP317" s="67"/>
      <c r="GQ317" s="67"/>
      <c r="GR317" s="67"/>
      <c r="GS317" s="67"/>
      <c r="GT317" s="67"/>
      <c r="GU317" s="67"/>
      <c r="GV317" s="67"/>
      <c r="GW317" s="67"/>
      <c r="GX317" s="67"/>
      <c r="GY317" s="67"/>
      <c r="GZ317" s="67"/>
      <c r="HA317" s="67"/>
      <c r="HB317" s="67"/>
      <c r="HC317" s="67"/>
      <c r="HD317" s="67"/>
      <c r="HE317" s="67"/>
      <c r="HF317" s="67"/>
      <c r="HG317" s="67"/>
      <c r="HH317" s="67"/>
      <c r="HI317" s="67"/>
      <c r="HJ317" s="67"/>
      <c r="HK317" s="67"/>
      <c r="HL317" s="67"/>
      <c r="HM317" s="67"/>
      <c r="HN317" s="67"/>
      <c r="HO317" s="67"/>
      <c r="HP317" s="67"/>
      <c r="HQ317" s="67"/>
      <c r="HR317" s="67"/>
      <c r="HS317" s="67"/>
      <c r="HT317" s="67"/>
      <c r="HU317" s="67"/>
      <c r="HV317" s="67"/>
      <c r="HW317" s="67"/>
      <c r="HX317" s="67"/>
      <c r="HY317" s="67"/>
      <c r="HZ317" s="67"/>
      <c r="IA317" s="67"/>
    </row>
    <row r="318" spans="1:235" s="68" customFormat="1" ht="11.25">
      <c r="A318" s="20" t="s">
        <v>7</v>
      </c>
      <c r="B318" s="7"/>
      <c r="C318" s="7"/>
      <c r="D318" s="14"/>
      <c r="E318" s="14"/>
      <c r="F318" s="14"/>
      <c r="G318" s="14"/>
      <c r="H318" s="14"/>
      <c r="I318" s="14"/>
      <c r="J318" s="14"/>
      <c r="K318" s="14"/>
      <c r="L318" s="14"/>
      <c r="M318" s="14"/>
      <c r="N318" s="14"/>
      <c r="O318" s="14"/>
      <c r="P318" s="14">
        <f>O318</f>
        <v>0</v>
      </c>
      <c r="Q318" s="67"/>
      <c r="R318" s="67"/>
      <c r="S318" s="67"/>
      <c r="T318" s="67"/>
      <c r="U318" s="67"/>
      <c r="V318" s="67"/>
      <c r="W318" s="67"/>
      <c r="X318" s="67"/>
      <c r="Y318" s="67"/>
      <c r="Z318" s="67"/>
      <c r="AA318" s="67"/>
      <c r="AB318" s="67"/>
      <c r="AC318" s="67"/>
      <c r="AD318" s="67"/>
      <c r="AE318" s="67"/>
      <c r="AF318" s="67"/>
      <c r="AG318" s="67"/>
      <c r="AH318" s="67"/>
      <c r="AI318" s="67"/>
      <c r="AJ318" s="67"/>
      <c r="AK318" s="67"/>
      <c r="AL318" s="67"/>
      <c r="AM318" s="67"/>
      <c r="AN318" s="67"/>
      <c r="AO318" s="67"/>
      <c r="AP318" s="67"/>
      <c r="AQ318" s="67"/>
      <c r="AR318" s="67"/>
      <c r="AS318" s="67"/>
      <c r="AT318" s="67"/>
      <c r="AU318" s="67"/>
      <c r="AV318" s="67"/>
      <c r="AW318" s="67"/>
      <c r="AX318" s="67"/>
      <c r="AY318" s="67"/>
      <c r="AZ318" s="67"/>
      <c r="BA318" s="67"/>
      <c r="BB318" s="67"/>
      <c r="BC318" s="67"/>
      <c r="BD318" s="67"/>
      <c r="BE318" s="67"/>
      <c r="BF318" s="67"/>
      <c r="BG318" s="67"/>
      <c r="BH318" s="67"/>
      <c r="BI318" s="67"/>
      <c r="BJ318" s="67"/>
      <c r="BK318" s="67"/>
      <c r="BL318" s="67"/>
      <c r="BM318" s="67"/>
      <c r="BN318" s="67"/>
      <c r="BO318" s="67"/>
      <c r="BP318" s="67"/>
      <c r="BQ318" s="67"/>
      <c r="BR318" s="67"/>
      <c r="BS318" s="67"/>
      <c r="BT318" s="67"/>
      <c r="BU318" s="67"/>
      <c r="BV318" s="67"/>
      <c r="BW318" s="67"/>
      <c r="BX318" s="67"/>
      <c r="BY318" s="67"/>
      <c r="BZ318" s="67"/>
      <c r="CA318" s="67"/>
      <c r="CB318" s="67"/>
      <c r="CC318" s="67"/>
      <c r="CD318" s="67"/>
      <c r="CE318" s="67"/>
      <c r="CF318" s="67"/>
      <c r="CG318" s="67"/>
      <c r="CH318" s="67"/>
      <c r="CI318" s="67"/>
      <c r="CJ318" s="67"/>
      <c r="CK318" s="67"/>
      <c r="CL318" s="67"/>
      <c r="CM318" s="67"/>
      <c r="CN318" s="67"/>
      <c r="CO318" s="67"/>
      <c r="CP318" s="67"/>
      <c r="CQ318" s="67"/>
      <c r="CR318" s="67"/>
      <c r="CS318" s="67"/>
      <c r="CT318" s="67"/>
      <c r="CU318" s="67"/>
      <c r="CV318" s="67"/>
      <c r="CW318" s="67"/>
      <c r="CX318" s="67"/>
      <c r="CY318" s="67"/>
      <c r="CZ318" s="67"/>
      <c r="DA318" s="67"/>
      <c r="DB318" s="67"/>
      <c r="DC318" s="67"/>
      <c r="DD318" s="67"/>
      <c r="DE318" s="67"/>
      <c r="DF318" s="67"/>
      <c r="DG318" s="67"/>
      <c r="DH318" s="67"/>
      <c r="DI318" s="67"/>
      <c r="DJ318" s="67"/>
      <c r="DK318" s="67"/>
      <c r="DL318" s="67"/>
      <c r="DM318" s="67"/>
      <c r="DN318" s="67"/>
      <c r="DO318" s="67"/>
      <c r="DP318" s="67"/>
      <c r="DQ318" s="67"/>
      <c r="DR318" s="67"/>
      <c r="DS318" s="67"/>
      <c r="DT318" s="67"/>
      <c r="DU318" s="67"/>
      <c r="DV318" s="67"/>
      <c r="DW318" s="67"/>
      <c r="DX318" s="67"/>
      <c r="DY318" s="67"/>
      <c r="DZ318" s="67"/>
      <c r="EA318" s="67"/>
      <c r="EB318" s="67"/>
      <c r="EC318" s="67"/>
      <c r="ED318" s="67"/>
      <c r="EE318" s="67"/>
      <c r="EF318" s="67"/>
      <c r="EG318" s="67"/>
      <c r="EH318" s="67"/>
      <c r="EI318" s="67"/>
      <c r="EJ318" s="67"/>
      <c r="EK318" s="67"/>
      <c r="EL318" s="67"/>
      <c r="EM318" s="67"/>
      <c r="EN318" s="67"/>
      <c r="EO318" s="67"/>
      <c r="EP318" s="67"/>
      <c r="EQ318" s="67"/>
      <c r="ER318" s="67"/>
      <c r="ES318" s="67"/>
      <c r="ET318" s="67"/>
      <c r="EU318" s="67"/>
      <c r="EV318" s="67"/>
      <c r="EW318" s="67"/>
      <c r="EX318" s="67"/>
      <c r="EY318" s="67"/>
      <c r="EZ318" s="67"/>
      <c r="FA318" s="67"/>
      <c r="FB318" s="67"/>
      <c r="FC318" s="67"/>
      <c r="FD318" s="67"/>
      <c r="FE318" s="67"/>
      <c r="FF318" s="67"/>
      <c r="FG318" s="67"/>
      <c r="FH318" s="67"/>
      <c r="FI318" s="67"/>
      <c r="FJ318" s="67"/>
      <c r="FK318" s="67"/>
      <c r="FL318" s="67"/>
      <c r="FM318" s="67"/>
      <c r="FN318" s="67"/>
      <c r="FO318" s="67"/>
      <c r="FP318" s="67"/>
      <c r="FQ318" s="67"/>
      <c r="FR318" s="67"/>
      <c r="FS318" s="67"/>
      <c r="FT318" s="67"/>
      <c r="FU318" s="67"/>
      <c r="FV318" s="67"/>
      <c r="FW318" s="67"/>
      <c r="FX318" s="67"/>
      <c r="FY318" s="67"/>
      <c r="FZ318" s="67"/>
      <c r="GA318" s="67"/>
      <c r="GB318" s="67"/>
      <c r="GC318" s="67"/>
      <c r="GD318" s="67"/>
      <c r="GE318" s="67"/>
      <c r="GF318" s="67"/>
      <c r="GG318" s="67"/>
      <c r="GH318" s="67"/>
      <c r="GI318" s="67"/>
      <c r="GJ318" s="67"/>
      <c r="GK318" s="67"/>
      <c r="GL318" s="67"/>
      <c r="GM318" s="67"/>
      <c r="GN318" s="67"/>
      <c r="GO318" s="67"/>
      <c r="GP318" s="67"/>
      <c r="GQ318" s="67"/>
      <c r="GR318" s="67"/>
      <c r="GS318" s="67"/>
      <c r="GT318" s="67"/>
      <c r="GU318" s="67"/>
      <c r="GV318" s="67"/>
      <c r="GW318" s="67"/>
      <c r="GX318" s="67"/>
      <c r="GY318" s="67"/>
      <c r="GZ318" s="67"/>
      <c r="HA318" s="67"/>
      <c r="HB318" s="67"/>
      <c r="HC318" s="67"/>
      <c r="HD318" s="67"/>
      <c r="HE318" s="67"/>
      <c r="HF318" s="67"/>
      <c r="HG318" s="67"/>
      <c r="HH318" s="67"/>
      <c r="HI318" s="67"/>
      <c r="HJ318" s="67"/>
      <c r="HK318" s="67"/>
      <c r="HL318" s="67"/>
      <c r="HM318" s="67"/>
      <c r="HN318" s="67"/>
      <c r="HO318" s="67"/>
      <c r="HP318" s="67"/>
      <c r="HQ318" s="67"/>
      <c r="HR318" s="67"/>
      <c r="HS318" s="67"/>
      <c r="HT318" s="67"/>
      <c r="HU318" s="67"/>
      <c r="HV318" s="67"/>
      <c r="HW318" s="67"/>
      <c r="HX318" s="67"/>
      <c r="HY318" s="67"/>
      <c r="HZ318" s="67"/>
      <c r="IA318" s="67"/>
    </row>
    <row r="319" spans="1:235" s="68" customFormat="1" ht="23.25" customHeight="1">
      <c r="A319" s="21" t="s">
        <v>174</v>
      </c>
      <c r="B319" s="7"/>
      <c r="C319" s="7"/>
      <c r="D319" s="14"/>
      <c r="E319" s="14">
        <f>E313/E317</f>
        <v>142857.14285714287</v>
      </c>
      <c r="F319" s="14">
        <f>E319</f>
        <v>142857.14285714287</v>
      </c>
      <c r="G319" s="14"/>
      <c r="H319" s="14">
        <v>142543.859649</v>
      </c>
      <c r="I319" s="14"/>
      <c r="J319" s="14">
        <f>H319</f>
        <v>142543.859649</v>
      </c>
      <c r="K319" s="14"/>
      <c r="L319" s="14"/>
      <c r="M319" s="14"/>
      <c r="N319" s="14"/>
      <c r="O319" s="14">
        <v>117052.98015</v>
      </c>
      <c r="P319" s="14">
        <f>O319</f>
        <v>117052.98015</v>
      </c>
      <c r="Q319" s="67"/>
      <c r="R319" s="67"/>
      <c r="S319" s="67"/>
      <c r="T319" s="67"/>
      <c r="U319" s="67"/>
      <c r="V319" s="67"/>
      <c r="W319" s="67"/>
      <c r="X319" s="67"/>
      <c r="Y319" s="67"/>
      <c r="Z319" s="67"/>
      <c r="AA319" s="67"/>
      <c r="AB319" s="67"/>
      <c r="AC319" s="67"/>
      <c r="AD319" s="67"/>
      <c r="AE319" s="67"/>
      <c r="AF319" s="67"/>
      <c r="AG319" s="67"/>
      <c r="AH319" s="67"/>
      <c r="AI319" s="67"/>
      <c r="AJ319" s="67"/>
      <c r="AK319" s="67"/>
      <c r="AL319" s="67"/>
      <c r="AM319" s="67"/>
      <c r="AN319" s="67"/>
      <c r="AO319" s="67"/>
      <c r="AP319" s="67"/>
      <c r="AQ319" s="67"/>
      <c r="AR319" s="67"/>
      <c r="AS319" s="67"/>
      <c r="AT319" s="67"/>
      <c r="AU319" s="67"/>
      <c r="AV319" s="67"/>
      <c r="AW319" s="67"/>
      <c r="AX319" s="67"/>
      <c r="AY319" s="67"/>
      <c r="AZ319" s="67"/>
      <c r="BA319" s="67"/>
      <c r="BB319" s="67"/>
      <c r="BC319" s="67"/>
      <c r="BD319" s="67"/>
      <c r="BE319" s="67"/>
      <c r="BF319" s="67"/>
      <c r="BG319" s="67"/>
      <c r="BH319" s="67"/>
      <c r="BI319" s="67"/>
      <c r="BJ319" s="67"/>
      <c r="BK319" s="67"/>
      <c r="BL319" s="67"/>
      <c r="BM319" s="67"/>
      <c r="BN319" s="67"/>
      <c r="BO319" s="67"/>
      <c r="BP319" s="67"/>
      <c r="BQ319" s="67"/>
      <c r="BR319" s="67"/>
      <c r="BS319" s="67"/>
      <c r="BT319" s="67"/>
      <c r="BU319" s="67"/>
      <c r="BV319" s="67"/>
      <c r="BW319" s="67"/>
      <c r="BX319" s="67"/>
      <c r="BY319" s="67"/>
      <c r="BZ319" s="67"/>
      <c r="CA319" s="67"/>
      <c r="CB319" s="67"/>
      <c r="CC319" s="67"/>
      <c r="CD319" s="67"/>
      <c r="CE319" s="67"/>
      <c r="CF319" s="67"/>
      <c r="CG319" s="67"/>
      <c r="CH319" s="67"/>
      <c r="CI319" s="67"/>
      <c r="CJ319" s="67"/>
      <c r="CK319" s="67"/>
      <c r="CL319" s="67"/>
      <c r="CM319" s="67"/>
      <c r="CN319" s="67"/>
      <c r="CO319" s="67"/>
      <c r="CP319" s="67"/>
      <c r="CQ319" s="67"/>
      <c r="CR319" s="67"/>
      <c r="CS319" s="67"/>
      <c r="CT319" s="67"/>
      <c r="CU319" s="67"/>
      <c r="CV319" s="67"/>
      <c r="CW319" s="67"/>
      <c r="CX319" s="67"/>
      <c r="CY319" s="67"/>
      <c r="CZ319" s="67"/>
      <c r="DA319" s="67"/>
      <c r="DB319" s="67"/>
      <c r="DC319" s="67"/>
      <c r="DD319" s="67"/>
      <c r="DE319" s="67"/>
      <c r="DF319" s="67"/>
      <c r="DG319" s="67"/>
      <c r="DH319" s="67"/>
      <c r="DI319" s="67"/>
      <c r="DJ319" s="67"/>
      <c r="DK319" s="67"/>
      <c r="DL319" s="67"/>
      <c r="DM319" s="67"/>
      <c r="DN319" s="67"/>
      <c r="DO319" s="67"/>
      <c r="DP319" s="67"/>
      <c r="DQ319" s="67"/>
      <c r="DR319" s="67"/>
      <c r="DS319" s="67"/>
      <c r="DT319" s="67"/>
      <c r="DU319" s="67"/>
      <c r="DV319" s="67"/>
      <c r="DW319" s="67"/>
      <c r="DX319" s="67"/>
      <c r="DY319" s="67"/>
      <c r="DZ319" s="67"/>
      <c r="EA319" s="67"/>
      <c r="EB319" s="67"/>
      <c r="EC319" s="67"/>
      <c r="ED319" s="67"/>
      <c r="EE319" s="67"/>
      <c r="EF319" s="67"/>
      <c r="EG319" s="67"/>
      <c r="EH319" s="67"/>
      <c r="EI319" s="67"/>
      <c r="EJ319" s="67"/>
      <c r="EK319" s="67"/>
      <c r="EL319" s="67"/>
      <c r="EM319" s="67"/>
      <c r="EN319" s="67"/>
      <c r="EO319" s="67"/>
      <c r="EP319" s="67"/>
      <c r="EQ319" s="67"/>
      <c r="ER319" s="67"/>
      <c r="ES319" s="67"/>
      <c r="ET319" s="67"/>
      <c r="EU319" s="67"/>
      <c r="EV319" s="67"/>
      <c r="EW319" s="67"/>
      <c r="EX319" s="67"/>
      <c r="EY319" s="67"/>
      <c r="EZ319" s="67"/>
      <c r="FA319" s="67"/>
      <c r="FB319" s="67"/>
      <c r="FC319" s="67"/>
      <c r="FD319" s="67"/>
      <c r="FE319" s="67"/>
      <c r="FF319" s="67"/>
      <c r="FG319" s="67"/>
      <c r="FH319" s="67"/>
      <c r="FI319" s="67"/>
      <c r="FJ319" s="67"/>
      <c r="FK319" s="67"/>
      <c r="FL319" s="67"/>
      <c r="FM319" s="67"/>
      <c r="FN319" s="67"/>
      <c r="FO319" s="67"/>
      <c r="FP319" s="67"/>
      <c r="FQ319" s="67"/>
      <c r="FR319" s="67"/>
      <c r="FS319" s="67"/>
      <c r="FT319" s="67"/>
      <c r="FU319" s="67"/>
      <c r="FV319" s="67"/>
      <c r="FW319" s="67"/>
      <c r="FX319" s="67"/>
      <c r="FY319" s="67"/>
      <c r="FZ319" s="67"/>
      <c r="GA319" s="67"/>
      <c r="GB319" s="67"/>
      <c r="GC319" s="67"/>
      <c r="GD319" s="67"/>
      <c r="GE319" s="67"/>
      <c r="GF319" s="67"/>
      <c r="GG319" s="67"/>
      <c r="GH319" s="67"/>
      <c r="GI319" s="67"/>
      <c r="GJ319" s="67"/>
      <c r="GK319" s="67"/>
      <c r="GL319" s="67"/>
      <c r="GM319" s="67"/>
      <c r="GN319" s="67"/>
      <c r="GO319" s="67"/>
      <c r="GP319" s="67"/>
      <c r="GQ319" s="67"/>
      <c r="GR319" s="67"/>
      <c r="GS319" s="67"/>
      <c r="GT319" s="67"/>
      <c r="GU319" s="67"/>
      <c r="GV319" s="67"/>
      <c r="GW319" s="67"/>
      <c r="GX319" s="67"/>
      <c r="GY319" s="67"/>
      <c r="GZ319" s="67"/>
      <c r="HA319" s="67"/>
      <c r="HB319" s="67"/>
      <c r="HC319" s="67"/>
      <c r="HD319" s="67"/>
      <c r="HE319" s="67"/>
      <c r="HF319" s="67"/>
      <c r="HG319" s="67"/>
      <c r="HH319" s="67"/>
      <c r="HI319" s="67"/>
      <c r="HJ319" s="67"/>
      <c r="HK319" s="67"/>
      <c r="HL319" s="67"/>
      <c r="HM319" s="67"/>
      <c r="HN319" s="67"/>
      <c r="HO319" s="67"/>
      <c r="HP319" s="67"/>
      <c r="HQ319" s="67"/>
      <c r="HR319" s="67"/>
      <c r="HS319" s="67"/>
      <c r="HT319" s="67"/>
      <c r="HU319" s="67"/>
      <c r="HV319" s="67"/>
      <c r="HW319" s="67"/>
      <c r="HX319" s="67"/>
      <c r="HY319" s="67"/>
      <c r="HZ319" s="67"/>
      <c r="IA319" s="67"/>
    </row>
    <row r="320" spans="1:235" s="90" customFormat="1" ht="36.75" customHeight="1">
      <c r="A320" s="80" t="s">
        <v>361</v>
      </c>
      <c r="B320" s="86"/>
      <c r="C320" s="86"/>
      <c r="D320" s="87"/>
      <c r="E320" s="87">
        <f>(E327*E332)+(E328*E333)+(E329*E334)+(E330*E335)-1630000</f>
        <v>17148000</v>
      </c>
      <c r="F320" s="87">
        <f>(F327*F332)+(F328*F333)+(F329*F334)+(F330*F335)-1630000</f>
        <v>17148000</v>
      </c>
      <c r="G320" s="87">
        <f>G330*G335</f>
        <v>584999.9999982599</v>
      </c>
      <c r="H320" s="87">
        <f>(H327*H332)+(H328*H333)+(H329*H334)</f>
        <v>39320000.0000018</v>
      </c>
      <c r="I320" s="87"/>
      <c r="J320" s="87">
        <f>H320+G320</f>
        <v>39905000.00000006</v>
      </c>
      <c r="K320" s="87">
        <f>(K327*K332)+(K328*K333)+(K329*K334)+(K330*K335)</f>
        <v>0</v>
      </c>
      <c r="L320" s="87">
        <f>(L327*L332)+(L328*L333)+(L329*L334)+(L330*L335)</f>
        <v>0</v>
      </c>
      <c r="M320" s="87">
        <f>(M327*M332)+(M328*M333)+(M329*M334)+(M330*M335)</f>
        <v>0</v>
      </c>
      <c r="N320" s="87">
        <f>N330*N335</f>
        <v>0</v>
      </c>
      <c r="O320" s="87">
        <f>(O327*O332)+(O328*O333)+(O329*O334)+(O330*O335)</f>
        <v>0</v>
      </c>
      <c r="P320" s="87">
        <f>N320+O320</f>
        <v>0</v>
      </c>
      <c r="Q320" s="89"/>
      <c r="R320" s="89"/>
      <c r="S320" s="89"/>
      <c r="T320" s="89"/>
      <c r="U320" s="89"/>
      <c r="V320" s="89"/>
      <c r="W320" s="89"/>
      <c r="X320" s="89"/>
      <c r="Y320" s="89"/>
      <c r="Z320" s="89"/>
      <c r="AA320" s="89"/>
      <c r="AB320" s="89"/>
      <c r="AC320" s="89"/>
      <c r="AD320" s="89"/>
      <c r="AE320" s="89"/>
      <c r="AF320" s="89"/>
      <c r="AG320" s="89"/>
      <c r="AH320" s="89"/>
      <c r="AI320" s="89"/>
      <c r="AJ320" s="89"/>
      <c r="AK320" s="89"/>
      <c r="AL320" s="89"/>
      <c r="AM320" s="89"/>
      <c r="AN320" s="89"/>
      <c r="AO320" s="89"/>
      <c r="AP320" s="89"/>
      <c r="AQ320" s="89"/>
      <c r="AR320" s="89"/>
      <c r="AS320" s="89"/>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c r="BW320" s="89"/>
      <c r="BX320" s="89"/>
      <c r="BY320" s="89"/>
      <c r="BZ320" s="89"/>
      <c r="CA320" s="89"/>
      <c r="CB320" s="89"/>
      <c r="CC320" s="89"/>
      <c r="CD320" s="89"/>
      <c r="CE320" s="89"/>
      <c r="CF320" s="89"/>
      <c r="CG320" s="89"/>
      <c r="CH320" s="89"/>
      <c r="CI320" s="89"/>
      <c r="CJ320" s="89"/>
      <c r="CK320" s="89"/>
      <c r="CL320" s="89"/>
      <c r="CM320" s="89"/>
      <c r="CN320" s="89"/>
      <c r="CO320" s="89"/>
      <c r="CP320" s="89"/>
      <c r="CQ320" s="89"/>
      <c r="CR320" s="89"/>
      <c r="CS320" s="89"/>
      <c r="CT320" s="89"/>
      <c r="CU320" s="89"/>
      <c r="CV320" s="89"/>
      <c r="CW320" s="89"/>
      <c r="CX320" s="89"/>
      <c r="CY320" s="89"/>
      <c r="CZ320" s="89"/>
      <c r="DA320" s="89"/>
      <c r="DB320" s="89"/>
      <c r="DC320" s="89"/>
      <c r="DD320" s="89"/>
      <c r="DE320" s="89"/>
      <c r="DF320" s="89"/>
      <c r="DG320" s="89"/>
      <c r="DH320" s="89"/>
      <c r="DI320" s="89"/>
      <c r="DJ320" s="89"/>
      <c r="DK320" s="89"/>
      <c r="DL320" s="89"/>
      <c r="DM320" s="89"/>
      <c r="DN320" s="89"/>
      <c r="DO320" s="89"/>
      <c r="DP320" s="89"/>
      <c r="DQ320" s="89"/>
      <c r="DR320" s="89"/>
      <c r="DS320" s="89"/>
      <c r="DT320" s="89"/>
      <c r="DU320" s="89"/>
      <c r="DV320" s="89"/>
      <c r="DW320" s="89"/>
      <c r="DX320" s="89"/>
      <c r="DY320" s="89"/>
      <c r="DZ320" s="89"/>
      <c r="EA320" s="89"/>
      <c r="EB320" s="89"/>
      <c r="EC320" s="89"/>
      <c r="ED320" s="89"/>
      <c r="EE320" s="89"/>
      <c r="EF320" s="89"/>
      <c r="EG320" s="89"/>
      <c r="EH320" s="89"/>
      <c r="EI320" s="89"/>
      <c r="EJ320" s="89"/>
      <c r="EK320" s="89"/>
      <c r="EL320" s="89"/>
      <c r="EM320" s="89"/>
      <c r="EN320" s="89"/>
      <c r="EO320" s="89"/>
      <c r="EP320" s="89"/>
      <c r="EQ320" s="89"/>
      <c r="ER320" s="89"/>
      <c r="ES320" s="89"/>
      <c r="ET320" s="89"/>
      <c r="EU320" s="89"/>
      <c r="EV320" s="89"/>
      <c r="EW320" s="89"/>
      <c r="EX320" s="89"/>
      <c r="EY320" s="89"/>
      <c r="EZ320" s="89"/>
      <c r="FA320" s="89"/>
      <c r="FB320" s="89"/>
      <c r="FC320" s="89"/>
      <c r="FD320" s="89"/>
      <c r="FE320" s="89"/>
      <c r="FF320" s="89"/>
      <c r="FG320" s="89"/>
      <c r="FH320" s="89"/>
      <c r="FI320" s="89"/>
      <c r="FJ320" s="89"/>
      <c r="FK320" s="89"/>
      <c r="FL320" s="89"/>
      <c r="FM320" s="89"/>
      <c r="FN320" s="89"/>
      <c r="FO320" s="89"/>
      <c r="FP320" s="89"/>
      <c r="FQ320" s="89"/>
      <c r="FR320" s="89"/>
      <c r="FS320" s="89"/>
      <c r="FT320" s="89"/>
      <c r="FU320" s="89"/>
      <c r="FV320" s="89"/>
      <c r="FW320" s="89"/>
      <c r="FX320" s="89"/>
      <c r="FY320" s="89"/>
      <c r="FZ320" s="89"/>
      <c r="GA320" s="89"/>
      <c r="GB320" s="89"/>
      <c r="GC320" s="89"/>
      <c r="GD320" s="89"/>
      <c r="GE320" s="89"/>
      <c r="GF320" s="89"/>
      <c r="GG320" s="89"/>
      <c r="GH320" s="89"/>
      <c r="GI320" s="89"/>
      <c r="GJ320" s="89"/>
      <c r="GK320" s="89"/>
      <c r="GL320" s="89"/>
      <c r="GM320" s="89"/>
      <c r="GN320" s="89"/>
      <c r="GO320" s="89"/>
      <c r="GP320" s="89"/>
      <c r="GQ320" s="89"/>
      <c r="GR320" s="89"/>
      <c r="GS320" s="89"/>
      <c r="GT320" s="89"/>
      <c r="GU320" s="89"/>
      <c r="GV320" s="89"/>
      <c r="GW320" s="89"/>
      <c r="GX320" s="89"/>
      <c r="GY320" s="89"/>
      <c r="GZ320" s="89"/>
      <c r="HA320" s="89"/>
      <c r="HB320" s="89"/>
      <c r="HC320" s="89"/>
      <c r="HD320" s="89"/>
      <c r="HE320" s="89"/>
      <c r="HF320" s="89"/>
      <c r="HG320" s="89"/>
      <c r="HH320" s="89"/>
      <c r="HI320" s="89"/>
      <c r="HJ320" s="89"/>
      <c r="HK320" s="89"/>
      <c r="HL320" s="89"/>
      <c r="HM320" s="89"/>
      <c r="HN320" s="89"/>
      <c r="HO320" s="89"/>
      <c r="HP320" s="89"/>
      <c r="HQ320" s="89"/>
      <c r="HR320" s="89"/>
      <c r="HS320" s="89"/>
      <c r="HT320" s="89"/>
      <c r="HU320" s="89"/>
      <c r="HV320" s="89"/>
      <c r="HW320" s="89"/>
      <c r="HX320" s="89"/>
      <c r="HY320" s="89"/>
      <c r="HZ320" s="89"/>
      <c r="IA320" s="89"/>
    </row>
    <row r="321" spans="1:16" ht="11.25">
      <c r="A321" s="52" t="s">
        <v>4</v>
      </c>
      <c r="B321" s="58"/>
      <c r="C321" s="58"/>
      <c r="D321" s="60"/>
      <c r="E321" s="62"/>
      <c r="F321" s="62"/>
      <c r="G321" s="60"/>
      <c r="H321" s="62"/>
      <c r="I321" s="62"/>
      <c r="J321" s="62"/>
      <c r="K321" s="62"/>
      <c r="L321" s="62"/>
      <c r="M321" s="62"/>
      <c r="N321" s="60"/>
      <c r="O321" s="62"/>
      <c r="P321" s="62"/>
    </row>
    <row r="322" spans="1:16" ht="16.5" customHeight="1">
      <c r="A322" s="53" t="s">
        <v>176</v>
      </c>
      <c r="B322" s="58"/>
      <c r="C322" s="58"/>
      <c r="D322" s="60"/>
      <c r="E322" s="60">
        <v>12</v>
      </c>
      <c r="F322" s="60">
        <f>E322</f>
        <v>12</v>
      </c>
      <c r="G322" s="60"/>
      <c r="H322" s="62"/>
      <c r="I322" s="62"/>
      <c r="J322" s="62"/>
      <c r="K322" s="62"/>
      <c r="L322" s="62"/>
      <c r="M322" s="62"/>
      <c r="N322" s="60"/>
      <c r="O322" s="62"/>
      <c r="P322" s="62"/>
    </row>
    <row r="323" spans="1:16" ht="22.5">
      <c r="A323" s="53" t="s">
        <v>177</v>
      </c>
      <c r="B323" s="58"/>
      <c r="C323" s="58"/>
      <c r="D323" s="60"/>
      <c r="E323" s="60">
        <v>700</v>
      </c>
      <c r="F323" s="60">
        <f>E323</f>
        <v>700</v>
      </c>
      <c r="G323" s="60"/>
      <c r="H323" s="60">
        <v>500</v>
      </c>
      <c r="I323" s="60"/>
      <c r="J323" s="60">
        <f>H323</f>
        <v>500</v>
      </c>
      <c r="K323" s="62"/>
      <c r="L323" s="62"/>
      <c r="M323" s="62"/>
      <c r="N323" s="60"/>
      <c r="O323" s="60"/>
      <c r="P323" s="60"/>
    </row>
    <row r="324" spans="1:16" ht="22.5">
      <c r="A324" s="53" t="s">
        <v>178</v>
      </c>
      <c r="B324" s="58"/>
      <c r="C324" s="58"/>
      <c r="D324" s="60"/>
      <c r="E324" s="60">
        <v>454</v>
      </c>
      <c r="F324" s="60">
        <v>454</v>
      </c>
      <c r="G324" s="60"/>
      <c r="H324" s="60">
        <v>500</v>
      </c>
      <c r="I324" s="62"/>
      <c r="J324" s="60">
        <f>H324</f>
        <v>500</v>
      </c>
      <c r="K324" s="62"/>
      <c r="L324" s="62"/>
      <c r="M324" s="62"/>
      <c r="N324" s="60"/>
      <c r="O324" s="60"/>
      <c r="P324" s="60"/>
    </row>
    <row r="325" spans="1:16" ht="28.5" customHeight="1">
      <c r="A325" s="53" t="s">
        <v>179</v>
      </c>
      <c r="B325" s="58"/>
      <c r="C325" s="58"/>
      <c r="D325" s="60"/>
      <c r="E325" s="60">
        <v>700</v>
      </c>
      <c r="F325" s="60">
        <f>E325</f>
        <v>700</v>
      </c>
      <c r="G325" s="60">
        <v>500</v>
      </c>
      <c r="H325" s="60"/>
      <c r="I325" s="60"/>
      <c r="J325" s="60">
        <f>G325</f>
        <v>500</v>
      </c>
      <c r="K325" s="60"/>
      <c r="L325" s="60"/>
      <c r="M325" s="60"/>
      <c r="N325" s="60"/>
      <c r="O325" s="60"/>
      <c r="P325" s="60"/>
    </row>
    <row r="326" spans="1:16" ht="11.25">
      <c r="A326" s="52" t="s">
        <v>5</v>
      </c>
      <c r="B326" s="59"/>
      <c r="C326" s="59"/>
      <c r="D326" s="60"/>
      <c r="E326" s="60"/>
      <c r="F326" s="60"/>
      <c r="G326" s="60"/>
      <c r="H326" s="126"/>
      <c r="I326" s="126"/>
      <c r="J326" s="126"/>
      <c r="K326" s="60" t="e">
        <f>H326/E326*100</f>
        <v>#DIV/0!</v>
      </c>
      <c r="L326" s="126"/>
      <c r="M326" s="126"/>
      <c r="N326" s="60"/>
      <c r="O326" s="126"/>
      <c r="P326" s="126"/>
    </row>
    <row r="327" spans="1:16" ht="16.5" customHeight="1">
      <c r="A327" s="53" t="s">
        <v>360</v>
      </c>
      <c r="B327" s="59"/>
      <c r="C327" s="59"/>
      <c r="D327" s="60"/>
      <c r="E327" s="60">
        <v>12</v>
      </c>
      <c r="F327" s="60">
        <f>E327</f>
        <v>12</v>
      </c>
      <c r="G327" s="60"/>
      <c r="H327" s="60">
        <v>20</v>
      </c>
      <c r="I327" s="60"/>
      <c r="J327" s="60">
        <v>20</v>
      </c>
      <c r="K327" s="60"/>
      <c r="L327" s="126"/>
      <c r="M327" s="126"/>
      <c r="N327" s="60"/>
      <c r="O327" s="126"/>
      <c r="P327" s="126"/>
    </row>
    <row r="328" spans="1:16" ht="22.5">
      <c r="A328" s="53" t="s">
        <v>186</v>
      </c>
      <c r="B328" s="59"/>
      <c r="C328" s="59"/>
      <c r="D328" s="60"/>
      <c r="E328" s="60">
        <v>200</v>
      </c>
      <c r="F328" s="60">
        <v>200</v>
      </c>
      <c r="G328" s="60"/>
      <c r="H328" s="60">
        <v>400</v>
      </c>
      <c r="I328" s="60"/>
      <c r="J328" s="60">
        <f>H328</f>
        <v>400</v>
      </c>
      <c r="K328" s="60"/>
      <c r="L328" s="60"/>
      <c r="M328" s="60"/>
      <c r="N328" s="60"/>
      <c r="O328" s="111"/>
      <c r="P328" s="60"/>
    </row>
    <row r="329" spans="1:16" ht="22.5">
      <c r="A329" s="53" t="s">
        <v>180</v>
      </c>
      <c r="B329" s="59"/>
      <c r="C329" s="59"/>
      <c r="D329" s="60"/>
      <c r="E329" s="60">
        <v>454</v>
      </c>
      <c r="F329" s="60">
        <f>E329</f>
        <v>454</v>
      </c>
      <c r="G329" s="60"/>
      <c r="H329" s="60">
        <v>460</v>
      </c>
      <c r="I329" s="60"/>
      <c r="J329" s="60">
        <v>460</v>
      </c>
      <c r="K329" s="60"/>
      <c r="L329" s="126"/>
      <c r="M329" s="126"/>
      <c r="N329" s="60"/>
      <c r="O329" s="111"/>
      <c r="P329" s="60"/>
    </row>
    <row r="330" spans="1:16" ht="33.75">
      <c r="A330" s="53" t="s">
        <v>181</v>
      </c>
      <c r="B330" s="59"/>
      <c r="C330" s="59"/>
      <c r="D330" s="60"/>
      <c r="E330" s="60">
        <v>200</v>
      </c>
      <c r="F330" s="60">
        <f>E330</f>
        <v>200</v>
      </c>
      <c r="G330" s="60">
        <v>374</v>
      </c>
      <c r="H330" s="60"/>
      <c r="I330" s="60"/>
      <c r="J330" s="60">
        <f>G330</f>
        <v>374</v>
      </c>
      <c r="K330" s="60"/>
      <c r="L330" s="60"/>
      <c r="M330" s="60"/>
      <c r="N330" s="111"/>
      <c r="O330" s="60"/>
      <c r="P330" s="60"/>
    </row>
    <row r="331" spans="1:16" ht="11.25">
      <c r="A331" s="52" t="s">
        <v>7</v>
      </c>
      <c r="B331" s="59"/>
      <c r="C331" s="59"/>
      <c r="D331" s="60"/>
      <c r="E331" s="126"/>
      <c r="F331" s="126"/>
      <c r="G331" s="60"/>
      <c r="H331" s="126"/>
      <c r="I331" s="126"/>
      <c r="J331" s="126"/>
      <c r="K331" s="60" t="e">
        <f>H331/E331*100</f>
        <v>#DIV/0!</v>
      </c>
      <c r="L331" s="126"/>
      <c r="M331" s="126"/>
      <c r="N331" s="111"/>
      <c r="O331" s="126"/>
      <c r="P331" s="126"/>
    </row>
    <row r="332" spans="1:16" ht="22.5">
      <c r="A332" s="53" t="s">
        <v>182</v>
      </c>
      <c r="B332" s="57"/>
      <c r="C332" s="57"/>
      <c r="D332" s="60"/>
      <c r="E332" s="60">
        <v>400000</v>
      </c>
      <c r="F332" s="60">
        <f>E332</f>
        <v>400000</v>
      </c>
      <c r="G332" s="60"/>
      <c r="H332" s="60">
        <v>250000</v>
      </c>
      <c r="I332" s="60"/>
      <c r="J332" s="60">
        <f>H332</f>
        <v>250000</v>
      </c>
      <c r="K332" s="60"/>
      <c r="L332" s="60"/>
      <c r="M332" s="60"/>
      <c r="N332" s="111"/>
      <c r="O332" s="60"/>
      <c r="P332" s="60"/>
    </row>
    <row r="333" spans="1:16" ht="22.5">
      <c r="A333" s="53" t="s">
        <v>183</v>
      </c>
      <c r="B333" s="57"/>
      <c r="C333" s="57"/>
      <c r="D333" s="60"/>
      <c r="E333" s="60">
        <v>52500</v>
      </c>
      <c r="F333" s="60">
        <f>E333</f>
        <v>52500</v>
      </c>
      <c r="G333" s="60"/>
      <c r="H333" s="60">
        <v>75000</v>
      </c>
      <c r="I333" s="60"/>
      <c r="J333" s="60">
        <f>H333</f>
        <v>75000</v>
      </c>
      <c r="K333" s="60"/>
      <c r="L333" s="60"/>
      <c r="M333" s="60"/>
      <c r="N333" s="111"/>
      <c r="O333" s="60"/>
      <c r="P333" s="60"/>
    </row>
    <row r="334" spans="1:16" ht="22.5">
      <c r="A334" s="53" t="s">
        <v>184</v>
      </c>
      <c r="B334" s="57"/>
      <c r="C334" s="57"/>
      <c r="D334" s="60"/>
      <c r="E334" s="60">
        <v>7000</v>
      </c>
      <c r="F334" s="60">
        <f>E334</f>
        <v>7000</v>
      </c>
      <c r="G334" s="60"/>
      <c r="H334" s="60">
        <v>9391.30434783</v>
      </c>
      <c r="I334" s="60"/>
      <c r="J334" s="60">
        <f>H334</f>
        <v>9391.30434783</v>
      </c>
      <c r="K334" s="60"/>
      <c r="L334" s="60"/>
      <c r="M334" s="60"/>
      <c r="N334" s="111"/>
      <c r="O334" s="60"/>
      <c r="P334" s="60"/>
    </row>
    <row r="335" spans="1:16" ht="33.75">
      <c r="A335" s="53" t="s">
        <v>185</v>
      </c>
      <c r="B335" s="57"/>
      <c r="C335" s="57"/>
      <c r="D335" s="60"/>
      <c r="E335" s="60">
        <v>1500</v>
      </c>
      <c r="F335" s="60">
        <f>E335</f>
        <v>1500</v>
      </c>
      <c r="G335" s="60">
        <v>1564.17112299</v>
      </c>
      <c r="H335" s="60"/>
      <c r="I335" s="60"/>
      <c r="J335" s="60">
        <f>G335</f>
        <v>1564.17112299</v>
      </c>
      <c r="K335" s="60"/>
      <c r="L335" s="60"/>
      <c r="M335" s="60"/>
      <c r="N335" s="111"/>
      <c r="O335" s="60"/>
      <c r="P335" s="60"/>
    </row>
    <row r="336" spans="1:16" ht="11.25">
      <c r="A336" s="52" t="s">
        <v>6</v>
      </c>
      <c r="B336" s="57"/>
      <c r="C336" s="57"/>
      <c r="D336" s="60"/>
      <c r="E336" s="60"/>
      <c r="F336" s="60"/>
      <c r="G336" s="60"/>
      <c r="H336" s="60"/>
      <c r="I336" s="60"/>
      <c r="J336" s="60"/>
      <c r="K336" s="60"/>
      <c r="L336" s="60"/>
      <c r="M336" s="60"/>
      <c r="N336" s="111"/>
      <c r="O336" s="60"/>
      <c r="P336" s="60"/>
    </row>
    <row r="337" spans="1:16" ht="33.75">
      <c r="A337" s="53" t="s">
        <v>187</v>
      </c>
      <c r="B337" s="57"/>
      <c r="C337" s="57"/>
      <c r="D337" s="60"/>
      <c r="E337" s="60">
        <f>E327/E322*100</f>
        <v>100</v>
      </c>
      <c r="F337" s="60">
        <f>E337</f>
        <v>100</v>
      </c>
      <c r="G337" s="60"/>
      <c r="H337" s="60"/>
      <c r="I337" s="60"/>
      <c r="J337" s="60"/>
      <c r="K337" s="60"/>
      <c r="L337" s="60"/>
      <c r="M337" s="60"/>
      <c r="N337" s="111"/>
      <c r="O337" s="60"/>
      <c r="P337" s="60"/>
    </row>
    <row r="338" spans="1:16" ht="45">
      <c r="A338" s="53" t="s">
        <v>188</v>
      </c>
      <c r="B338" s="57"/>
      <c r="C338" s="57"/>
      <c r="D338" s="60"/>
      <c r="E338" s="60">
        <f>E328/E323*100</f>
        <v>28.57142857142857</v>
      </c>
      <c r="F338" s="60">
        <f aca="true" t="shared" si="33" ref="F338:M338">F328/F323*100</f>
        <v>28.57142857142857</v>
      </c>
      <c r="G338" s="60"/>
      <c r="H338" s="60">
        <f t="shared" si="33"/>
        <v>80</v>
      </c>
      <c r="I338" s="60"/>
      <c r="J338" s="60">
        <f t="shared" si="33"/>
        <v>80</v>
      </c>
      <c r="K338" s="60" t="e">
        <f t="shared" si="33"/>
        <v>#DIV/0!</v>
      </c>
      <c r="L338" s="60" t="e">
        <f t="shared" si="33"/>
        <v>#DIV/0!</v>
      </c>
      <c r="M338" s="60" t="e">
        <f t="shared" si="33"/>
        <v>#DIV/0!</v>
      </c>
      <c r="N338" s="60"/>
      <c r="O338" s="60"/>
      <c r="P338" s="60"/>
    </row>
    <row r="339" spans="1:16" ht="45">
      <c r="A339" s="53" t="s">
        <v>189</v>
      </c>
      <c r="B339" s="57"/>
      <c r="C339" s="57"/>
      <c r="D339" s="60"/>
      <c r="E339" s="60">
        <f>E329/E324*100</f>
        <v>100</v>
      </c>
      <c r="F339" s="60">
        <f>E339</f>
        <v>100</v>
      </c>
      <c r="G339" s="60"/>
      <c r="H339" s="60"/>
      <c r="I339" s="60"/>
      <c r="J339" s="60"/>
      <c r="K339" s="60"/>
      <c r="L339" s="60"/>
      <c r="M339" s="60"/>
      <c r="N339" s="60"/>
      <c r="O339" s="60"/>
      <c r="P339" s="60"/>
    </row>
    <row r="340" spans="1:16" ht="56.25">
      <c r="A340" s="53" t="s">
        <v>190</v>
      </c>
      <c r="B340" s="57"/>
      <c r="C340" s="57"/>
      <c r="D340" s="60"/>
      <c r="E340" s="60">
        <f>E330/E323*100</f>
        <v>28.57142857142857</v>
      </c>
      <c r="F340" s="60">
        <f aca="true" t="shared" si="34" ref="F340:M340">F330/F323*100</f>
        <v>28.57142857142857</v>
      </c>
      <c r="G340" s="60">
        <f>G330/G325*100</f>
        <v>74.8</v>
      </c>
      <c r="H340" s="60"/>
      <c r="I340" s="60"/>
      <c r="J340" s="60">
        <f t="shared" si="34"/>
        <v>74.8</v>
      </c>
      <c r="K340" s="60" t="e">
        <f t="shared" si="34"/>
        <v>#DIV/0!</v>
      </c>
      <c r="L340" s="60" t="e">
        <f t="shared" si="34"/>
        <v>#DIV/0!</v>
      </c>
      <c r="M340" s="60" t="e">
        <f t="shared" si="34"/>
        <v>#DIV/0!</v>
      </c>
      <c r="N340" s="60"/>
      <c r="O340" s="60"/>
      <c r="P340" s="60"/>
    </row>
    <row r="341" spans="1:235" s="90" customFormat="1" ht="33.75">
      <c r="A341" s="80" t="s">
        <v>362</v>
      </c>
      <c r="B341" s="86"/>
      <c r="C341" s="86"/>
      <c r="D341" s="87"/>
      <c r="E341" s="87">
        <f>1630000-250000</f>
        <v>1380000</v>
      </c>
      <c r="F341" s="87">
        <f>E341</f>
        <v>1380000</v>
      </c>
      <c r="G341" s="87"/>
      <c r="H341" s="87">
        <f>H345*H347</f>
        <v>249999.9999993</v>
      </c>
      <c r="I341" s="87"/>
      <c r="J341" s="87">
        <f>H341</f>
        <v>249999.9999993</v>
      </c>
      <c r="K341" s="87">
        <f>K345*K347+1</f>
        <v>1</v>
      </c>
      <c r="L341" s="87">
        <f>L345*L347+1</f>
        <v>1</v>
      </c>
      <c r="M341" s="87">
        <f>M345*M347+1</f>
        <v>1</v>
      </c>
      <c r="N341" s="87"/>
      <c r="O341" s="87"/>
      <c r="P341" s="87"/>
      <c r="Q341" s="89"/>
      <c r="R341" s="89"/>
      <c r="S341" s="89"/>
      <c r="T341" s="89"/>
      <c r="U341" s="89"/>
      <c r="V341" s="89"/>
      <c r="W341" s="89"/>
      <c r="X341" s="89"/>
      <c r="Y341" s="89"/>
      <c r="Z341" s="89"/>
      <c r="AA341" s="89"/>
      <c r="AB341" s="89"/>
      <c r="AC341" s="89"/>
      <c r="AD341" s="89"/>
      <c r="AE341" s="89"/>
      <c r="AF341" s="89"/>
      <c r="AG341" s="89"/>
      <c r="AH341" s="89"/>
      <c r="AI341" s="89"/>
      <c r="AJ341" s="89"/>
      <c r="AK341" s="89"/>
      <c r="AL341" s="89"/>
      <c r="AM341" s="89"/>
      <c r="AN341" s="89"/>
      <c r="AO341" s="89"/>
      <c r="AP341" s="89"/>
      <c r="AQ341" s="89"/>
      <c r="AR341" s="89"/>
      <c r="AS341" s="89"/>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c r="BW341" s="89"/>
      <c r="BX341" s="89"/>
      <c r="BY341" s="89"/>
      <c r="BZ341" s="89"/>
      <c r="CA341" s="89"/>
      <c r="CB341" s="89"/>
      <c r="CC341" s="89"/>
      <c r="CD341" s="89"/>
      <c r="CE341" s="89"/>
      <c r="CF341" s="89"/>
      <c r="CG341" s="89"/>
      <c r="CH341" s="89"/>
      <c r="CI341" s="89"/>
      <c r="CJ341" s="89"/>
      <c r="CK341" s="89"/>
      <c r="CL341" s="89"/>
      <c r="CM341" s="89"/>
      <c r="CN341" s="89"/>
      <c r="CO341" s="89"/>
      <c r="CP341" s="89"/>
      <c r="CQ341" s="89"/>
      <c r="CR341" s="89"/>
      <c r="CS341" s="89"/>
      <c r="CT341" s="89"/>
      <c r="CU341" s="89"/>
      <c r="CV341" s="89"/>
      <c r="CW341" s="89"/>
      <c r="CX341" s="89"/>
      <c r="CY341" s="89"/>
      <c r="CZ341" s="89"/>
      <c r="DA341" s="89"/>
      <c r="DB341" s="89"/>
      <c r="DC341" s="89"/>
      <c r="DD341" s="89"/>
      <c r="DE341" s="89"/>
      <c r="DF341" s="89"/>
      <c r="DG341" s="89"/>
      <c r="DH341" s="89"/>
      <c r="DI341" s="89"/>
      <c r="DJ341" s="89"/>
      <c r="DK341" s="89"/>
      <c r="DL341" s="89"/>
      <c r="DM341" s="89"/>
      <c r="DN341" s="89"/>
      <c r="DO341" s="89"/>
      <c r="DP341" s="89"/>
      <c r="DQ341" s="89"/>
      <c r="DR341" s="89"/>
      <c r="DS341" s="89"/>
      <c r="DT341" s="89"/>
      <c r="DU341" s="89"/>
      <c r="DV341" s="89"/>
      <c r="DW341" s="89"/>
      <c r="DX341" s="89"/>
      <c r="DY341" s="89"/>
      <c r="DZ341" s="89"/>
      <c r="EA341" s="89"/>
      <c r="EB341" s="89"/>
      <c r="EC341" s="89"/>
      <c r="ED341" s="89"/>
      <c r="EE341" s="89"/>
      <c r="EF341" s="89"/>
      <c r="EG341" s="89"/>
      <c r="EH341" s="89"/>
      <c r="EI341" s="89"/>
      <c r="EJ341" s="89"/>
      <c r="EK341" s="89"/>
      <c r="EL341" s="89"/>
      <c r="EM341" s="89"/>
      <c r="EN341" s="89"/>
      <c r="EO341" s="89"/>
      <c r="EP341" s="89"/>
      <c r="EQ341" s="89"/>
      <c r="ER341" s="89"/>
      <c r="ES341" s="89"/>
      <c r="ET341" s="89"/>
      <c r="EU341" s="89"/>
      <c r="EV341" s="89"/>
      <c r="EW341" s="89"/>
      <c r="EX341" s="89"/>
      <c r="EY341" s="89"/>
      <c r="EZ341" s="89"/>
      <c r="FA341" s="89"/>
      <c r="FB341" s="89"/>
      <c r="FC341" s="89"/>
      <c r="FD341" s="89"/>
      <c r="FE341" s="89"/>
      <c r="FF341" s="89"/>
      <c r="FG341" s="89"/>
      <c r="FH341" s="89"/>
      <c r="FI341" s="89"/>
      <c r="FJ341" s="89"/>
      <c r="FK341" s="89"/>
      <c r="FL341" s="89"/>
      <c r="FM341" s="89"/>
      <c r="FN341" s="89"/>
      <c r="FO341" s="89"/>
      <c r="FP341" s="89"/>
      <c r="FQ341" s="89"/>
      <c r="FR341" s="89"/>
      <c r="FS341" s="89"/>
      <c r="FT341" s="89"/>
      <c r="FU341" s="89"/>
      <c r="FV341" s="89"/>
      <c r="FW341" s="89"/>
      <c r="FX341" s="89"/>
      <c r="FY341" s="89"/>
      <c r="FZ341" s="89"/>
      <c r="GA341" s="89"/>
      <c r="GB341" s="89"/>
      <c r="GC341" s="89"/>
      <c r="GD341" s="89"/>
      <c r="GE341" s="89"/>
      <c r="GF341" s="89"/>
      <c r="GG341" s="89"/>
      <c r="GH341" s="89"/>
      <c r="GI341" s="89"/>
      <c r="GJ341" s="89"/>
      <c r="GK341" s="89"/>
      <c r="GL341" s="89"/>
      <c r="GM341" s="89"/>
      <c r="GN341" s="89"/>
      <c r="GO341" s="89"/>
      <c r="GP341" s="89"/>
      <c r="GQ341" s="89"/>
      <c r="GR341" s="89"/>
      <c r="GS341" s="89"/>
      <c r="GT341" s="89"/>
      <c r="GU341" s="89"/>
      <c r="GV341" s="89"/>
      <c r="GW341" s="89"/>
      <c r="GX341" s="89"/>
      <c r="GY341" s="89"/>
      <c r="GZ341" s="89"/>
      <c r="HA341" s="89"/>
      <c r="HB341" s="89"/>
      <c r="HC341" s="89"/>
      <c r="HD341" s="89"/>
      <c r="HE341" s="89"/>
      <c r="HF341" s="89"/>
      <c r="HG341" s="89"/>
      <c r="HH341" s="89"/>
      <c r="HI341" s="89"/>
      <c r="HJ341" s="89"/>
      <c r="HK341" s="89"/>
      <c r="HL341" s="89"/>
      <c r="HM341" s="89"/>
      <c r="HN341" s="89"/>
      <c r="HO341" s="89"/>
      <c r="HP341" s="89"/>
      <c r="HQ341" s="89"/>
      <c r="HR341" s="89"/>
      <c r="HS341" s="89"/>
      <c r="HT341" s="89"/>
      <c r="HU341" s="89"/>
      <c r="HV341" s="89"/>
      <c r="HW341" s="89"/>
      <c r="HX341" s="89"/>
      <c r="HY341" s="89"/>
      <c r="HZ341" s="89"/>
      <c r="IA341" s="89"/>
    </row>
    <row r="342" spans="1:16" ht="9.75" customHeight="1">
      <c r="A342" s="52" t="s">
        <v>4</v>
      </c>
      <c r="B342" s="57"/>
      <c r="C342" s="57"/>
      <c r="D342" s="60"/>
      <c r="E342" s="60"/>
      <c r="F342" s="60"/>
      <c r="G342" s="60"/>
      <c r="H342" s="60"/>
      <c r="I342" s="60"/>
      <c r="J342" s="60"/>
      <c r="K342" s="60"/>
      <c r="L342" s="60"/>
      <c r="M342" s="60"/>
      <c r="N342" s="60"/>
      <c r="O342" s="60"/>
      <c r="P342" s="60"/>
    </row>
    <row r="343" spans="1:16" ht="33.75">
      <c r="A343" s="53" t="s">
        <v>267</v>
      </c>
      <c r="B343" s="57"/>
      <c r="C343" s="57"/>
      <c r="D343" s="60"/>
      <c r="E343" s="60">
        <v>48</v>
      </c>
      <c r="F343" s="60">
        <f>E343</f>
        <v>48</v>
      </c>
      <c r="G343" s="60"/>
      <c r="H343" s="60">
        <v>9</v>
      </c>
      <c r="I343" s="60"/>
      <c r="J343" s="60">
        <f>H343</f>
        <v>9</v>
      </c>
      <c r="K343" s="60"/>
      <c r="L343" s="60"/>
      <c r="M343" s="60"/>
      <c r="N343" s="60"/>
      <c r="O343" s="60"/>
      <c r="P343" s="60"/>
    </row>
    <row r="344" spans="1:16" ht="11.25">
      <c r="A344" s="52" t="s">
        <v>5</v>
      </c>
      <c r="B344" s="57"/>
      <c r="C344" s="57"/>
      <c r="D344" s="60"/>
      <c r="E344" s="60"/>
      <c r="F344" s="60"/>
      <c r="G344" s="60"/>
      <c r="H344" s="60"/>
      <c r="I344" s="60"/>
      <c r="J344" s="60"/>
      <c r="K344" s="60"/>
      <c r="L344" s="60"/>
      <c r="M344" s="60"/>
      <c r="N344" s="60"/>
      <c r="O344" s="60"/>
      <c r="P344" s="60"/>
    </row>
    <row r="345" spans="1:16" ht="27" customHeight="1">
      <c r="A345" s="53" t="s">
        <v>270</v>
      </c>
      <c r="B345" s="57"/>
      <c r="C345" s="57"/>
      <c r="D345" s="60"/>
      <c r="E345" s="60">
        <v>48</v>
      </c>
      <c r="F345" s="60">
        <v>48</v>
      </c>
      <c r="G345" s="60"/>
      <c r="H345" s="60">
        <v>9</v>
      </c>
      <c r="I345" s="60"/>
      <c r="J345" s="60">
        <v>48</v>
      </c>
      <c r="K345" s="60"/>
      <c r="L345" s="60"/>
      <c r="M345" s="60"/>
      <c r="N345" s="60"/>
      <c r="O345" s="60"/>
      <c r="P345" s="60"/>
    </row>
    <row r="346" spans="1:16" ht="11.25">
      <c r="A346" s="52" t="s">
        <v>7</v>
      </c>
      <c r="B346" s="57"/>
      <c r="C346" s="57"/>
      <c r="D346" s="60"/>
      <c r="E346" s="60"/>
      <c r="F346" s="60"/>
      <c r="G346" s="60"/>
      <c r="H346" s="60"/>
      <c r="I346" s="60"/>
      <c r="J346" s="60"/>
      <c r="K346" s="60"/>
      <c r="L346" s="60"/>
      <c r="M346" s="60"/>
      <c r="N346" s="60"/>
      <c r="O346" s="60"/>
      <c r="P346" s="60"/>
    </row>
    <row r="347" spans="1:16" ht="22.5">
      <c r="A347" s="53" t="s">
        <v>268</v>
      </c>
      <c r="B347" s="57"/>
      <c r="C347" s="57"/>
      <c r="D347" s="60"/>
      <c r="E347" s="60">
        <v>28103.5</v>
      </c>
      <c r="F347" s="60">
        <f>E347</f>
        <v>28103.5</v>
      </c>
      <c r="G347" s="60"/>
      <c r="H347" s="60">
        <v>27777.7777777</v>
      </c>
      <c r="I347" s="60"/>
      <c r="J347" s="60">
        <f>H347</f>
        <v>27777.7777777</v>
      </c>
      <c r="K347" s="60"/>
      <c r="L347" s="60"/>
      <c r="M347" s="60"/>
      <c r="N347" s="60"/>
      <c r="O347" s="60"/>
      <c r="P347" s="60"/>
    </row>
    <row r="348" spans="1:16" ht="11.25">
      <c r="A348" s="52" t="s">
        <v>6</v>
      </c>
      <c r="B348" s="58"/>
      <c r="C348" s="58"/>
      <c r="D348" s="60"/>
      <c r="E348" s="62"/>
      <c r="F348" s="62"/>
      <c r="G348" s="60"/>
      <c r="H348" s="62"/>
      <c r="I348" s="62"/>
      <c r="J348" s="62"/>
      <c r="K348" s="62"/>
      <c r="L348" s="62"/>
      <c r="M348" s="62"/>
      <c r="N348" s="60"/>
      <c r="O348" s="62"/>
      <c r="P348" s="62"/>
    </row>
    <row r="349" spans="1:16" ht="48.75" customHeight="1">
      <c r="A349" s="53" t="s">
        <v>269</v>
      </c>
      <c r="B349" s="59"/>
      <c r="C349" s="59"/>
      <c r="D349" s="126"/>
      <c r="E349" s="60">
        <f>E345/E343*100</f>
        <v>100</v>
      </c>
      <c r="F349" s="60">
        <f>E349</f>
        <v>100</v>
      </c>
      <c r="G349" s="60"/>
      <c r="H349" s="60">
        <f>H345/H343*100</f>
        <v>100</v>
      </c>
      <c r="I349" s="60"/>
      <c r="J349" s="60">
        <f>H349</f>
        <v>100</v>
      </c>
      <c r="K349" s="60" t="e">
        <f>(#REF!*#REF!)+(#REF!*#REF!)+(#REF!*#REF!)</f>
        <v>#REF!</v>
      </c>
      <c r="L349" s="60" t="e">
        <f>(#REF!*#REF!)+(#REF!*#REF!)+(#REF!*#REF!)</f>
        <v>#REF!</v>
      </c>
      <c r="M349" s="60" t="e">
        <f>(#REF!*#REF!)+(#REF!*#REF!)+(#REF!*#REF!)</f>
        <v>#REF!</v>
      </c>
      <c r="N349" s="60"/>
      <c r="O349" s="60"/>
      <c r="P349" s="60"/>
    </row>
    <row r="350" spans="1:235" s="90" customFormat="1" ht="33.75">
      <c r="A350" s="80" t="s">
        <v>443</v>
      </c>
      <c r="B350" s="86"/>
      <c r="C350" s="86"/>
      <c r="D350" s="87"/>
      <c r="E350" s="87">
        <f>E351</f>
        <v>1000000</v>
      </c>
      <c r="F350" s="87">
        <f>E350</f>
        <v>1000000</v>
      </c>
      <c r="G350" s="87"/>
      <c r="H350" s="87">
        <f>H351+H373</f>
        <v>7000000</v>
      </c>
      <c r="I350" s="87"/>
      <c r="J350" s="87">
        <f>H350</f>
        <v>7000000</v>
      </c>
      <c r="K350" s="87"/>
      <c r="L350" s="87"/>
      <c r="M350" s="87"/>
      <c r="N350" s="87"/>
      <c r="O350" s="87">
        <f>O351+O373</f>
        <v>17900000</v>
      </c>
      <c r="P350" s="87">
        <f>O350</f>
        <v>17900000</v>
      </c>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c r="BW350" s="89"/>
      <c r="BX350" s="89"/>
      <c r="BY350" s="89"/>
      <c r="BZ350" s="89"/>
      <c r="CA350" s="89"/>
      <c r="CB350" s="89"/>
      <c r="CC350" s="89"/>
      <c r="CD350" s="89"/>
      <c r="CE350" s="89"/>
      <c r="CF350" s="89"/>
      <c r="CG350" s="89"/>
      <c r="CH350" s="89"/>
      <c r="CI350" s="89"/>
      <c r="CJ350" s="89"/>
      <c r="CK350" s="89"/>
      <c r="CL350" s="89"/>
      <c r="CM350" s="89"/>
      <c r="CN350" s="89"/>
      <c r="CO350" s="89"/>
      <c r="CP350" s="89"/>
      <c r="CQ350" s="89"/>
      <c r="CR350" s="89"/>
      <c r="CS350" s="89"/>
      <c r="CT350" s="89"/>
      <c r="CU350" s="89"/>
      <c r="CV350" s="89"/>
      <c r="CW350" s="89"/>
      <c r="CX350" s="89"/>
      <c r="CY350" s="89"/>
      <c r="CZ350" s="89"/>
      <c r="DA350" s="89"/>
      <c r="DB350" s="89"/>
      <c r="DC350" s="89"/>
      <c r="DD350" s="89"/>
      <c r="DE350" s="89"/>
      <c r="DF350" s="89"/>
      <c r="DG350" s="89"/>
      <c r="DH350" s="89"/>
      <c r="DI350" s="89"/>
      <c r="DJ350" s="89"/>
      <c r="DK350" s="89"/>
      <c r="DL350" s="89"/>
      <c r="DM350" s="89"/>
      <c r="DN350" s="89"/>
      <c r="DO350" s="89"/>
      <c r="DP350" s="89"/>
      <c r="DQ350" s="89"/>
      <c r="DR350" s="89"/>
      <c r="DS350" s="89"/>
      <c r="DT350" s="89"/>
      <c r="DU350" s="89"/>
      <c r="DV350" s="89"/>
      <c r="DW350" s="89"/>
      <c r="DX350" s="89"/>
      <c r="DY350" s="89"/>
      <c r="DZ350" s="89"/>
      <c r="EA350" s="89"/>
      <c r="EB350" s="89"/>
      <c r="EC350" s="89"/>
      <c r="ED350" s="89"/>
      <c r="EE350" s="89"/>
      <c r="EF350" s="89"/>
      <c r="EG350" s="89"/>
      <c r="EH350" s="89"/>
      <c r="EI350" s="89"/>
      <c r="EJ350" s="89"/>
      <c r="EK350" s="89"/>
      <c r="EL350" s="89"/>
      <c r="EM350" s="89"/>
      <c r="EN350" s="89"/>
      <c r="EO350" s="89"/>
      <c r="EP350" s="89"/>
      <c r="EQ350" s="89"/>
      <c r="ER350" s="89"/>
      <c r="ES350" s="89"/>
      <c r="ET350" s="89"/>
      <c r="EU350" s="89"/>
      <c r="EV350" s="89"/>
      <c r="EW350" s="89"/>
      <c r="EX350" s="89"/>
      <c r="EY350" s="89"/>
      <c r="EZ350" s="89"/>
      <c r="FA350" s="89"/>
      <c r="FB350" s="89"/>
      <c r="FC350" s="89"/>
      <c r="FD350" s="89"/>
      <c r="FE350" s="89"/>
      <c r="FF350" s="89"/>
      <c r="FG350" s="89"/>
      <c r="FH350" s="89"/>
      <c r="FI350" s="89"/>
      <c r="FJ350" s="89"/>
      <c r="FK350" s="89"/>
      <c r="FL350" s="89"/>
      <c r="FM350" s="89"/>
      <c r="FN350" s="89"/>
      <c r="FO350" s="89"/>
      <c r="FP350" s="89"/>
      <c r="FQ350" s="89"/>
      <c r="FR350" s="89"/>
      <c r="FS350" s="89"/>
      <c r="FT350" s="89"/>
      <c r="FU350" s="89"/>
      <c r="FV350" s="89"/>
      <c r="FW350" s="89"/>
      <c r="FX350" s="89"/>
      <c r="FY350" s="89"/>
      <c r="FZ350" s="89"/>
      <c r="GA350" s="89"/>
      <c r="GB350" s="89"/>
      <c r="GC350" s="89"/>
      <c r="GD350" s="89"/>
      <c r="GE350" s="89"/>
      <c r="GF350" s="89"/>
      <c r="GG350" s="89"/>
      <c r="GH350" s="89"/>
      <c r="GI350" s="89"/>
      <c r="GJ350" s="89"/>
      <c r="GK350" s="89"/>
      <c r="GL350" s="89"/>
      <c r="GM350" s="89"/>
      <c r="GN350" s="89"/>
      <c r="GO350" s="89"/>
      <c r="GP350" s="89"/>
      <c r="GQ350" s="89"/>
      <c r="GR350" s="89"/>
      <c r="GS350" s="89"/>
      <c r="GT350" s="89"/>
      <c r="GU350" s="89"/>
      <c r="GV350" s="89"/>
      <c r="GW350" s="89"/>
      <c r="GX350" s="89"/>
      <c r="GY350" s="89"/>
      <c r="GZ350" s="89"/>
      <c r="HA350" s="89"/>
      <c r="HB350" s="89"/>
      <c r="HC350" s="89"/>
      <c r="HD350" s="89"/>
      <c r="HE350" s="89"/>
      <c r="HF350" s="89"/>
      <c r="HG350" s="89"/>
      <c r="HH350" s="89"/>
      <c r="HI350" s="89"/>
      <c r="HJ350" s="89"/>
      <c r="HK350" s="89"/>
      <c r="HL350" s="89"/>
      <c r="HM350" s="89"/>
      <c r="HN350" s="89"/>
      <c r="HO350" s="89"/>
      <c r="HP350" s="89"/>
      <c r="HQ350" s="89"/>
      <c r="HR350" s="89"/>
      <c r="HS350" s="89"/>
      <c r="HT350" s="89"/>
      <c r="HU350" s="89"/>
      <c r="HV350" s="89"/>
      <c r="HW350" s="89"/>
      <c r="HX350" s="89"/>
      <c r="HY350" s="89"/>
      <c r="HZ350" s="89"/>
      <c r="IA350" s="89"/>
    </row>
    <row r="351" spans="1:235" s="90" customFormat="1" ht="41.25" customHeight="1">
      <c r="A351" s="80" t="s">
        <v>444</v>
      </c>
      <c r="B351" s="86"/>
      <c r="C351" s="86"/>
      <c r="D351" s="87"/>
      <c r="E351" s="87">
        <f>E355*E357+1</f>
        <v>1000000</v>
      </c>
      <c r="F351" s="87">
        <f aca="true" t="shared" si="35" ref="F351:M351">F355*F357+1</f>
        <v>1000000</v>
      </c>
      <c r="G351" s="87"/>
      <c r="H351" s="87">
        <f>H355*H357</f>
        <v>6900000</v>
      </c>
      <c r="I351" s="87"/>
      <c r="J351" s="87">
        <f>H351</f>
        <v>6900000</v>
      </c>
      <c r="K351" s="87">
        <f t="shared" si="35"/>
        <v>1</v>
      </c>
      <c r="L351" s="87">
        <f t="shared" si="35"/>
        <v>1</v>
      </c>
      <c r="M351" s="87">
        <f t="shared" si="35"/>
        <v>1</v>
      </c>
      <c r="N351" s="87"/>
      <c r="O351" s="87">
        <f>O353</f>
        <v>15400000.000000002</v>
      </c>
      <c r="P351" s="87">
        <f>O351</f>
        <v>15400000.000000002</v>
      </c>
      <c r="Q351" s="89"/>
      <c r="R351" s="89"/>
      <c r="S351" s="89"/>
      <c r="T351" s="89"/>
      <c r="U351" s="89"/>
      <c r="V351" s="89"/>
      <c r="W351" s="89"/>
      <c r="X351" s="89"/>
      <c r="Y351" s="89"/>
      <c r="Z351" s="89"/>
      <c r="AA351" s="89"/>
      <c r="AB351" s="89"/>
      <c r="AC351" s="89"/>
      <c r="AD351" s="89"/>
      <c r="AE351" s="89"/>
      <c r="AF351" s="89"/>
      <c r="AG351" s="89"/>
      <c r="AH351" s="89"/>
      <c r="AI351" s="89"/>
      <c r="AJ351" s="89"/>
      <c r="AK351" s="89"/>
      <c r="AL351" s="89"/>
      <c r="AM351" s="89"/>
      <c r="AN351" s="89"/>
      <c r="AO351" s="89"/>
      <c r="AP351" s="89"/>
      <c r="AQ351" s="89"/>
      <c r="AR351" s="89"/>
      <c r="AS351" s="89"/>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c r="BW351" s="89"/>
      <c r="BX351" s="89"/>
      <c r="BY351" s="89"/>
      <c r="BZ351" s="89"/>
      <c r="CA351" s="89"/>
      <c r="CB351" s="89"/>
      <c r="CC351" s="89"/>
      <c r="CD351" s="89"/>
      <c r="CE351" s="89"/>
      <c r="CF351" s="89"/>
      <c r="CG351" s="89"/>
      <c r="CH351" s="89"/>
      <c r="CI351" s="89"/>
      <c r="CJ351" s="89"/>
      <c r="CK351" s="89"/>
      <c r="CL351" s="89"/>
      <c r="CM351" s="89"/>
      <c r="CN351" s="89"/>
      <c r="CO351" s="89"/>
      <c r="CP351" s="89"/>
      <c r="CQ351" s="89"/>
      <c r="CR351" s="89"/>
      <c r="CS351" s="89"/>
      <c r="CT351" s="89"/>
      <c r="CU351" s="89"/>
      <c r="CV351" s="89"/>
      <c r="CW351" s="89"/>
      <c r="CX351" s="89"/>
      <c r="CY351" s="89"/>
      <c r="CZ351" s="89"/>
      <c r="DA351" s="89"/>
      <c r="DB351" s="89"/>
      <c r="DC351" s="89"/>
      <c r="DD351" s="89"/>
      <c r="DE351" s="89"/>
      <c r="DF351" s="89"/>
      <c r="DG351" s="89"/>
      <c r="DH351" s="89"/>
      <c r="DI351" s="89"/>
      <c r="DJ351" s="89"/>
      <c r="DK351" s="89"/>
      <c r="DL351" s="89"/>
      <c r="DM351" s="89"/>
      <c r="DN351" s="89"/>
      <c r="DO351" s="89"/>
      <c r="DP351" s="89"/>
      <c r="DQ351" s="89"/>
      <c r="DR351" s="89"/>
      <c r="DS351" s="89"/>
      <c r="DT351" s="89"/>
      <c r="DU351" s="89"/>
      <c r="DV351" s="89"/>
      <c r="DW351" s="89"/>
      <c r="DX351" s="89"/>
      <c r="DY351" s="89"/>
      <c r="DZ351" s="89"/>
      <c r="EA351" s="89"/>
      <c r="EB351" s="89"/>
      <c r="EC351" s="89"/>
      <c r="ED351" s="89"/>
      <c r="EE351" s="89"/>
      <c r="EF351" s="89"/>
      <c r="EG351" s="89"/>
      <c r="EH351" s="89"/>
      <c r="EI351" s="89"/>
      <c r="EJ351" s="89"/>
      <c r="EK351" s="89"/>
      <c r="EL351" s="89"/>
      <c r="EM351" s="89"/>
      <c r="EN351" s="89"/>
      <c r="EO351" s="89"/>
      <c r="EP351" s="89"/>
      <c r="EQ351" s="89"/>
      <c r="ER351" s="89"/>
      <c r="ES351" s="89"/>
      <c r="ET351" s="89"/>
      <c r="EU351" s="89"/>
      <c r="EV351" s="89"/>
      <c r="EW351" s="89"/>
      <c r="EX351" s="89"/>
      <c r="EY351" s="89"/>
      <c r="EZ351" s="89"/>
      <c r="FA351" s="89"/>
      <c r="FB351" s="89"/>
      <c r="FC351" s="89"/>
      <c r="FD351" s="89"/>
      <c r="FE351" s="89"/>
      <c r="FF351" s="89"/>
      <c r="FG351" s="89"/>
      <c r="FH351" s="89"/>
      <c r="FI351" s="89"/>
      <c r="FJ351" s="89"/>
      <c r="FK351" s="89"/>
      <c r="FL351" s="89"/>
      <c r="FM351" s="89"/>
      <c r="FN351" s="89"/>
      <c r="FO351" s="89"/>
      <c r="FP351" s="89"/>
      <c r="FQ351" s="89"/>
      <c r="FR351" s="89"/>
      <c r="FS351" s="89"/>
      <c r="FT351" s="89"/>
      <c r="FU351" s="89"/>
      <c r="FV351" s="89"/>
      <c r="FW351" s="89"/>
      <c r="FX351" s="89"/>
      <c r="FY351" s="89"/>
      <c r="FZ351" s="89"/>
      <c r="GA351" s="89"/>
      <c r="GB351" s="89"/>
      <c r="GC351" s="89"/>
      <c r="GD351" s="89"/>
      <c r="GE351" s="89"/>
      <c r="GF351" s="89"/>
      <c r="GG351" s="89"/>
      <c r="GH351" s="89"/>
      <c r="GI351" s="89"/>
      <c r="GJ351" s="89"/>
      <c r="GK351" s="89"/>
      <c r="GL351" s="89"/>
      <c r="GM351" s="89"/>
      <c r="GN351" s="89"/>
      <c r="GO351" s="89"/>
      <c r="GP351" s="89"/>
      <c r="GQ351" s="89"/>
      <c r="GR351" s="89"/>
      <c r="GS351" s="89"/>
      <c r="GT351" s="89"/>
      <c r="GU351" s="89"/>
      <c r="GV351" s="89"/>
      <c r="GW351" s="89"/>
      <c r="GX351" s="89"/>
      <c r="GY351" s="89"/>
      <c r="GZ351" s="89"/>
      <c r="HA351" s="89"/>
      <c r="HB351" s="89"/>
      <c r="HC351" s="89"/>
      <c r="HD351" s="89"/>
      <c r="HE351" s="89"/>
      <c r="HF351" s="89"/>
      <c r="HG351" s="89"/>
      <c r="HH351" s="89"/>
      <c r="HI351" s="89"/>
      <c r="HJ351" s="89"/>
      <c r="HK351" s="89"/>
      <c r="HL351" s="89"/>
      <c r="HM351" s="89"/>
      <c r="HN351" s="89"/>
      <c r="HO351" s="89"/>
      <c r="HP351" s="89"/>
      <c r="HQ351" s="89"/>
      <c r="HR351" s="89"/>
      <c r="HS351" s="89"/>
      <c r="HT351" s="89"/>
      <c r="HU351" s="89"/>
      <c r="HV351" s="89"/>
      <c r="HW351" s="89"/>
      <c r="HX351" s="89"/>
      <c r="HY351" s="89"/>
      <c r="HZ351" s="89"/>
      <c r="IA351" s="89"/>
    </row>
    <row r="352" spans="1:16" ht="11.25">
      <c r="A352" s="52" t="s">
        <v>4</v>
      </c>
      <c r="B352" s="57"/>
      <c r="C352" s="57"/>
      <c r="D352" s="60"/>
      <c r="E352" s="60"/>
      <c r="F352" s="60"/>
      <c r="G352" s="60"/>
      <c r="H352" s="60"/>
      <c r="I352" s="60"/>
      <c r="J352" s="60"/>
      <c r="K352" s="60"/>
      <c r="L352" s="60"/>
      <c r="M352" s="60"/>
      <c r="N352" s="60"/>
      <c r="O352" s="60"/>
      <c r="P352" s="60"/>
    </row>
    <row r="353" spans="1:16" ht="22.5">
      <c r="A353" s="53" t="s">
        <v>375</v>
      </c>
      <c r="B353" s="57"/>
      <c r="C353" s="57"/>
      <c r="D353" s="60"/>
      <c r="E353" s="60">
        <v>10</v>
      </c>
      <c r="F353" s="60">
        <f>E353</f>
        <v>10</v>
      </c>
      <c r="G353" s="60"/>
      <c r="H353" s="60">
        <f>H355*H357</f>
        <v>6900000</v>
      </c>
      <c r="I353" s="60"/>
      <c r="J353" s="60">
        <f>H353</f>
        <v>6900000</v>
      </c>
      <c r="K353" s="60"/>
      <c r="L353" s="60"/>
      <c r="M353" s="60"/>
      <c r="N353" s="60"/>
      <c r="O353" s="60">
        <f>O355*O357+0.22</f>
        <v>15400000.000000002</v>
      </c>
      <c r="P353" s="60">
        <f>O353</f>
        <v>15400000.000000002</v>
      </c>
    </row>
    <row r="354" spans="1:16" ht="11.25">
      <c r="A354" s="52" t="s">
        <v>5</v>
      </c>
      <c r="B354" s="57"/>
      <c r="C354" s="57"/>
      <c r="D354" s="60"/>
      <c r="E354" s="60"/>
      <c r="F354" s="60"/>
      <c r="G354" s="60"/>
      <c r="H354" s="60"/>
      <c r="I354" s="60"/>
      <c r="J354" s="60"/>
      <c r="K354" s="60"/>
      <c r="L354" s="60"/>
      <c r="M354" s="60"/>
      <c r="N354" s="60"/>
      <c r="O354" s="60"/>
      <c r="P354" s="60"/>
    </row>
    <row r="355" spans="1:16" ht="22.5">
      <c r="A355" s="53" t="s">
        <v>374</v>
      </c>
      <c r="B355" s="57"/>
      <c r="C355" s="57"/>
      <c r="D355" s="60"/>
      <c r="E355" s="60">
        <v>3</v>
      </c>
      <c r="F355" s="60">
        <f>E355</f>
        <v>3</v>
      </c>
      <c r="G355" s="60"/>
      <c r="H355" s="60">
        <v>23</v>
      </c>
      <c r="I355" s="60"/>
      <c r="J355" s="60">
        <f>H355</f>
        <v>23</v>
      </c>
      <c r="K355" s="60"/>
      <c r="L355" s="60"/>
      <c r="M355" s="60"/>
      <c r="N355" s="60"/>
      <c r="O355" s="60">
        <v>51</v>
      </c>
      <c r="P355" s="60">
        <f>O355</f>
        <v>51</v>
      </c>
    </row>
    <row r="356" spans="1:16" ht="11.25">
      <c r="A356" s="52" t="s">
        <v>7</v>
      </c>
      <c r="B356" s="57"/>
      <c r="C356" s="57"/>
      <c r="D356" s="60"/>
      <c r="E356" s="60"/>
      <c r="F356" s="60"/>
      <c r="G356" s="60"/>
      <c r="H356" s="60"/>
      <c r="I356" s="60"/>
      <c r="J356" s="60"/>
      <c r="K356" s="60"/>
      <c r="L356" s="60"/>
      <c r="M356" s="60"/>
      <c r="N356" s="60"/>
      <c r="O356" s="60"/>
      <c r="P356" s="60"/>
    </row>
    <row r="357" spans="1:16" ht="22.5">
      <c r="A357" s="53" t="s">
        <v>174</v>
      </c>
      <c r="B357" s="57"/>
      <c r="C357" s="57"/>
      <c r="D357" s="60"/>
      <c r="E357" s="60">
        <v>333333</v>
      </c>
      <c r="F357" s="60">
        <f>E357</f>
        <v>333333</v>
      </c>
      <c r="G357" s="60"/>
      <c r="H357" s="60">
        <v>300000</v>
      </c>
      <c r="I357" s="60"/>
      <c r="J357" s="60">
        <f>H357</f>
        <v>300000</v>
      </c>
      <c r="K357" s="60"/>
      <c r="L357" s="60"/>
      <c r="M357" s="60"/>
      <c r="N357" s="60"/>
      <c r="O357" s="60">
        <v>301960.78</v>
      </c>
      <c r="P357" s="60">
        <f>O357</f>
        <v>301960.78</v>
      </c>
    </row>
    <row r="358" spans="1:16" ht="1.5" customHeight="1" hidden="1">
      <c r="A358" s="19" t="s">
        <v>265</v>
      </c>
      <c r="B358" s="26"/>
      <c r="C358" s="26"/>
      <c r="D358" s="25"/>
      <c r="E358" s="25">
        <f>E359</f>
        <v>1000000</v>
      </c>
      <c r="F358" s="25">
        <f>E358</f>
        <v>1000000</v>
      </c>
      <c r="G358" s="25"/>
      <c r="H358" s="25">
        <f>H359</f>
        <v>1320000</v>
      </c>
      <c r="I358" s="25"/>
      <c r="J358" s="25">
        <f>H358</f>
        <v>1320000</v>
      </c>
      <c r="K358" s="54"/>
      <c r="L358" s="54"/>
      <c r="M358" s="54"/>
      <c r="N358" s="25"/>
      <c r="O358" s="25">
        <f>O359</f>
        <v>1580000</v>
      </c>
      <c r="P358" s="25">
        <f>O358</f>
        <v>1580000</v>
      </c>
    </row>
    <row r="359" spans="1:16" ht="4.5" customHeight="1" hidden="1">
      <c r="A359" s="19" t="s">
        <v>266</v>
      </c>
      <c r="B359" s="26"/>
      <c r="C359" s="26"/>
      <c r="D359" s="25"/>
      <c r="E359" s="25">
        <f>E363*E365+1</f>
        <v>1000000</v>
      </c>
      <c r="F359" s="25">
        <f>F363*F365+1</f>
        <v>1000000</v>
      </c>
      <c r="G359" s="25"/>
      <c r="H359" s="25">
        <f>H363*H365</f>
        <v>1320000</v>
      </c>
      <c r="I359" s="25"/>
      <c r="J359" s="25">
        <f>H359</f>
        <v>1320000</v>
      </c>
      <c r="K359" s="25">
        <f>K363*K365+1</f>
        <v>1</v>
      </c>
      <c r="L359" s="25">
        <f>L363*L365+1</f>
        <v>1</v>
      </c>
      <c r="M359" s="25">
        <f>M363*M365+1</f>
        <v>1</v>
      </c>
      <c r="N359" s="25"/>
      <c r="O359" s="25">
        <f>O363*O365</f>
        <v>1580000</v>
      </c>
      <c r="P359" s="25">
        <f>O359</f>
        <v>1580000</v>
      </c>
    </row>
    <row r="360" spans="1:16" ht="16.5" customHeight="1" hidden="1">
      <c r="A360" s="52" t="s">
        <v>4</v>
      </c>
      <c r="B360" s="57"/>
      <c r="C360" s="57"/>
      <c r="D360" s="60"/>
      <c r="E360" s="60"/>
      <c r="F360" s="60"/>
      <c r="G360" s="60"/>
      <c r="H360" s="60"/>
      <c r="I360" s="60"/>
      <c r="J360" s="60"/>
      <c r="K360" s="60"/>
      <c r="L360" s="60"/>
      <c r="M360" s="60"/>
      <c r="N360" s="60"/>
      <c r="O360" s="60"/>
      <c r="P360" s="60"/>
    </row>
    <row r="361" spans="1:16" ht="24.75" customHeight="1" hidden="1">
      <c r="A361" s="53" t="s">
        <v>172</v>
      </c>
      <c r="B361" s="57"/>
      <c r="C361" s="57"/>
      <c r="D361" s="60"/>
      <c r="E361" s="60">
        <v>10</v>
      </c>
      <c r="F361" s="60">
        <f>E361</f>
        <v>10</v>
      </c>
      <c r="G361" s="60"/>
      <c r="H361" s="60">
        <v>10</v>
      </c>
      <c r="I361" s="60"/>
      <c r="J361" s="60">
        <f>H361</f>
        <v>10</v>
      </c>
      <c r="K361" s="60"/>
      <c r="L361" s="60"/>
      <c r="M361" s="60"/>
      <c r="N361" s="60"/>
      <c r="O361" s="60">
        <v>10</v>
      </c>
      <c r="P361" s="60">
        <f>O361</f>
        <v>10</v>
      </c>
    </row>
    <row r="362" spans="1:16" ht="15" customHeight="1" hidden="1">
      <c r="A362" s="52" t="s">
        <v>5</v>
      </c>
      <c r="B362" s="57"/>
      <c r="C362" s="57"/>
      <c r="D362" s="60"/>
      <c r="E362" s="60"/>
      <c r="F362" s="60"/>
      <c r="G362" s="60"/>
      <c r="H362" s="60"/>
      <c r="I362" s="60"/>
      <c r="J362" s="60"/>
      <c r="K362" s="60"/>
      <c r="L362" s="60"/>
      <c r="M362" s="60"/>
      <c r="N362" s="60"/>
      <c r="O362" s="60"/>
      <c r="P362" s="60"/>
    </row>
    <row r="363" spans="1:16" ht="12.75" customHeight="1" hidden="1">
      <c r="A363" s="53" t="s">
        <v>173</v>
      </c>
      <c r="B363" s="57"/>
      <c r="C363" s="57"/>
      <c r="D363" s="60"/>
      <c r="E363" s="60">
        <v>3</v>
      </c>
      <c r="F363" s="60">
        <f>E363</f>
        <v>3</v>
      </c>
      <c r="G363" s="60"/>
      <c r="H363" s="60">
        <v>3</v>
      </c>
      <c r="I363" s="60"/>
      <c r="J363" s="60">
        <f>H363</f>
        <v>3</v>
      </c>
      <c r="K363" s="60"/>
      <c r="L363" s="60"/>
      <c r="M363" s="60"/>
      <c r="N363" s="60"/>
      <c r="O363" s="60">
        <v>4</v>
      </c>
      <c r="P363" s="60">
        <f>O363</f>
        <v>4</v>
      </c>
    </row>
    <row r="364" spans="1:16" ht="16.5" customHeight="1" hidden="1">
      <c r="A364" s="52" t="s">
        <v>7</v>
      </c>
      <c r="B364" s="57"/>
      <c r="C364" s="57"/>
      <c r="D364" s="60"/>
      <c r="E364" s="60"/>
      <c r="F364" s="60"/>
      <c r="G364" s="60"/>
      <c r="H364" s="60"/>
      <c r="I364" s="60"/>
      <c r="J364" s="60"/>
      <c r="K364" s="60"/>
      <c r="L364" s="60"/>
      <c r="M364" s="60"/>
      <c r="N364" s="60"/>
      <c r="O364" s="60"/>
      <c r="P364" s="60"/>
    </row>
    <row r="365" spans="1:16" ht="30" customHeight="1" hidden="1">
      <c r="A365" s="53" t="s">
        <v>174</v>
      </c>
      <c r="B365" s="57"/>
      <c r="C365" s="57"/>
      <c r="D365" s="60"/>
      <c r="E365" s="60">
        <v>333333</v>
      </c>
      <c r="F365" s="60">
        <f>E365</f>
        <v>333333</v>
      </c>
      <c r="G365" s="60"/>
      <c r="H365" s="60">
        <v>440000</v>
      </c>
      <c r="I365" s="60"/>
      <c r="J365" s="60">
        <f>H365</f>
        <v>440000</v>
      </c>
      <c r="K365" s="60"/>
      <c r="L365" s="60"/>
      <c r="M365" s="60"/>
      <c r="N365" s="60"/>
      <c r="O365" s="60">
        <v>395000</v>
      </c>
      <c r="P365" s="60">
        <f>O365</f>
        <v>395000</v>
      </c>
    </row>
    <row r="366" spans="1:16" ht="15" customHeight="1" hidden="1">
      <c r="A366" s="52" t="s">
        <v>6</v>
      </c>
      <c r="B366" s="58"/>
      <c r="C366" s="58"/>
      <c r="D366" s="60"/>
      <c r="E366" s="62"/>
      <c r="F366" s="62"/>
      <c r="G366" s="60"/>
      <c r="H366" s="62"/>
      <c r="I366" s="62"/>
      <c r="J366" s="62"/>
      <c r="K366" s="62"/>
      <c r="L366" s="62"/>
      <c r="M366" s="62"/>
      <c r="N366" s="60"/>
      <c r="O366" s="62"/>
      <c r="P366" s="62"/>
    </row>
    <row r="367" spans="1:16" ht="53.25" customHeight="1" hidden="1">
      <c r="A367" s="53" t="s">
        <v>192</v>
      </c>
      <c r="B367" s="59"/>
      <c r="C367" s="59"/>
      <c r="D367" s="126"/>
      <c r="E367" s="60">
        <f>E363/E361*100</f>
        <v>30</v>
      </c>
      <c r="F367" s="60">
        <f>E367</f>
        <v>30</v>
      </c>
      <c r="G367" s="60"/>
      <c r="H367" s="60">
        <f>H363/H361*100</f>
        <v>30</v>
      </c>
      <c r="I367" s="60"/>
      <c r="J367" s="60">
        <f>H367</f>
        <v>30</v>
      </c>
      <c r="K367" s="60" t="e">
        <f>(#REF!*#REF!)+(#REF!*#REF!)+(#REF!*#REF!)</f>
        <v>#REF!</v>
      </c>
      <c r="L367" s="60" t="e">
        <f>(#REF!*#REF!)+(#REF!*#REF!)+(#REF!*#REF!)</f>
        <v>#REF!</v>
      </c>
      <c r="M367" s="60" t="e">
        <f>(#REF!*#REF!)+(#REF!*#REF!)+(#REF!*#REF!)</f>
        <v>#REF!</v>
      </c>
      <c r="N367" s="60"/>
      <c r="O367" s="60">
        <f>O363/O361*100</f>
        <v>40</v>
      </c>
      <c r="P367" s="60">
        <f>O367</f>
        <v>40</v>
      </c>
    </row>
    <row r="368" spans="1:16" ht="21.75" customHeight="1" hidden="1">
      <c r="A368" s="53"/>
      <c r="B368" s="59"/>
      <c r="C368" s="59"/>
      <c r="D368" s="126"/>
      <c r="E368" s="60"/>
      <c r="F368" s="60"/>
      <c r="G368" s="60"/>
      <c r="H368" s="60"/>
      <c r="I368" s="60"/>
      <c r="J368" s="60"/>
      <c r="K368" s="60"/>
      <c r="L368" s="60"/>
      <c r="M368" s="60"/>
      <c r="N368" s="60"/>
      <c r="O368" s="60"/>
      <c r="P368" s="60"/>
    </row>
    <row r="369" spans="1:16" ht="54" customHeight="1" hidden="1">
      <c r="A369" s="53"/>
      <c r="B369" s="59"/>
      <c r="C369" s="59"/>
      <c r="D369" s="126"/>
      <c r="E369" s="60"/>
      <c r="F369" s="60"/>
      <c r="G369" s="60"/>
      <c r="H369" s="60"/>
      <c r="I369" s="60"/>
      <c r="J369" s="60"/>
      <c r="K369" s="60"/>
      <c r="L369" s="60"/>
      <c r="M369" s="60"/>
      <c r="N369" s="60"/>
      <c r="O369" s="60"/>
      <c r="P369" s="60"/>
    </row>
    <row r="370" spans="1:16" ht="54" customHeight="1" hidden="1">
      <c r="A370" s="53"/>
      <c r="B370" s="59"/>
      <c r="C370" s="59"/>
      <c r="D370" s="126"/>
      <c r="E370" s="60"/>
      <c r="F370" s="60"/>
      <c r="G370" s="60"/>
      <c r="H370" s="60"/>
      <c r="I370" s="60"/>
      <c r="J370" s="60"/>
      <c r="K370" s="60"/>
      <c r="L370" s="60"/>
      <c r="M370" s="60"/>
      <c r="N370" s="60"/>
      <c r="O370" s="60"/>
      <c r="P370" s="60"/>
    </row>
    <row r="371" spans="1:16" ht="54" customHeight="1" hidden="1">
      <c r="A371" s="53"/>
      <c r="B371" s="59"/>
      <c r="C371" s="59"/>
      <c r="D371" s="126"/>
      <c r="E371" s="60"/>
      <c r="F371" s="60"/>
      <c r="G371" s="60"/>
      <c r="H371" s="60"/>
      <c r="I371" s="60"/>
      <c r="J371" s="60"/>
      <c r="K371" s="60"/>
      <c r="L371" s="60"/>
      <c r="M371" s="60"/>
      <c r="N371" s="60"/>
      <c r="O371" s="60"/>
      <c r="P371" s="60"/>
    </row>
    <row r="372" spans="1:16" ht="54" customHeight="1" hidden="1">
      <c r="A372" s="53"/>
      <c r="B372" s="59"/>
      <c r="C372" s="59"/>
      <c r="D372" s="126"/>
      <c r="E372" s="60"/>
      <c r="F372" s="60"/>
      <c r="G372" s="60"/>
      <c r="H372" s="60"/>
      <c r="I372" s="60"/>
      <c r="J372" s="60"/>
      <c r="K372" s="60"/>
      <c r="L372" s="60"/>
      <c r="M372" s="60"/>
      <c r="N372" s="60"/>
      <c r="O372" s="60"/>
      <c r="P372" s="60"/>
    </row>
    <row r="373" spans="1:16" ht="40.5" customHeight="1">
      <c r="A373" s="80" t="s">
        <v>445</v>
      </c>
      <c r="B373" s="164"/>
      <c r="C373" s="164"/>
      <c r="D373" s="148"/>
      <c r="E373" s="76"/>
      <c r="F373" s="76"/>
      <c r="G373" s="76"/>
      <c r="H373" s="148">
        <f>H375</f>
        <v>100000</v>
      </c>
      <c r="I373" s="148">
        <f aca="true" t="shared" si="36" ref="I373:P373">I375</f>
        <v>0</v>
      </c>
      <c r="J373" s="148">
        <f t="shared" si="36"/>
        <v>100000</v>
      </c>
      <c r="K373" s="148">
        <f t="shared" si="36"/>
        <v>0</v>
      </c>
      <c r="L373" s="148">
        <f t="shared" si="36"/>
        <v>0</v>
      </c>
      <c r="M373" s="148">
        <f t="shared" si="36"/>
        <v>0</v>
      </c>
      <c r="N373" s="148">
        <f t="shared" si="36"/>
        <v>0</v>
      </c>
      <c r="O373" s="148">
        <f t="shared" si="36"/>
        <v>2500000</v>
      </c>
      <c r="P373" s="148">
        <f t="shared" si="36"/>
        <v>2500000</v>
      </c>
    </row>
    <row r="374" spans="1:16" ht="17.25" customHeight="1">
      <c r="A374" s="52" t="s">
        <v>4</v>
      </c>
      <c r="B374" s="59"/>
      <c r="C374" s="59"/>
      <c r="D374" s="126"/>
      <c r="E374" s="60"/>
      <c r="F374" s="60"/>
      <c r="G374" s="60"/>
      <c r="H374" s="60"/>
      <c r="I374" s="60"/>
      <c r="J374" s="60"/>
      <c r="K374" s="60"/>
      <c r="L374" s="60"/>
      <c r="M374" s="60"/>
      <c r="N374" s="60"/>
      <c r="O374" s="60"/>
      <c r="P374" s="60"/>
    </row>
    <row r="375" spans="1:16" ht="25.5" customHeight="1">
      <c r="A375" s="53" t="s">
        <v>376</v>
      </c>
      <c r="B375" s="59"/>
      <c r="C375" s="59"/>
      <c r="D375" s="126"/>
      <c r="E375" s="60"/>
      <c r="F375" s="60"/>
      <c r="G375" s="60"/>
      <c r="H375" s="60">
        <f>H377*H379</f>
        <v>100000</v>
      </c>
      <c r="I375" s="60"/>
      <c r="J375" s="60">
        <f>H375</f>
        <v>100000</v>
      </c>
      <c r="K375" s="60"/>
      <c r="L375" s="60"/>
      <c r="M375" s="60"/>
      <c r="N375" s="60"/>
      <c r="O375" s="60">
        <f>1500000+1000000</f>
        <v>2500000</v>
      </c>
      <c r="P375" s="60">
        <f>O375</f>
        <v>2500000</v>
      </c>
    </row>
    <row r="376" spans="1:16" ht="15.75" customHeight="1">
      <c r="A376" s="52" t="s">
        <v>5</v>
      </c>
      <c r="B376" s="59"/>
      <c r="C376" s="59"/>
      <c r="D376" s="126"/>
      <c r="E376" s="60"/>
      <c r="F376" s="60"/>
      <c r="G376" s="60"/>
      <c r="H376" s="60"/>
      <c r="I376" s="60"/>
      <c r="J376" s="60"/>
      <c r="K376" s="60"/>
      <c r="L376" s="60"/>
      <c r="M376" s="60"/>
      <c r="N376" s="60"/>
      <c r="O376" s="60"/>
      <c r="P376" s="60"/>
    </row>
    <row r="377" spans="1:16" ht="25.5" customHeight="1">
      <c r="A377" s="53" t="s">
        <v>173</v>
      </c>
      <c r="B377" s="59"/>
      <c r="C377" s="59"/>
      <c r="D377" s="126"/>
      <c r="E377" s="60"/>
      <c r="F377" s="60"/>
      <c r="G377" s="60"/>
      <c r="H377" s="60">
        <v>1</v>
      </c>
      <c r="I377" s="60"/>
      <c r="J377" s="60">
        <f>H377</f>
        <v>1</v>
      </c>
      <c r="K377" s="60"/>
      <c r="L377" s="60"/>
      <c r="M377" s="60"/>
      <c r="N377" s="60"/>
      <c r="O377" s="60">
        <v>16</v>
      </c>
      <c r="P377" s="60">
        <v>16</v>
      </c>
    </row>
    <row r="378" spans="1:16" ht="15.75" customHeight="1">
      <c r="A378" s="52" t="s">
        <v>7</v>
      </c>
      <c r="B378" s="59"/>
      <c r="C378" s="59"/>
      <c r="D378" s="126"/>
      <c r="E378" s="60"/>
      <c r="F378" s="60"/>
      <c r="G378" s="60"/>
      <c r="H378" s="60"/>
      <c r="I378" s="60"/>
      <c r="J378" s="60"/>
      <c r="K378" s="60"/>
      <c r="L378" s="60"/>
      <c r="M378" s="60"/>
      <c r="N378" s="60"/>
      <c r="O378" s="60"/>
      <c r="P378" s="60"/>
    </row>
    <row r="379" spans="1:16" ht="37.5" customHeight="1">
      <c r="A379" s="53" t="s">
        <v>377</v>
      </c>
      <c r="B379" s="59"/>
      <c r="C379" s="59"/>
      <c r="D379" s="126"/>
      <c r="E379" s="60"/>
      <c r="F379" s="60"/>
      <c r="G379" s="60"/>
      <c r="H379" s="60">
        <v>100000</v>
      </c>
      <c r="I379" s="60"/>
      <c r="J379" s="60">
        <f>H379</f>
        <v>100000</v>
      </c>
      <c r="K379" s="60"/>
      <c r="L379" s="60"/>
      <c r="M379" s="60"/>
      <c r="N379" s="60"/>
      <c r="O379" s="60">
        <f>300000*0.3</f>
        <v>90000</v>
      </c>
      <c r="P379" s="60">
        <f>300000*0.3</f>
        <v>90000</v>
      </c>
    </row>
    <row r="380" spans="1:235" s="83" customFormat="1" ht="16.5" customHeight="1">
      <c r="A380" s="105" t="s">
        <v>418</v>
      </c>
      <c r="B380" s="105"/>
      <c r="C380" s="105"/>
      <c r="D380" s="116">
        <f>D381+D382+D383</f>
        <v>1889680.002</v>
      </c>
      <c r="E380" s="116"/>
      <c r="F380" s="116">
        <f>F381+F382+F383</f>
        <v>1889680.002</v>
      </c>
      <c r="G380" s="116">
        <f aca="true" t="shared" si="37" ref="G380:N380">G381+G382+G383</f>
        <v>2339999.9981235997</v>
      </c>
      <c r="H380" s="116">
        <f t="shared" si="37"/>
        <v>0</v>
      </c>
      <c r="I380" s="116">
        <f t="shared" si="37"/>
        <v>0</v>
      </c>
      <c r="J380" s="116">
        <f t="shared" si="37"/>
        <v>2339999.9981235997</v>
      </c>
      <c r="K380" s="116" t="e">
        <f t="shared" si="37"/>
        <v>#REF!</v>
      </c>
      <c r="L380" s="116">
        <f t="shared" si="37"/>
        <v>0</v>
      </c>
      <c r="M380" s="116">
        <f t="shared" si="37"/>
        <v>0</v>
      </c>
      <c r="N380" s="116">
        <f t="shared" si="37"/>
        <v>3134717.9999869997</v>
      </c>
      <c r="O380" s="116">
        <f>O381+O382+O383</f>
        <v>0</v>
      </c>
      <c r="P380" s="116">
        <f>P381+P382+P383</f>
        <v>3134717.9999869997</v>
      </c>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8"/>
      <c r="AL380" s="118"/>
      <c r="AM380" s="118"/>
      <c r="AN380" s="118"/>
      <c r="AO380" s="118"/>
      <c r="AP380" s="118"/>
      <c r="AQ380" s="118"/>
      <c r="AR380" s="118"/>
      <c r="AS380" s="118"/>
      <c r="AT380" s="118"/>
      <c r="AU380" s="118"/>
      <c r="AV380" s="118"/>
      <c r="AW380" s="118"/>
      <c r="AX380" s="118"/>
      <c r="AY380" s="118"/>
      <c r="AZ380" s="118"/>
      <c r="BA380" s="118"/>
      <c r="BB380" s="118"/>
      <c r="BC380" s="118"/>
      <c r="BD380" s="118"/>
      <c r="BE380" s="118"/>
      <c r="BF380" s="118"/>
      <c r="BG380" s="118"/>
      <c r="BH380" s="118"/>
      <c r="BI380" s="118"/>
      <c r="BJ380" s="118"/>
      <c r="BK380" s="118"/>
      <c r="BL380" s="118"/>
      <c r="BM380" s="118"/>
      <c r="BN380" s="118"/>
      <c r="BO380" s="118"/>
      <c r="BP380" s="118"/>
      <c r="BQ380" s="118"/>
      <c r="BR380" s="118"/>
      <c r="BS380" s="118"/>
      <c r="BT380" s="118"/>
      <c r="BU380" s="118"/>
      <c r="BV380" s="118"/>
      <c r="BW380" s="118"/>
      <c r="BX380" s="118"/>
      <c r="BY380" s="118"/>
      <c r="BZ380" s="118"/>
      <c r="CA380" s="118"/>
      <c r="CB380" s="118"/>
      <c r="CC380" s="118"/>
      <c r="CD380" s="118"/>
      <c r="CE380" s="118"/>
      <c r="CF380" s="118"/>
      <c r="CG380" s="118"/>
      <c r="CH380" s="118"/>
      <c r="CI380" s="118"/>
      <c r="CJ380" s="118"/>
      <c r="CK380" s="118"/>
      <c r="CL380" s="118"/>
      <c r="CM380" s="118"/>
      <c r="CN380" s="118"/>
      <c r="CO380" s="118"/>
      <c r="CP380" s="118"/>
      <c r="CQ380" s="118"/>
      <c r="CR380" s="118"/>
      <c r="CS380" s="118"/>
      <c r="CT380" s="118"/>
      <c r="CU380" s="118"/>
      <c r="CV380" s="118"/>
      <c r="CW380" s="118"/>
      <c r="CX380" s="118"/>
      <c r="CY380" s="118"/>
      <c r="CZ380" s="118"/>
      <c r="DA380" s="118"/>
      <c r="DB380" s="118"/>
      <c r="DC380" s="118"/>
      <c r="DD380" s="118"/>
      <c r="DE380" s="118"/>
      <c r="DF380" s="118"/>
      <c r="DG380" s="118"/>
      <c r="DH380" s="118"/>
      <c r="DI380" s="118"/>
      <c r="DJ380" s="118"/>
      <c r="DK380" s="118"/>
      <c r="DL380" s="118"/>
      <c r="DM380" s="118"/>
      <c r="DN380" s="118"/>
      <c r="DO380" s="118"/>
      <c r="DP380" s="118"/>
      <c r="DQ380" s="118"/>
      <c r="DR380" s="118"/>
      <c r="DS380" s="118"/>
      <c r="DT380" s="118"/>
      <c r="DU380" s="118"/>
      <c r="DV380" s="118"/>
      <c r="DW380" s="118"/>
      <c r="DX380" s="118"/>
      <c r="DY380" s="118"/>
      <c r="DZ380" s="118"/>
      <c r="EA380" s="118"/>
      <c r="EB380" s="118"/>
      <c r="EC380" s="118"/>
      <c r="ED380" s="118"/>
      <c r="EE380" s="118"/>
      <c r="EF380" s="118"/>
      <c r="EG380" s="118"/>
      <c r="EH380" s="118"/>
      <c r="EI380" s="118"/>
      <c r="EJ380" s="118"/>
      <c r="EK380" s="118"/>
      <c r="EL380" s="118"/>
      <c r="EM380" s="118"/>
      <c r="EN380" s="118"/>
      <c r="EO380" s="118"/>
      <c r="EP380" s="118"/>
      <c r="EQ380" s="118"/>
      <c r="ER380" s="118"/>
      <c r="ES380" s="118"/>
      <c r="ET380" s="118"/>
      <c r="EU380" s="118"/>
      <c r="EV380" s="118"/>
      <c r="EW380" s="118"/>
      <c r="EX380" s="118"/>
      <c r="EY380" s="118"/>
      <c r="EZ380" s="118"/>
      <c r="FA380" s="118"/>
      <c r="FB380" s="118"/>
      <c r="FC380" s="118"/>
      <c r="FD380" s="118"/>
      <c r="FE380" s="118"/>
      <c r="FF380" s="118"/>
      <c r="FG380" s="118"/>
      <c r="FH380" s="118"/>
      <c r="FI380" s="118"/>
      <c r="FJ380" s="118"/>
      <c r="FK380" s="118"/>
      <c r="FL380" s="118"/>
      <c r="FM380" s="118"/>
      <c r="FN380" s="118"/>
      <c r="FO380" s="118"/>
      <c r="FP380" s="118"/>
      <c r="FQ380" s="118"/>
      <c r="FR380" s="118"/>
      <c r="FS380" s="118"/>
      <c r="FT380" s="118"/>
      <c r="FU380" s="118"/>
      <c r="FV380" s="118"/>
      <c r="FW380" s="118"/>
      <c r="FX380" s="118"/>
      <c r="FY380" s="118"/>
      <c r="FZ380" s="118"/>
      <c r="GA380" s="118"/>
      <c r="GB380" s="118"/>
      <c r="GC380" s="118"/>
      <c r="GD380" s="118"/>
      <c r="GE380" s="118"/>
      <c r="GF380" s="118"/>
      <c r="GG380" s="118"/>
      <c r="GH380" s="118"/>
      <c r="GI380" s="118"/>
      <c r="GJ380" s="118"/>
      <c r="GK380" s="118"/>
      <c r="GL380" s="118"/>
      <c r="GM380" s="118"/>
      <c r="GN380" s="118"/>
      <c r="GO380" s="118"/>
      <c r="GP380" s="118"/>
      <c r="GQ380" s="118"/>
      <c r="GR380" s="118"/>
      <c r="GS380" s="118"/>
      <c r="GT380" s="118"/>
      <c r="GU380" s="118"/>
      <c r="GV380" s="118"/>
      <c r="GW380" s="118"/>
      <c r="GX380" s="118"/>
      <c r="GY380" s="118"/>
      <c r="GZ380" s="118"/>
      <c r="HA380" s="118"/>
      <c r="HB380" s="118"/>
      <c r="HC380" s="118"/>
      <c r="HD380" s="118"/>
      <c r="HE380" s="118"/>
      <c r="HF380" s="118"/>
      <c r="HG380" s="118"/>
      <c r="HH380" s="118"/>
      <c r="HI380" s="118"/>
      <c r="HJ380" s="118"/>
      <c r="HK380" s="118"/>
      <c r="HL380" s="118"/>
      <c r="HM380" s="118"/>
      <c r="HN380" s="118"/>
      <c r="HO380" s="118"/>
      <c r="HP380" s="118"/>
      <c r="HQ380" s="118"/>
      <c r="HR380" s="118"/>
      <c r="HS380" s="118"/>
      <c r="HT380" s="118"/>
      <c r="HU380" s="118"/>
      <c r="HV380" s="118"/>
      <c r="HW380" s="118"/>
      <c r="HX380" s="118"/>
      <c r="HY380" s="118"/>
      <c r="HZ380" s="118"/>
      <c r="IA380" s="118"/>
    </row>
    <row r="381" spans="1:235" s="83" customFormat="1" ht="13.5" customHeight="1">
      <c r="A381" s="105" t="s">
        <v>86</v>
      </c>
      <c r="B381" s="105"/>
      <c r="C381" s="105"/>
      <c r="D381" s="116">
        <f>D385+D392+D440+D454</f>
        <v>1536000.002</v>
      </c>
      <c r="E381" s="116"/>
      <c r="F381" s="116">
        <f>F385+F392+F440+F454</f>
        <v>1536000.002</v>
      </c>
      <c r="G381" s="116">
        <f>G385+G392+G445+G454+G440</f>
        <v>2119999.9981255997</v>
      </c>
      <c r="H381" s="116">
        <f aca="true" t="shared" si="38" ref="H381:M381">H385+H392</f>
        <v>0</v>
      </c>
      <c r="I381" s="116">
        <f>I385+I392</f>
        <v>0</v>
      </c>
      <c r="J381" s="116">
        <f>J385+J392+J445+J454+J440</f>
        <v>2119999.9981255997</v>
      </c>
      <c r="K381" s="116" t="e">
        <f t="shared" si="38"/>
        <v>#REF!</v>
      </c>
      <c r="L381" s="116">
        <f t="shared" si="38"/>
        <v>0</v>
      </c>
      <c r="M381" s="116">
        <f t="shared" si="38"/>
        <v>0</v>
      </c>
      <c r="N381" s="116">
        <f>N385+N392+N445+N454+N440</f>
        <v>2554999.9999869997</v>
      </c>
      <c r="O381" s="116">
        <f>O385+O392</f>
        <v>0</v>
      </c>
      <c r="P381" s="116">
        <f>N381+O381</f>
        <v>2554999.9999869997</v>
      </c>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8"/>
      <c r="AL381" s="118"/>
      <c r="AM381" s="118"/>
      <c r="AN381" s="118"/>
      <c r="AO381" s="118"/>
      <c r="AP381" s="118"/>
      <c r="AQ381" s="118"/>
      <c r="AR381" s="118"/>
      <c r="AS381" s="118"/>
      <c r="AT381" s="118"/>
      <c r="AU381" s="118"/>
      <c r="AV381" s="118"/>
      <c r="AW381" s="118"/>
      <c r="AX381" s="118"/>
      <c r="AY381" s="118"/>
      <c r="AZ381" s="118"/>
      <c r="BA381" s="118"/>
      <c r="BB381" s="118"/>
      <c r="BC381" s="118"/>
      <c r="BD381" s="118"/>
      <c r="BE381" s="118"/>
      <c r="BF381" s="118"/>
      <c r="BG381" s="118"/>
      <c r="BH381" s="118"/>
      <c r="BI381" s="118"/>
      <c r="BJ381" s="118"/>
      <c r="BK381" s="118"/>
      <c r="BL381" s="118"/>
      <c r="BM381" s="118"/>
      <c r="BN381" s="118"/>
      <c r="BO381" s="118"/>
      <c r="BP381" s="118"/>
      <c r="BQ381" s="118"/>
      <c r="BR381" s="118"/>
      <c r="BS381" s="118"/>
      <c r="BT381" s="118"/>
      <c r="BU381" s="118"/>
      <c r="BV381" s="118"/>
      <c r="BW381" s="118"/>
      <c r="BX381" s="118"/>
      <c r="BY381" s="118"/>
      <c r="BZ381" s="118"/>
      <c r="CA381" s="118"/>
      <c r="CB381" s="118"/>
      <c r="CC381" s="118"/>
      <c r="CD381" s="118"/>
      <c r="CE381" s="118"/>
      <c r="CF381" s="118"/>
      <c r="CG381" s="118"/>
      <c r="CH381" s="118"/>
      <c r="CI381" s="118"/>
      <c r="CJ381" s="118"/>
      <c r="CK381" s="118"/>
      <c r="CL381" s="118"/>
      <c r="CM381" s="118"/>
      <c r="CN381" s="118"/>
      <c r="CO381" s="118"/>
      <c r="CP381" s="118"/>
      <c r="CQ381" s="118"/>
      <c r="CR381" s="118"/>
      <c r="CS381" s="118"/>
      <c r="CT381" s="118"/>
      <c r="CU381" s="118"/>
      <c r="CV381" s="118"/>
      <c r="CW381" s="118"/>
      <c r="CX381" s="118"/>
      <c r="CY381" s="118"/>
      <c r="CZ381" s="118"/>
      <c r="DA381" s="118"/>
      <c r="DB381" s="118"/>
      <c r="DC381" s="118"/>
      <c r="DD381" s="118"/>
      <c r="DE381" s="118"/>
      <c r="DF381" s="118"/>
      <c r="DG381" s="118"/>
      <c r="DH381" s="118"/>
      <c r="DI381" s="118"/>
      <c r="DJ381" s="118"/>
      <c r="DK381" s="118"/>
      <c r="DL381" s="118"/>
      <c r="DM381" s="118"/>
      <c r="DN381" s="118"/>
      <c r="DO381" s="118"/>
      <c r="DP381" s="118"/>
      <c r="DQ381" s="118"/>
      <c r="DR381" s="118"/>
      <c r="DS381" s="118"/>
      <c r="DT381" s="118"/>
      <c r="DU381" s="118"/>
      <c r="DV381" s="118"/>
      <c r="DW381" s="118"/>
      <c r="DX381" s="118"/>
      <c r="DY381" s="118"/>
      <c r="DZ381" s="118"/>
      <c r="EA381" s="118"/>
      <c r="EB381" s="118"/>
      <c r="EC381" s="118"/>
      <c r="ED381" s="118"/>
      <c r="EE381" s="118"/>
      <c r="EF381" s="118"/>
      <c r="EG381" s="118"/>
      <c r="EH381" s="118"/>
      <c r="EI381" s="118"/>
      <c r="EJ381" s="118"/>
      <c r="EK381" s="118"/>
      <c r="EL381" s="118"/>
      <c r="EM381" s="118"/>
      <c r="EN381" s="118"/>
      <c r="EO381" s="118"/>
      <c r="EP381" s="118"/>
      <c r="EQ381" s="118"/>
      <c r="ER381" s="118"/>
      <c r="ES381" s="118"/>
      <c r="ET381" s="118"/>
      <c r="EU381" s="118"/>
      <c r="EV381" s="118"/>
      <c r="EW381" s="118"/>
      <c r="EX381" s="118"/>
      <c r="EY381" s="118"/>
      <c r="EZ381" s="118"/>
      <c r="FA381" s="118"/>
      <c r="FB381" s="118"/>
      <c r="FC381" s="118"/>
      <c r="FD381" s="118"/>
      <c r="FE381" s="118"/>
      <c r="FF381" s="118"/>
      <c r="FG381" s="118"/>
      <c r="FH381" s="118"/>
      <c r="FI381" s="118"/>
      <c r="FJ381" s="118"/>
      <c r="FK381" s="118"/>
      <c r="FL381" s="118"/>
      <c r="FM381" s="118"/>
      <c r="FN381" s="118"/>
      <c r="FO381" s="118"/>
      <c r="FP381" s="118"/>
      <c r="FQ381" s="118"/>
      <c r="FR381" s="118"/>
      <c r="FS381" s="118"/>
      <c r="FT381" s="118"/>
      <c r="FU381" s="118"/>
      <c r="FV381" s="118"/>
      <c r="FW381" s="118"/>
      <c r="FX381" s="118"/>
      <c r="FY381" s="118"/>
      <c r="FZ381" s="118"/>
      <c r="GA381" s="118"/>
      <c r="GB381" s="118"/>
      <c r="GC381" s="118"/>
      <c r="GD381" s="118"/>
      <c r="GE381" s="118"/>
      <c r="GF381" s="118"/>
      <c r="GG381" s="118"/>
      <c r="GH381" s="118"/>
      <c r="GI381" s="118"/>
      <c r="GJ381" s="118"/>
      <c r="GK381" s="118"/>
      <c r="GL381" s="118"/>
      <c r="GM381" s="118"/>
      <c r="GN381" s="118"/>
      <c r="GO381" s="118"/>
      <c r="GP381" s="118"/>
      <c r="GQ381" s="118"/>
      <c r="GR381" s="118"/>
      <c r="GS381" s="118"/>
      <c r="GT381" s="118"/>
      <c r="GU381" s="118"/>
      <c r="GV381" s="118"/>
      <c r="GW381" s="118"/>
      <c r="GX381" s="118"/>
      <c r="GY381" s="118"/>
      <c r="GZ381" s="118"/>
      <c r="HA381" s="118"/>
      <c r="HB381" s="118"/>
      <c r="HC381" s="118"/>
      <c r="HD381" s="118"/>
      <c r="HE381" s="118"/>
      <c r="HF381" s="118"/>
      <c r="HG381" s="118"/>
      <c r="HH381" s="118"/>
      <c r="HI381" s="118"/>
      <c r="HJ381" s="118"/>
      <c r="HK381" s="118"/>
      <c r="HL381" s="118"/>
      <c r="HM381" s="118"/>
      <c r="HN381" s="118"/>
      <c r="HO381" s="118"/>
      <c r="HP381" s="118"/>
      <c r="HQ381" s="118"/>
      <c r="HR381" s="118"/>
      <c r="HS381" s="118"/>
      <c r="HT381" s="118"/>
      <c r="HU381" s="118"/>
      <c r="HV381" s="118"/>
      <c r="HW381" s="118"/>
      <c r="HX381" s="118"/>
      <c r="HY381" s="118"/>
      <c r="HZ381" s="118"/>
      <c r="IA381" s="118"/>
    </row>
    <row r="382" spans="1:235" s="83" customFormat="1" ht="12.75">
      <c r="A382" s="121" t="s">
        <v>333</v>
      </c>
      <c r="B382" s="105"/>
      <c r="C382" s="105"/>
      <c r="D382" s="116">
        <f>D404+D418</f>
        <v>353680</v>
      </c>
      <c r="E382" s="116">
        <f aca="true" t="shared" si="39" ref="E382:P382">E404+E418</f>
        <v>0</v>
      </c>
      <c r="F382" s="116">
        <f t="shared" si="39"/>
        <v>353680</v>
      </c>
      <c r="G382" s="116">
        <f t="shared" si="39"/>
        <v>0</v>
      </c>
      <c r="H382" s="116">
        <f t="shared" si="39"/>
        <v>0</v>
      </c>
      <c r="I382" s="116">
        <f t="shared" si="39"/>
        <v>0</v>
      </c>
      <c r="J382" s="116">
        <f t="shared" si="39"/>
        <v>0</v>
      </c>
      <c r="K382" s="116">
        <f t="shared" si="39"/>
        <v>0</v>
      </c>
      <c r="L382" s="116">
        <f t="shared" si="39"/>
        <v>0</v>
      </c>
      <c r="M382" s="116">
        <f t="shared" si="39"/>
        <v>0</v>
      </c>
      <c r="N382" s="116">
        <f t="shared" si="39"/>
        <v>0</v>
      </c>
      <c r="O382" s="116">
        <f>O404+O418</f>
        <v>0</v>
      </c>
      <c r="P382" s="116">
        <f t="shared" si="39"/>
        <v>0</v>
      </c>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8"/>
      <c r="AL382" s="118"/>
      <c r="AM382" s="118"/>
      <c r="AN382" s="118"/>
      <c r="AO382" s="118"/>
      <c r="AP382" s="118"/>
      <c r="AQ382" s="118"/>
      <c r="AR382" s="118"/>
      <c r="AS382" s="118"/>
      <c r="AT382" s="118"/>
      <c r="AU382" s="118"/>
      <c r="AV382" s="118"/>
      <c r="AW382" s="118"/>
      <c r="AX382" s="118"/>
      <c r="AY382" s="118"/>
      <c r="AZ382" s="118"/>
      <c r="BA382" s="118"/>
      <c r="BB382" s="118"/>
      <c r="BC382" s="118"/>
      <c r="BD382" s="118"/>
      <c r="BE382" s="118"/>
      <c r="BF382" s="118"/>
      <c r="BG382" s="118"/>
      <c r="BH382" s="118"/>
      <c r="BI382" s="118"/>
      <c r="BJ382" s="118"/>
      <c r="BK382" s="118"/>
      <c r="BL382" s="118"/>
      <c r="BM382" s="118"/>
      <c r="BN382" s="118"/>
      <c r="BO382" s="118"/>
      <c r="BP382" s="118"/>
      <c r="BQ382" s="118"/>
      <c r="BR382" s="118"/>
      <c r="BS382" s="118"/>
      <c r="BT382" s="118"/>
      <c r="BU382" s="118"/>
      <c r="BV382" s="118"/>
      <c r="BW382" s="118"/>
      <c r="BX382" s="118"/>
      <c r="BY382" s="118"/>
      <c r="BZ382" s="118"/>
      <c r="CA382" s="118"/>
      <c r="CB382" s="118"/>
      <c r="CC382" s="118"/>
      <c r="CD382" s="118"/>
      <c r="CE382" s="118"/>
      <c r="CF382" s="118"/>
      <c r="CG382" s="118"/>
      <c r="CH382" s="118"/>
      <c r="CI382" s="118"/>
      <c r="CJ382" s="118"/>
      <c r="CK382" s="118"/>
      <c r="CL382" s="118"/>
      <c r="CM382" s="118"/>
      <c r="CN382" s="118"/>
      <c r="CO382" s="118"/>
      <c r="CP382" s="118"/>
      <c r="CQ382" s="118"/>
      <c r="CR382" s="118"/>
      <c r="CS382" s="118"/>
      <c r="CT382" s="118"/>
      <c r="CU382" s="118"/>
      <c r="CV382" s="118"/>
      <c r="CW382" s="118"/>
      <c r="CX382" s="118"/>
      <c r="CY382" s="118"/>
      <c r="CZ382" s="118"/>
      <c r="DA382" s="118"/>
      <c r="DB382" s="118"/>
      <c r="DC382" s="118"/>
      <c r="DD382" s="118"/>
      <c r="DE382" s="118"/>
      <c r="DF382" s="118"/>
      <c r="DG382" s="118"/>
      <c r="DH382" s="118"/>
      <c r="DI382" s="118"/>
      <c r="DJ382" s="118"/>
      <c r="DK382" s="118"/>
      <c r="DL382" s="118"/>
      <c r="DM382" s="118"/>
      <c r="DN382" s="118"/>
      <c r="DO382" s="118"/>
      <c r="DP382" s="118"/>
      <c r="DQ382" s="118"/>
      <c r="DR382" s="118"/>
      <c r="DS382" s="118"/>
      <c r="DT382" s="118"/>
      <c r="DU382" s="118"/>
      <c r="DV382" s="118"/>
      <c r="DW382" s="118"/>
      <c r="DX382" s="118"/>
      <c r="DY382" s="118"/>
      <c r="DZ382" s="118"/>
      <c r="EA382" s="118"/>
      <c r="EB382" s="118"/>
      <c r="EC382" s="118"/>
      <c r="ED382" s="118"/>
      <c r="EE382" s="118"/>
      <c r="EF382" s="118"/>
      <c r="EG382" s="118"/>
      <c r="EH382" s="118"/>
      <c r="EI382" s="118"/>
      <c r="EJ382" s="118"/>
      <c r="EK382" s="118"/>
      <c r="EL382" s="118"/>
      <c r="EM382" s="118"/>
      <c r="EN382" s="118"/>
      <c r="EO382" s="118"/>
      <c r="EP382" s="118"/>
      <c r="EQ382" s="118"/>
      <c r="ER382" s="118"/>
      <c r="ES382" s="118"/>
      <c r="ET382" s="118"/>
      <c r="EU382" s="118"/>
      <c r="EV382" s="118"/>
      <c r="EW382" s="118"/>
      <c r="EX382" s="118"/>
      <c r="EY382" s="118"/>
      <c r="EZ382" s="118"/>
      <c r="FA382" s="118"/>
      <c r="FB382" s="118"/>
      <c r="FC382" s="118"/>
      <c r="FD382" s="118"/>
      <c r="FE382" s="118"/>
      <c r="FF382" s="118"/>
      <c r="FG382" s="118"/>
      <c r="FH382" s="118"/>
      <c r="FI382" s="118"/>
      <c r="FJ382" s="118"/>
      <c r="FK382" s="118"/>
      <c r="FL382" s="118"/>
      <c r="FM382" s="118"/>
      <c r="FN382" s="118"/>
      <c r="FO382" s="118"/>
      <c r="FP382" s="118"/>
      <c r="FQ382" s="118"/>
      <c r="FR382" s="118"/>
      <c r="FS382" s="118"/>
      <c r="FT382" s="118"/>
      <c r="FU382" s="118"/>
      <c r="FV382" s="118"/>
      <c r="FW382" s="118"/>
      <c r="FX382" s="118"/>
      <c r="FY382" s="118"/>
      <c r="FZ382" s="118"/>
      <c r="GA382" s="118"/>
      <c r="GB382" s="118"/>
      <c r="GC382" s="118"/>
      <c r="GD382" s="118"/>
      <c r="GE382" s="118"/>
      <c r="GF382" s="118"/>
      <c r="GG382" s="118"/>
      <c r="GH382" s="118"/>
      <c r="GI382" s="118"/>
      <c r="GJ382" s="118"/>
      <c r="GK382" s="118"/>
      <c r="GL382" s="118"/>
      <c r="GM382" s="118"/>
      <c r="GN382" s="118"/>
      <c r="GO382" s="118"/>
      <c r="GP382" s="118"/>
      <c r="GQ382" s="118"/>
      <c r="GR382" s="118"/>
      <c r="GS382" s="118"/>
      <c r="GT382" s="118"/>
      <c r="GU382" s="118"/>
      <c r="GV382" s="118"/>
      <c r="GW382" s="118"/>
      <c r="GX382" s="118"/>
      <c r="GY382" s="118"/>
      <c r="GZ382" s="118"/>
      <c r="HA382" s="118"/>
      <c r="HB382" s="118"/>
      <c r="HC382" s="118"/>
      <c r="HD382" s="118"/>
      <c r="HE382" s="118"/>
      <c r="HF382" s="118"/>
      <c r="HG382" s="118"/>
      <c r="HH382" s="118"/>
      <c r="HI382" s="118"/>
      <c r="HJ382" s="118"/>
      <c r="HK382" s="118"/>
      <c r="HL382" s="118"/>
      <c r="HM382" s="118"/>
      <c r="HN382" s="118"/>
      <c r="HO382" s="118"/>
      <c r="HP382" s="118"/>
      <c r="HQ382" s="118"/>
      <c r="HR382" s="118"/>
      <c r="HS382" s="118"/>
      <c r="HT382" s="118"/>
      <c r="HU382" s="118"/>
      <c r="HV382" s="118"/>
      <c r="HW382" s="118"/>
      <c r="HX382" s="118"/>
      <c r="HY382" s="118"/>
      <c r="HZ382" s="118"/>
      <c r="IA382" s="118"/>
    </row>
    <row r="383" spans="1:235" s="83" customFormat="1" ht="12.75">
      <c r="A383" s="121" t="s">
        <v>334</v>
      </c>
      <c r="B383" s="105"/>
      <c r="C383" s="105"/>
      <c r="D383" s="116">
        <f>D411+D429</f>
        <v>0</v>
      </c>
      <c r="E383" s="116">
        <f aca="true" t="shared" si="40" ref="E383:P383">E411+E429</f>
        <v>0</v>
      </c>
      <c r="F383" s="116">
        <f t="shared" si="40"/>
        <v>0</v>
      </c>
      <c r="G383" s="116">
        <f>G411+G429</f>
        <v>219999.99999799998</v>
      </c>
      <c r="H383" s="116">
        <f t="shared" si="40"/>
        <v>0</v>
      </c>
      <c r="I383" s="116">
        <f t="shared" si="40"/>
        <v>0</v>
      </c>
      <c r="J383" s="116">
        <f t="shared" si="40"/>
        <v>219999.99999799998</v>
      </c>
      <c r="K383" s="116">
        <f t="shared" si="40"/>
        <v>0</v>
      </c>
      <c r="L383" s="116">
        <f t="shared" si="40"/>
        <v>0</v>
      </c>
      <c r="M383" s="116">
        <f t="shared" si="40"/>
        <v>0</v>
      </c>
      <c r="N383" s="116">
        <f t="shared" si="40"/>
        <v>579718</v>
      </c>
      <c r="O383" s="116">
        <f>O411+O429</f>
        <v>0</v>
      </c>
      <c r="P383" s="116">
        <f t="shared" si="40"/>
        <v>579718</v>
      </c>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8"/>
      <c r="AL383" s="118"/>
      <c r="AM383" s="118"/>
      <c r="AN383" s="118"/>
      <c r="AO383" s="118"/>
      <c r="AP383" s="118"/>
      <c r="AQ383" s="118"/>
      <c r="AR383" s="118"/>
      <c r="AS383" s="118"/>
      <c r="AT383" s="118"/>
      <c r="AU383" s="118"/>
      <c r="AV383" s="118"/>
      <c r="AW383" s="118"/>
      <c r="AX383" s="118"/>
      <c r="AY383" s="118"/>
      <c r="AZ383" s="118"/>
      <c r="BA383" s="118"/>
      <c r="BB383" s="118"/>
      <c r="BC383" s="118"/>
      <c r="BD383" s="118"/>
      <c r="BE383" s="118"/>
      <c r="BF383" s="118"/>
      <c r="BG383" s="118"/>
      <c r="BH383" s="118"/>
      <c r="BI383" s="118"/>
      <c r="BJ383" s="118"/>
      <c r="BK383" s="118"/>
      <c r="BL383" s="118"/>
      <c r="BM383" s="118"/>
      <c r="BN383" s="118"/>
      <c r="BO383" s="118"/>
      <c r="BP383" s="118"/>
      <c r="BQ383" s="118"/>
      <c r="BR383" s="118"/>
      <c r="BS383" s="118"/>
      <c r="BT383" s="118"/>
      <c r="BU383" s="118"/>
      <c r="BV383" s="118"/>
      <c r="BW383" s="118"/>
      <c r="BX383" s="118"/>
      <c r="BY383" s="118"/>
      <c r="BZ383" s="118"/>
      <c r="CA383" s="118"/>
      <c r="CB383" s="118"/>
      <c r="CC383" s="118"/>
      <c r="CD383" s="118"/>
      <c r="CE383" s="118"/>
      <c r="CF383" s="118"/>
      <c r="CG383" s="118"/>
      <c r="CH383" s="118"/>
      <c r="CI383" s="118"/>
      <c r="CJ383" s="118"/>
      <c r="CK383" s="118"/>
      <c r="CL383" s="118"/>
      <c r="CM383" s="118"/>
      <c r="CN383" s="118"/>
      <c r="CO383" s="118"/>
      <c r="CP383" s="118"/>
      <c r="CQ383" s="118"/>
      <c r="CR383" s="118"/>
      <c r="CS383" s="118"/>
      <c r="CT383" s="118"/>
      <c r="CU383" s="118"/>
      <c r="CV383" s="118"/>
      <c r="CW383" s="118"/>
      <c r="CX383" s="118"/>
      <c r="CY383" s="118"/>
      <c r="CZ383" s="118"/>
      <c r="DA383" s="118"/>
      <c r="DB383" s="118"/>
      <c r="DC383" s="118"/>
      <c r="DD383" s="118"/>
      <c r="DE383" s="118"/>
      <c r="DF383" s="118"/>
      <c r="DG383" s="118"/>
      <c r="DH383" s="118"/>
      <c r="DI383" s="118"/>
      <c r="DJ383" s="118"/>
      <c r="DK383" s="118"/>
      <c r="DL383" s="118"/>
      <c r="DM383" s="118"/>
      <c r="DN383" s="118"/>
      <c r="DO383" s="118"/>
      <c r="DP383" s="118"/>
      <c r="DQ383" s="118"/>
      <c r="DR383" s="118"/>
      <c r="DS383" s="118"/>
      <c r="DT383" s="118"/>
      <c r="DU383" s="118"/>
      <c r="DV383" s="118"/>
      <c r="DW383" s="118"/>
      <c r="DX383" s="118"/>
      <c r="DY383" s="118"/>
      <c r="DZ383" s="118"/>
      <c r="EA383" s="118"/>
      <c r="EB383" s="118"/>
      <c r="EC383" s="118"/>
      <c r="ED383" s="118"/>
      <c r="EE383" s="118"/>
      <c r="EF383" s="118"/>
      <c r="EG383" s="118"/>
      <c r="EH383" s="118"/>
      <c r="EI383" s="118"/>
      <c r="EJ383" s="118"/>
      <c r="EK383" s="118"/>
      <c r="EL383" s="118"/>
      <c r="EM383" s="118"/>
      <c r="EN383" s="118"/>
      <c r="EO383" s="118"/>
      <c r="EP383" s="118"/>
      <c r="EQ383" s="118"/>
      <c r="ER383" s="118"/>
      <c r="ES383" s="118"/>
      <c r="ET383" s="118"/>
      <c r="EU383" s="118"/>
      <c r="EV383" s="118"/>
      <c r="EW383" s="118"/>
      <c r="EX383" s="118"/>
      <c r="EY383" s="118"/>
      <c r="EZ383" s="118"/>
      <c r="FA383" s="118"/>
      <c r="FB383" s="118"/>
      <c r="FC383" s="118"/>
      <c r="FD383" s="118"/>
      <c r="FE383" s="118"/>
      <c r="FF383" s="118"/>
      <c r="FG383" s="118"/>
      <c r="FH383" s="118"/>
      <c r="FI383" s="118"/>
      <c r="FJ383" s="118"/>
      <c r="FK383" s="118"/>
      <c r="FL383" s="118"/>
      <c r="FM383" s="118"/>
      <c r="FN383" s="118"/>
      <c r="FO383" s="118"/>
      <c r="FP383" s="118"/>
      <c r="FQ383" s="118"/>
      <c r="FR383" s="118"/>
      <c r="FS383" s="118"/>
      <c r="FT383" s="118"/>
      <c r="FU383" s="118"/>
      <c r="FV383" s="118"/>
      <c r="FW383" s="118"/>
      <c r="FX383" s="118"/>
      <c r="FY383" s="118"/>
      <c r="FZ383" s="118"/>
      <c r="GA383" s="118"/>
      <c r="GB383" s="118"/>
      <c r="GC383" s="118"/>
      <c r="GD383" s="118"/>
      <c r="GE383" s="118"/>
      <c r="GF383" s="118"/>
      <c r="GG383" s="118"/>
      <c r="GH383" s="118"/>
      <c r="GI383" s="118"/>
      <c r="GJ383" s="118"/>
      <c r="GK383" s="118"/>
      <c r="GL383" s="118"/>
      <c r="GM383" s="118"/>
      <c r="GN383" s="118"/>
      <c r="GO383" s="118"/>
      <c r="GP383" s="118"/>
      <c r="GQ383" s="118"/>
      <c r="GR383" s="118"/>
      <c r="GS383" s="118"/>
      <c r="GT383" s="118"/>
      <c r="GU383" s="118"/>
      <c r="GV383" s="118"/>
      <c r="GW383" s="118"/>
      <c r="GX383" s="118"/>
      <c r="GY383" s="118"/>
      <c r="GZ383" s="118"/>
      <c r="HA383" s="118"/>
      <c r="HB383" s="118"/>
      <c r="HC383" s="118"/>
      <c r="HD383" s="118"/>
      <c r="HE383" s="118"/>
      <c r="HF383" s="118"/>
      <c r="HG383" s="118"/>
      <c r="HH383" s="118"/>
      <c r="HI383" s="118"/>
      <c r="HJ383" s="118"/>
      <c r="HK383" s="118"/>
      <c r="HL383" s="118"/>
      <c r="HM383" s="118"/>
      <c r="HN383" s="118"/>
      <c r="HO383" s="118"/>
      <c r="HP383" s="118"/>
      <c r="HQ383" s="118"/>
      <c r="HR383" s="118"/>
      <c r="HS383" s="118"/>
      <c r="HT383" s="118"/>
      <c r="HU383" s="118"/>
      <c r="HV383" s="118"/>
      <c r="HW383" s="118"/>
      <c r="HX383" s="118"/>
      <c r="HY383" s="118"/>
      <c r="HZ383" s="118"/>
      <c r="IA383" s="118"/>
    </row>
    <row r="384" spans="1:16" ht="36" customHeight="1">
      <c r="A384" s="21" t="s">
        <v>193</v>
      </c>
      <c r="B384" s="7"/>
      <c r="C384" s="7"/>
      <c r="D384" s="13"/>
      <c r="E384" s="13"/>
      <c r="F384" s="13"/>
      <c r="G384" s="13"/>
      <c r="H384" s="13"/>
      <c r="I384" s="13"/>
      <c r="J384" s="13"/>
      <c r="K384" s="17"/>
      <c r="L384" s="10"/>
      <c r="M384" s="10"/>
      <c r="N384" s="13"/>
      <c r="O384" s="13"/>
      <c r="P384" s="13"/>
    </row>
    <row r="385" spans="1:235" s="90" customFormat="1" ht="22.5">
      <c r="A385" s="80" t="s">
        <v>363</v>
      </c>
      <c r="B385" s="86"/>
      <c r="C385" s="86"/>
      <c r="D385" s="87">
        <f>D387</f>
        <v>1385000</v>
      </c>
      <c r="E385" s="87"/>
      <c r="F385" s="87">
        <f>D385</f>
        <v>1385000</v>
      </c>
      <c r="G385" s="87">
        <f>G389*G391</f>
        <v>1659999.999996</v>
      </c>
      <c r="H385" s="87"/>
      <c r="I385" s="87"/>
      <c r="J385" s="87">
        <f>G385</f>
        <v>1659999.999996</v>
      </c>
      <c r="K385" s="87"/>
      <c r="L385" s="87"/>
      <c r="M385" s="87"/>
      <c r="N385" s="87">
        <f>N389*N391</f>
        <v>1989999.999999</v>
      </c>
      <c r="O385" s="87"/>
      <c r="P385" s="87">
        <f>N385</f>
        <v>1989999.999999</v>
      </c>
      <c r="Q385" s="89"/>
      <c r="R385" s="89"/>
      <c r="S385" s="89"/>
      <c r="T385" s="89"/>
      <c r="U385" s="89"/>
      <c r="V385" s="89"/>
      <c r="W385" s="89"/>
      <c r="X385" s="89"/>
      <c r="Y385" s="89"/>
      <c r="Z385" s="89"/>
      <c r="AA385" s="89"/>
      <c r="AB385" s="89"/>
      <c r="AC385" s="89"/>
      <c r="AD385" s="89"/>
      <c r="AE385" s="89"/>
      <c r="AF385" s="89"/>
      <c r="AG385" s="89"/>
      <c r="AH385" s="89"/>
      <c r="AI385" s="89"/>
      <c r="AJ385" s="89"/>
      <c r="AK385" s="89"/>
      <c r="AL385" s="89"/>
      <c r="AM385" s="89"/>
      <c r="AN385" s="89"/>
      <c r="AO385" s="89"/>
      <c r="AP385" s="89"/>
      <c r="AQ385" s="89"/>
      <c r="AR385" s="89"/>
      <c r="AS385" s="89"/>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c r="BW385" s="89"/>
      <c r="BX385" s="89"/>
      <c r="BY385" s="89"/>
      <c r="BZ385" s="89"/>
      <c r="CA385" s="89"/>
      <c r="CB385" s="89"/>
      <c r="CC385" s="89"/>
      <c r="CD385" s="89"/>
      <c r="CE385" s="89"/>
      <c r="CF385" s="89"/>
      <c r="CG385" s="89"/>
      <c r="CH385" s="89"/>
      <c r="CI385" s="89"/>
      <c r="CJ385" s="89"/>
      <c r="CK385" s="89"/>
      <c r="CL385" s="89"/>
      <c r="CM385" s="89"/>
      <c r="CN385" s="89"/>
      <c r="CO385" s="89"/>
      <c r="CP385" s="89"/>
      <c r="CQ385" s="89"/>
      <c r="CR385" s="89"/>
      <c r="CS385" s="89"/>
      <c r="CT385" s="89"/>
      <c r="CU385" s="89"/>
      <c r="CV385" s="89"/>
      <c r="CW385" s="89"/>
      <c r="CX385" s="89"/>
      <c r="CY385" s="89"/>
      <c r="CZ385" s="89"/>
      <c r="DA385" s="89"/>
      <c r="DB385" s="89"/>
      <c r="DC385" s="89"/>
      <c r="DD385" s="89"/>
      <c r="DE385" s="89"/>
      <c r="DF385" s="89"/>
      <c r="DG385" s="89"/>
      <c r="DH385" s="89"/>
      <c r="DI385" s="89"/>
      <c r="DJ385" s="89"/>
      <c r="DK385" s="89"/>
      <c r="DL385" s="89"/>
      <c r="DM385" s="89"/>
      <c r="DN385" s="89"/>
      <c r="DO385" s="89"/>
      <c r="DP385" s="89"/>
      <c r="DQ385" s="89"/>
      <c r="DR385" s="89"/>
      <c r="DS385" s="89"/>
      <c r="DT385" s="89"/>
      <c r="DU385" s="89"/>
      <c r="DV385" s="89"/>
      <c r="DW385" s="89"/>
      <c r="DX385" s="89"/>
      <c r="DY385" s="89"/>
      <c r="DZ385" s="89"/>
      <c r="EA385" s="89"/>
      <c r="EB385" s="89"/>
      <c r="EC385" s="89"/>
      <c r="ED385" s="89"/>
      <c r="EE385" s="89"/>
      <c r="EF385" s="89"/>
      <c r="EG385" s="89"/>
      <c r="EH385" s="89"/>
      <c r="EI385" s="89"/>
      <c r="EJ385" s="89"/>
      <c r="EK385" s="89"/>
      <c r="EL385" s="89"/>
      <c r="EM385" s="89"/>
      <c r="EN385" s="89"/>
      <c r="EO385" s="89"/>
      <c r="EP385" s="89"/>
      <c r="EQ385" s="89"/>
      <c r="ER385" s="89"/>
      <c r="ES385" s="89"/>
      <c r="ET385" s="89"/>
      <c r="EU385" s="89"/>
      <c r="EV385" s="89"/>
      <c r="EW385" s="89"/>
      <c r="EX385" s="89"/>
      <c r="EY385" s="89"/>
      <c r="EZ385" s="89"/>
      <c r="FA385" s="89"/>
      <c r="FB385" s="89"/>
      <c r="FC385" s="89"/>
      <c r="FD385" s="89"/>
      <c r="FE385" s="89"/>
      <c r="FF385" s="89"/>
      <c r="FG385" s="89"/>
      <c r="FH385" s="89"/>
      <c r="FI385" s="89"/>
      <c r="FJ385" s="89"/>
      <c r="FK385" s="89"/>
      <c r="FL385" s="89"/>
      <c r="FM385" s="89"/>
      <c r="FN385" s="89"/>
      <c r="FO385" s="89"/>
      <c r="FP385" s="89"/>
      <c r="FQ385" s="89"/>
      <c r="FR385" s="89"/>
      <c r="FS385" s="89"/>
      <c r="FT385" s="89"/>
      <c r="FU385" s="89"/>
      <c r="FV385" s="89"/>
      <c r="FW385" s="89"/>
      <c r="FX385" s="89"/>
      <c r="FY385" s="89"/>
      <c r="FZ385" s="89"/>
      <c r="GA385" s="89"/>
      <c r="GB385" s="89"/>
      <c r="GC385" s="89"/>
      <c r="GD385" s="89"/>
      <c r="GE385" s="89"/>
      <c r="GF385" s="89"/>
      <c r="GG385" s="89"/>
      <c r="GH385" s="89"/>
      <c r="GI385" s="89"/>
      <c r="GJ385" s="89"/>
      <c r="GK385" s="89"/>
      <c r="GL385" s="89"/>
      <c r="GM385" s="89"/>
      <c r="GN385" s="89"/>
      <c r="GO385" s="89"/>
      <c r="GP385" s="89"/>
      <c r="GQ385" s="89"/>
      <c r="GR385" s="89"/>
      <c r="GS385" s="89"/>
      <c r="GT385" s="89"/>
      <c r="GU385" s="89"/>
      <c r="GV385" s="89"/>
      <c r="GW385" s="89"/>
      <c r="GX385" s="89"/>
      <c r="GY385" s="89"/>
      <c r="GZ385" s="89"/>
      <c r="HA385" s="89"/>
      <c r="HB385" s="89"/>
      <c r="HC385" s="89"/>
      <c r="HD385" s="89"/>
      <c r="HE385" s="89"/>
      <c r="HF385" s="89"/>
      <c r="HG385" s="89"/>
      <c r="HH385" s="89"/>
      <c r="HI385" s="89"/>
      <c r="HJ385" s="89"/>
      <c r="HK385" s="89"/>
      <c r="HL385" s="89"/>
      <c r="HM385" s="89"/>
      <c r="HN385" s="89"/>
      <c r="HO385" s="89"/>
      <c r="HP385" s="89"/>
      <c r="HQ385" s="89"/>
      <c r="HR385" s="89"/>
      <c r="HS385" s="89"/>
      <c r="HT385" s="89"/>
      <c r="HU385" s="89"/>
      <c r="HV385" s="89"/>
      <c r="HW385" s="89"/>
      <c r="HX385" s="89"/>
      <c r="HY385" s="89"/>
      <c r="HZ385" s="89"/>
      <c r="IA385" s="89"/>
    </row>
    <row r="386" spans="1:16" ht="11.25">
      <c r="A386" s="20" t="s">
        <v>58</v>
      </c>
      <c r="B386" s="5"/>
      <c r="C386" s="5"/>
      <c r="D386" s="127"/>
      <c r="E386" s="127"/>
      <c r="F386" s="127"/>
      <c r="G386" s="127"/>
      <c r="H386" s="127"/>
      <c r="I386" s="127"/>
      <c r="J386" s="127"/>
      <c r="K386" s="17"/>
      <c r="L386" s="125"/>
      <c r="M386" s="125"/>
      <c r="N386" s="127"/>
      <c r="O386" s="127"/>
      <c r="P386" s="127"/>
    </row>
    <row r="387" spans="1:16" ht="12" customHeight="1">
      <c r="A387" s="21" t="s">
        <v>63</v>
      </c>
      <c r="B387" s="7"/>
      <c r="C387" s="7"/>
      <c r="D387" s="14">
        <v>1385000</v>
      </c>
      <c r="E387" s="14"/>
      <c r="F387" s="14">
        <f>D387</f>
        <v>1385000</v>
      </c>
      <c r="G387" s="14">
        <f>G389*G391</f>
        <v>1659999.999996</v>
      </c>
      <c r="H387" s="14"/>
      <c r="I387" s="14"/>
      <c r="J387" s="14">
        <f>G387</f>
        <v>1659999.999996</v>
      </c>
      <c r="K387" s="17">
        <f>G387/D387*100</f>
        <v>119.85559566758121</v>
      </c>
      <c r="L387" s="17"/>
      <c r="M387" s="17"/>
      <c r="N387" s="14">
        <f>N389*N391</f>
        <v>1989999.999999</v>
      </c>
      <c r="O387" s="14"/>
      <c r="P387" s="14">
        <f>N387</f>
        <v>1989999.999999</v>
      </c>
    </row>
    <row r="388" spans="1:16" ht="11.25">
      <c r="A388" s="20" t="s">
        <v>5</v>
      </c>
      <c r="B388" s="5"/>
      <c r="C388" s="5"/>
      <c r="D388" s="127"/>
      <c r="E388" s="127"/>
      <c r="F388" s="14"/>
      <c r="G388" s="127"/>
      <c r="H388" s="127"/>
      <c r="I388" s="127"/>
      <c r="J388" s="14"/>
      <c r="K388" s="17"/>
      <c r="L388" s="125"/>
      <c r="M388" s="125"/>
      <c r="N388" s="127"/>
      <c r="O388" s="127"/>
      <c r="P388" s="14"/>
    </row>
    <row r="389" spans="1:16" ht="22.5">
      <c r="A389" s="21" t="s">
        <v>194</v>
      </c>
      <c r="B389" s="7"/>
      <c r="C389" s="7"/>
      <c r="D389" s="14">
        <v>9</v>
      </c>
      <c r="E389" s="14"/>
      <c r="F389" s="14">
        <f>D389</f>
        <v>9</v>
      </c>
      <c r="G389" s="14">
        <v>9</v>
      </c>
      <c r="H389" s="14"/>
      <c r="I389" s="14"/>
      <c r="J389" s="14">
        <f>G389</f>
        <v>9</v>
      </c>
      <c r="K389" s="17">
        <f>G389/D389*100</f>
        <v>100</v>
      </c>
      <c r="L389" s="17"/>
      <c r="M389" s="17"/>
      <c r="N389" s="14">
        <v>9</v>
      </c>
      <c r="O389" s="14"/>
      <c r="P389" s="14">
        <f>N389</f>
        <v>9</v>
      </c>
    </row>
    <row r="390" spans="1:16" ht="11.25">
      <c r="A390" s="20" t="s">
        <v>7</v>
      </c>
      <c r="B390" s="5"/>
      <c r="C390" s="5"/>
      <c r="D390" s="127"/>
      <c r="E390" s="127"/>
      <c r="F390" s="14"/>
      <c r="G390" s="127"/>
      <c r="H390" s="127"/>
      <c r="I390" s="127"/>
      <c r="J390" s="14"/>
      <c r="K390" s="17"/>
      <c r="L390" s="125"/>
      <c r="M390" s="125"/>
      <c r="N390" s="127"/>
      <c r="O390" s="127"/>
      <c r="P390" s="14"/>
    </row>
    <row r="391" spans="1:16" ht="22.5">
      <c r="A391" s="21" t="s">
        <v>195</v>
      </c>
      <c r="B391" s="7"/>
      <c r="C391" s="7"/>
      <c r="D391" s="14">
        <f>D387/D389+0.11</f>
        <v>153888.99888888886</v>
      </c>
      <c r="E391" s="14"/>
      <c r="F391" s="14">
        <f>D391</f>
        <v>153888.99888888886</v>
      </c>
      <c r="G391" s="14">
        <v>184444.444444</v>
      </c>
      <c r="H391" s="14"/>
      <c r="I391" s="14"/>
      <c r="J391" s="14">
        <f>G391</f>
        <v>184444.444444</v>
      </c>
      <c r="K391" s="17">
        <f>G391/D391*100</f>
        <v>119.85550999468961</v>
      </c>
      <c r="L391" s="17"/>
      <c r="M391" s="17"/>
      <c r="N391" s="14">
        <v>221111.111111</v>
      </c>
      <c r="O391" s="14"/>
      <c r="P391" s="14">
        <f>N391</f>
        <v>221111.111111</v>
      </c>
    </row>
    <row r="392" spans="1:235" s="90" customFormat="1" ht="36" customHeight="1">
      <c r="A392" s="80" t="s">
        <v>465</v>
      </c>
      <c r="B392" s="86"/>
      <c r="C392" s="86"/>
      <c r="D392" s="128">
        <f>D396*D399-216</f>
        <v>99784</v>
      </c>
      <c r="E392" s="128"/>
      <c r="F392" s="128">
        <f>F396*F399-216</f>
        <v>99784</v>
      </c>
      <c r="G392" s="128">
        <f aca="true" t="shared" si="41" ref="G392:M392">G396*G399</f>
        <v>182699.99813</v>
      </c>
      <c r="H392" s="128"/>
      <c r="I392" s="128"/>
      <c r="J392" s="128">
        <f t="shared" si="41"/>
        <v>182699.99813</v>
      </c>
      <c r="K392" s="128" t="e">
        <f t="shared" si="41"/>
        <v>#REF!</v>
      </c>
      <c r="L392" s="128">
        <f t="shared" si="41"/>
        <v>0</v>
      </c>
      <c r="M392" s="128">
        <f t="shared" si="41"/>
        <v>0</v>
      </c>
      <c r="N392" s="128">
        <f>N396*N399+N397*N400</f>
        <v>250000</v>
      </c>
      <c r="O392" s="128"/>
      <c r="P392" s="128">
        <f>P396*P399+P397*P400</f>
        <v>250000</v>
      </c>
      <c r="Q392" s="89"/>
      <c r="R392" s="89"/>
      <c r="S392" s="89"/>
      <c r="T392" s="89"/>
      <c r="U392" s="89"/>
      <c r="V392" s="89"/>
      <c r="W392" s="89"/>
      <c r="X392" s="89"/>
      <c r="Y392" s="89"/>
      <c r="Z392" s="89"/>
      <c r="AA392" s="89"/>
      <c r="AB392" s="89"/>
      <c r="AC392" s="89"/>
      <c r="AD392" s="89"/>
      <c r="AE392" s="89"/>
      <c r="AF392" s="89"/>
      <c r="AG392" s="89"/>
      <c r="AH392" s="89"/>
      <c r="AI392" s="89"/>
      <c r="AJ392" s="89"/>
      <c r="AK392" s="89"/>
      <c r="AL392" s="89"/>
      <c r="AM392" s="89"/>
      <c r="AN392" s="89"/>
      <c r="AO392" s="89"/>
      <c r="AP392" s="89"/>
      <c r="AQ392" s="89"/>
      <c r="AR392" s="89"/>
      <c r="AS392" s="89"/>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c r="BW392" s="89"/>
      <c r="BX392" s="89"/>
      <c r="BY392" s="89"/>
      <c r="BZ392" s="89"/>
      <c r="CA392" s="89"/>
      <c r="CB392" s="89"/>
      <c r="CC392" s="89"/>
      <c r="CD392" s="89"/>
      <c r="CE392" s="89"/>
      <c r="CF392" s="89"/>
      <c r="CG392" s="89"/>
      <c r="CH392" s="89"/>
      <c r="CI392" s="89"/>
      <c r="CJ392" s="89"/>
      <c r="CK392" s="89"/>
      <c r="CL392" s="89"/>
      <c r="CM392" s="89"/>
      <c r="CN392" s="89"/>
      <c r="CO392" s="89"/>
      <c r="CP392" s="89"/>
      <c r="CQ392" s="89"/>
      <c r="CR392" s="89"/>
      <c r="CS392" s="89"/>
      <c r="CT392" s="89"/>
      <c r="CU392" s="89"/>
      <c r="CV392" s="89"/>
      <c r="CW392" s="89"/>
      <c r="CX392" s="89"/>
      <c r="CY392" s="89"/>
      <c r="CZ392" s="89"/>
      <c r="DA392" s="89"/>
      <c r="DB392" s="89"/>
      <c r="DC392" s="89"/>
      <c r="DD392" s="89"/>
      <c r="DE392" s="89"/>
      <c r="DF392" s="89"/>
      <c r="DG392" s="89"/>
      <c r="DH392" s="89"/>
      <c r="DI392" s="89"/>
      <c r="DJ392" s="89"/>
      <c r="DK392" s="89"/>
      <c r="DL392" s="89"/>
      <c r="DM392" s="89"/>
      <c r="DN392" s="89"/>
      <c r="DO392" s="89"/>
      <c r="DP392" s="89"/>
      <c r="DQ392" s="89"/>
      <c r="DR392" s="89"/>
      <c r="DS392" s="89"/>
      <c r="DT392" s="89"/>
      <c r="DU392" s="89"/>
      <c r="DV392" s="89"/>
      <c r="DW392" s="89"/>
      <c r="DX392" s="89"/>
      <c r="DY392" s="89"/>
      <c r="DZ392" s="89"/>
      <c r="EA392" s="89"/>
      <c r="EB392" s="89"/>
      <c r="EC392" s="89"/>
      <c r="ED392" s="89"/>
      <c r="EE392" s="89"/>
      <c r="EF392" s="89"/>
      <c r="EG392" s="89"/>
      <c r="EH392" s="89"/>
      <c r="EI392" s="89"/>
      <c r="EJ392" s="89"/>
      <c r="EK392" s="89"/>
      <c r="EL392" s="89"/>
      <c r="EM392" s="89"/>
      <c r="EN392" s="89"/>
      <c r="EO392" s="89"/>
      <c r="EP392" s="89"/>
      <c r="EQ392" s="89"/>
      <c r="ER392" s="89"/>
      <c r="ES392" s="89"/>
      <c r="ET392" s="89"/>
      <c r="EU392" s="89"/>
      <c r="EV392" s="89"/>
      <c r="EW392" s="89"/>
      <c r="EX392" s="89"/>
      <c r="EY392" s="89"/>
      <c r="EZ392" s="89"/>
      <c r="FA392" s="89"/>
      <c r="FB392" s="89"/>
      <c r="FC392" s="89"/>
      <c r="FD392" s="89"/>
      <c r="FE392" s="89"/>
      <c r="FF392" s="89"/>
      <c r="FG392" s="89"/>
      <c r="FH392" s="89"/>
      <c r="FI392" s="89"/>
      <c r="FJ392" s="89"/>
      <c r="FK392" s="89"/>
      <c r="FL392" s="89"/>
      <c r="FM392" s="89"/>
      <c r="FN392" s="89"/>
      <c r="FO392" s="89"/>
      <c r="FP392" s="89"/>
      <c r="FQ392" s="89"/>
      <c r="FR392" s="89"/>
      <c r="FS392" s="89"/>
      <c r="FT392" s="89"/>
      <c r="FU392" s="89"/>
      <c r="FV392" s="89"/>
      <c r="FW392" s="89"/>
      <c r="FX392" s="89"/>
      <c r="FY392" s="89"/>
      <c r="FZ392" s="89"/>
      <c r="GA392" s="89"/>
      <c r="GB392" s="89"/>
      <c r="GC392" s="89"/>
      <c r="GD392" s="89"/>
      <c r="GE392" s="89"/>
      <c r="GF392" s="89"/>
      <c r="GG392" s="89"/>
      <c r="GH392" s="89"/>
      <c r="GI392" s="89"/>
      <c r="GJ392" s="89"/>
      <c r="GK392" s="89"/>
      <c r="GL392" s="89"/>
      <c r="GM392" s="89"/>
      <c r="GN392" s="89"/>
      <c r="GO392" s="89"/>
      <c r="GP392" s="89"/>
      <c r="GQ392" s="89"/>
      <c r="GR392" s="89"/>
      <c r="GS392" s="89"/>
      <c r="GT392" s="89"/>
      <c r="GU392" s="89"/>
      <c r="GV392" s="89"/>
      <c r="GW392" s="89"/>
      <c r="GX392" s="89"/>
      <c r="GY392" s="89"/>
      <c r="GZ392" s="89"/>
      <c r="HA392" s="89"/>
      <c r="HB392" s="89"/>
      <c r="HC392" s="89"/>
      <c r="HD392" s="89"/>
      <c r="HE392" s="89"/>
      <c r="HF392" s="89"/>
      <c r="HG392" s="89"/>
      <c r="HH392" s="89"/>
      <c r="HI392" s="89"/>
      <c r="HJ392" s="89"/>
      <c r="HK392" s="89"/>
      <c r="HL392" s="89"/>
      <c r="HM392" s="89"/>
      <c r="HN392" s="89"/>
      <c r="HO392" s="89"/>
      <c r="HP392" s="89"/>
      <c r="HQ392" s="89"/>
      <c r="HR392" s="89"/>
      <c r="HS392" s="89"/>
      <c r="HT392" s="89"/>
      <c r="HU392" s="89"/>
      <c r="HV392" s="89"/>
      <c r="HW392" s="89"/>
      <c r="HX392" s="89"/>
      <c r="HY392" s="89"/>
      <c r="HZ392" s="89"/>
      <c r="IA392" s="89"/>
    </row>
    <row r="393" spans="1:16" ht="11.25">
      <c r="A393" s="20" t="s">
        <v>58</v>
      </c>
      <c r="B393" s="5"/>
      <c r="C393" s="5"/>
      <c r="D393" s="129"/>
      <c r="E393" s="129"/>
      <c r="F393" s="129"/>
      <c r="G393" s="127"/>
      <c r="H393" s="127"/>
      <c r="I393" s="127"/>
      <c r="J393" s="127"/>
      <c r="K393" s="17"/>
      <c r="L393" s="125"/>
      <c r="M393" s="125"/>
      <c r="N393" s="127"/>
      <c r="O393" s="127"/>
      <c r="P393" s="127"/>
    </row>
    <row r="394" spans="1:16" ht="23.25" customHeight="1">
      <c r="A394" s="21" t="s">
        <v>198</v>
      </c>
      <c r="B394" s="7"/>
      <c r="C394" s="7"/>
      <c r="D394" s="129">
        <v>1752</v>
      </c>
      <c r="E394" s="129"/>
      <c r="F394" s="129">
        <f>D394</f>
        <v>1752</v>
      </c>
      <c r="G394" s="129">
        <v>1752</v>
      </c>
      <c r="H394" s="129"/>
      <c r="I394" s="129"/>
      <c r="J394" s="129">
        <f>G394</f>
        <v>1752</v>
      </c>
      <c r="K394" s="17" t="e">
        <f>#REF!/G394*100</f>
        <v>#REF!</v>
      </c>
      <c r="L394" s="17"/>
      <c r="M394" s="17"/>
      <c r="N394" s="129">
        <v>1752</v>
      </c>
      <c r="O394" s="129"/>
      <c r="P394" s="129">
        <f>N394</f>
        <v>1752</v>
      </c>
    </row>
    <row r="395" spans="1:16" ht="11.25">
      <c r="A395" s="20" t="s">
        <v>5</v>
      </c>
      <c r="B395" s="5"/>
      <c r="C395" s="5"/>
      <c r="D395" s="129"/>
      <c r="E395" s="129"/>
      <c r="F395" s="129"/>
      <c r="G395" s="127"/>
      <c r="H395" s="127"/>
      <c r="I395" s="127"/>
      <c r="J395" s="14"/>
      <c r="K395" s="17"/>
      <c r="L395" s="125"/>
      <c r="M395" s="125"/>
      <c r="N395" s="127"/>
      <c r="O395" s="127"/>
      <c r="P395" s="14"/>
    </row>
    <row r="396" spans="1:16" ht="24" customHeight="1">
      <c r="A396" s="21" t="s">
        <v>196</v>
      </c>
      <c r="B396" s="7"/>
      <c r="C396" s="7"/>
      <c r="D396" s="129">
        <v>625</v>
      </c>
      <c r="E396" s="129"/>
      <c r="F396" s="129">
        <f>D396</f>
        <v>625</v>
      </c>
      <c r="G396" s="129">
        <v>751</v>
      </c>
      <c r="H396" s="129"/>
      <c r="I396" s="129"/>
      <c r="J396" s="129">
        <f>G396</f>
        <v>751</v>
      </c>
      <c r="K396" s="17" t="e">
        <f>#REF!/G396*100</f>
        <v>#REF!</v>
      </c>
      <c r="L396" s="17"/>
      <c r="M396" s="17"/>
      <c r="N396" s="129">
        <v>1250</v>
      </c>
      <c r="O396" s="129"/>
      <c r="P396" s="129">
        <f>N396</f>
        <v>1250</v>
      </c>
    </row>
    <row r="397" spans="1:16" ht="24" customHeight="1">
      <c r="A397" s="21" t="s">
        <v>466</v>
      </c>
      <c r="B397" s="7"/>
      <c r="C397" s="7"/>
      <c r="D397" s="129"/>
      <c r="E397" s="129"/>
      <c r="F397" s="129"/>
      <c r="G397" s="129">
        <v>0</v>
      </c>
      <c r="H397" s="129"/>
      <c r="I397" s="129"/>
      <c r="J397" s="129"/>
      <c r="K397" s="17"/>
      <c r="L397" s="17"/>
      <c r="M397" s="17"/>
      <c r="N397" s="129">
        <v>5</v>
      </c>
      <c r="O397" s="129"/>
      <c r="P397" s="129">
        <f>N397</f>
        <v>5</v>
      </c>
    </row>
    <row r="398" spans="1:16" ht="11.25">
      <c r="A398" s="20" t="s">
        <v>7</v>
      </c>
      <c r="B398" s="5"/>
      <c r="C398" s="5"/>
      <c r="D398" s="129"/>
      <c r="E398" s="129"/>
      <c r="F398" s="129"/>
      <c r="G398" s="129"/>
      <c r="H398" s="129"/>
      <c r="I398" s="129"/>
      <c r="J398" s="129"/>
      <c r="K398" s="17"/>
      <c r="L398" s="125"/>
      <c r="M398" s="125"/>
      <c r="N398" s="129"/>
      <c r="O398" s="129"/>
      <c r="P398" s="129"/>
    </row>
    <row r="399" spans="1:16" ht="24" customHeight="1">
      <c r="A399" s="21" t="s">
        <v>60</v>
      </c>
      <c r="B399" s="7"/>
      <c r="C399" s="7"/>
      <c r="D399" s="129">
        <v>160</v>
      </c>
      <c r="E399" s="129"/>
      <c r="F399" s="129">
        <f>D399</f>
        <v>160</v>
      </c>
      <c r="G399" s="129">
        <v>243.27563</v>
      </c>
      <c r="H399" s="129"/>
      <c r="I399" s="129"/>
      <c r="J399" s="129">
        <f>G399</f>
        <v>243.27563</v>
      </c>
      <c r="K399" s="17" t="e">
        <f>#REF!/G399*100</f>
        <v>#REF!</v>
      </c>
      <c r="L399" s="17"/>
      <c r="M399" s="17"/>
      <c r="N399" s="129">
        <v>160</v>
      </c>
      <c r="O399" s="129"/>
      <c r="P399" s="129">
        <f>N399</f>
        <v>160</v>
      </c>
    </row>
    <row r="400" spans="1:16" ht="24" customHeight="1">
      <c r="A400" s="21" t="s">
        <v>467</v>
      </c>
      <c r="B400" s="51"/>
      <c r="C400" s="51"/>
      <c r="D400" s="129"/>
      <c r="E400" s="129"/>
      <c r="F400" s="129"/>
      <c r="G400" s="129"/>
      <c r="H400" s="129"/>
      <c r="I400" s="129"/>
      <c r="J400" s="129"/>
      <c r="K400" s="17"/>
      <c r="L400" s="17"/>
      <c r="M400" s="17"/>
      <c r="N400" s="129">
        <v>10000</v>
      </c>
      <c r="O400" s="129"/>
      <c r="P400" s="129">
        <f>N400</f>
        <v>10000</v>
      </c>
    </row>
    <row r="401" spans="1:16" ht="11.25">
      <c r="A401" s="52" t="s">
        <v>6</v>
      </c>
      <c r="B401" s="51"/>
      <c r="C401" s="51"/>
      <c r="D401" s="129"/>
      <c r="E401" s="129"/>
      <c r="F401" s="129"/>
      <c r="G401" s="14"/>
      <c r="H401" s="14"/>
      <c r="I401" s="14"/>
      <c r="J401" s="14"/>
      <c r="K401" s="17"/>
      <c r="L401" s="17"/>
      <c r="M401" s="17"/>
      <c r="N401" s="14"/>
      <c r="O401" s="14"/>
      <c r="P401" s="14"/>
    </row>
    <row r="402" spans="1:16" ht="39" customHeight="1">
      <c r="A402" s="209" t="s">
        <v>197</v>
      </c>
      <c r="B402" s="51"/>
      <c r="C402" s="51"/>
      <c r="D402" s="210">
        <f>D396/D394*100</f>
        <v>35.67351598173516</v>
      </c>
      <c r="E402" s="210"/>
      <c r="F402" s="210">
        <f>D402</f>
        <v>35.67351598173516</v>
      </c>
      <c r="G402" s="210">
        <f>G396/G394*100</f>
        <v>42.86529680365297</v>
      </c>
      <c r="H402" s="210"/>
      <c r="I402" s="210"/>
      <c r="J402" s="210">
        <f>G402</f>
        <v>42.86529680365297</v>
      </c>
      <c r="K402" s="211"/>
      <c r="L402" s="211"/>
      <c r="M402" s="211"/>
      <c r="N402" s="210">
        <f>N396/N394*100</f>
        <v>71.34703196347031</v>
      </c>
      <c r="O402" s="210"/>
      <c r="P402" s="210">
        <f>N402</f>
        <v>71.34703196347031</v>
      </c>
    </row>
    <row r="403" spans="1:16" ht="39" customHeight="1">
      <c r="A403" s="53" t="s">
        <v>468</v>
      </c>
      <c r="B403" s="7"/>
      <c r="C403" s="7"/>
      <c r="D403" s="129"/>
      <c r="E403" s="129"/>
      <c r="F403" s="129"/>
      <c r="G403" s="129"/>
      <c r="H403" s="129"/>
      <c r="I403" s="129"/>
      <c r="J403" s="129"/>
      <c r="K403" s="17"/>
      <c r="L403" s="17"/>
      <c r="M403" s="17"/>
      <c r="N403" s="129"/>
      <c r="O403" s="129"/>
      <c r="P403" s="129"/>
    </row>
    <row r="404" spans="1:235" s="90" customFormat="1" ht="36.75" customHeight="1">
      <c r="A404" s="212" t="s">
        <v>364</v>
      </c>
      <c r="B404" s="212"/>
      <c r="C404" s="212"/>
      <c r="D404" s="130">
        <f>D408*D410</f>
        <v>60000</v>
      </c>
      <c r="E404" s="130"/>
      <c r="F404" s="130">
        <f>F408*F410</f>
        <v>60000</v>
      </c>
      <c r="G404" s="130">
        <f>G408*G410</f>
        <v>0</v>
      </c>
      <c r="H404" s="130"/>
      <c r="I404" s="130"/>
      <c r="J404" s="130">
        <f>G404+H404</f>
        <v>0</v>
      </c>
      <c r="K404" s="130"/>
      <c r="L404" s="130"/>
      <c r="M404" s="130"/>
      <c r="N404" s="130">
        <f>N408*N410</f>
        <v>0</v>
      </c>
      <c r="O404" s="130"/>
      <c r="P404" s="130">
        <f>N404</f>
        <v>0</v>
      </c>
      <c r="Q404" s="89"/>
      <c r="R404" s="89"/>
      <c r="S404" s="89"/>
      <c r="T404" s="89"/>
      <c r="U404" s="89"/>
      <c r="V404" s="89"/>
      <c r="W404" s="89"/>
      <c r="X404" s="89"/>
      <c r="Y404" s="89"/>
      <c r="Z404" s="89"/>
      <c r="AA404" s="89"/>
      <c r="AB404" s="89"/>
      <c r="AC404" s="89"/>
      <c r="AD404" s="89"/>
      <c r="AE404" s="89"/>
      <c r="AF404" s="89"/>
      <c r="AG404" s="89"/>
      <c r="AH404" s="89"/>
      <c r="AI404" s="89"/>
      <c r="AJ404" s="89"/>
      <c r="AK404" s="89"/>
      <c r="AL404" s="89"/>
      <c r="AM404" s="89"/>
      <c r="AN404" s="89"/>
      <c r="AO404" s="89"/>
      <c r="AP404" s="89"/>
      <c r="AQ404" s="89"/>
      <c r="AR404" s="89"/>
      <c r="AS404" s="89"/>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c r="BW404" s="89"/>
      <c r="BX404" s="89"/>
      <c r="BY404" s="89"/>
      <c r="BZ404" s="89"/>
      <c r="CA404" s="89"/>
      <c r="CB404" s="89"/>
      <c r="CC404" s="89"/>
      <c r="CD404" s="89"/>
      <c r="CE404" s="89"/>
      <c r="CF404" s="89"/>
      <c r="CG404" s="89"/>
      <c r="CH404" s="89"/>
      <c r="CI404" s="89"/>
      <c r="CJ404" s="89"/>
      <c r="CK404" s="89"/>
      <c r="CL404" s="89"/>
      <c r="CM404" s="89"/>
      <c r="CN404" s="89"/>
      <c r="CO404" s="89"/>
      <c r="CP404" s="89"/>
      <c r="CQ404" s="89"/>
      <c r="CR404" s="89"/>
      <c r="CS404" s="89"/>
      <c r="CT404" s="89"/>
      <c r="CU404" s="89"/>
      <c r="CV404" s="89"/>
      <c r="CW404" s="89"/>
      <c r="CX404" s="89"/>
      <c r="CY404" s="89"/>
      <c r="CZ404" s="89"/>
      <c r="DA404" s="89"/>
      <c r="DB404" s="89"/>
      <c r="DC404" s="89"/>
      <c r="DD404" s="89"/>
      <c r="DE404" s="89"/>
      <c r="DF404" s="89"/>
      <c r="DG404" s="89"/>
      <c r="DH404" s="89"/>
      <c r="DI404" s="89"/>
      <c r="DJ404" s="89"/>
      <c r="DK404" s="89"/>
      <c r="DL404" s="89"/>
      <c r="DM404" s="89"/>
      <c r="DN404" s="89"/>
      <c r="DO404" s="89"/>
      <c r="DP404" s="89"/>
      <c r="DQ404" s="89"/>
      <c r="DR404" s="89"/>
      <c r="DS404" s="89"/>
      <c r="DT404" s="89"/>
      <c r="DU404" s="89"/>
      <c r="DV404" s="89"/>
      <c r="DW404" s="89"/>
      <c r="DX404" s="89"/>
      <c r="DY404" s="89"/>
      <c r="DZ404" s="89"/>
      <c r="EA404" s="89"/>
      <c r="EB404" s="89"/>
      <c r="EC404" s="89"/>
      <c r="ED404" s="89"/>
      <c r="EE404" s="89"/>
      <c r="EF404" s="89"/>
      <c r="EG404" s="89"/>
      <c r="EH404" s="89"/>
      <c r="EI404" s="89"/>
      <c r="EJ404" s="89"/>
      <c r="EK404" s="89"/>
      <c r="EL404" s="89"/>
      <c r="EM404" s="89"/>
      <c r="EN404" s="89"/>
      <c r="EO404" s="89"/>
      <c r="EP404" s="89"/>
      <c r="EQ404" s="89"/>
      <c r="ER404" s="89"/>
      <c r="ES404" s="89"/>
      <c r="ET404" s="89"/>
      <c r="EU404" s="89"/>
      <c r="EV404" s="89"/>
      <c r="EW404" s="89"/>
      <c r="EX404" s="89"/>
      <c r="EY404" s="89"/>
      <c r="EZ404" s="89"/>
      <c r="FA404" s="89"/>
      <c r="FB404" s="89"/>
      <c r="FC404" s="89"/>
      <c r="FD404" s="89"/>
      <c r="FE404" s="89"/>
      <c r="FF404" s="89"/>
      <c r="FG404" s="89"/>
      <c r="FH404" s="89"/>
      <c r="FI404" s="89"/>
      <c r="FJ404" s="89"/>
      <c r="FK404" s="89"/>
      <c r="FL404" s="89"/>
      <c r="FM404" s="89"/>
      <c r="FN404" s="89"/>
      <c r="FO404" s="89"/>
      <c r="FP404" s="89"/>
      <c r="FQ404" s="89"/>
      <c r="FR404" s="89"/>
      <c r="FS404" s="89"/>
      <c r="FT404" s="89"/>
      <c r="FU404" s="89"/>
      <c r="FV404" s="89"/>
      <c r="FW404" s="89"/>
      <c r="FX404" s="89"/>
      <c r="FY404" s="89"/>
      <c r="FZ404" s="89"/>
      <c r="GA404" s="89"/>
      <c r="GB404" s="89"/>
      <c r="GC404" s="89"/>
      <c r="GD404" s="89"/>
      <c r="GE404" s="89"/>
      <c r="GF404" s="89"/>
      <c r="GG404" s="89"/>
      <c r="GH404" s="89"/>
      <c r="GI404" s="89"/>
      <c r="GJ404" s="89"/>
      <c r="GK404" s="89"/>
      <c r="GL404" s="89"/>
      <c r="GM404" s="89"/>
      <c r="GN404" s="89"/>
      <c r="GO404" s="89"/>
      <c r="GP404" s="89"/>
      <c r="GQ404" s="89"/>
      <c r="GR404" s="89"/>
      <c r="GS404" s="89"/>
      <c r="GT404" s="89"/>
      <c r="GU404" s="89"/>
      <c r="GV404" s="89"/>
      <c r="GW404" s="89"/>
      <c r="GX404" s="89"/>
      <c r="GY404" s="89"/>
      <c r="GZ404" s="89"/>
      <c r="HA404" s="89"/>
      <c r="HB404" s="89"/>
      <c r="HC404" s="89"/>
      <c r="HD404" s="89"/>
      <c r="HE404" s="89"/>
      <c r="HF404" s="89"/>
      <c r="HG404" s="89"/>
      <c r="HH404" s="89"/>
      <c r="HI404" s="89"/>
      <c r="HJ404" s="89"/>
      <c r="HK404" s="89"/>
      <c r="HL404" s="89"/>
      <c r="HM404" s="89"/>
      <c r="HN404" s="89"/>
      <c r="HO404" s="89"/>
      <c r="HP404" s="89"/>
      <c r="HQ404" s="89"/>
      <c r="HR404" s="89"/>
      <c r="HS404" s="89"/>
      <c r="HT404" s="89"/>
      <c r="HU404" s="89"/>
      <c r="HV404" s="89"/>
      <c r="HW404" s="89"/>
      <c r="HX404" s="89"/>
      <c r="HY404" s="89"/>
      <c r="HZ404" s="89"/>
      <c r="IA404" s="89"/>
    </row>
    <row r="405" spans="1:16" ht="11.25">
      <c r="A405" s="42" t="s">
        <v>4</v>
      </c>
      <c r="B405" s="31"/>
      <c r="C405" s="31"/>
      <c r="D405" s="131"/>
      <c r="E405" s="131"/>
      <c r="F405" s="131"/>
      <c r="G405" s="131"/>
      <c r="H405" s="131"/>
      <c r="I405" s="131"/>
      <c r="J405" s="131"/>
      <c r="K405" s="34"/>
      <c r="L405" s="131"/>
      <c r="M405" s="131"/>
      <c r="N405" s="131"/>
      <c r="O405" s="131"/>
      <c r="P405" s="131"/>
    </row>
    <row r="406" spans="1:16" ht="15" customHeight="1">
      <c r="A406" s="43" t="s">
        <v>65</v>
      </c>
      <c r="B406" s="33"/>
      <c r="C406" s="33"/>
      <c r="D406" s="35">
        <f>D404/D410</f>
        <v>4</v>
      </c>
      <c r="E406" s="35"/>
      <c r="F406" s="35">
        <f>D406</f>
        <v>4</v>
      </c>
      <c r="G406" s="35">
        <v>0</v>
      </c>
      <c r="H406" s="35"/>
      <c r="I406" s="35"/>
      <c r="J406" s="35">
        <f>G406+H406</f>
        <v>0</v>
      </c>
      <c r="K406" s="35">
        <f>G406/D406*100</f>
        <v>0</v>
      </c>
      <c r="L406" s="35"/>
      <c r="M406" s="35"/>
      <c r="N406" s="35">
        <v>0</v>
      </c>
      <c r="O406" s="35"/>
      <c r="P406" s="35">
        <f>N406</f>
        <v>0</v>
      </c>
    </row>
    <row r="407" spans="1:16" ht="11.25">
      <c r="A407" s="42" t="s">
        <v>5</v>
      </c>
      <c r="B407" s="31"/>
      <c r="C407" s="31"/>
      <c r="D407" s="132"/>
      <c r="E407" s="132"/>
      <c r="F407" s="35"/>
      <c r="G407" s="132"/>
      <c r="H407" s="132"/>
      <c r="I407" s="132"/>
      <c r="J407" s="35"/>
      <c r="K407" s="35"/>
      <c r="L407" s="132"/>
      <c r="M407" s="132"/>
      <c r="N407" s="132"/>
      <c r="O407" s="132"/>
      <c r="P407" s="35"/>
    </row>
    <row r="408" spans="1:16" ht="24" customHeight="1">
      <c r="A408" s="43" t="s">
        <v>66</v>
      </c>
      <c r="B408" s="33"/>
      <c r="C408" s="33"/>
      <c r="D408" s="35">
        <v>4</v>
      </c>
      <c r="E408" s="35"/>
      <c r="F408" s="35">
        <f>D408</f>
        <v>4</v>
      </c>
      <c r="G408" s="35">
        <v>0</v>
      </c>
      <c r="H408" s="35"/>
      <c r="I408" s="35"/>
      <c r="J408" s="35">
        <f>G408+H408</f>
        <v>0</v>
      </c>
      <c r="K408" s="35">
        <f>G408/D408*100</f>
        <v>0</v>
      </c>
      <c r="L408" s="35"/>
      <c r="M408" s="35"/>
      <c r="N408" s="35">
        <v>0</v>
      </c>
      <c r="O408" s="35"/>
      <c r="P408" s="35">
        <f>N408</f>
        <v>0</v>
      </c>
    </row>
    <row r="409" spans="1:16" ht="11.25">
      <c r="A409" s="42" t="s">
        <v>7</v>
      </c>
      <c r="B409" s="31"/>
      <c r="C409" s="31"/>
      <c r="D409" s="131"/>
      <c r="E409" s="131"/>
      <c r="F409" s="34"/>
      <c r="G409" s="131"/>
      <c r="H409" s="131"/>
      <c r="I409" s="131"/>
      <c r="J409" s="34"/>
      <c r="K409" s="34"/>
      <c r="L409" s="131"/>
      <c r="M409" s="131"/>
      <c r="N409" s="131"/>
      <c r="O409" s="131"/>
      <c r="P409" s="34"/>
    </row>
    <row r="410" spans="1:16" ht="24" customHeight="1">
      <c r="A410" s="43" t="s">
        <v>67</v>
      </c>
      <c r="B410" s="33"/>
      <c r="C410" s="33"/>
      <c r="D410" s="34">
        <v>15000</v>
      </c>
      <c r="E410" s="34"/>
      <c r="F410" s="34">
        <f>D410</f>
        <v>15000</v>
      </c>
      <c r="G410" s="34">
        <v>0</v>
      </c>
      <c r="H410" s="34"/>
      <c r="I410" s="34"/>
      <c r="J410" s="34">
        <f>G410</f>
        <v>0</v>
      </c>
      <c r="K410" s="34">
        <f>G410/D410*100</f>
        <v>0</v>
      </c>
      <c r="L410" s="34"/>
      <c r="M410" s="34"/>
      <c r="N410" s="34">
        <v>0</v>
      </c>
      <c r="O410" s="34"/>
      <c r="P410" s="34">
        <f>N410</f>
        <v>0</v>
      </c>
    </row>
    <row r="411" spans="1:235" s="90" customFormat="1" ht="36.75" customHeight="1">
      <c r="A411" s="93" t="s">
        <v>365</v>
      </c>
      <c r="B411" s="93"/>
      <c r="C411" s="93"/>
      <c r="D411" s="130">
        <f>D415*D417</f>
        <v>0</v>
      </c>
      <c r="E411" s="130"/>
      <c r="F411" s="130">
        <f>F415*F417</f>
        <v>0</v>
      </c>
      <c r="G411" s="130">
        <f>G415*G417</f>
        <v>119999.9999996</v>
      </c>
      <c r="H411" s="130"/>
      <c r="I411" s="130"/>
      <c r="J411" s="130">
        <f>G411+H411</f>
        <v>119999.9999996</v>
      </c>
      <c r="K411" s="130"/>
      <c r="L411" s="130"/>
      <c r="M411" s="130"/>
      <c r="N411" s="130">
        <f>N415*N417</f>
        <v>280508</v>
      </c>
      <c r="O411" s="130"/>
      <c r="P411" s="130">
        <f>N411</f>
        <v>280508</v>
      </c>
      <c r="Q411" s="89"/>
      <c r="R411" s="89"/>
      <c r="S411" s="89"/>
      <c r="T411" s="89"/>
      <c r="U411" s="89"/>
      <c r="V411" s="89"/>
      <c r="W411" s="89"/>
      <c r="X411" s="89"/>
      <c r="Y411" s="89"/>
      <c r="Z411" s="89"/>
      <c r="AA411" s="89"/>
      <c r="AB411" s="89"/>
      <c r="AC411" s="89"/>
      <c r="AD411" s="89"/>
      <c r="AE411" s="89"/>
      <c r="AF411" s="89"/>
      <c r="AG411" s="89"/>
      <c r="AH411" s="89"/>
      <c r="AI411" s="89"/>
      <c r="AJ411" s="89"/>
      <c r="AK411" s="89"/>
      <c r="AL411" s="89"/>
      <c r="AM411" s="89"/>
      <c r="AN411" s="89"/>
      <c r="AO411" s="89"/>
      <c r="AP411" s="89"/>
      <c r="AQ411" s="89"/>
      <c r="AR411" s="89"/>
      <c r="AS411" s="89"/>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c r="BW411" s="89"/>
      <c r="BX411" s="89"/>
      <c r="BY411" s="89"/>
      <c r="BZ411" s="89"/>
      <c r="CA411" s="89"/>
      <c r="CB411" s="89"/>
      <c r="CC411" s="89"/>
      <c r="CD411" s="89"/>
      <c r="CE411" s="89"/>
      <c r="CF411" s="89"/>
      <c r="CG411" s="89"/>
      <c r="CH411" s="89"/>
      <c r="CI411" s="89"/>
      <c r="CJ411" s="89"/>
      <c r="CK411" s="89"/>
      <c r="CL411" s="89"/>
      <c r="CM411" s="89"/>
      <c r="CN411" s="89"/>
      <c r="CO411" s="89"/>
      <c r="CP411" s="89"/>
      <c r="CQ411" s="89"/>
      <c r="CR411" s="89"/>
      <c r="CS411" s="89"/>
      <c r="CT411" s="89"/>
      <c r="CU411" s="89"/>
      <c r="CV411" s="89"/>
      <c r="CW411" s="89"/>
      <c r="CX411" s="89"/>
      <c r="CY411" s="89"/>
      <c r="CZ411" s="89"/>
      <c r="DA411" s="89"/>
      <c r="DB411" s="89"/>
      <c r="DC411" s="89"/>
      <c r="DD411" s="89"/>
      <c r="DE411" s="89"/>
      <c r="DF411" s="89"/>
      <c r="DG411" s="89"/>
      <c r="DH411" s="89"/>
      <c r="DI411" s="89"/>
      <c r="DJ411" s="89"/>
      <c r="DK411" s="89"/>
      <c r="DL411" s="89"/>
      <c r="DM411" s="89"/>
      <c r="DN411" s="89"/>
      <c r="DO411" s="89"/>
      <c r="DP411" s="89"/>
      <c r="DQ411" s="89"/>
      <c r="DR411" s="89"/>
      <c r="DS411" s="89"/>
      <c r="DT411" s="89"/>
      <c r="DU411" s="89"/>
      <c r="DV411" s="89"/>
      <c r="DW411" s="89"/>
      <c r="DX411" s="89"/>
      <c r="DY411" s="89"/>
      <c r="DZ411" s="89"/>
      <c r="EA411" s="89"/>
      <c r="EB411" s="89"/>
      <c r="EC411" s="89"/>
      <c r="ED411" s="89"/>
      <c r="EE411" s="89"/>
      <c r="EF411" s="89"/>
      <c r="EG411" s="89"/>
      <c r="EH411" s="89"/>
      <c r="EI411" s="89"/>
      <c r="EJ411" s="89"/>
      <c r="EK411" s="89"/>
      <c r="EL411" s="89"/>
      <c r="EM411" s="89"/>
      <c r="EN411" s="89"/>
      <c r="EO411" s="89"/>
      <c r="EP411" s="89"/>
      <c r="EQ411" s="89"/>
      <c r="ER411" s="89"/>
      <c r="ES411" s="89"/>
      <c r="ET411" s="89"/>
      <c r="EU411" s="89"/>
      <c r="EV411" s="89"/>
      <c r="EW411" s="89"/>
      <c r="EX411" s="89"/>
      <c r="EY411" s="89"/>
      <c r="EZ411" s="89"/>
      <c r="FA411" s="89"/>
      <c r="FB411" s="89"/>
      <c r="FC411" s="89"/>
      <c r="FD411" s="89"/>
      <c r="FE411" s="89"/>
      <c r="FF411" s="89"/>
      <c r="FG411" s="89"/>
      <c r="FH411" s="89"/>
      <c r="FI411" s="89"/>
      <c r="FJ411" s="89"/>
      <c r="FK411" s="89"/>
      <c r="FL411" s="89"/>
      <c r="FM411" s="89"/>
      <c r="FN411" s="89"/>
      <c r="FO411" s="89"/>
      <c r="FP411" s="89"/>
      <c r="FQ411" s="89"/>
      <c r="FR411" s="89"/>
      <c r="FS411" s="89"/>
      <c r="FT411" s="89"/>
      <c r="FU411" s="89"/>
      <c r="FV411" s="89"/>
      <c r="FW411" s="89"/>
      <c r="FX411" s="89"/>
      <c r="FY411" s="89"/>
      <c r="FZ411" s="89"/>
      <c r="GA411" s="89"/>
      <c r="GB411" s="89"/>
      <c r="GC411" s="89"/>
      <c r="GD411" s="89"/>
      <c r="GE411" s="89"/>
      <c r="GF411" s="89"/>
      <c r="GG411" s="89"/>
      <c r="GH411" s="89"/>
      <c r="GI411" s="89"/>
      <c r="GJ411" s="89"/>
      <c r="GK411" s="89"/>
      <c r="GL411" s="89"/>
      <c r="GM411" s="89"/>
      <c r="GN411" s="89"/>
      <c r="GO411" s="89"/>
      <c r="GP411" s="89"/>
      <c r="GQ411" s="89"/>
      <c r="GR411" s="89"/>
      <c r="GS411" s="89"/>
      <c r="GT411" s="89"/>
      <c r="GU411" s="89"/>
      <c r="GV411" s="89"/>
      <c r="GW411" s="89"/>
      <c r="GX411" s="89"/>
      <c r="GY411" s="89"/>
      <c r="GZ411" s="89"/>
      <c r="HA411" s="89"/>
      <c r="HB411" s="89"/>
      <c r="HC411" s="89"/>
      <c r="HD411" s="89"/>
      <c r="HE411" s="89"/>
      <c r="HF411" s="89"/>
      <c r="HG411" s="89"/>
      <c r="HH411" s="89"/>
      <c r="HI411" s="89"/>
      <c r="HJ411" s="89"/>
      <c r="HK411" s="89"/>
      <c r="HL411" s="89"/>
      <c r="HM411" s="89"/>
      <c r="HN411" s="89"/>
      <c r="HO411" s="89"/>
      <c r="HP411" s="89"/>
      <c r="HQ411" s="89"/>
      <c r="HR411" s="89"/>
      <c r="HS411" s="89"/>
      <c r="HT411" s="89"/>
      <c r="HU411" s="89"/>
      <c r="HV411" s="89"/>
      <c r="HW411" s="89"/>
      <c r="HX411" s="89"/>
      <c r="HY411" s="89"/>
      <c r="HZ411" s="89"/>
      <c r="IA411" s="89"/>
    </row>
    <row r="412" spans="1:16" ht="11.25">
      <c r="A412" s="42" t="s">
        <v>4</v>
      </c>
      <c r="B412" s="31"/>
      <c r="C412" s="31"/>
      <c r="D412" s="131"/>
      <c r="E412" s="131"/>
      <c r="F412" s="131"/>
      <c r="G412" s="131"/>
      <c r="H412" s="131"/>
      <c r="I412" s="131"/>
      <c r="J412" s="131"/>
      <c r="K412" s="34"/>
      <c r="L412" s="131"/>
      <c r="M412" s="131"/>
      <c r="N412" s="131"/>
      <c r="O412" s="131"/>
      <c r="P412" s="131"/>
    </row>
    <row r="413" spans="1:16" ht="15" customHeight="1">
      <c r="A413" s="43" t="s">
        <v>474</v>
      </c>
      <c r="B413" s="33"/>
      <c r="C413" s="33"/>
      <c r="D413" s="35">
        <v>0</v>
      </c>
      <c r="E413" s="35"/>
      <c r="F413" s="35">
        <f>D413</f>
        <v>0</v>
      </c>
      <c r="G413" s="35">
        <v>7</v>
      </c>
      <c r="H413" s="35"/>
      <c r="I413" s="35"/>
      <c r="J413" s="35">
        <f>G413+H413</f>
        <v>7</v>
      </c>
      <c r="K413" s="35" t="e">
        <f>G413/D413*100</f>
        <v>#DIV/0!</v>
      </c>
      <c r="L413" s="35"/>
      <c r="M413" s="35"/>
      <c r="N413" s="35">
        <v>23</v>
      </c>
      <c r="O413" s="35"/>
      <c r="P413" s="35">
        <f>N413</f>
        <v>23</v>
      </c>
    </row>
    <row r="414" spans="1:16" ht="11.25">
      <c r="A414" s="42" t="s">
        <v>5</v>
      </c>
      <c r="B414" s="31"/>
      <c r="C414" s="31"/>
      <c r="D414" s="132"/>
      <c r="E414" s="132"/>
      <c r="F414" s="35"/>
      <c r="G414" s="132"/>
      <c r="H414" s="132"/>
      <c r="I414" s="132"/>
      <c r="J414" s="35"/>
      <c r="K414" s="35"/>
      <c r="L414" s="132"/>
      <c r="M414" s="132"/>
      <c r="N414" s="132"/>
      <c r="O414" s="132"/>
      <c r="P414" s="35"/>
    </row>
    <row r="415" spans="1:16" ht="24" customHeight="1">
      <c r="A415" s="43" t="s">
        <v>475</v>
      </c>
      <c r="B415" s="33"/>
      <c r="C415" s="33"/>
      <c r="D415" s="35">
        <v>0</v>
      </c>
      <c r="E415" s="35"/>
      <c r="F415" s="35">
        <f>D415</f>
        <v>0</v>
      </c>
      <c r="G415" s="35">
        <v>7</v>
      </c>
      <c r="H415" s="35"/>
      <c r="I415" s="35"/>
      <c r="J415" s="35">
        <f>G415+H415</f>
        <v>7</v>
      </c>
      <c r="K415" s="35" t="e">
        <f>G415/D415*100</f>
        <v>#DIV/0!</v>
      </c>
      <c r="L415" s="35"/>
      <c r="M415" s="35"/>
      <c r="N415" s="35">
        <v>23</v>
      </c>
      <c r="O415" s="35"/>
      <c r="P415" s="35">
        <f>N415</f>
        <v>23</v>
      </c>
    </row>
    <row r="416" spans="1:16" ht="11.25">
      <c r="A416" s="42" t="s">
        <v>7</v>
      </c>
      <c r="B416" s="31"/>
      <c r="C416" s="31"/>
      <c r="D416" s="131"/>
      <c r="E416" s="131"/>
      <c r="F416" s="34"/>
      <c r="G416" s="131"/>
      <c r="H416" s="131"/>
      <c r="I416" s="131"/>
      <c r="J416" s="34"/>
      <c r="K416" s="34"/>
      <c r="L416" s="131"/>
      <c r="M416" s="131"/>
      <c r="N416" s="131"/>
      <c r="O416" s="131"/>
      <c r="P416" s="34"/>
    </row>
    <row r="417" spans="1:16" ht="24" customHeight="1">
      <c r="A417" s="43" t="s">
        <v>476</v>
      </c>
      <c r="B417" s="33"/>
      <c r="C417" s="33"/>
      <c r="D417" s="34">
        <v>0</v>
      </c>
      <c r="E417" s="34"/>
      <c r="F417" s="34">
        <f>D417</f>
        <v>0</v>
      </c>
      <c r="G417" s="34">
        <v>17142.8571428</v>
      </c>
      <c r="H417" s="34"/>
      <c r="I417" s="34"/>
      <c r="J417" s="34">
        <f>G417</f>
        <v>17142.8571428</v>
      </c>
      <c r="K417" s="34" t="e">
        <f>G417/D417*100</f>
        <v>#DIV/0!</v>
      </c>
      <c r="L417" s="34"/>
      <c r="M417" s="34"/>
      <c r="N417" s="34">
        <v>12196</v>
      </c>
      <c r="O417" s="34"/>
      <c r="P417" s="34">
        <f>N417</f>
        <v>12196</v>
      </c>
    </row>
    <row r="418" spans="1:235" s="90" customFormat="1" ht="33.75">
      <c r="A418" s="93" t="s">
        <v>366</v>
      </c>
      <c r="B418" s="93"/>
      <c r="C418" s="93"/>
      <c r="D418" s="97">
        <f>(D422*D427)+(D423*D428)+2.8</f>
        <v>293680</v>
      </c>
      <c r="E418" s="97"/>
      <c r="F418" s="97">
        <f>D418</f>
        <v>293680</v>
      </c>
      <c r="G418" s="97"/>
      <c r="H418" s="97"/>
      <c r="I418" s="97"/>
      <c r="J418" s="97"/>
      <c r="K418" s="97"/>
      <c r="L418" s="97"/>
      <c r="M418" s="97"/>
      <c r="N418" s="97"/>
      <c r="O418" s="97"/>
      <c r="P418" s="97"/>
      <c r="Q418" s="89"/>
      <c r="R418" s="89"/>
      <c r="S418" s="89"/>
      <c r="T418" s="89"/>
      <c r="U418" s="89"/>
      <c r="V418" s="89"/>
      <c r="W418" s="89"/>
      <c r="X418" s="89"/>
      <c r="Y418" s="89"/>
      <c r="Z418" s="89"/>
      <c r="AA418" s="89"/>
      <c r="AB418" s="89"/>
      <c r="AC418" s="89"/>
      <c r="AD418" s="89"/>
      <c r="AE418" s="89"/>
      <c r="AF418" s="89"/>
      <c r="AG418" s="89"/>
      <c r="AH418" s="89"/>
      <c r="AI418" s="89"/>
      <c r="AJ418" s="89"/>
      <c r="AK418" s="89"/>
      <c r="AL418" s="89"/>
      <c r="AM418" s="89"/>
      <c r="AN418" s="89"/>
      <c r="AO418" s="89"/>
      <c r="AP418" s="89"/>
      <c r="AQ418" s="89"/>
      <c r="AR418" s="89"/>
      <c r="AS418" s="89"/>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c r="BW418" s="89"/>
      <c r="BX418" s="89"/>
      <c r="BY418" s="89"/>
      <c r="BZ418" s="89"/>
      <c r="CA418" s="89"/>
      <c r="CB418" s="89"/>
      <c r="CC418" s="89"/>
      <c r="CD418" s="89"/>
      <c r="CE418" s="89"/>
      <c r="CF418" s="89"/>
      <c r="CG418" s="89"/>
      <c r="CH418" s="89"/>
      <c r="CI418" s="89"/>
      <c r="CJ418" s="89"/>
      <c r="CK418" s="89"/>
      <c r="CL418" s="89"/>
      <c r="CM418" s="89"/>
      <c r="CN418" s="89"/>
      <c r="CO418" s="89"/>
      <c r="CP418" s="89"/>
      <c r="CQ418" s="89"/>
      <c r="CR418" s="89"/>
      <c r="CS418" s="89"/>
      <c r="CT418" s="89"/>
      <c r="CU418" s="89"/>
      <c r="CV418" s="89"/>
      <c r="CW418" s="89"/>
      <c r="CX418" s="89"/>
      <c r="CY418" s="89"/>
      <c r="CZ418" s="89"/>
      <c r="DA418" s="89"/>
      <c r="DB418" s="89"/>
      <c r="DC418" s="89"/>
      <c r="DD418" s="89"/>
      <c r="DE418" s="89"/>
      <c r="DF418" s="89"/>
      <c r="DG418" s="89"/>
      <c r="DH418" s="89"/>
      <c r="DI418" s="89"/>
      <c r="DJ418" s="89"/>
      <c r="DK418" s="89"/>
      <c r="DL418" s="89"/>
      <c r="DM418" s="89"/>
      <c r="DN418" s="89"/>
      <c r="DO418" s="89"/>
      <c r="DP418" s="89"/>
      <c r="DQ418" s="89"/>
      <c r="DR418" s="89"/>
      <c r="DS418" s="89"/>
      <c r="DT418" s="89"/>
      <c r="DU418" s="89"/>
      <c r="DV418" s="89"/>
      <c r="DW418" s="89"/>
      <c r="DX418" s="89"/>
      <c r="DY418" s="89"/>
      <c r="DZ418" s="89"/>
      <c r="EA418" s="89"/>
      <c r="EB418" s="89"/>
      <c r="EC418" s="89"/>
      <c r="ED418" s="89"/>
      <c r="EE418" s="89"/>
      <c r="EF418" s="89"/>
      <c r="EG418" s="89"/>
      <c r="EH418" s="89"/>
      <c r="EI418" s="89"/>
      <c r="EJ418" s="89"/>
      <c r="EK418" s="89"/>
      <c r="EL418" s="89"/>
      <c r="EM418" s="89"/>
      <c r="EN418" s="89"/>
      <c r="EO418" s="89"/>
      <c r="EP418" s="89"/>
      <c r="EQ418" s="89"/>
      <c r="ER418" s="89"/>
      <c r="ES418" s="89"/>
      <c r="ET418" s="89"/>
      <c r="EU418" s="89"/>
      <c r="EV418" s="89"/>
      <c r="EW418" s="89"/>
      <c r="EX418" s="89"/>
      <c r="EY418" s="89"/>
      <c r="EZ418" s="89"/>
      <c r="FA418" s="89"/>
      <c r="FB418" s="89"/>
      <c r="FC418" s="89"/>
      <c r="FD418" s="89"/>
      <c r="FE418" s="89"/>
      <c r="FF418" s="89"/>
      <c r="FG418" s="89"/>
      <c r="FH418" s="89"/>
      <c r="FI418" s="89"/>
      <c r="FJ418" s="89"/>
      <c r="FK418" s="89"/>
      <c r="FL418" s="89"/>
      <c r="FM418" s="89"/>
      <c r="FN418" s="89"/>
      <c r="FO418" s="89"/>
      <c r="FP418" s="89"/>
      <c r="FQ418" s="89"/>
      <c r="FR418" s="89"/>
      <c r="FS418" s="89"/>
      <c r="FT418" s="89"/>
      <c r="FU418" s="89"/>
      <c r="FV418" s="89"/>
      <c r="FW418" s="89"/>
      <c r="FX418" s="89"/>
      <c r="FY418" s="89"/>
      <c r="FZ418" s="89"/>
      <c r="GA418" s="89"/>
      <c r="GB418" s="89"/>
      <c r="GC418" s="89"/>
      <c r="GD418" s="89"/>
      <c r="GE418" s="89"/>
      <c r="GF418" s="89"/>
      <c r="GG418" s="89"/>
      <c r="GH418" s="89"/>
      <c r="GI418" s="89"/>
      <c r="GJ418" s="89"/>
      <c r="GK418" s="89"/>
      <c r="GL418" s="89"/>
      <c r="GM418" s="89"/>
      <c r="GN418" s="89"/>
      <c r="GO418" s="89"/>
      <c r="GP418" s="89"/>
      <c r="GQ418" s="89"/>
      <c r="GR418" s="89"/>
      <c r="GS418" s="89"/>
      <c r="GT418" s="89"/>
      <c r="GU418" s="89"/>
      <c r="GV418" s="89"/>
      <c r="GW418" s="89"/>
      <c r="GX418" s="89"/>
      <c r="GY418" s="89"/>
      <c r="GZ418" s="89"/>
      <c r="HA418" s="89"/>
      <c r="HB418" s="89"/>
      <c r="HC418" s="89"/>
      <c r="HD418" s="89"/>
      <c r="HE418" s="89"/>
      <c r="HF418" s="89"/>
      <c r="HG418" s="89"/>
      <c r="HH418" s="89"/>
      <c r="HI418" s="89"/>
      <c r="HJ418" s="89"/>
      <c r="HK418" s="89"/>
      <c r="HL418" s="89"/>
      <c r="HM418" s="89"/>
      <c r="HN418" s="89"/>
      <c r="HO418" s="89"/>
      <c r="HP418" s="89"/>
      <c r="HQ418" s="89"/>
      <c r="HR418" s="89"/>
      <c r="HS418" s="89"/>
      <c r="HT418" s="89"/>
      <c r="HU418" s="89"/>
      <c r="HV418" s="89"/>
      <c r="HW418" s="89"/>
      <c r="HX418" s="89"/>
      <c r="HY418" s="89"/>
      <c r="HZ418" s="89"/>
      <c r="IA418" s="89"/>
    </row>
    <row r="419" spans="1:16" ht="11.25">
      <c r="A419" s="42" t="s">
        <v>5</v>
      </c>
      <c r="B419" s="31"/>
      <c r="C419" s="31"/>
      <c r="D419" s="131"/>
      <c r="E419" s="131"/>
      <c r="F419" s="34"/>
      <c r="G419" s="131"/>
      <c r="H419" s="131"/>
      <c r="I419" s="131"/>
      <c r="J419" s="34"/>
      <c r="K419" s="37"/>
      <c r="L419" s="133"/>
      <c r="M419" s="133"/>
      <c r="N419" s="131"/>
      <c r="O419" s="131"/>
      <c r="P419" s="34"/>
    </row>
    <row r="420" spans="1:16" ht="24" customHeight="1">
      <c r="A420" s="43" t="s">
        <v>199</v>
      </c>
      <c r="B420" s="33"/>
      <c r="C420" s="33"/>
      <c r="D420" s="35"/>
      <c r="E420" s="35"/>
      <c r="F420" s="35">
        <v>230</v>
      </c>
      <c r="G420" s="35"/>
      <c r="H420" s="35"/>
      <c r="I420" s="35"/>
      <c r="J420" s="35"/>
      <c r="K420" s="35"/>
      <c r="L420" s="35"/>
      <c r="M420" s="35"/>
      <c r="N420" s="35"/>
      <c r="O420" s="35"/>
      <c r="P420" s="35"/>
    </row>
    <row r="421" spans="1:16" ht="13.5" customHeight="1">
      <c r="A421" s="43" t="s">
        <v>68</v>
      </c>
      <c r="B421" s="33"/>
      <c r="C421" s="33"/>
      <c r="D421" s="35"/>
      <c r="E421" s="35"/>
      <c r="F421" s="35"/>
      <c r="G421" s="35"/>
      <c r="H421" s="35"/>
      <c r="I421" s="35"/>
      <c r="J421" s="35"/>
      <c r="K421" s="35"/>
      <c r="L421" s="35"/>
      <c r="M421" s="35"/>
      <c r="N421" s="35"/>
      <c r="O421" s="35"/>
      <c r="P421" s="35"/>
    </row>
    <row r="422" spans="1:16" ht="23.25" customHeight="1">
      <c r="A422" s="43" t="s">
        <v>200</v>
      </c>
      <c r="B422" s="33"/>
      <c r="C422" s="33"/>
      <c r="D422" s="35">
        <v>180</v>
      </c>
      <c r="E422" s="35"/>
      <c r="F422" s="35">
        <f>D422</f>
        <v>180</v>
      </c>
      <c r="G422" s="35"/>
      <c r="H422" s="35"/>
      <c r="I422" s="35"/>
      <c r="J422" s="35"/>
      <c r="K422" s="35"/>
      <c r="L422" s="35"/>
      <c r="M422" s="35"/>
      <c r="N422" s="35"/>
      <c r="O422" s="35"/>
      <c r="P422" s="35"/>
    </row>
    <row r="423" spans="1:16" ht="27" customHeight="1">
      <c r="A423" s="43" t="s">
        <v>201</v>
      </c>
      <c r="B423" s="33"/>
      <c r="C423" s="33"/>
      <c r="D423" s="35">
        <v>540</v>
      </c>
      <c r="E423" s="35"/>
      <c r="F423" s="35">
        <f>D423</f>
        <v>540</v>
      </c>
      <c r="G423" s="35"/>
      <c r="H423" s="35"/>
      <c r="I423" s="35"/>
      <c r="J423" s="35"/>
      <c r="K423" s="35"/>
      <c r="L423" s="35"/>
      <c r="M423" s="35"/>
      <c r="N423" s="35"/>
      <c r="O423" s="35"/>
      <c r="P423" s="35"/>
    </row>
    <row r="424" spans="1:16" ht="11.25">
      <c r="A424" s="42" t="s">
        <v>7</v>
      </c>
      <c r="B424" s="31"/>
      <c r="C424" s="31"/>
      <c r="D424" s="132"/>
      <c r="E424" s="132"/>
      <c r="F424" s="35"/>
      <c r="G424" s="132"/>
      <c r="H424" s="132"/>
      <c r="I424" s="132"/>
      <c r="J424" s="35"/>
      <c r="K424" s="36"/>
      <c r="L424" s="100"/>
      <c r="M424" s="100"/>
      <c r="N424" s="132"/>
      <c r="O424" s="132"/>
      <c r="P424" s="35"/>
    </row>
    <row r="425" spans="1:16" ht="35.25" customHeight="1">
      <c r="A425" s="43" t="s">
        <v>202</v>
      </c>
      <c r="B425" s="33"/>
      <c r="C425" s="33"/>
      <c r="D425" s="35"/>
      <c r="E425" s="35"/>
      <c r="F425" s="35">
        <f>D425</f>
        <v>0</v>
      </c>
      <c r="G425" s="35"/>
      <c r="H425" s="35"/>
      <c r="I425" s="35"/>
      <c r="J425" s="35"/>
      <c r="K425" s="36"/>
      <c r="L425" s="36"/>
      <c r="M425" s="36"/>
      <c r="N425" s="35"/>
      <c r="O425" s="35"/>
      <c r="P425" s="35"/>
    </row>
    <row r="426" spans="1:16" ht="11.25">
      <c r="A426" s="43" t="s">
        <v>68</v>
      </c>
      <c r="B426" s="33"/>
      <c r="C426" s="33"/>
      <c r="D426" s="34"/>
      <c r="E426" s="34"/>
      <c r="F426" s="34"/>
      <c r="G426" s="34"/>
      <c r="H426" s="34"/>
      <c r="I426" s="34"/>
      <c r="J426" s="34"/>
      <c r="K426" s="37"/>
      <c r="L426" s="37"/>
      <c r="M426" s="37"/>
      <c r="N426" s="34"/>
      <c r="O426" s="34"/>
      <c r="P426" s="34"/>
    </row>
    <row r="427" spans="1:16" ht="23.25" customHeight="1">
      <c r="A427" s="43" t="s">
        <v>200</v>
      </c>
      <c r="B427" s="33"/>
      <c r="C427" s="33"/>
      <c r="D427" s="35">
        <v>122.96</v>
      </c>
      <c r="E427" s="35"/>
      <c r="F427" s="35">
        <f>D427</f>
        <v>122.96</v>
      </c>
      <c r="G427" s="35"/>
      <c r="H427" s="35"/>
      <c r="I427" s="35"/>
      <c r="J427" s="35"/>
      <c r="K427" s="37"/>
      <c r="L427" s="37"/>
      <c r="M427" s="37"/>
      <c r="N427" s="35"/>
      <c r="O427" s="35"/>
      <c r="P427" s="35"/>
    </row>
    <row r="428" spans="1:16" ht="24" customHeight="1">
      <c r="A428" s="43" t="s">
        <v>201</v>
      </c>
      <c r="B428" s="33"/>
      <c r="C428" s="33"/>
      <c r="D428" s="35">
        <v>502.86</v>
      </c>
      <c r="E428" s="35"/>
      <c r="F428" s="35">
        <f>D428</f>
        <v>502.86</v>
      </c>
      <c r="G428" s="35"/>
      <c r="H428" s="35"/>
      <c r="I428" s="35"/>
      <c r="J428" s="35"/>
      <c r="K428" s="37"/>
      <c r="L428" s="37"/>
      <c r="M428" s="37"/>
      <c r="N428" s="35"/>
      <c r="O428" s="35"/>
      <c r="P428" s="35"/>
    </row>
    <row r="429" spans="1:235" s="90" customFormat="1" ht="45">
      <c r="A429" s="93" t="s">
        <v>455</v>
      </c>
      <c r="B429" s="93"/>
      <c r="C429" s="93"/>
      <c r="D429" s="97"/>
      <c r="E429" s="97"/>
      <c r="F429" s="97"/>
      <c r="G429" s="97">
        <f>G433*G438+G434*G439</f>
        <v>99999.9999984</v>
      </c>
      <c r="H429" s="97"/>
      <c r="I429" s="97"/>
      <c r="J429" s="97">
        <f>G429+H429</f>
        <v>99999.9999984</v>
      </c>
      <c r="K429" s="97"/>
      <c r="L429" s="97"/>
      <c r="M429" s="97"/>
      <c r="N429" s="97">
        <f>(N433*N438)+(N434*N439)-1.3</f>
        <v>299210</v>
      </c>
      <c r="O429" s="97"/>
      <c r="P429" s="97">
        <f>N429</f>
        <v>299210</v>
      </c>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c r="BW429" s="89"/>
      <c r="BX429" s="89"/>
      <c r="BY429" s="89"/>
      <c r="BZ429" s="89"/>
      <c r="CA429" s="89"/>
      <c r="CB429" s="89"/>
      <c r="CC429" s="89"/>
      <c r="CD429" s="89"/>
      <c r="CE429" s="89"/>
      <c r="CF429" s="89"/>
      <c r="CG429" s="89"/>
      <c r="CH429" s="89"/>
      <c r="CI429" s="89"/>
      <c r="CJ429" s="89"/>
      <c r="CK429" s="89"/>
      <c r="CL429" s="89"/>
      <c r="CM429" s="89"/>
      <c r="CN429" s="89"/>
      <c r="CO429" s="89"/>
      <c r="CP429" s="89"/>
      <c r="CQ429" s="89"/>
      <c r="CR429" s="89"/>
      <c r="CS429" s="89"/>
      <c r="CT429" s="89"/>
      <c r="CU429" s="89"/>
      <c r="CV429" s="89"/>
      <c r="CW429" s="89"/>
      <c r="CX429" s="89"/>
      <c r="CY429" s="89"/>
      <c r="CZ429" s="89"/>
      <c r="DA429" s="89"/>
      <c r="DB429" s="89"/>
      <c r="DC429" s="89"/>
      <c r="DD429" s="89"/>
      <c r="DE429" s="89"/>
      <c r="DF429" s="89"/>
      <c r="DG429" s="89"/>
      <c r="DH429" s="89"/>
      <c r="DI429" s="89"/>
      <c r="DJ429" s="89"/>
      <c r="DK429" s="89"/>
      <c r="DL429" s="89"/>
      <c r="DM429" s="89"/>
      <c r="DN429" s="89"/>
      <c r="DO429" s="89"/>
      <c r="DP429" s="89"/>
      <c r="DQ429" s="89"/>
      <c r="DR429" s="89"/>
      <c r="DS429" s="89"/>
      <c r="DT429" s="89"/>
      <c r="DU429" s="89"/>
      <c r="DV429" s="89"/>
      <c r="DW429" s="89"/>
      <c r="DX429" s="89"/>
      <c r="DY429" s="89"/>
      <c r="DZ429" s="89"/>
      <c r="EA429" s="89"/>
      <c r="EB429" s="89"/>
      <c r="EC429" s="89"/>
      <c r="ED429" s="89"/>
      <c r="EE429" s="89"/>
      <c r="EF429" s="89"/>
      <c r="EG429" s="89"/>
      <c r="EH429" s="89"/>
      <c r="EI429" s="89"/>
      <c r="EJ429" s="89"/>
      <c r="EK429" s="89"/>
      <c r="EL429" s="89"/>
      <c r="EM429" s="89"/>
      <c r="EN429" s="89"/>
      <c r="EO429" s="89"/>
      <c r="EP429" s="89"/>
      <c r="EQ429" s="89"/>
      <c r="ER429" s="89"/>
      <c r="ES429" s="89"/>
      <c r="ET429" s="89"/>
      <c r="EU429" s="89"/>
      <c r="EV429" s="89"/>
      <c r="EW429" s="89"/>
      <c r="EX429" s="89"/>
      <c r="EY429" s="89"/>
      <c r="EZ429" s="89"/>
      <c r="FA429" s="89"/>
      <c r="FB429" s="89"/>
      <c r="FC429" s="89"/>
      <c r="FD429" s="89"/>
      <c r="FE429" s="89"/>
      <c r="FF429" s="89"/>
      <c r="FG429" s="89"/>
      <c r="FH429" s="89"/>
      <c r="FI429" s="89"/>
      <c r="FJ429" s="89"/>
      <c r="FK429" s="89"/>
      <c r="FL429" s="89"/>
      <c r="FM429" s="89"/>
      <c r="FN429" s="89"/>
      <c r="FO429" s="89"/>
      <c r="FP429" s="89"/>
      <c r="FQ429" s="89"/>
      <c r="FR429" s="89"/>
      <c r="FS429" s="89"/>
      <c r="FT429" s="89"/>
      <c r="FU429" s="89"/>
      <c r="FV429" s="89"/>
      <c r="FW429" s="89"/>
      <c r="FX429" s="89"/>
      <c r="FY429" s="89"/>
      <c r="FZ429" s="89"/>
      <c r="GA429" s="89"/>
      <c r="GB429" s="89"/>
      <c r="GC429" s="89"/>
      <c r="GD429" s="89"/>
      <c r="GE429" s="89"/>
      <c r="GF429" s="89"/>
      <c r="GG429" s="89"/>
      <c r="GH429" s="89"/>
      <c r="GI429" s="89"/>
      <c r="GJ429" s="89"/>
      <c r="GK429" s="89"/>
      <c r="GL429" s="89"/>
      <c r="GM429" s="89"/>
      <c r="GN429" s="89"/>
      <c r="GO429" s="89"/>
      <c r="GP429" s="89"/>
      <c r="GQ429" s="89"/>
      <c r="GR429" s="89"/>
      <c r="GS429" s="89"/>
      <c r="GT429" s="89"/>
      <c r="GU429" s="89"/>
      <c r="GV429" s="89"/>
      <c r="GW429" s="89"/>
      <c r="GX429" s="89"/>
      <c r="GY429" s="89"/>
      <c r="GZ429" s="89"/>
      <c r="HA429" s="89"/>
      <c r="HB429" s="89"/>
      <c r="HC429" s="89"/>
      <c r="HD429" s="89"/>
      <c r="HE429" s="89"/>
      <c r="HF429" s="89"/>
      <c r="HG429" s="89"/>
      <c r="HH429" s="89"/>
      <c r="HI429" s="89"/>
      <c r="HJ429" s="89"/>
      <c r="HK429" s="89"/>
      <c r="HL429" s="89"/>
      <c r="HM429" s="89"/>
      <c r="HN429" s="89"/>
      <c r="HO429" s="89"/>
      <c r="HP429" s="89"/>
      <c r="HQ429" s="89"/>
      <c r="HR429" s="89"/>
      <c r="HS429" s="89"/>
      <c r="HT429" s="89"/>
      <c r="HU429" s="89"/>
      <c r="HV429" s="89"/>
      <c r="HW429" s="89"/>
      <c r="HX429" s="89"/>
      <c r="HY429" s="89"/>
      <c r="HZ429" s="89"/>
      <c r="IA429" s="89"/>
    </row>
    <row r="430" spans="1:16" ht="11.25">
      <c r="A430" s="42" t="s">
        <v>5</v>
      </c>
      <c r="B430" s="31"/>
      <c r="C430" s="31"/>
      <c r="D430" s="131"/>
      <c r="E430" s="131"/>
      <c r="F430" s="34"/>
      <c r="G430" s="131"/>
      <c r="H430" s="131"/>
      <c r="I430" s="131"/>
      <c r="J430" s="34"/>
      <c r="K430" s="37"/>
      <c r="L430" s="133"/>
      <c r="M430" s="133"/>
      <c r="N430" s="131"/>
      <c r="O430" s="131"/>
      <c r="P430" s="34"/>
    </row>
    <row r="431" spans="1:16" ht="24" customHeight="1">
      <c r="A431" s="43" t="s">
        <v>453</v>
      </c>
      <c r="B431" s="33"/>
      <c r="C431" s="33"/>
      <c r="D431" s="35"/>
      <c r="E431" s="35"/>
      <c r="F431" s="35"/>
      <c r="G431" s="35">
        <v>270</v>
      </c>
      <c r="H431" s="35"/>
      <c r="I431" s="35"/>
      <c r="J431" s="35">
        <v>257</v>
      </c>
      <c r="K431" s="35" t="e">
        <f>G431/D431*100</f>
        <v>#DIV/0!</v>
      </c>
      <c r="L431" s="35"/>
      <c r="M431" s="35"/>
      <c r="N431" s="35">
        <v>765</v>
      </c>
      <c r="O431" s="35"/>
      <c r="P431" s="35">
        <v>765</v>
      </c>
    </row>
    <row r="432" spans="1:16" ht="13.5" customHeight="1">
      <c r="A432" s="43" t="s">
        <v>68</v>
      </c>
      <c r="B432" s="33"/>
      <c r="C432" s="33"/>
      <c r="D432" s="35"/>
      <c r="E432" s="35"/>
      <c r="F432" s="35"/>
      <c r="G432" s="35"/>
      <c r="H432" s="35"/>
      <c r="I432" s="35"/>
      <c r="J432" s="35"/>
      <c r="K432" s="35"/>
      <c r="L432" s="35"/>
      <c r="M432" s="35"/>
      <c r="N432" s="35"/>
      <c r="O432" s="35"/>
      <c r="P432" s="35"/>
    </row>
    <row r="433" spans="1:16" ht="23.25" customHeight="1">
      <c r="A433" s="43" t="s">
        <v>200</v>
      </c>
      <c r="B433" s="33"/>
      <c r="C433" s="33"/>
      <c r="D433" s="35"/>
      <c r="E433" s="35"/>
      <c r="F433" s="35"/>
      <c r="G433" s="35">
        <v>77</v>
      </c>
      <c r="H433" s="35"/>
      <c r="I433" s="35"/>
      <c r="J433" s="35">
        <f>G433+H433</f>
        <v>77</v>
      </c>
      <c r="K433" s="35"/>
      <c r="L433" s="35"/>
      <c r="M433" s="35"/>
      <c r="N433" s="35">
        <v>225</v>
      </c>
      <c r="O433" s="35"/>
      <c r="P433" s="35">
        <f>N433</f>
        <v>225</v>
      </c>
    </row>
    <row r="434" spans="1:16" ht="27" customHeight="1">
      <c r="A434" s="43" t="s">
        <v>201</v>
      </c>
      <c r="B434" s="33"/>
      <c r="C434" s="33"/>
      <c r="D434" s="35"/>
      <c r="E434" s="35"/>
      <c r="F434" s="35"/>
      <c r="G434" s="35">
        <v>180</v>
      </c>
      <c r="H434" s="35"/>
      <c r="I434" s="35"/>
      <c r="J434" s="35">
        <f>G434+H434</f>
        <v>180</v>
      </c>
      <c r="K434" s="35"/>
      <c r="L434" s="35"/>
      <c r="M434" s="35"/>
      <c r="N434" s="35">
        <v>540</v>
      </c>
      <c r="O434" s="35"/>
      <c r="P434" s="35">
        <f>N434</f>
        <v>540</v>
      </c>
    </row>
    <row r="435" spans="1:16" ht="11.25">
      <c r="A435" s="42" t="s">
        <v>7</v>
      </c>
      <c r="B435" s="31"/>
      <c r="C435" s="31"/>
      <c r="D435" s="132"/>
      <c r="E435" s="132"/>
      <c r="F435" s="35"/>
      <c r="G435" s="132"/>
      <c r="H435" s="132"/>
      <c r="I435" s="132"/>
      <c r="J435" s="35"/>
      <c r="K435" s="36"/>
      <c r="L435" s="100"/>
      <c r="M435" s="100"/>
      <c r="N435" s="132"/>
      <c r="O435" s="132"/>
      <c r="P435" s="35"/>
    </row>
    <row r="436" spans="1:16" ht="36" customHeight="1">
      <c r="A436" s="43" t="s">
        <v>454</v>
      </c>
      <c r="B436" s="33"/>
      <c r="C436" s="33"/>
      <c r="D436" s="35"/>
      <c r="E436" s="35"/>
      <c r="F436" s="35"/>
      <c r="G436" s="35"/>
      <c r="H436" s="35"/>
      <c r="I436" s="35"/>
      <c r="J436" s="35">
        <f>G436</f>
        <v>0</v>
      </c>
      <c r="K436" s="36" t="e">
        <f>G436/D436*100</f>
        <v>#DIV/0!</v>
      </c>
      <c r="L436" s="36"/>
      <c r="M436" s="36"/>
      <c r="N436" s="35"/>
      <c r="O436" s="35"/>
      <c r="P436" s="35">
        <f>N436</f>
        <v>0</v>
      </c>
    </row>
    <row r="437" spans="1:16" ht="11.25">
      <c r="A437" s="43" t="s">
        <v>68</v>
      </c>
      <c r="B437" s="33"/>
      <c r="C437" s="33"/>
      <c r="D437" s="34"/>
      <c r="E437" s="34"/>
      <c r="F437" s="34"/>
      <c r="G437" s="34"/>
      <c r="H437" s="34"/>
      <c r="I437" s="34"/>
      <c r="J437" s="34"/>
      <c r="K437" s="37"/>
      <c r="L437" s="37"/>
      <c r="M437" s="37"/>
      <c r="N437" s="34"/>
      <c r="O437" s="34"/>
      <c r="P437" s="34"/>
    </row>
    <row r="438" spans="1:16" ht="23.25" customHeight="1">
      <c r="A438" s="43" t="s">
        <v>200</v>
      </c>
      <c r="B438" s="33"/>
      <c r="C438" s="33"/>
      <c r="D438" s="35"/>
      <c r="E438" s="35"/>
      <c r="F438" s="35"/>
      <c r="G438" s="35">
        <v>123</v>
      </c>
      <c r="H438" s="35"/>
      <c r="I438" s="35"/>
      <c r="J438" s="35">
        <f>G438</f>
        <v>123</v>
      </c>
      <c r="K438" s="37"/>
      <c r="L438" s="37"/>
      <c r="M438" s="37"/>
      <c r="N438" s="35">
        <v>144.9</v>
      </c>
      <c r="O438" s="35"/>
      <c r="P438" s="35">
        <f>N438</f>
        <v>144.9</v>
      </c>
    </row>
    <row r="439" spans="1:16" ht="24" customHeight="1">
      <c r="A439" s="43" t="s">
        <v>201</v>
      </c>
      <c r="B439" s="33"/>
      <c r="C439" s="33"/>
      <c r="D439" s="35"/>
      <c r="E439" s="35"/>
      <c r="F439" s="35"/>
      <c r="G439" s="35">
        <v>502.93888888</v>
      </c>
      <c r="H439" s="35"/>
      <c r="I439" s="35"/>
      <c r="J439" s="35">
        <f>G439</f>
        <v>502.93888888</v>
      </c>
      <c r="K439" s="37"/>
      <c r="L439" s="37"/>
      <c r="M439" s="37"/>
      <c r="N439" s="35">
        <v>493.72</v>
      </c>
      <c r="O439" s="35"/>
      <c r="P439" s="35">
        <f>N439</f>
        <v>493.72</v>
      </c>
    </row>
    <row r="440" spans="1:235" s="90" customFormat="1" ht="24" customHeight="1">
      <c r="A440" s="93" t="s">
        <v>367</v>
      </c>
      <c r="B440" s="93"/>
      <c r="C440" s="93"/>
      <c r="D440" s="97">
        <f>(D442*D444)+0.02</f>
        <v>51000.002</v>
      </c>
      <c r="E440" s="97"/>
      <c r="F440" s="97">
        <f>D440</f>
        <v>51000.002</v>
      </c>
      <c r="G440" s="97">
        <v>75000</v>
      </c>
      <c r="H440" s="97"/>
      <c r="I440" s="97"/>
      <c r="J440" s="97">
        <f>G440</f>
        <v>75000</v>
      </c>
      <c r="K440" s="97"/>
      <c r="L440" s="97"/>
      <c r="M440" s="97"/>
      <c r="N440" s="97">
        <v>75000</v>
      </c>
      <c r="O440" s="97"/>
      <c r="P440" s="97">
        <f>N440</f>
        <v>75000</v>
      </c>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c r="BW440" s="89"/>
      <c r="BX440" s="89"/>
      <c r="BY440" s="89"/>
      <c r="BZ440" s="89"/>
      <c r="CA440" s="89"/>
      <c r="CB440" s="89"/>
      <c r="CC440" s="89"/>
      <c r="CD440" s="89"/>
      <c r="CE440" s="89"/>
      <c r="CF440" s="89"/>
      <c r="CG440" s="89"/>
      <c r="CH440" s="89"/>
      <c r="CI440" s="89"/>
      <c r="CJ440" s="89"/>
      <c r="CK440" s="89"/>
      <c r="CL440" s="89"/>
      <c r="CM440" s="89"/>
      <c r="CN440" s="89"/>
      <c r="CO440" s="89"/>
      <c r="CP440" s="89"/>
      <c r="CQ440" s="89"/>
      <c r="CR440" s="89"/>
      <c r="CS440" s="89"/>
      <c r="CT440" s="89"/>
      <c r="CU440" s="89"/>
      <c r="CV440" s="89"/>
      <c r="CW440" s="89"/>
      <c r="CX440" s="89"/>
      <c r="CY440" s="89"/>
      <c r="CZ440" s="89"/>
      <c r="DA440" s="89"/>
      <c r="DB440" s="89"/>
      <c r="DC440" s="89"/>
      <c r="DD440" s="89"/>
      <c r="DE440" s="89"/>
      <c r="DF440" s="89"/>
      <c r="DG440" s="89"/>
      <c r="DH440" s="89"/>
      <c r="DI440" s="89"/>
      <c r="DJ440" s="89"/>
      <c r="DK440" s="89"/>
      <c r="DL440" s="89"/>
      <c r="DM440" s="89"/>
      <c r="DN440" s="89"/>
      <c r="DO440" s="89"/>
      <c r="DP440" s="89"/>
      <c r="DQ440" s="89"/>
      <c r="DR440" s="89"/>
      <c r="DS440" s="89"/>
      <c r="DT440" s="89"/>
      <c r="DU440" s="89"/>
      <c r="DV440" s="89"/>
      <c r="DW440" s="89"/>
      <c r="DX440" s="89"/>
      <c r="DY440" s="89"/>
      <c r="DZ440" s="89"/>
      <c r="EA440" s="89"/>
      <c r="EB440" s="89"/>
      <c r="EC440" s="89"/>
      <c r="ED440" s="89"/>
      <c r="EE440" s="89"/>
      <c r="EF440" s="89"/>
      <c r="EG440" s="89"/>
      <c r="EH440" s="89"/>
      <c r="EI440" s="89"/>
      <c r="EJ440" s="89"/>
      <c r="EK440" s="89"/>
      <c r="EL440" s="89"/>
      <c r="EM440" s="89"/>
      <c r="EN440" s="89"/>
      <c r="EO440" s="89"/>
      <c r="EP440" s="89"/>
      <c r="EQ440" s="89"/>
      <c r="ER440" s="89"/>
      <c r="ES440" s="89"/>
      <c r="ET440" s="89"/>
      <c r="EU440" s="89"/>
      <c r="EV440" s="89"/>
      <c r="EW440" s="89"/>
      <c r="EX440" s="89"/>
      <c r="EY440" s="89"/>
      <c r="EZ440" s="89"/>
      <c r="FA440" s="89"/>
      <c r="FB440" s="89"/>
      <c r="FC440" s="89"/>
      <c r="FD440" s="89"/>
      <c r="FE440" s="89"/>
      <c r="FF440" s="89"/>
      <c r="FG440" s="89"/>
      <c r="FH440" s="89"/>
      <c r="FI440" s="89"/>
      <c r="FJ440" s="89"/>
      <c r="FK440" s="89"/>
      <c r="FL440" s="89"/>
      <c r="FM440" s="89"/>
      <c r="FN440" s="89"/>
      <c r="FO440" s="89"/>
      <c r="FP440" s="89"/>
      <c r="FQ440" s="89"/>
      <c r="FR440" s="89"/>
      <c r="FS440" s="89"/>
      <c r="FT440" s="89"/>
      <c r="FU440" s="89"/>
      <c r="FV440" s="89"/>
      <c r="FW440" s="89"/>
      <c r="FX440" s="89"/>
      <c r="FY440" s="89"/>
      <c r="FZ440" s="89"/>
      <c r="GA440" s="89"/>
      <c r="GB440" s="89"/>
      <c r="GC440" s="89"/>
      <c r="GD440" s="89"/>
      <c r="GE440" s="89"/>
      <c r="GF440" s="89"/>
      <c r="GG440" s="89"/>
      <c r="GH440" s="89"/>
      <c r="GI440" s="89"/>
      <c r="GJ440" s="89"/>
      <c r="GK440" s="89"/>
      <c r="GL440" s="89"/>
      <c r="GM440" s="89"/>
      <c r="GN440" s="89"/>
      <c r="GO440" s="89"/>
      <c r="GP440" s="89"/>
      <c r="GQ440" s="89"/>
      <c r="GR440" s="89"/>
      <c r="GS440" s="89"/>
      <c r="GT440" s="89"/>
      <c r="GU440" s="89"/>
      <c r="GV440" s="89"/>
      <c r="GW440" s="89"/>
      <c r="GX440" s="89"/>
      <c r="GY440" s="89"/>
      <c r="GZ440" s="89"/>
      <c r="HA440" s="89"/>
      <c r="HB440" s="89"/>
      <c r="HC440" s="89"/>
      <c r="HD440" s="89"/>
      <c r="HE440" s="89"/>
      <c r="HF440" s="89"/>
      <c r="HG440" s="89"/>
      <c r="HH440" s="89"/>
      <c r="HI440" s="89"/>
      <c r="HJ440" s="89"/>
      <c r="HK440" s="89"/>
      <c r="HL440" s="89"/>
      <c r="HM440" s="89"/>
      <c r="HN440" s="89"/>
      <c r="HO440" s="89"/>
      <c r="HP440" s="89"/>
      <c r="HQ440" s="89"/>
      <c r="HR440" s="89"/>
      <c r="HS440" s="89"/>
      <c r="HT440" s="89"/>
      <c r="HU440" s="89"/>
      <c r="HV440" s="89"/>
      <c r="HW440" s="89"/>
      <c r="HX440" s="89"/>
      <c r="HY440" s="89"/>
      <c r="HZ440" s="89"/>
      <c r="IA440" s="89"/>
    </row>
    <row r="441" spans="1:16" ht="12.75" customHeight="1">
      <c r="A441" s="42" t="s">
        <v>234</v>
      </c>
      <c r="B441" s="63"/>
      <c r="C441" s="63"/>
      <c r="D441" s="38"/>
      <c r="E441" s="38"/>
      <c r="F441" s="38"/>
      <c r="G441" s="38"/>
      <c r="H441" s="38"/>
      <c r="I441" s="38"/>
      <c r="J441" s="38"/>
      <c r="K441" s="134"/>
      <c r="L441" s="38"/>
      <c r="M441" s="38"/>
      <c r="N441" s="38"/>
      <c r="O441" s="38"/>
      <c r="P441" s="38"/>
    </row>
    <row r="442" spans="1:16" ht="24" customHeight="1">
      <c r="A442" s="53" t="s">
        <v>233</v>
      </c>
      <c r="B442" s="33"/>
      <c r="C442" s="33"/>
      <c r="D442" s="35">
        <v>6600</v>
      </c>
      <c r="E442" s="35"/>
      <c r="F442" s="35">
        <f>D442</f>
        <v>6600</v>
      </c>
      <c r="G442" s="35">
        <v>7200</v>
      </c>
      <c r="H442" s="35"/>
      <c r="I442" s="35"/>
      <c r="J442" s="35">
        <f>G442</f>
        <v>7200</v>
      </c>
      <c r="K442" s="37"/>
      <c r="L442" s="37"/>
      <c r="M442" s="37"/>
      <c r="N442" s="35">
        <v>7200</v>
      </c>
      <c r="O442" s="35"/>
      <c r="P442" s="35">
        <f>N442</f>
        <v>7200</v>
      </c>
    </row>
    <row r="443" spans="1:16" ht="11.25">
      <c r="A443" s="42" t="s">
        <v>7</v>
      </c>
      <c r="B443" s="33"/>
      <c r="C443" s="33"/>
      <c r="D443" s="35"/>
      <c r="E443" s="35"/>
      <c r="F443" s="35"/>
      <c r="G443" s="35"/>
      <c r="H443" s="35"/>
      <c r="I443" s="35"/>
      <c r="J443" s="35"/>
      <c r="K443" s="37"/>
      <c r="L443" s="37"/>
      <c r="M443" s="37"/>
      <c r="N443" s="35"/>
      <c r="O443" s="35"/>
      <c r="P443" s="35"/>
    </row>
    <row r="444" spans="1:16" ht="24" customHeight="1">
      <c r="A444" s="43" t="s">
        <v>235</v>
      </c>
      <c r="B444" s="33"/>
      <c r="C444" s="33"/>
      <c r="D444" s="35">
        <f>7727.27/1000</f>
        <v>7.727270000000001</v>
      </c>
      <c r="E444" s="35"/>
      <c r="F444" s="35">
        <f>D444</f>
        <v>7.727270000000001</v>
      </c>
      <c r="G444" s="35">
        <f>G440/G442</f>
        <v>10.416666666666666</v>
      </c>
      <c r="H444" s="35"/>
      <c r="I444" s="35"/>
      <c r="J444" s="35">
        <f>G444</f>
        <v>10.416666666666666</v>
      </c>
      <c r="K444" s="37"/>
      <c r="L444" s="37"/>
      <c r="M444" s="37"/>
      <c r="N444" s="35">
        <f>N440/N442</f>
        <v>10.416666666666666</v>
      </c>
      <c r="O444" s="35"/>
      <c r="P444" s="35">
        <f>N444</f>
        <v>10.416666666666666</v>
      </c>
    </row>
    <row r="445" spans="1:235" s="90" customFormat="1" ht="38.25" customHeight="1">
      <c r="A445" s="93" t="s">
        <v>368</v>
      </c>
      <c r="B445" s="93"/>
      <c r="C445" s="93"/>
      <c r="D445" s="97"/>
      <c r="E445" s="97"/>
      <c r="F445" s="97"/>
      <c r="G445" s="97">
        <f>G447*G449</f>
        <v>168999.9999996</v>
      </c>
      <c r="H445" s="97"/>
      <c r="I445" s="97"/>
      <c r="J445" s="97">
        <f>G445</f>
        <v>168999.9999996</v>
      </c>
      <c r="K445" s="100"/>
      <c r="L445" s="100"/>
      <c r="M445" s="100"/>
      <c r="N445" s="97">
        <f>N447*N449</f>
        <v>169999.999992</v>
      </c>
      <c r="O445" s="97"/>
      <c r="P445" s="97">
        <f>N445</f>
        <v>169999.999992</v>
      </c>
      <c r="Q445" s="89"/>
      <c r="R445" s="89"/>
      <c r="S445" s="89"/>
      <c r="T445" s="89"/>
      <c r="U445" s="89"/>
      <c r="V445" s="89"/>
      <c r="W445" s="89"/>
      <c r="X445" s="89"/>
      <c r="Y445" s="89"/>
      <c r="Z445" s="89"/>
      <c r="AA445" s="89"/>
      <c r="AB445" s="89"/>
      <c r="AC445" s="89"/>
      <c r="AD445" s="89"/>
      <c r="AE445" s="89"/>
      <c r="AF445" s="89"/>
      <c r="AG445" s="89"/>
      <c r="AH445" s="89"/>
      <c r="AI445" s="89"/>
      <c r="AJ445" s="89"/>
      <c r="AK445" s="89"/>
      <c r="AL445" s="89"/>
      <c r="AM445" s="89"/>
      <c r="AN445" s="89"/>
      <c r="AO445" s="89"/>
      <c r="AP445" s="89"/>
      <c r="AQ445" s="89"/>
      <c r="AR445" s="89"/>
      <c r="AS445" s="89"/>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c r="BW445" s="89"/>
      <c r="BX445" s="89"/>
      <c r="BY445" s="89"/>
      <c r="BZ445" s="89"/>
      <c r="CA445" s="89"/>
      <c r="CB445" s="89"/>
      <c r="CC445" s="89"/>
      <c r="CD445" s="89"/>
      <c r="CE445" s="89"/>
      <c r="CF445" s="89"/>
      <c r="CG445" s="89"/>
      <c r="CH445" s="89"/>
      <c r="CI445" s="89"/>
      <c r="CJ445" s="89"/>
      <c r="CK445" s="89"/>
      <c r="CL445" s="89"/>
      <c r="CM445" s="89"/>
      <c r="CN445" s="89"/>
      <c r="CO445" s="89"/>
      <c r="CP445" s="89"/>
      <c r="CQ445" s="89"/>
      <c r="CR445" s="89"/>
      <c r="CS445" s="89"/>
      <c r="CT445" s="89"/>
      <c r="CU445" s="89"/>
      <c r="CV445" s="89"/>
      <c r="CW445" s="89"/>
      <c r="CX445" s="89"/>
      <c r="CY445" s="89"/>
      <c r="CZ445" s="89"/>
      <c r="DA445" s="89"/>
      <c r="DB445" s="89"/>
      <c r="DC445" s="89"/>
      <c r="DD445" s="89"/>
      <c r="DE445" s="89"/>
      <c r="DF445" s="89"/>
      <c r="DG445" s="89"/>
      <c r="DH445" s="89"/>
      <c r="DI445" s="89"/>
      <c r="DJ445" s="89"/>
      <c r="DK445" s="89"/>
      <c r="DL445" s="89"/>
      <c r="DM445" s="89"/>
      <c r="DN445" s="89"/>
      <c r="DO445" s="89"/>
      <c r="DP445" s="89"/>
      <c r="DQ445" s="89"/>
      <c r="DR445" s="89"/>
      <c r="DS445" s="89"/>
      <c r="DT445" s="89"/>
      <c r="DU445" s="89"/>
      <c r="DV445" s="89"/>
      <c r="DW445" s="89"/>
      <c r="DX445" s="89"/>
      <c r="DY445" s="89"/>
      <c r="DZ445" s="89"/>
      <c r="EA445" s="89"/>
      <c r="EB445" s="89"/>
      <c r="EC445" s="89"/>
      <c r="ED445" s="89"/>
      <c r="EE445" s="89"/>
      <c r="EF445" s="89"/>
      <c r="EG445" s="89"/>
      <c r="EH445" s="89"/>
      <c r="EI445" s="89"/>
      <c r="EJ445" s="89"/>
      <c r="EK445" s="89"/>
      <c r="EL445" s="89"/>
      <c r="EM445" s="89"/>
      <c r="EN445" s="89"/>
      <c r="EO445" s="89"/>
      <c r="EP445" s="89"/>
      <c r="EQ445" s="89"/>
      <c r="ER445" s="89"/>
      <c r="ES445" s="89"/>
      <c r="ET445" s="89"/>
      <c r="EU445" s="89"/>
      <c r="EV445" s="89"/>
      <c r="EW445" s="89"/>
      <c r="EX445" s="89"/>
      <c r="EY445" s="89"/>
      <c r="EZ445" s="89"/>
      <c r="FA445" s="89"/>
      <c r="FB445" s="89"/>
      <c r="FC445" s="89"/>
      <c r="FD445" s="89"/>
      <c r="FE445" s="89"/>
      <c r="FF445" s="89"/>
      <c r="FG445" s="89"/>
      <c r="FH445" s="89"/>
      <c r="FI445" s="89"/>
      <c r="FJ445" s="89"/>
      <c r="FK445" s="89"/>
      <c r="FL445" s="89"/>
      <c r="FM445" s="89"/>
      <c r="FN445" s="89"/>
      <c r="FO445" s="89"/>
      <c r="FP445" s="89"/>
      <c r="FQ445" s="89"/>
      <c r="FR445" s="89"/>
      <c r="FS445" s="89"/>
      <c r="FT445" s="89"/>
      <c r="FU445" s="89"/>
      <c r="FV445" s="89"/>
      <c r="FW445" s="89"/>
      <c r="FX445" s="89"/>
      <c r="FY445" s="89"/>
      <c r="FZ445" s="89"/>
      <c r="GA445" s="89"/>
      <c r="GB445" s="89"/>
      <c r="GC445" s="89"/>
      <c r="GD445" s="89"/>
      <c r="GE445" s="89"/>
      <c r="GF445" s="89"/>
      <c r="GG445" s="89"/>
      <c r="GH445" s="89"/>
      <c r="GI445" s="89"/>
      <c r="GJ445" s="89"/>
      <c r="GK445" s="89"/>
      <c r="GL445" s="89"/>
      <c r="GM445" s="89"/>
      <c r="GN445" s="89"/>
      <c r="GO445" s="89"/>
      <c r="GP445" s="89"/>
      <c r="GQ445" s="89"/>
      <c r="GR445" s="89"/>
      <c r="GS445" s="89"/>
      <c r="GT445" s="89"/>
      <c r="GU445" s="89"/>
      <c r="GV445" s="89"/>
      <c r="GW445" s="89"/>
      <c r="GX445" s="89"/>
      <c r="GY445" s="89"/>
      <c r="GZ445" s="89"/>
      <c r="HA445" s="89"/>
      <c r="HB445" s="89"/>
      <c r="HC445" s="89"/>
      <c r="HD445" s="89"/>
      <c r="HE445" s="89"/>
      <c r="HF445" s="89"/>
      <c r="HG445" s="89"/>
      <c r="HH445" s="89"/>
      <c r="HI445" s="89"/>
      <c r="HJ445" s="89"/>
      <c r="HK445" s="89"/>
      <c r="HL445" s="89"/>
      <c r="HM445" s="89"/>
      <c r="HN445" s="89"/>
      <c r="HO445" s="89"/>
      <c r="HP445" s="89"/>
      <c r="HQ445" s="89"/>
      <c r="HR445" s="89"/>
      <c r="HS445" s="89"/>
      <c r="HT445" s="89"/>
      <c r="HU445" s="89"/>
      <c r="HV445" s="89"/>
      <c r="HW445" s="89"/>
      <c r="HX445" s="89"/>
      <c r="HY445" s="89"/>
      <c r="HZ445" s="89"/>
      <c r="IA445" s="89"/>
    </row>
    <row r="446" spans="1:16" ht="11.25">
      <c r="A446" s="42" t="s">
        <v>234</v>
      </c>
      <c r="B446" s="63"/>
      <c r="C446" s="63"/>
      <c r="D446" s="38"/>
      <c r="E446" s="38"/>
      <c r="F446" s="38"/>
      <c r="G446" s="38"/>
      <c r="H446" s="38"/>
      <c r="I446" s="38"/>
      <c r="J446" s="38"/>
      <c r="K446" s="37"/>
      <c r="L446" s="37"/>
      <c r="M446" s="37"/>
      <c r="N446" s="35"/>
      <c r="O446" s="35"/>
      <c r="P446" s="35"/>
    </row>
    <row r="447" spans="1:16" ht="40.5" customHeight="1">
      <c r="A447" s="53" t="s">
        <v>286</v>
      </c>
      <c r="B447" s="33"/>
      <c r="C447" s="33"/>
      <c r="D447" s="35"/>
      <c r="E447" s="35"/>
      <c r="F447" s="35"/>
      <c r="G447" s="35">
        <v>12</v>
      </c>
      <c r="H447" s="35"/>
      <c r="I447" s="35"/>
      <c r="J447" s="35">
        <f>G447</f>
        <v>12</v>
      </c>
      <c r="K447" s="37"/>
      <c r="L447" s="37"/>
      <c r="M447" s="37"/>
      <c r="N447" s="35">
        <v>12</v>
      </c>
      <c r="O447" s="35"/>
      <c r="P447" s="35">
        <f>N447</f>
        <v>12</v>
      </c>
    </row>
    <row r="448" spans="1:16" ht="11.25">
      <c r="A448" s="42" t="s">
        <v>7</v>
      </c>
      <c r="B448" s="33"/>
      <c r="C448" s="33"/>
      <c r="D448" s="35"/>
      <c r="E448" s="35"/>
      <c r="F448" s="35"/>
      <c r="G448" s="35"/>
      <c r="H448" s="35"/>
      <c r="I448" s="35"/>
      <c r="J448" s="35"/>
      <c r="K448" s="37"/>
      <c r="L448" s="37"/>
      <c r="M448" s="37"/>
      <c r="N448" s="35"/>
      <c r="O448" s="35"/>
      <c r="P448" s="35"/>
    </row>
    <row r="449" spans="1:16" ht="36.75" customHeight="1">
      <c r="A449" s="43" t="s">
        <v>287</v>
      </c>
      <c r="B449" s="33"/>
      <c r="C449" s="33"/>
      <c r="D449" s="35"/>
      <c r="E449" s="35"/>
      <c r="F449" s="35"/>
      <c r="G449" s="35">
        <v>14083.3333333</v>
      </c>
      <c r="H449" s="35"/>
      <c r="I449" s="35"/>
      <c r="J449" s="35">
        <f>G449</f>
        <v>14083.3333333</v>
      </c>
      <c r="K449" s="37"/>
      <c r="L449" s="37"/>
      <c r="M449" s="37"/>
      <c r="N449" s="35">
        <v>14166.666666</v>
      </c>
      <c r="O449" s="35"/>
      <c r="P449" s="35">
        <f>N449</f>
        <v>14166.666666</v>
      </c>
    </row>
    <row r="450" spans="1:16" ht="2.25" customHeight="1" hidden="1">
      <c r="A450" s="43"/>
      <c r="B450" s="33"/>
      <c r="C450" s="33"/>
      <c r="D450" s="35"/>
      <c r="E450" s="35"/>
      <c r="F450" s="35"/>
      <c r="G450" s="35"/>
      <c r="H450" s="35"/>
      <c r="I450" s="35"/>
      <c r="J450" s="35"/>
      <c r="K450" s="37"/>
      <c r="L450" s="37"/>
      <c r="M450" s="37"/>
      <c r="N450" s="35"/>
      <c r="O450" s="35"/>
      <c r="P450" s="35"/>
    </row>
    <row r="451" spans="1:16" ht="24" customHeight="1" hidden="1">
      <c r="A451" s="43"/>
      <c r="B451" s="33"/>
      <c r="C451" s="33"/>
      <c r="D451" s="35"/>
      <c r="E451" s="35"/>
      <c r="F451" s="35"/>
      <c r="G451" s="35"/>
      <c r="H451" s="35"/>
      <c r="I451" s="35"/>
      <c r="J451" s="35"/>
      <c r="K451" s="37"/>
      <c r="L451" s="37"/>
      <c r="M451" s="37"/>
      <c r="N451" s="35"/>
      <c r="O451" s="35"/>
      <c r="P451" s="35"/>
    </row>
    <row r="452" spans="1:16" ht="24" customHeight="1" hidden="1">
      <c r="A452" s="43"/>
      <c r="B452" s="33"/>
      <c r="C452" s="33"/>
      <c r="D452" s="35"/>
      <c r="E452" s="35"/>
      <c r="F452" s="35"/>
      <c r="G452" s="35"/>
      <c r="H452" s="35"/>
      <c r="I452" s="35"/>
      <c r="J452" s="35"/>
      <c r="K452" s="37"/>
      <c r="L452" s="37"/>
      <c r="M452" s="37"/>
      <c r="N452" s="35"/>
      <c r="O452" s="35"/>
      <c r="P452" s="35"/>
    </row>
    <row r="453" spans="1:16" ht="24" customHeight="1" hidden="1">
      <c r="A453" s="43"/>
      <c r="B453" s="33"/>
      <c r="C453" s="33"/>
      <c r="D453" s="35"/>
      <c r="E453" s="35"/>
      <c r="F453" s="35"/>
      <c r="G453" s="35"/>
      <c r="H453" s="35"/>
      <c r="I453" s="35"/>
      <c r="J453" s="35"/>
      <c r="K453" s="37"/>
      <c r="L453" s="37"/>
      <c r="M453" s="37"/>
      <c r="N453" s="35"/>
      <c r="O453" s="35"/>
      <c r="P453" s="35"/>
    </row>
    <row r="454" spans="1:235" s="90" customFormat="1" ht="45">
      <c r="A454" s="93" t="s">
        <v>456</v>
      </c>
      <c r="B454" s="93"/>
      <c r="C454" s="93"/>
      <c r="D454" s="97">
        <v>216</v>
      </c>
      <c r="E454" s="97"/>
      <c r="F454" s="97">
        <f>D454</f>
        <v>216</v>
      </c>
      <c r="G454" s="97">
        <f>G457*G460</f>
        <v>33300</v>
      </c>
      <c r="H454" s="97"/>
      <c r="I454" s="97"/>
      <c r="J454" s="97">
        <f>G454</f>
        <v>33300</v>
      </c>
      <c r="K454" s="100"/>
      <c r="L454" s="100"/>
      <c r="M454" s="100"/>
      <c r="N454" s="97">
        <f>N457*N460+N456*N459</f>
        <v>69999.999996</v>
      </c>
      <c r="O454" s="97"/>
      <c r="P454" s="97">
        <f>N454</f>
        <v>69999.999996</v>
      </c>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c r="BW454" s="89"/>
      <c r="BX454" s="89"/>
      <c r="BY454" s="89"/>
      <c r="BZ454" s="89"/>
      <c r="CA454" s="89"/>
      <c r="CB454" s="89"/>
      <c r="CC454" s="89"/>
      <c r="CD454" s="89"/>
      <c r="CE454" s="89"/>
      <c r="CF454" s="89"/>
      <c r="CG454" s="89"/>
      <c r="CH454" s="89"/>
      <c r="CI454" s="89"/>
      <c r="CJ454" s="89"/>
      <c r="CK454" s="89"/>
      <c r="CL454" s="89"/>
      <c r="CM454" s="89"/>
      <c r="CN454" s="89"/>
      <c r="CO454" s="89"/>
      <c r="CP454" s="89"/>
      <c r="CQ454" s="89"/>
      <c r="CR454" s="89"/>
      <c r="CS454" s="89"/>
      <c r="CT454" s="89"/>
      <c r="CU454" s="89"/>
      <c r="CV454" s="89"/>
      <c r="CW454" s="89"/>
      <c r="CX454" s="89"/>
      <c r="CY454" s="89"/>
      <c r="CZ454" s="89"/>
      <c r="DA454" s="89"/>
      <c r="DB454" s="89"/>
      <c r="DC454" s="89"/>
      <c r="DD454" s="89"/>
      <c r="DE454" s="89"/>
      <c r="DF454" s="89"/>
      <c r="DG454" s="89"/>
      <c r="DH454" s="89"/>
      <c r="DI454" s="89"/>
      <c r="DJ454" s="89"/>
      <c r="DK454" s="89"/>
      <c r="DL454" s="89"/>
      <c r="DM454" s="89"/>
      <c r="DN454" s="89"/>
      <c r="DO454" s="89"/>
      <c r="DP454" s="89"/>
      <c r="DQ454" s="89"/>
      <c r="DR454" s="89"/>
      <c r="DS454" s="89"/>
      <c r="DT454" s="89"/>
      <c r="DU454" s="89"/>
      <c r="DV454" s="89"/>
      <c r="DW454" s="89"/>
      <c r="DX454" s="89"/>
      <c r="DY454" s="89"/>
      <c r="DZ454" s="89"/>
      <c r="EA454" s="89"/>
      <c r="EB454" s="89"/>
      <c r="EC454" s="89"/>
      <c r="ED454" s="89"/>
      <c r="EE454" s="89"/>
      <c r="EF454" s="89"/>
      <c r="EG454" s="89"/>
      <c r="EH454" s="89"/>
      <c r="EI454" s="89"/>
      <c r="EJ454" s="89"/>
      <c r="EK454" s="89"/>
      <c r="EL454" s="89"/>
      <c r="EM454" s="89"/>
      <c r="EN454" s="89"/>
      <c r="EO454" s="89"/>
      <c r="EP454" s="89"/>
      <c r="EQ454" s="89"/>
      <c r="ER454" s="89"/>
      <c r="ES454" s="89"/>
      <c r="ET454" s="89"/>
      <c r="EU454" s="89"/>
      <c r="EV454" s="89"/>
      <c r="EW454" s="89"/>
      <c r="EX454" s="89"/>
      <c r="EY454" s="89"/>
      <c r="EZ454" s="89"/>
      <c r="FA454" s="89"/>
      <c r="FB454" s="89"/>
      <c r="FC454" s="89"/>
      <c r="FD454" s="89"/>
      <c r="FE454" s="89"/>
      <c r="FF454" s="89"/>
      <c r="FG454" s="89"/>
      <c r="FH454" s="89"/>
      <c r="FI454" s="89"/>
      <c r="FJ454" s="89"/>
      <c r="FK454" s="89"/>
      <c r="FL454" s="89"/>
      <c r="FM454" s="89"/>
      <c r="FN454" s="89"/>
      <c r="FO454" s="89"/>
      <c r="FP454" s="89"/>
      <c r="FQ454" s="89"/>
      <c r="FR454" s="89"/>
      <c r="FS454" s="89"/>
      <c r="FT454" s="89"/>
      <c r="FU454" s="89"/>
      <c r="FV454" s="89"/>
      <c r="FW454" s="89"/>
      <c r="FX454" s="89"/>
      <c r="FY454" s="89"/>
      <c r="FZ454" s="89"/>
      <c r="GA454" s="89"/>
      <c r="GB454" s="89"/>
      <c r="GC454" s="89"/>
      <c r="GD454" s="89"/>
      <c r="GE454" s="89"/>
      <c r="GF454" s="89"/>
      <c r="GG454" s="89"/>
      <c r="GH454" s="89"/>
      <c r="GI454" s="89"/>
      <c r="GJ454" s="89"/>
      <c r="GK454" s="89"/>
      <c r="GL454" s="89"/>
      <c r="GM454" s="89"/>
      <c r="GN454" s="89"/>
      <c r="GO454" s="89"/>
      <c r="GP454" s="89"/>
      <c r="GQ454" s="89"/>
      <c r="GR454" s="89"/>
      <c r="GS454" s="89"/>
      <c r="GT454" s="89"/>
      <c r="GU454" s="89"/>
      <c r="GV454" s="89"/>
      <c r="GW454" s="89"/>
      <c r="GX454" s="89"/>
      <c r="GY454" s="89"/>
      <c r="GZ454" s="89"/>
      <c r="HA454" s="89"/>
      <c r="HB454" s="89"/>
      <c r="HC454" s="89"/>
      <c r="HD454" s="89"/>
      <c r="HE454" s="89"/>
      <c r="HF454" s="89"/>
      <c r="HG454" s="89"/>
      <c r="HH454" s="89"/>
      <c r="HI454" s="89"/>
      <c r="HJ454" s="89"/>
      <c r="HK454" s="89"/>
      <c r="HL454" s="89"/>
      <c r="HM454" s="89"/>
      <c r="HN454" s="89"/>
      <c r="HO454" s="89"/>
      <c r="HP454" s="89"/>
      <c r="HQ454" s="89"/>
      <c r="HR454" s="89"/>
      <c r="HS454" s="89"/>
      <c r="HT454" s="89"/>
      <c r="HU454" s="89"/>
      <c r="HV454" s="89"/>
      <c r="HW454" s="89"/>
      <c r="HX454" s="89"/>
      <c r="HY454" s="89"/>
      <c r="HZ454" s="89"/>
      <c r="IA454" s="89"/>
    </row>
    <row r="455" spans="1:16" ht="11.25">
      <c r="A455" s="42" t="s">
        <v>234</v>
      </c>
      <c r="B455" s="63"/>
      <c r="C455" s="63"/>
      <c r="D455" s="38"/>
      <c r="E455" s="38"/>
      <c r="F455" s="38"/>
      <c r="G455" s="38"/>
      <c r="H455" s="38"/>
      <c r="I455" s="38"/>
      <c r="J455" s="38"/>
      <c r="K455" s="37"/>
      <c r="L455" s="37"/>
      <c r="M455" s="37"/>
      <c r="N455" s="35"/>
      <c r="O455" s="35"/>
      <c r="P455" s="35"/>
    </row>
    <row r="456" spans="1:16" ht="22.5">
      <c r="A456" s="53" t="s">
        <v>458</v>
      </c>
      <c r="B456" s="63"/>
      <c r="C456" s="63"/>
      <c r="D456" s="38"/>
      <c r="E456" s="38"/>
      <c r="F456" s="38"/>
      <c r="G456" s="38"/>
      <c r="H456" s="38"/>
      <c r="I456" s="38"/>
      <c r="J456" s="38"/>
      <c r="K456" s="37"/>
      <c r="L456" s="37"/>
      <c r="M456" s="37"/>
      <c r="N456" s="35">
        <v>2</v>
      </c>
      <c r="O456" s="35"/>
      <c r="P456" s="35">
        <f>N456</f>
        <v>2</v>
      </c>
    </row>
    <row r="457" spans="1:16" ht="39" customHeight="1">
      <c r="A457" s="53" t="s">
        <v>288</v>
      </c>
      <c r="B457" s="33"/>
      <c r="C457" s="33"/>
      <c r="D457" s="35">
        <v>2</v>
      </c>
      <c r="E457" s="35"/>
      <c r="F457" s="35" t="s">
        <v>461</v>
      </c>
      <c r="G457" s="35">
        <v>12</v>
      </c>
      <c r="H457" s="35"/>
      <c r="I457" s="35"/>
      <c r="J457" s="35">
        <f>G457</f>
        <v>12</v>
      </c>
      <c r="K457" s="37"/>
      <c r="L457" s="37"/>
      <c r="M457" s="37"/>
      <c r="N457" s="35">
        <v>12</v>
      </c>
      <c r="O457" s="35"/>
      <c r="P457" s="35">
        <f>N457</f>
        <v>12</v>
      </c>
    </row>
    <row r="458" spans="1:16" ht="11.25">
      <c r="A458" s="42" t="s">
        <v>7</v>
      </c>
      <c r="B458" s="33"/>
      <c r="C458" s="33"/>
      <c r="D458" s="35"/>
      <c r="E458" s="35"/>
      <c r="F458" s="35"/>
      <c r="G458" s="35"/>
      <c r="H458" s="35"/>
      <c r="I458" s="35"/>
      <c r="J458" s="35"/>
      <c r="K458" s="37"/>
      <c r="L458" s="37"/>
      <c r="M458" s="37"/>
      <c r="N458" s="35"/>
      <c r="O458" s="35"/>
      <c r="P458" s="35"/>
    </row>
    <row r="459" spans="1:16" ht="22.5">
      <c r="A459" s="43" t="s">
        <v>457</v>
      </c>
      <c r="B459" s="33"/>
      <c r="C459" s="33"/>
      <c r="D459" s="35"/>
      <c r="E459" s="35"/>
      <c r="F459" s="35"/>
      <c r="G459" s="35"/>
      <c r="H459" s="35"/>
      <c r="I459" s="35"/>
      <c r="J459" s="35"/>
      <c r="K459" s="37"/>
      <c r="L459" s="37"/>
      <c r="M459" s="37"/>
      <c r="N459" s="35">
        <v>30000</v>
      </c>
      <c r="O459" s="35"/>
      <c r="P459" s="35">
        <f>N459</f>
        <v>30000</v>
      </c>
    </row>
    <row r="460" spans="1:16" ht="33.75" customHeight="1">
      <c r="A460" s="43" t="s">
        <v>289</v>
      </c>
      <c r="B460" s="33"/>
      <c r="C460" s="33"/>
      <c r="D460" s="35">
        <f>D454/D457</f>
        <v>108</v>
      </c>
      <c r="E460" s="35"/>
      <c r="F460" s="35">
        <f>D460</f>
        <v>108</v>
      </c>
      <c r="G460" s="35">
        <v>2775</v>
      </c>
      <c r="H460" s="35"/>
      <c r="I460" s="35"/>
      <c r="J460" s="35">
        <f>G460</f>
        <v>2775</v>
      </c>
      <c r="K460" s="37"/>
      <c r="L460" s="37"/>
      <c r="M460" s="37"/>
      <c r="N460" s="35">
        <v>833.333333</v>
      </c>
      <c r="O460" s="35"/>
      <c r="P460" s="35">
        <f>N460</f>
        <v>833.333333</v>
      </c>
    </row>
    <row r="461" spans="1:235" s="83" customFormat="1" ht="12">
      <c r="A461" s="122" t="s">
        <v>419</v>
      </c>
      <c r="B461" s="119"/>
      <c r="C461" s="119"/>
      <c r="D461" s="120"/>
      <c r="E461" s="120">
        <f>E466+E474+E479</f>
        <v>534080</v>
      </c>
      <c r="F461" s="120">
        <f>E461</f>
        <v>534080</v>
      </c>
      <c r="G461" s="120">
        <f>G462+G463+G464</f>
        <v>0</v>
      </c>
      <c r="H461" s="120">
        <f>H466+H474+H479+H493+H500+H486+H464</f>
        <v>1116509.9999997</v>
      </c>
      <c r="I461" s="120"/>
      <c r="J461" s="120">
        <f>J462+J463+J464</f>
        <v>1116509.9999997</v>
      </c>
      <c r="K461" s="135"/>
      <c r="L461" s="136"/>
      <c r="M461" s="136"/>
      <c r="N461" s="120">
        <f>N462+N463+N464</f>
        <v>0</v>
      </c>
      <c r="O461" s="120">
        <f>O466+O474+O479+O486+O464</f>
        <v>5824501.9999997</v>
      </c>
      <c r="P461" s="120">
        <f>O461+N461</f>
        <v>5824501.9999997</v>
      </c>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8"/>
      <c r="AL461" s="118"/>
      <c r="AM461" s="118"/>
      <c r="AN461" s="118"/>
      <c r="AO461" s="118"/>
      <c r="AP461" s="118"/>
      <c r="AQ461" s="118"/>
      <c r="AR461" s="118"/>
      <c r="AS461" s="118"/>
      <c r="AT461" s="118"/>
      <c r="AU461" s="118"/>
      <c r="AV461" s="118"/>
      <c r="AW461" s="118"/>
      <c r="AX461" s="118"/>
      <c r="AY461" s="118"/>
      <c r="AZ461" s="118"/>
      <c r="BA461" s="118"/>
      <c r="BB461" s="118"/>
      <c r="BC461" s="118"/>
      <c r="BD461" s="118"/>
      <c r="BE461" s="118"/>
      <c r="BF461" s="118"/>
      <c r="BG461" s="118"/>
      <c r="BH461" s="118"/>
      <c r="BI461" s="118"/>
      <c r="BJ461" s="118"/>
      <c r="BK461" s="118"/>
      <c r="BL461" s="118"/>
      <c r="BM461" s="118"/>
      <c r="BN461" s="118"/>
      <c r="BO461" s="118"/>
      <c r="BP461" s="118"/>
      <c r="BQ461" s="118"/>
      <c r="BR461" s="118"/>
      <c r="BS461" s="118"/>
      <c r="BT461" s="118"/>
      <c r="BU461" s="118"/>
      <c r="BV461" s="118"/>
      <c r="BW461" s="118"/>
      <c r="BX461" s="118"/>
      <c r="BY461" s="118"/>
      <c r="BZ461" s="118"/>
      <c r="CA461" s="118"/>
      <c r="CB461" s="118"/>
      <c r="CC461" s="118"/>
      <c r="CD461" s="118"/>
      <c r="CE461" s="118"/>
      <c r="CF461" s="118"/>
      <c r="CG461" s="118"/>
      <c r="CH461" s="118"/>
      <c r="CI461" s="118"/>
      <c r="CJ461" s="118"/>
      <c r="CK461" s="118"/>
      <c r="CL461" s="118"/>
      <c r="CM461" s="118"/>
      <c r="CN461" s="118"/>
      <c r="CO461" s="118"/>
      <c r="CP461" s="118"/>
      <c r="CQ461" s="118"/>
      <c r="CR461" s="118"/>
      <c r="CS461" s="118"/>
      <c r="CT461" s="118"/>
      <c r="CU461" s="118"/>
      <c r="CV461" s="118"/>
      <c r="CW461" s="118"/>
      <c r="CX461" s="118"/>
      <c r="CY461" s="118"/>
      <c r="CZ461" s="118"/>
      <c r="DA461" s="118"/>
      <c r="DB461" s="118"/>
      <c r="DC461" s="118"/>
      <c r="DD461" s="118"/>
      <c r="DE461" s="118"/>
      <c r="DF461" s="118"/>
      <c r="DG461" s="118"/>
      <c r="DH461" s="118"/>
      <c r="DI461" s="118"/>
      <c r="DJ461" s="118"/>
      <c r="DK461" s="118"/>
      <c r="DL461" s="118"/>
      <c r="DM461" s="118"/>
      <c r="DN461" s="118"/>
      <c r="DO461" s="118"/>
      <c r="DP461" s="118"/>
      <c r="DQ461" s="118"/>
      <c r="DR461" s="118"/>
      <c r="DS461" s="118"/>
      <c r="DT461" s="118"/>
      <c r="DU461" s="118"/>
      <c r="DV461" s="118"/>
      <c r="DW461" s="118"/>
      <c r="DX461" s="118"/>
      <c r="DY461" s="118"/>
      <c r="DZ461" s="118"/>
      <c r="EA461" s="118"/>
      <c r="EB461" s="118"/>
      <c r="EC461" s="118"/>
      <c r="ED461" s="118"/>
      <c r="EE461" s="118"/>
      <c r="EF461" s="118"/>
      <c r="EG461" s="118"/>
      <c r="EH461" s="118"/>
      <c r="EI461" s="118"/>
      <c r="EJ461" s="118"/>
      <c r="EK461" s="118"/>
      <c r="EL461" s="118"/>
      <c r="EM461" s="118"/>
      <c r="EN461" s="118"/>
      <c r="EO461" s="118"/>
      <c r="EP461" s="118"/>
      <c r="EQ461" s="118"/>
      <c r="ER461" s="118"/>
      <c r="ES461" s="118"/>
      <c r="ET461" s="118"/>
      <c r="EU461" s="118"/>
      <c r="EV461" s="118"/>
      <c r="EW461" s="118"/>
      <c r="EX461" s="118"/>
      <c r="EY461" s="118"/>
      <c r="EZ461" s="118"/>
      <c r="FA461" s="118"/>
      <c r="FB461" s="118"/>
      <c r="FC461" s="118"/>
      <c r="FD461" s="118"/>
      <c r="FE461" s="118"/>
      <c r="FF461" s="118"/>
      <c r="FG461" s="118"/>
      <c r="FH461" s="118"/>
      <c r="FI461" s="118"/>
      <c r="FJ461" s="118"/>
      <c r="FK461" s="118"/>
      <c r="FL461" s="118"/>
      <c r="FM461" s="118"/>
      <c r="FN461" s="118"/>
      <c r="FO461" s="118"/>
      <c r="FP461" s="118"/>
      <c r="FQ461" s="118"/>
      <c r="FR461" s="118"/>
      <c r="FS461" s="118"/>
      <c r="FT461" s="118"/>
      <c r="FU461" s="118"/>
      <c r="FV461" s="118"/>
      <c r="FW461" s="118"/>
      <c r="FX461" s="118"/>
      <c r="FY461" s="118"/>
      <c r="FZ461" s="118"/>
      <c r="GA461" s="118"/>
      <c r="GB461" s="118"/>
      <c r="GC461" s="118"/>
      <c r="GD461" s="118"/>
      <c r="GE461" s="118"/>
      <c r="GF461" s="118"/>
      <c r="GG461" s="118"/>
      <c r="GH461" s="118"/>
      <c r="GI461" s="118"/>
      <c r="GJ461" s="118"/>
      <c r="GK461" s="118"/>
      <c r="GL461" s="118"/>
      <c r="GM461" s="118"/>
      <c r="GN461" s="118"/>
      <c r="GO461" s="118"/>
      <c r="GP461" s="118"/>
      <c r="GQ461" s="118"/>
      <c r="GR461" s="118"/>
      <c r="GS461" s="118"/>
      <c r="GT461" s="118"/>
      <c r="GU461" s="118"/>
      <c r="GV461" s="118"/>
      <c r="GW461" s="118"/>
      <c r="GX461" s="118"/>
      <c r="GY461" s="118"/>
      <c r="GZ461" s="118"/>
      <c r="HA461" s="118"/>
      <c r="HB461" s="118"/>
      <c r="HC461" s="118"/>
      <c r="HD461" s="118"/>
      <c r="HE461" s="118"/>
      <c r="HF461" s="118"/>
      <c r="HG461" s="118"/>
      <c r="HH461" s="118"/>
      <c r="HI461" s="118"/>
      <c r="HJ461" s="118"/>
      <c r="HK461" s="118"/>
      <c r="HL461" s="118"/>
      <c r="HM461" s="118"/>
      <c r="HN461" s="118"/>
      <c r="HO461" s="118"/>
      <c r="HP461" s="118"/>
      <c r="HQ461" s="118"/>
      <c r="HR461" s="118"/>
      <c r="HS461" s="118"/>
      <c r="HT461" s="118"/>
      <c r="HU461" s="118"/>
      <c r="HV461" s="118"/>
      <c r="HW461" s="118"/>
      <c r="HX461" s="118"/>
      <c r="HY461" s="118"/>
      <c r="HZ461" s="118"/>
      <c r="IA461" s="118"/>
    </row>
    <row r="462" spans="1:235" s="83" customFormat="1" ht="12">
      <c r="A462" s="122" t="s">
        <v>333</v>
      </c>
      <c r="B462" s="119"/>
      <c r="C462" s="119"/>
      <c r="D462" s="120"/>
      <c r="E462" s="120">
        <f>E466+E474+E479</f>
        <v>534080</v>
      </c>
      <c r="F462" s="120">
        <f aca="true" t="shared" si="42" ref="F462:N462">F466+F474+F479</f>
        <v>534080</v>
      </c>
      <c r="G462" s="120">
        <f t="shared" si="42"/>
        <v>0</v>
      </c>
      <c r="H462" s="120">
        <f>33.5026841552*H471</f>
        <v>64399.99999992592</v>
      </c>
      <c r="I462" s="120"/>
      <c r="J462" s="120">
        <f>33.5026841552*J471</f>
        <v>64399.99999992592</v>
      </c>
      <c r="K462" s="120">
        <f t="shared" si="42"/>
        <v>0</v>
      </c>
      <c r="L462" s="120">
        <f t="shared" si="42"/>
        <v>0</v>
      </c>
      <c r="M462" s="120">
        <f t="shared" si="42"/>
        <v>0</v>
      </c>
      <c r="N462" s="120">
        <f t="shared" si="42"/>
        <v>0</v>
      </c>
      <c r="O462" s="120">
        <v>0</v>
      </c>
      <c r="P462" s="120">
        <v>0</v>
      </c>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8"/>
      <c r="AL462" s="118"/>
      <c r="AM462" s="118"/>
      <c r="AN462" s="118"/>
      <c r="AO462" s="118"/>
      <c r="AP462" s="118"/>
      <c r="AQ462" s="118"/>
      <c r="AR462" s="118"/>
      <c r="AS462" s="118"/>
      <c r="AT462" s="118"/>
      <c r="AU462" s="118"/>
      <c r="AV462" s="118"/>
      <c r="AW462" s="118"/>
      <c r="AX462" s="118"/>
      <c r="AY462" s="118"/>
      <c r="AZ462" s="118"/>
      <c r="BA462" s="118"/>
      <c r="BB462" s="118"/>
      <c r="BC462" s="118"/>
      <c r="BD462" s="118"/>
      <c r="BE462" s="118"/>
      <c r="BF462" s="118"/>
      <c r="BG462" s="118"/>
      <c r="BH462" s="118"/>
      <c r="BI462" s="118"/>
      <c r="BJ462" s="118"/>
      <c r="BK462" s="118"/>
      <c r="BL462" s="118"/>
      <c r="BM462" s="118"/>
      <c r="BN462" s="118"/>
      <c r="BO462" s="118"/>
      <c r="BP462" s="118"/>
      <c r="BQ462" s="118"/>
      <c r="BR462" s="118"/>
      <c r="BS462" s="118"/>
      <c r="BT462" s="118"/>
      <c r="BU462" s="118"/>
      <c r="BV462" s="118"/>
      <c r="BW462" s="118"/>
      <c r="BX462" s="118"/>
      <c r="BY462" s="118"/>
      <c r="BZ462" s="118"/>
      <c r="CA462" s="118"/>
      <c r="CB462" s="118"/>
      <c r="CC462" s="118"/>
      <c r="CD462" s="118"/>
      <c r="CE462" s="118"/>
      <c r="CF462" s="118"/>
      <c r="CG462" s="118"/>
      <c r="CH462" s="118"/>
      <c r="CI462" s="118"/>
      <c r="CJ462" s="118"/>
      <c r="CK462" s="118"/>
      <c r="CL462" s="118"/>
      <c r="CM462" s="118"/>
      <c r="CN462" s="118"/>
      <c r="CO462" s="118"/>
      <c r="CP462" s="118"/>
      <c r="CQ462" s="118"/>
      <c r="CR462" s="118"/>
      <c r="CS462" s="118"/>
      <c r="CT462" s="118"/>
      <c r="CU462" s="118"/>
      <c r="CV462" s="118"/>
      <c r="CW462" s="118"/>
      <c r="CX462" s="118"/>
      <c r="CY462" s="118"/>
      <c r="CZ462" s="118"/>
      <c r="DA462" s="118"/>
      <c r="DB462" s="118"/>
      <c r="DC462" s="118"/>
      <c r="DD462" s="118"/>
      <c r="DE462" s="118"/>
      <c r="DF462" s="118"/>
      <c r="DG462" s="118"/>
      <c r="DH462" s="118"/>
      <c r="DI462" s="118"/>
      <c r="DJ462" s="118"/>
      <c r="DK462" s="118"/>
      <c r="DL462" s="118"/>
      <c r="DM462" s="118"/>
      <c r="DN462" s="118"/>
      <c r="DO462" s="118"/>
      <c r="DP462" s="118"/>
      <c r="DQ462" s="118"/>
      <c r="DR462" s="118"/>
      <c r="DS462" s="118"/>
      <c r="DT462" s="118"/>
      <c r="DU462" s="118"/>
      <c r="DV462" s="118"/>
      <c r="DW462" s="118"/>
      <c r="DX462" s="118"/>
      <c r="DY462" s="118"/>
      <c r="DZ462" s="118"/>
      <c r="EA462" s="118"/>
      <c r="EB462" s="118"/>
      <c r="EC462" s="118"/>
      <c r="ED462" s="118"/>
      <c r="EE462" s="118"/>
      <c r="EF462" s="118"/>
      <c r="EG462" s="118"/>
      <c r="EH462" s="118"/>
      <c r="EI462" s="118"/>
      <c r="EJ462" s="118"/>
      <c r="EK462" s="118"/>
      <c r="EL462" s="118"/>
      <c r="EM462" s="118"/>
      <c r="EN462" s="118"/>
      <c r="EO462" s="118"/>
      <c r="EP462" s="118"/>
      <c r="EQ462" s="118"/>
      <c r="ER462" s="118"/>
      <c r="ES462" s="118"/>
      <c r="ET462" s="118"/>
      <c r="EU462" s="118"/>
      <c r="EV462" s="118"/>
      <c r="EW462" s="118"/>
      <c r="EX462" s="118"/>
      <c r="EY462" s="118"/>
      <c r="EZ462" s="118"/>
      <c r="FA462" s="118"/>
      <c r="FB462" s="118"/>
      <c r="FC462" s="118"/>
      <c r="FD462" s="118"/>
      <c r="FE462" s="118"/>
      <c r="FF462" s="118"/>
      <c r="FG462" s="118"/>
      <c r="FH462" s="118"/>
      <c r="FI462" s="118"/>
      <c r="FJ462" s="118"/>
      <c r="FK462" s="118"/>
      <c r="FL462" s="118"/>
      <c r="FM462" s="118"/>
      <c r="FN462" s="118"/>
      <c r="FO462" s="118"/>
      <c r="FP462" s="118"/>
      <c r="FQ462" s="118"/>
      <c r="FR462" s="118"/>
      <c r="FS462" s="118"/>
      <c r="FT462" s="118"/>
      <c r="FU462" s="118"/>
      <c r="FV462" s="118"/>
      <c r="FW462" s="118"/>
      <c r="FX462" s="118"/>
      <c r="FY462" s="118"/>
      <c r="FZ462" s="118"/>
      <c r="GA462" s="118"/>
      <c r="GB462" s="118"/>
      <c r="GC462" s="118"/>
      <c r="GD462" s="118"/>
      <c r="GE462" s="118"/>
      <c r="GF462" s="118"/>
      <c r="GG462" s="118"/>
      <c r="GH462" s="118"/>
      <c r="GI462" s="118"/>
      <c r="GJ462" s="118"/>
      <c r="GK462" s="118"/>
      <c r="GL462" s="118"/>
      <c r="GM462" s="118"/>
      <c r="GN462" s="118"/>
      <c r="GO462" s="118"/>
      <c r="GP462" s="118"/>
      <c r="GQ462" s="118"/>
      <c r="GR462" s="118"/>
      <c r="GS462" s="118"/>
      <c r="GT462" s="118"/>
      <c r="GU462" s="118"/>
      <c r="GV462" s="118"/>
      <c r="GW462" s="118"/>
      <c r="GX462" s="118"/>
      <c r="GY462" s="118"/>
      <c r="GZ462" s="118"/>
      <c r="HA462" s="118"/>
      <c r="HB462" s="118"/>
      <c r="HC462" s="118"/>
      <c r="HD462" s="118"/>
      <c r="HE462" s="118"/>
      <c r="HF462" s="118"/>
      <c r="HG462" s="118"/>
      <c r="HH462" s="118"/>
      <c r="HI462" s="118"/>
      <c r="HJ462" s="118"/>
      <c r="HK462" s="118"/>
      <c r="HL462" s="118"/>
      <c r="HM462" s="118"/>
      <c r="HN462" s="118"/>
      <c r="HO462" s="118"/>
      <c r="HP462" s="118"/>
      <c r="HQ462" s="118"/>
      <c r="HR462" s="118"/>
      <c r="HS462" s="118"/>
      <c r="HT462" s="118"/>
      <c r="HU462" s="118"/>
      <c r="HV462" s="118"/>
      <c r="HW462" s="118"/>
      <c r="HX462" s="118"/>
      <c r="HY462" s="118"/>
      <c r="HZ462" s="118"/>
      <c r="IA462" s="118"/>
    </row>
    <row r="463" spans="1:235" s="83" customFormat="1" ht="12">
      <c r="A463" s="122" t="s">
        <v>334</v>
      </c>
      <c r="B463" s="119"/>
      <c r="C463" s="119"/>
      <c r="D463" s="120"/>
      <c r="E463" s="120">
        <f>E486+E493+E500</f>
        <v>0</v>
      </c>
      <c r="F463" s="120">
        <f>F486+F493+F500</f>
        <v>0</v>
      </c>
      <c r="G463" s="120">
        <f>G486+G493+G500</f>
        <v>0</v>
      </c>
      <c r="H463" s="120">
        <f>H466-H462+H474+H486+H493+H500</f>
        <v>814109.999999774</v>
      </c>
      <c r="I463" s="120"/>
      <c r="J463" s="120">
        <f aca="true" t="shared" si="43" ref="J463:P463">J466-J462+J474+J486+J493+J500</f>
        <v>814109.999999774</v>
      </c>
      <c r="K463" s="120">
        <f t="shared" si="43"/>
        <v>0</v>
      </c>
      <c r="L463" s="120">
        <f t="shared" si="43"/>
        <v>0</v>
      </c>
      <c r="M463" s="120">
        <f t="shared" si="43"/>
        <v>0</v>
      </c>
      <c r="N463" s="120">
        <f t="shared" si="43"/>
        <v>0</v>
      </c>
      <c r="O463" s="120">
        <f t="shared" si="43"/>
        <v>644501.9999997</v>
      </c>
      <c r="P463" s="120">
        <f t="shared" si="43"/>
        <v>644509.9999997</v>
      </c>
      <c r="Q463" s="120">
        <f>Q486+Q493+Q500</f>
        <v>0</v>
      </c>
      <c r="R463" s="118"/>
      <c r="S463" s="118"/>
      <c r="T463" s="118"/>
      <c r="U463" s="118"/>
      <c r="V463" s="118"/>
      <c r="W463" s="118"/>
      <c r="X463" s="118"/>
      <c r="Y463" s="118"/>
      <c r="Z463" s="118"/>
      <c r="AA463" s="118"/>
      <c r="AB463" s="118"/>
      <c r="AC463" s="118"/>
      <c r="AD463" s="118"/>
      <c r="AE463" s="118"/>
      <c r="AF463" s="118"/>
      <c r="AG463" s="118"/>
      <c r="AH463" s="118"/>
      <c r="AI463" s="118"/>
      <c r="AJ463" s="118"/>
      <c r="AK463" s="118"/>
      <c r="AL463" s="118"/>
      <c r="AM463" s="118"/>
      <c r="AN463" s="118"/>
      <c r="AO463" s="118"/>
      <c r="AP463" s="118"/>
      <c r="AQ463" s="118"/>
      <c r="AR463" s="118"/>
      <c r="AS463" s="118"/>
      <c r="AT463" s="118"/>
      <c r="AU463" s="118"/>
      <c r="AV463" s="118"/>
      <c r="AW463" s="118"/>
      <c r="AX463" s="118"/>
      <c r="AY463" s="118"/>
      <c r="AZ463" s="118"/>
      <c r="BA463" s="118"/>
      <c r="BB463" s="118"/>
      <c r="BC463" s="118"/>
      <c r="BD463" s="118"/>
      <c r="BE463" s="118"/>
      <c r="BF463" s="118"/>
      <c r="BG463" s="118"/>
      <c r="BH463" s="118"/>
      <c r="BI463" s="118"/>
      <c r="BJ463" s="118"/>
      <c r="BK463" s="118"/>
      <c r="BL463" s="118"/>
      <c r="BM463" s="118"/>
      <c r="BN463" s="118"/>
      <c r="BO463" s="118"/>
      <c r="BP463" s="118"/>
      <c r="BQ463" s="118"/>
      <c r="BR463" s="118"/>
      <c r="BS463" s="118"/>
      <c r="BT463" s="118"/>
      <c r="BU463" s="118"/>
      <c r="BV463" s="118"/>
      <c r="BW463" s="118"/>
      <c r="BX463" s="118"/>
      <c r="BY463" s="118"/>
      <c r="BZ463" s="118"/>
      <c r="CA463" s="118"/>
      <c r="CB463" s="118"/>
      <c r="CC463" s="118"/>
      <c r="CD463" s="118"/>
      <c r="CE463" s="118"/>
      <c r="CF463" s="118"/>
      <c r="CG463" s="118"/>
      <c r="CH463" s="118"/>
      <c r="CI463" s="118"/>
      <c r="CJ463" s="118"/>
      <c r="CK463" s="118"/>
      <c r="CL463" s="118"/>
      <c r="CM463" s="118"/>
      <c r="CN463" s="118"/>
      <c r="CO463" s="118"/>
      <c r="CP463" s="118"/>
      <c r="CQ463" s="118"/>
      <c r="CR463" s="118"/>
      <c r="CS463" s="118"/>
      <c r="CT463" s="118"/>
      <c r="CU463" s="118"/>
      <c r="CV463" s="118"/>
      <c r="CW463" s="118"/>
      <c r="CX463" s="118"/>
      <c r="CY463" s="118"/>
      <c r="CZ463" s="118"/>
      <c r="DA463" s="118"/>
      <c r="DB463" s="118"/>
      <c r="DC463" s="118"/>
      <c r="DD463" s="118"/>
      <c r="DE463" s="118"/>
      <c r="DF463" s="118"/>
      <c r="DG463" s="118"/>
      <c r="DH463" s="118"/>
      <c r="DI463" s="118"/>
      <c r="DJ463" s="118"/>
      <c r="DK463" s="118"/>
      <c r="DL463" s="118"/>
      <c r="DM463" s="118"/>
      <c r="DN463" s="118"/>
      <c r="DO463" s="118"/>
      <c r="DP463" s="118"/>
      <c r="DQ463" s="118"/>
      <c r="DR463" s="118"/>
      <c r="DS463" s="118"/>
      <c r="DT463" s="118"/>
      <c r="DU463" s="118"/>
      <c r="DV463" s="118"/>
      <c r="DW463" s="118"/>
      <c r="DX463" s="118"/>
      <c r="DY463" s="118"/>
      <c r="DZ463" s="118"/>
      <c r="EA463" s="118"/>
      <c r="EB463" s="118"/>
      <c r="EC463" s="118"/>
      <c r="ED463" s="118"/>
      <c r="EE463" s="118"/>
      <c r="EF463" s="118"/>
      <c r="EG463" s="118"/>
      <c r="EH463" s="118"/>
      <c r="EI463" s="118"/>
      <c r="EJ463" s="118"/>
      <c r="EK463" s="118"/>
      <c r="EL463" s="118"/>
      <c r="EM463" s="118"/>
      <c r="EN463" s="118"/>
      <c r="EO463" s="118"/>
      <c r="EP463" s="118"/>
      <c r="EQ463" s="118"/>
      <c r="ER463" s="118"/>
      <c r="ES463" s="118"/>
      <c r="ET463" s="118"/>
      <c r="EU463" s="118"/>
      <c r="EV463" s="118"/>
      <c r="EW463" s="118"/>
      <c r="EX463" s="118"/>
      <c r="EY463" s="118"/>
      <c r="EZ463" s="118"/>
      <c r="FA463" s="118"/>
      <c r="FB463" s="118"/>
      <c r="FC463" s="118"/>
      <c r="FD463" s="118"/>
      <c r="FE463" s="118"/>
      <c r="FF463" s="118"/>
      <c r="FG463" s="118"/>
      <c r="FH463" s="118"/>
      <c r="FI463" s="118"/>
      <c r="FJ463" s="118"/>
      <c r="FK463" s="118"/>
      <c r="FL463" s="118"/>
      <c r="FM463" s="118"/>
      <c r="FN463" s="118"/>
      <c r="FO463" s="118"/>
      <c r="FP463" s="118"/>
      <c r="FQ463" s="118"/>
      <c r="FR463" s="118"/>
      <c r="FS463" s="118"/>
      <c r="FT463" s="118"/>
      <c r="FU463" s="118"/>
      <c r="FV463" s="118"/>
      <c r="FW463" s="118"/>
      <c r="FX463" s="118"/>
      <c r="FY463" s="118"/>
      <c r="FZ463" s="118"/>
      <c r="GA463" s="118"/>
      <c r="GB463" s="118"/>
      <c r="GC463" s="118"/>
      <c r="GD463" s="118"/>
      <c r="GE463" s="118"/>
      <c r="GF463" s="118"/>
      <c r="GG463" s="118"/>
      <c r="GH463" s="118"/>
      <c r="GI463" s="118"/>
      <c r="GJ463" s="118"/>
      <c r="GK463" s="118"/>
      <c r="GL463" s="118"/>
      <c r="GM463" s="118"/>
      <c r="GN463" s="118"/>
      <c r="GO463" s="118"/>
      <c r="GP463" s="118"/>
      <c r="GQ463" s="118"/>
      <c r="GR463" s="118"/>
      <c r="GS463" s="118"/>
      <c r="GT463" s="118"/>
      <c r="GU463" s="118"/>
      <c r="GV463" s="118"/>
      <c r="GW463" s="118"/>
      <c r="GX463" s="118"/>
      <c r="GY463" s="118"/>
      <c r="GZ463" s="118"/>
      <c r="HA463" s="118"/>
      <c r="HB463" s="118"/>
      <c r="HC463" s="118"/>
      <c r="HD463" s="118"/>
      <c r="HE463" s="118"/>
      <c r="HF463" s="118"/>
      <c r="HG463" s="118"/>
      <c r="HH463" s="118"/>
      <c r="HI463" s="118"/>
      <c r="HJ463" s="118"/>
      <c r="HK463" s="118"/>
      <c r="HL463" s="118"/>
      <c r="HM463" s="118"/>
      <c r="HN463" s="118"/>
      <c r="HO463" s="118"/>
      <c r="HP463" s="118"/>
      <c r="HQ463" s="118"/>
      <c r="HR463" s="118"/>
      <c r="HS463" s="118"/>
      <c r="HT463" s="118"/>
      <c r="HU463" s="118"/>
      <c r="HV463" s="118"/>
      <c r="HW463" s="118"/>
      <c r="HX463" s="118"/>
      <c r="HY463" s="118"/>
      <c r="HZ463" s="118"/>
      <c r="IA463" s="118"/>
    </row>
    <row r="464" spans="1:235" s="83" customFormat="1" ht="12">
      <c r="A464" s="122" t="s">
        <v>399</v>
      </c>
      <c r="B464" s="119"/>
      <c r="C464" s="119"/>
      <c r="D464" s="120"/>
      <c r="E464" s="120"/>
      <c r="F464" s="120"/>
      <c r="G464" s="120">
        <f>G507</f>
        <v>0</v>
      </c>
      <c r="H464" s="120">
        <f>H507</f>
        <v>238000</v>
      </c>
      <c r="I464" s="120"/>
      <c r="J464" s="120">
        <f>G464+H464</f>
        <v>238000</v>
      </c>
      <c r="K464" s="120"/>
      <c r="L464" s="120"/>
      <c r="M464" s="120"/>
      <c r="N464" s="120">
        <f>N507</f>
        <v>0</v>
      </c>
      <c r="O464" s="120">
        <f>O507</f>
        <v>5255000</v>
      </c>
      <c r="P464" s="120">
        <f>O464+N464</f>
        <v>5255000</v>
      </c>
      <c r="Q464" s="179"/>
      <c r="R464" s="118"/>
      <c r="S464" s="118"/>
      <c r="T464" s="118"/>
      <c r="U464" s="118"/>
      <c r="V464" s="118"/>
      <c r="W464" s="118"/>
      <c r="X464" s="118"/>
      <c r="Y464" s="118"/>
      <c r="Z464" s="118"/>
      <c r="AA464" s="118"/>
      <c r="AB464" s="118"/>
      <c r="AC464" s="118"/>
      <c r="AD464" s="118"/>
      <c r="AE464" s="118"/>
      <c r="AF464" s="118"/>
      <c r="AG464" s="118"/>
      <c r="AH464" s="118"/>
      <c r="AI464" s="118"/>
      <c r="AJ464" s="118"/>
      <c r="AK464" s="118"/>
      <c r="AL464" s="118"/>
      <c r="AM464" s="118"/>
      <c r="AN464" s="118"/>
      <c r="AO464" s="118"/>
      <c r="AP464" s="118"/>
      <c r="AQ464" s="118"/>
      <c r="AR464" s="118"/>
      <c r="AS464" s="118"/>
      <c r="AT464" s="118"/>
      <c r="AU464" s="118"/>
      <c r="AV464" s="118"/>
      <c r="AW464" s="118"/>
      <c r="AX464" s="118"/>
      <c r="AY464" s="118"/>
      <c r="AZ464" s="118"/>
      <c r="BA464" s="118"/>
      <c r="BB464" s="118"/>
      <c r="BC464" s="118"/>
      <c r="BD464" s="118"/>
      <c r="BE464" s="118"/>
      <c r="BF464" s="118"/>
      <c r="BG464" s="118"/>
      <c r="BH464" s="118"/>
      <c r="BI464" s="118"/>
      <c r="BJ464" s="118"/>
      <c r="BK464" s="118"/>
      <c r="BL464" s="118"/>
      <c r="BM464" s="118"/>
      <c r="BN464" s="118"/>
      <c r="BO464" s="118"/>
      <c r="BP464" s="118"/>
      <c r="BQ464" s="118"/>
      <c r="BR464" s="118"/>
      <c r="BS464" s="118"/>
      <c r="BT464" s="118"/>
      <c r="BU464" s="118"/>
      <c r="BV464" s="118"/>
      <c r="BW464" s="118"/>
      <c r="BX464" s="118"/>
      <c r="BY464" s="118"/>
      <c r="BZ464" s="118"/>
      <c r="CA464" s="118"/>
      <c r="CB464" s="118"/>
      <c r="CC464" s="118"/>
      <c r="CD464" s="118"/>
      <c r="CE464" s="118"/>
      <c r="CF464" s="118"/>
      <c r="CG464" s="118"/>
      <c r="CH464" s="118"/>
      <c r="CI464" s="118"/>
      <c r="CJ464" s="118"/>
      <c r="CK464" s="118"/>
      <c r="CL464" s="118"/>
      <c r="CM464" s="118"/>
      <c r="CN464" s="118"/>
      <c r="CO464" s="118"/>
      <c r="CP464" s="118"/>
      <c r="CQ464" s="118"/>
      <c r="CR464" s="118"/>
      <c r="CS464" s="118"/>
      <c r="CT464" s="118"/>
      <c r="CU464" s="118"/>
      <c r="CV464" s="118"/>
      <c r="CW464" s="118"/>
      <c r="CX464" s="118"/>
      <c r="CY464" s="118"/>
      <c r="CZ464" s="118"/>
      <c r="DA464" s="118"/>
      <c r="DB464" s="118"/>
      <c r="DC464" s="118"/>
      <c r="DD464" s="118"/>
      <c r="DE464" s="118"/>
      <c r="DF464" s="118"/>
      <c r="DG464" s="118"/>
      <c r="DH464" s="118"/>
      <c r="DI464" s="118"/>
      <c r="DJ464" s="118"/>
      <c r="DK464" s="118"/>
      <c r="DL464" s="118"/>
      <c r="DM464" s="118"/>
      <c r="DN464" s="118"/>
      <c r="DO464" s="118"/>
      <c r="DP464" s="118"/>
      <c r="DQ464" s="118"/>
      <c r="DR464" s="118"/>
      <c r="DS464" s="118"/>
      <c r="DT464" s="118"/>
      <c r="DU464" s="118"/>
      <c r="DV464" s="118"/>
      <c r="DW464" s="118"/>
      <c r="DX464" s="118"/>
      <c r="DY464" s="118"/>
      <c r="DZ464" s="118"/>
      <c r="EA464" s="118"/>
      <c r="EB464" s="118"/>
      <c r="EC464" s="118"/>
      <c r="ED464" s="118"/>
      <c r="EE464" s="118"/>
      <c r="EF464" s="118"/>
      <c r="EG464" s="118"/>
      <c r="EH464" s="118"/>
      <c r="EI464" s="118"/>
      <c r="EJ464" s="118"/>
      <c r="EK464" s="118"/>
      <c r="EL464" s="118"/>
      <c r="EM464" s="118"/>
      <c r="EN464" s="118"/>
      <c r="EO464" s="118"/>
      <c r="EP464" s="118"/>
      <c r="EQ464" s="118"/>
      <c r="ER464" s="118"/>
      <c r="ES464" s="118"/>
      <c r="ET464" s="118"/>
      <c r="EU464" s="118"/>
      <c r="EV464" s="118"/>
      <c r="EW464" s="118"/>
      <c r="EX464" s="118"/>
      <c r="EY464" s="118"/>
      <c r="EZ464" s="118"/>
      <c r="FA464" s="118"/>
      <c r="FB464" s="118"/>
      <c r="FC464" s="118"/>
      <c r="FD464" s="118"/>
      <c r="FE464" s="118"/>
      <c r="FF464" s="118"/>
      <c r="FG464" s="118"/>
      <c r="FH464" s="118"/>
      <c r="FI464" s="118"/>
      <c r="FJ464" s="118"/>
      <c r="FK464" s="118"/>
      <c r="FL464" s="118"/>
      <c r="FM464" s="118"/>
      <c r="FN464" s="118"/>
      <c r="FO464" s="118"/>
      <c r="FP464" s="118"/>
      <c r="FQ464" s="118"/>
      <c r="FR464" s="118"/>
      <c r="FS464" s="118"/>
      <c r="FT464" s="118"/>
      <c r="FU464" s="118"/>
      <c r="FV464" s="118"/>
      <c r="FW464" s="118"/>
      <c r="FX464" s="118"/>
      <c r="FY464" s="118"/>
      <c r="FZ464" s="118"/>
      <c r="GA464" s="118"/>
      <c r="GB464" s="118"/>
      <c r="GC464" s="118"/>
      <c r="GD464" s="118"/>
      <c r="GE464" s="118"/>
      <c r="GF464" s="118"/>
      <c r="GG464" s="118"/>
      <c r="GH464" s="118"/>
      <c r="GI464" s="118"/>
      <c r="GJ464" s="118"/>
      <c r="GK464" s="118"/>
      <c r="GL464" s="118"/>
      <c r="GM464" s="118"/>
      <c r="GN464" s="118"/>
      <c r="GO464" s="118"/>
      <c r="GP464" s="118"/>
      <c r="GQ464" s="118"/>
      <c r="GR464" s="118"/>
      <c r="GS464" s="118"/>
      <c r="GT464" s="118"/>
      <c r="GU464" s="118"/>
      <c r="GV464" s="118"/>
      <c r="GW464" s="118"/>
      <c r="GX464" s="118"/>
      <c r="GY464" s="118"/>
      <c r="GZ464" s="118"/>
      <c r="HA464" s="118"/>
      <c r="HB464" s="118"/>
      <c r="HC464" s="118"/>
      <c r="HD464" s="118"/>
      <c r="HE464" s="118"/>
      <c r="HF464" s="118"/>
      <c r="HG464" s="118"/>
      <c r="HH464" s="118"/>
      <c r="HI464" s="118"/>
      <c r="HJ464" s="118"/>
      <c r="HK464" s="118"/>
      <c r="HL464" s="118"/>
      <c r="HM464" s="118"/>
      <c r="HN464" s="118"/>
      <c r="HO464" s="118"/>
      <c r="HP464" s="118"/>
      <c r="HQ464" s="118"/>
      <c r="HR464" s="118"/>
      <c r="HS464" s="118"/>
      <c r="HT464" s="118"/>
      <c r="HU464" s="118"/>
      <c r="HV464" s="118"/>
      <c r="HW464" s="118"/>
      <c r="HX464" s="118"/>
      <c r="HY464" s="118"/>
      <c r="HZ464" s="118"/>
      <c r="IA464" s="118"/>
    </row>
    <row r="465" spans="1:16" ht="101.25" customHeight="1">
      <c r="A465" s="44" t="s">
        <v>415</v>
      </c>
      <c r="B465" s="40"/>
      <c r="C465" s="40"/>
      <c r="D465" s="38"/>
      <c r="E465" s="38"/>
      <c r="F465" s="38"/>
      <c r="G465" s="38"/>
      <c r="H465" s="38"/>
      <c r="I465" s="38"/>
      <c r="J465" s="38"/>
      <c r="K465" s="137"/>
      <c r="L465" s="39"/>
      <c r="M465" s="39"/>
      <c r="N465" s="38"/>
      <c r="O465" s="38"/>
      <c r="P465" s="38"/>
    </row>
    <row r="466" spans="1:235" s="83" customFormat="1" ht="24.75" customHeight="1">
      <c r="A466" s="93" t="s">
        <v>369</v>
      </c>
      <c r="B466" s="93"/>
      <c r="C466" s="93"/>
      <c r="D466" s="97"/>
      <c r="E466" s="97">
        <f>E469*E471+1.32</f>
        <v>180690</v>
      </c>
      <c r="F466" s="97">
        <f>E466</f>
        <v>180690</v>
      </c>
      <c r="G466" s="97"/>
      <c r="H466" s="97">
        <f>H469*H471</f>
        <v>180689.9999997</v>
      </c>
      <c r="I466" s="97"/>
      <c r="J466" s="97">
        <f>H466</f>
        <v>180689.9999997</v>
      </c>
      <c r="K466" s="135"/>
      <c r="L466" s="97"/>
      <c r="M466" s="97"/>
      <c r="N466" s="97"/>
      <c r="O466" s="97">
        <f>O469*O471</f>
        <v>180689.9999997</v>
      </c>
      <c r="P466" s="97">
        <f>O466</f>
        <v>180689.9999997</v>
      </c>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8"/>
      <c r="AL466" s="118"/>
      <c r="AM466" s="118"/>
      <c r="AN466" s="118"/>
      <c r="AO466" s="118"/>
      <c r="AP466" s="118"/>
      <c r="AQ466" s="118"/>
      <c r="AR466" s="118"/>
      <c r="AS466" s="118"/>
      <c r="AT466" s="118"/>
      <c r="AU466" s="118"/>
      <c r="AV466" s="118"/>
      <c r="AW466" s="118"/>
      <c r="AX466" s="118"/>
      <c r="AY466" s="118"/>
      <c r="AZ466" s="118"/>
      <c r="BA466" s="118"/>
      <c r="BB466" s="118"/>
      <c r="BC466" s="118"/>
      <c r="BD466" s="118"/>
      <c r="BE466" s="118"/>
      <c r="BF466" s="118"/>
      <c r="BG466" s="118"/>
      <c r="BH466" s="118"/>
      <c r="BI466" s="118"/>
      <c r="BJ466" s="118"/>
      <c r="BK466" s="118"/>
      <c r="BL466" s="118"/>
      <c r="BM466" s="118"/>
      <c r="BN466" s="118"/>
      <c r="BO466" s="118"/>
      <c r="BP466" s="118"/>
      <c r="BQ466" s="118"/>
      <c r="BR466" s="118"/>
      <c r="BS466" s="118"/>
      <c r="BT466" s="118"/>
      <c r="BU466" s="118"/>
      <c r="BV466" s="118"/>
      <c r="BW466" s="118"/>
      <c r="BX466" s="118"/>
      <c r="BY466" s="118"/>
      <c r="BZ466" s="118"/>
      <c r="CA466" s="118"/>
      <c r="CB466" s="118"/>
      <c r="CC466" s="118"/>
      <c r="CD466" s="118"/>
      <c r="CE466" s="118"/>
      <c r="CF466" s="118"/>
      <c r="CG466" s="118"/>
      <c r="CH466" s="118"/>
      <c r="CI466" s="118"/>
      <c r="CJ466" s="118"/>
      <c r="CK466" s="118"/>
      <c r="CL466" s="118"/>
      <c r="CM466" s="118"/>
      <c r="CN466" s="118"/>
      <c r="CO466" s="118"/>
      <c r="CP466" s="118"/>
      <c r="CQ466" s="118"/>
      <c r="CR466" s="118"/>
      <c r="CS466" s="118"/>
      <c r="CT466" s="118"/>
      <c r="CU466" s="118"/>
      <c r="CV466" s="118"/>
      <c r="CW466" s="118"/>
      <c r="CX466" s="118"/>
      <c r="CY466" s="118"/>
      <c r="CZ466" s="118"/>
      <c r="DA466" s="118"/>
      <c r="DB466" s="118"/>
      <c r="DC466" s="118"/>
      <c r="DD466" s="118"/>
      <c r="DE466" s="118"/>
      <c r="DF466" s="118"/>
      <c r="DG466" s="118"/>
      <c r="DH466" s="118"/>
      <c r="DI466" s="118"/>
      <c r="DJ466" s="118"/>
      <c r="DK466" s="118"/>
      <c r="DL466" s="118"/>
      <c r="DM466" s="118"/>
      <c r="DN466" s="118"/>
      <c r="DO466" s="118"/>
      <c r="DP466" s="118"/>
      <c r="DQ466" s="118"/>
      <c r="DR466" s="118"/>
      <c r="DS466" s="118"/>
      <c r="DT466" s="118"/>
      <c r="DU466" s="118"/>
      <c r="DV466" s="118"/>
      <c r="DW466" s="118"/>
      <c r="DX466" s="118"/>
      <c r="DY466" s="118"/>
      <c r="DZ466" s="118"/>
      <c r="EA466" s="118"/>
      <c r="EB466" s="118"/>
      <c r="EC466" s="118"/>
      <c r="ED466" s="118"/>
      <c r="EE466" s="118"/>
      <c r="EF466" s="118"/>
      <c r="EG466" s="118"/>
      <c r="EH466" s="118"/>
      <c r="EI466" s="118"/>
      <c r="EJ466" s="118"/>
      <c r="EK466" s="118"/>
      <c r="EL466" s="118"/>
      <c r="EM466" s="118"/>
      <c r="EN466" s="118"/>
      <c r="EO466" s="118"/>
      <c r="EP466" s="118"/>
      <c r="EQ466" s="118"/>
      <c r="ER466" s="118"/>
      <c r="ES466" s="118"/>
      <c r="ET466" s="118"/>
      <c r="EU466" s="118"/>
      <c r="EV466" s="118"/>
      <c r="EW466" s="118"/>
      <c r="EX466" s="118"/>
      <c r="EY466" s="118"/>
      <c r="EZ466" s="118"/>
      <c r="FA466" s="118"/>
      <c r="FB466" s="118"/>
      <c r="FC466" s="118"/>
      <c r="FD466" s="118"/>
      <c r="FE466" s="118"/>
      <c r="FF466" s="118"/>
      <c r="FG466" s="118"/>
      <c r="FH466" s="118"/>
      <c r="FI466" s="118"/>
      <c r="FJ466" s="118"/>
      <c r="FK466" s="118"/>
      <c r="FL466" s="118"/>
      <c r="FM466" s="118"/>
      <c r="FN466" s="118"/>
      <c r="FO466" s="118"/>
      <c r="FP466" s="118"/>
      <c r="FQ466" s="118"/>
      <c r="FR466" s="118"/>
      <c r="FS466" s="118"/>
      <c r="FT466" s="118"/>
      <c r="FU466" s="118"/>
      <c r="FV466" s="118"/>
      <c r="FW466" s="118"/>
      <c r="FX466" s="118"/>
      <c r="FY466" s="118"/>
      <c r="FZ466" s="118"/>
      <c r="GA466" s="118"/>
      <c r="GB466" s="118"/>
      <c r="GC466" s="118"/>
      <c r="GD466" s="118"/>
      <c r="GE466" s="118"/>
      <c r="GF466" s="118"/>
      <c r="GG466" s="118"/>
      <c r="GH466" s="118"/>
      <c r="GI466" s="118"/>
      <c r="GJ466" s="118"/>
      <c r="GK466" s="118"/>
      <c r="GL466" s="118"/>
      <c r="GM466" s="118"/>
      <c r="GN466" s="118"/>
      <c r="GO466" s="118"/>
      <c r="GP466" s="118"/>
      <c r="GQ466" s="118"/>
      <c r="GR466" s="118"/>
      <c r="GS466" s="118"/>
      <c r="GT466" s="118"/>
      <c r="GU466" s="118"/>
      <c r="GV466" s="118"/>
      <c r="GW466" s="118"/>
      <c r="GX466" s="118"/>
      <c r="GY466" s="118"/>
      <c r="GZ466" s="118"/>
      <c r="HA466" s="118"/>
      <c r="HB466" s="118"/>
      <c r="HC466" s="118"/>
      <c r="HD466" s="118"/>
      <c r="HE466" s="118"/>
      <c r="HF466" s="118"/>
      <c r="HG466" s="118"/>
      <c r="HH466" s="118"/>
      <c r="HI466" s="118"/>
      <c r="HJ466" s="118"/>
      <c r="HK466" s="118"/>
      <c r="HL466" s="118"/>
      <c r="HM466" s="118"/>
      <c r="HN466" s="118"/>
      <c r="HO466" s="118"/>
      <c r="HP466" s="118"/>
      <c r="HQ466" s="118"/>
      <c r="HR466" s="118"/>
      <c r="HS466" s="118"/>
      <c r="HT466" s="118"/>
      <c r="HU466" s="118"/>
      <c r="HV466" s="118"/>
      <c r="HW466" s="118"/>
      <c r="HX466" s="118"/>
      <c r="HY466" s="118"/>
      <c r="HZ466" s="118"/>
      <c r="IA466" s="118"/>
    </row>
    <row r="467" spans="1:16" ht="11.25">
      <c r="A467" s="42" t="s">
        <v>5</v>
      </c>
      <c r="B467" s="30"/>
      <c r="C467" s="30"/>
      <c r="D467" s="131"/>
      <c r="E467" s="131"/>
      <c r="F467" s="34"/>
      <c r="G467" s="131"/>
      <c r="H467" s="131"/>
      <c r="I467" s="131"/>
      <c r="J467" s="34"/>
      <c r="K467" s="34"/>
      <c r="L467" s="131"/>
      <c r="M467" s="131"/>
      <c r="N467" s="131"/>
      <c r="O467" s="131"/>
      <c r="P467" s="34"/>
    </row>
    <row r="468" spans="1:16" ht="26.25" customHeight="1">
      <c r="A468" s="43" t="s">
        <v>203</v>
      </c>
      <c r="B468" s="32"/>
      <c r="C468" s="32"/>
      <c r="D468" s="35"/>
      <c r="E468" s="35">
        <v>33</v>
      </c>
      <c r="F468" s="35">
        <f>E468</f>
        <v>33</v>
      </c>
      <c r="G468" s="35"/>
      <c r="H468" s="35">
        <v>33</v>
      </c>
      <c r="I468" s="35"/>
      <c r="J468" s="35">
        <f>H468</f>
        <v>33</v>
      </c>
      <c r="K468" s="35" t="e">
        <f>G468/D468*100</f>
        <v>#DIV/0!</v>
      </c>
      <c r="L468" s="35"/>
      <c r="M468" s="35"/>
      <c r="N468" s="35"/>
      <c r="O468" s="35">
        <v>33</v>
      </c>
      <c r="P468" s="35">
        <f>O468</f>
        <v>33</v>
      </c>
    </row>
    <row r="469" spans="1:16" ht="26.25" customHeight="1">
      <c r="A469" s="43" t="s">
        <v>69</v>
      </c>
      <c r="B469" s="32"/>
      <c r="C469" s="32"/>
      <c r="D469" s="35"/>
      <c r="E469" s="35">
        <v>94</v>
      </c>
      <c r="F469" s="35">
        <v>94</v>
      </c>
      <c r="G469" s="35"/>
      <c r="H469" s="35">
        <v>94</v>
      </c>
      <c r="I469" s="35"/>
      <c r="J469" s="35">
        <v>94</v>
      </c>
      <c r="K469" s="35"/>
      <c r="L469" s="35"/>
      <c r="M469" s="35"/>
      <c r="N469" s="35"/>
      <c r="O469" s="35">
        <v>94</v>
      </c>
      <c r="P469" s="35">
        <v>94</v>
      </c>
    </row>
    <row r="470" spans="1:16" ht="11.25">
      <c r="A470" s="42" t="s">
        <v>7</v>
      </c>
      <c r="B470" s="30"/>
      <c r="C470" s="30"/>
      <c r="D470" s="131"/>
      <c r="E470" s="131"/>
      <c r="F470" s="34"/>
      <c r="G470" s="131"/>
      <c r="H470" s="131"/>
      <c r="I470" s="131"/>
      <c r="J470" s="34"/>
      <c r="K470" s="34"/>
      <c r="L470" s="131"/>
      <c r="M470" s="131"/>
      <c r="N470" s="131"/>
      <c r="O470" s="131"/>
      <c r="P470" s="34"/>
    </row>
    <row r="471" spans="1:16" ht="23.25" customHeight="1">
      <c r="A471" s="43" t="s">
        <v>70</v>
      </c>
      <c r="B471" s="32"/>
      <c r="C471" s="32"/>
      <c r="D471" s="34"/>
      <c r="E471" s="34">
        <v>1922.22</v>
      </c>
      <c r="F471" s="34">
        <f>E471</f>
        <v>1922.22</v>
      </c>
      <c r="G471" s="34"/>
      <c r="H471" s="34">
        <v>1922.23404255</v>
      </c>
      <c r="I471" s="34"/>
      <c r="J471" s="34">
        <f>H471</f>
        <v>1922.23404255</v>
      </c>
      <c r="K471" s="34" t="e">
        <f>G471/D471*100</f>
        <v>#DIV/0!</v>
      </c>
      <c r="L471" s="34"/>
      <c r="M471" s="34"/>
      <c r="N471" s="34"/>
      <c r="O471" s="34">
        <v>1922.23404255</v>
      </c>
      <c r="P471" s="34">
        <f>O471</f>
        <v>1922.23404255</v>
      </c>
    </row>
    <row r="472" spans="1:16" ht="11.25">
      <c r="A472" s="52" t="s">
        <v>6</v>
      </c>
      <c r="B472" s="32"/>
      <c r="C472" s="32"/>
      <c r="D472" s="34"/>
      <c r="E472" s="34"/>
      <c r="F472" s="34"/>
      <c r="G472" s="34"/>
      <c r="H472" s="34"/>
      <c r="I472" s="34"/>
      <c r="J472" s="34"/>
      <c r="K472" s="34"/>
      <c r="L472" s="34"/>
      <c r="M472" s="34"/>
      <c r="N472" s="34"/>
      <c r="O472" s="34"/>
      <c r="P472" s="34"/>
    </row>
    <row r="473" spans="1:16" ht="29.25" customHeight="1">
      <c r="A473" s="53" t="s">
        <v>204</v>
      </c>
      <c r="B473" s="32"/>
      <c r="C473" s="32"/>
      <c r="D473" s="34"/>
      <c r="E473" s="34"/>
      <c r="F473" s="34"/>
      <c r="G473" s="34"/>
      <c r="H473" s="34"/>
      <c r="I473" s="34"/>
      <c r="J473" s="34"/>
      <c r="K473" s="34"/>
      <c r="L473" s="34"/>
      <c r="M473" s="34"/>
      <c r="N473" s="34"/>
      <c r="O473" s="34"/>
      <c r="P473" s="34"/>
    </row>
    <row r="474" spans="1:235" s="90" customFormat="1" ht="33.75" customHeight="1">
      <c r="A474" s="93" t="s">
        <v>370</v>
      </c>
      <c r="B474" s="93"/>
      <c r="C474" s="93"/>
      <c r="D474" s="97"/>
      <c r="E474" s="97">
        <f>E478</f>
        <v>162140</v>
      </c>
      <c r="F474" s="97">
        <f>E474</f>
        <v>162140</v>
      </c>
      <c r="G474" s="97"/>
      <c r="H474" s="97">
        <f>H478</f>
        <v>257570</v>
      </c>
      <c r="I474" s="97"/>
      <c r="J474" s="97">
        <f>H474</f>
        <v>257570</v>
      </c>
      <c r="K474" s="97"/>
      <c r="L474" s="97"/>
      <c r="M474" s="97"/>
      <c r="N474" s="97"/>
      <c r="O474" s="97">
        <f>O478</f>
        <v>257570</v>
      </c>
      <c r="P474" s="97">
        <f>O474</f>
        <v>257570</v>
      </c>
      <c r="Q474" s="89"/>
      <c r="R474" s="89"/>
      <c r="S474" s="89"/>
      <c r="T474" s="89"/>
      <c r="U474" s="89"/>
      <c r="V474" s="89"/>
      <c r="W474" s="89"/>
      <c r="X474" s="89"/>
      <c r="Y474" s="89"/>
      <c r="Z474" s="89"/>
      <c r="AA474" s="89"/>
      <c r="AB474" s="89"/>
      <c r="AC474" s="89"/>
      <c r="AD474" s="89"/>
      <c r="AE474" s="89"/>
      <c r="AF474" s="89"/>
      <c r="AG474" s="89"/>
      <c r="AH474" s="89"/>
      <c r="AI474" s="89"/>
      <c r="AJ474" s="89"/>
      <c r="AK474" s="89"/>
      <c r="AL474" s="89"/>
      <c r="AM474" s="89"/>
      <c r="AN474" s="89"/>
      <c r="AO474" s="89"/>
      <c r="AP474" s="89"/>
      <c r="AQ474" s="89"/>
      <c r="AR474" s="89"/>
      <c r="AS474" s="89"/>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c r="BW474" s="89"/>
      <c r="BX474" s="89"/>
      <c r="BY474" s="89"/>
      <c r="BZ474" s="89"/>
      <c r="CA474" s="89"/>
      <c r="CB474" s="89"/>
      <c r="CC474" s="89"/>
      <c r="CD474" s="89"/>
      <c r="CE474" s="89"/>
      <c r="CF474" s="89"/>
      <c r="CG474" s="89"/>
      <c r="CH474" s="89"/>
      <c r="CI474" s="89"/>
      <c r="CJ474" s="89"/>
      <c r="CK474" s="89"/>
      <c r="CL474" s="89"/>
      <c r="CM474" s="89"/>
      <c r="CN474" s="89"/>
      <c r="CO474" s="89"/>
      <c r="CP474" s="89"/>
      <c r="CQ474" s="89"/>
      <c r="CR474" s="89"/>
      <c r="CS474" s="89"/>
      <c r="CT474" s="89"/>
      <c r="CU474" s="89"/>
      <c r="CV474" s="89"/>
      <c r="CW474" s="89"/>
      <c r="CX474" s="89"/>
      <c r="CY474" s="89"/>
      <c r="CZ474" s="89"/>
      <c r="DA474" s="89"/>
      <c r="DB474" s="89"/>
      <c r="DC474" s="89"/>
      <c r="DD474" s="89"/>
      <c r="DE474" s="89"/>
      <c r="DF474" s="89"/>
      <c r="DG474" s="89"/>
      <c r="DH474" s="89"/>
      <c r="DI474" s="89"/>
      <c r="DJ474" s="89"/>
      <c r="DK474" s="89"/>
      <c r="DL474" s="89"/>
      <c r="DM474" s="89"/>
      <c r="DN474" s="89"/>
      <c r="DO474" s="89"/>
      <c r="DP474" s="89"/>
      <c r="DQ474" s="89"/>
      <c r="DR474" s="89"/>
      <c r="DS474" s="89"/>
      <c r="DT474" s="89"/>
      <c r="DU474" s="89"/>
      <c r="DV474" s="89"/>
      <c r="DW474" s="89"/>
      <c r="DX474" s="89"/>
      <c r="DY474" s="89"/>
      <c r="DZ474" s="89"/>
      <c r="EA474" s="89"/>
      <c r="EB474" s="89"/>
      <c r="EC474" s="89"/>
      <c r="ED474" s="89"/>
      <c r="EE474" s="89"/>
      <c r="EF474" s="89"/>
      <c r="EG474" s="89"/>
      <c r="EH474" s="89"/>
      <c r="EI474" s="89"/>
      <c r="EJ474" s="89"/>
      <c r="EK474" s="89"/>
      <c r="EL474" s="89"/>
      <c r="EM474" s="89"/>
      <c r="EN474" s="89"/>
      <c r="EO474" s="89"/>
      <c r="EP474" s="89"/>
      <c r="EQ474" s="89"/>
      <c r="ER474" s="89"/>
      <c r="ES474" s="89"/>
      <c r="ET474" s="89"/>
      <c r="EU474" s="89"/>
      <c r="EV474" s="89"/>
      <c r="EW474" s="89"/>
      <c r="EX474" s="89"/>
      <c r="EY474" s="89"/>
      <c r="EZ474" s="89"/>
      <c r="FA474" s="89"/>
      <c r="FB474" s="89"/>
      <c r="FC474" s="89"/>
      <c r="FD474" s="89"/>
      <c r="FE474" s="89"/>
      <c r="FF474" s="89"/>
      <c r="FG474" s="89"/>
      <c r="FH474" s="89"/>
      <c r="FI474" s="89"/>
      <c r="FJ474" s="89"/>
      <c r="FK474" s="89"/>
      <c r="FL474" s="89"/>
      <c r="FM474" s="89"/>
      <c r="FN474" s="89"/>
      <c r="FO474" s="89"/>
      <c r="FP474" s="89"/>
      <c r="FQ474" s="89"/>
      <c r="FR474" s="89"/>
      <c r="FS474" s="89"/>
      <c r="FT474" s="89"/>
      <c r="FU474" s="89"/>
      <c r="FV474" s="89"/>
      <c r="FW474" s="89"/>
      <c r="FX474" s="89"/>
      <c r="FY474" s="89"/>
      <c r="FZ474" s="89"/>
      <c r="GA474" s="89"/>
      <c r="GB474" s="89"/>
      <c r="GC474" s="89"/>
      <c r="GD474" s="89"/>
      <c r="GE474" s="89"/>
      <c r="GF474" s="89"/>
      <c r="GG474" s="89"/>
      <c r="GH474" s="89"/>
      <c r="GI474" s="89"/>
      <c r="GJ474" s="89"/>
      <c r="GK474" s="89"/>
      <c r="GL474" s="89"/>
      <c r="GM474" s="89"/>
      <c r="GN474" s="89"/>
      <c r="GO474" s="89"/>
      <c r="GP474" s="89"/>
      <c r="GQ474" s="89"/>
      <c r="GR474" s="89"/>
      <c r="GS474" s="89"/>
      <c r="GT474" s="89"/>
      <c r="GU474" s="89"/>
      <c r="GV474" s="89"/>
      <c r="GW474" s="89"/>
      <c r="GX474" s="89"/>
      <c r="GY474" s="89"/>
      <c r="GZ474" s="89"/>
      <c r="HA474" s="89"/>
      <c r="HB474" s="89"/>
      <c r="HC474" s="89"/>
      <c r="HD474" s="89"/>
      <c r="HE474" s="89"/>
      <c r="HF474" s="89"/>
      <c r="HG474" s="89"/>
      <c r="HH474" s="89"/>
      <c r="HI474" s="89"/>
      <c r="HJ474" s="89"/>
      <c r="HK474" s="89"/>
      <c r="HL474" s="89"/>
      <c r="HM474" s="89"/>
      <c r="HN474" s="89"/>
      <c r="HO474" s="89"/>
      <c r="HP474" s="89"/>
      <c r="HQ474" s="89"/>
      <c r="HR474" s="89"/>
      <c r="HS474" s="89"/>
      <c r="HT474" s="89"/>
      <c r="HU474" s="89"/>
      <c r="HV474" s="89"/>
      <c r="HW474" s="89"/>
      <c r="HX474" s="89"/>
      <c r="HY474" s="89"/>
      <c r="HZ474" s="89"/>
      <c r="IA474" s="89"/>
    </row>
    <row r="475" spans="1:16" ht="11.25">
      <c r="A475" s="42" t="s">
        <v>5</v>
      </c>
      <c r="B475" s="30"/>
      <c r="C475" s="30"/>
      <c r="D475" s="131"/>
      <c r="E475" s="131"/>
      <c r="F475" s="34"/>
      <c r="G475" s="131"/>
      <c r="H475" s="131"/>
      <c r="I475" s="131"/>
      <c r="J475" s="34"/>
      <c r="K475" s="34"/>
      <c r="L475" s="131"/>
      <c r="M475" s="131"/>
      <c r="N475" s="131"/>
      <c r="O475" s="131"/>
      <c r="P475" s="34"/>
    </row>
    <row r="476" spans="1:16" ht="24" customHeight="1">
      <c r="A476" s="43" t="s">
        <v>205</v>
      </c>
      <c r="B476" s="32"/>
      <c r="C476" s="32"/>
      <c r="D476" s="35"/>
      <c r="E476" s="35">
        <v>236</v>
      </c>
      <c r="F476" s="35">
        <f>E476</f>
        <v>236</v>
      </c>
      <c r="G476" s="35"/>
      <c r="H476" s="35">
        <v>236</v>
      </c>
      <c r="I476" s="35"/>
      <c r="J476" s="35">
        <f>H476</f>
        <v>236</v>
      </c>
      <c r="K476" s="35" t="e">
        <f>G476/D476*100</f>
        <v>#DIV/0!</v>
      </c>
      <c r="L476" s="35"/>
      <c r="M476" s="35"/>
      <c r="N476" s="35"/>
      <c r="O476" s="35">
        <v>236</v>
      </c>
      <c r="P476" s="35">
        <f>O476</f>
        <v>236</v>
      </c>
    </row>
    <row r="477" spans="1:16" ht="11.25">
      <c r="A477" s="42" t="s">
        <v>7</v>
      </c>
      <c r="B477" s="30"/>
      <c r="C477" s="30"/>
      <c r="D477" s="138"/>
      <c r="E477" s="138"/>
      <c r="F477" s="78"/>
      <c r="G477" s="138"/>
      <c r="H477" s="138"/>
      <c r="I477" s="138"/>
      <c r="J477" s="78"/>
      <c r="K477" s="78"/>
      <c r="L477" s="138"/>
      <c r="M477" s="138"/>
      <c r="N477" s="138"/>
      <c r="O477" s="138"/>
      <c r="P477" s="78"/>
    </row>
    <row r="478" spans="1:16" ht="24" customHeight="1">
      <c r="A478" s="45" t="s">
        <v>206</v>
      </c>
      <c r="B478" s="46"/>
      <c r="C478" s="74"/>
      <c r="D478" s="73"/>
      <c r="E478" s="73">
        <v>162140</v>
      </c>
      <c r="F478" s="73">
        <f>E478</f>
        <v>162140</v>
      </c>
      <c r="G478" s="73"/>
      <c r="H478" s="73">
        <v>257570</v>
      </c>
      <c r="I478" s="73"/>
      <c r="J478" s="73">
        <f>H478</f>
        <v>257570</v>
      </c>
      <c r="K478" s="73" t="e">
        <f>G478/D478*100</f>
        <v>#DIV/0!</v>
      </c>
      <c r="L478" s="73"/>
      <c r="M478" s="73"/>
      <c r="N478" s="73"/>
      <c r="O478" s="73">
        <v>257570</v>
      </c>
      <c r="P478" s="73">
        <f>O478</f>
        <v>257570</v>
      </c>
    </row>
    <row r="479" spans="1:235" s="90" customFormat="1" ht="33.75">
      <c r="A479" s="93" t="s">
        <v>371</v>
      </c>
      <c r="B479" s="93"/>
      <c r="C479" s="94"/>
      <c r="D479" s="102"/>
      <c r="E479" s="102">
        <v>191250</v>
      </c>
      <c r="F479" s="102">
        <f>E479</f>
        <v>191250</v>
      </c>
      <c r="G479" s="102"/>
      <c r="H479" s="102"/>
      <c r="I479" s="102"/>
      <c r="J479" s="102"/>
      <c r="K479" s="102"/>
      <c r="L479" s="102"/>
      <c r="M479" s="102"/>
      <c r="N479" s="102"/>
      <c r="O479" s="102"/>
      <c r="P479" s="102"/>
      <c r="Q479" s="89"/>
      <c r="R479" s="89"/>
      <c r="S479" s="89"/>
      <c r="T479" s="89"/>
      <c r="U479" s="89"/>
      <c r="V479" s="89"/>
      <c r="W479" s="89"/>
      <c r="X479" s="89"/>
      <c r="Y479" s="89"/>
      <c r="Z479" s="89"/>
      <c r="AA479" s="89"/>
      <c r="AB479" s="89"/>
      <c r="AC479" s="89"/>
      <c r="AD479" s="89"/>
      <c r="AE479" s="89"/>
      <c r="AF479" s="89"/>
      <c r="AG479" s="89"/>
      <c r="AH479" s="89"/>
      <c r="AI479" s="89"/>
      <c r="AJ479" s="89"/>
      <c r="AK479" s="89"/>
      <c r="AL479" s="89"/>
      <c r="AM479" s="89"/>
      <c r="AN479" s="89"/>
      <c r="AO479" s="89"/>
      <c r="AP479" s="89"/>
      <c r="AQ479" s="89"/>
      <c r="AR479" s="89"/>
      <c r="AS479" s="89"/>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c r="BW479" s="89"/>
      <c r="BX479" s="89"/>
      <c r="BY479" s="89"/>
      <c r="BZ479" s="89"/>
      <c r="CA479" s="89"/>
      <c r="CB479" s="89"/>
      <c r="CC479" s="89"/>
      <c r="CD479" s="89"/>
      <c r="CE479" s="89"/>
      <c r="CF479" s="89"/>
      <c r="CG479" s="89"/>
      <c r="CH479" s="89"/>
      <c r="CI479" s="89"/>
      <c r="CJ479" s="89"/>
      <c r="CK479" s="89"/>
      <c r="CL479" s="89"/>
      <c r="CM479" s="89"/>
      <c r="CN479" s="89"/>
      <c r="CO479" s="89"/>
      <c r="CP479" s="89"/>
      <c r="CQ479" s="89"/>
      <c r="CR479" s="89"/>
      <c r="CS479" s="89"/>
      <c r="CT479" s="89"/>
      <c r="CU479" s="89"/>
      <c r="CV479" s="89"/>
      <c r="CW479" s="89"/>
      <c r="CX479" s="89"/>
      <c r="CY479" s="89"/>
      <c r="CZ479" s="89"/>
      <c r="DA479" s="89"/>
      <c r="DB479" s="89"/>
      <c r="DC479" s="89"/>
      <c r="DD479" s="89"/>
      <c r="DE479" s="89"/>
      <c r="DF479" s="89"/>
      <c r="DG479" s="89"/>
      <c r="DH479" s="89"/>
      <c r="DI479" s="89"/>
      <c r="DJ479" s="89"/>
      <c r="DK479" s="89"/>
      <c r="DL479" s="89"/>
      <c r="DM479" s="89"/>
      <c r="DN479" s="89"/>
      <c r="DO479" s="89"/>
      <c r="DP479" s="89"/>
      <c r="DQ479" s="89"/>
      <c r="DR479" s="89"/>
      <c r="DS479" s="89"/>
      <c r="DT479" s="89"/>
      <c r="DU479" s="89"/>
      <c r="DV479" s="89"/>
      <c r="DW479" s="89"/>
      <c r="DX479" s="89"/>
      <c r="DY479" s="89"/>
      <c r="DZ479" s="89"/>
      <c r="EA479" s="89"/>
      <c r="EB479" s="89"/>
      <c r="EC479" s="89"/>
      <c r="ED479" s="89"/>
      <c r="EE479" s="89"/>
      <c r="EF479" s="89"/>
      <c r="EG479" s="89"/>
      <c r="EH479" s="89"/>
      <c r="EI479" s="89"/>
      <c r="EJ479" s="89"/>
      <c r="EK479" s="89"/>
      <c r="EL479" s="89"/>
      <c r="EM479" s="89"/>
      <c r="EN479" s="89"/>
      <c r="EO479" s="89"/>
      <c r="EP479" s="89"/>
      <c r="EQ479" s="89"/>
      <c r="ER479" s="89"/>
      <c r="ES479" s="89"/>
      <c r="ET479" s="89"/>
      <c r="EU479" s="89"/>
      <c r="EV479" s="89"/>
      <c r="EW479" s="89"/>
      <c r="EX479" s="89"/>
      <c r="EY479" s="89"/>
      <c r="EZ479" s="89"/>
      <c r="FA479" s="89"/>
      <c r="FB479" s="89"/>
      <c r="FC479" s="89"/>
      <c r="FD479" s="89"/>
      <c r="FE479" s="89"/>
      <c r="FF479" s="89"/>
      <c r="FG479" s="89"/>
      <c r="FH479" s="89"/>
      <c r="FI479" s="89"/>
      <c r="FJ479" s="89"/>
      <c r="FK479" s="89"/>
      <c r="FL479" s="89"/>
      <c r="FM479" s="89"/>
      <c r="FN479" s="89"/>
      <c r="FO479" s="89"/>
      <c r="FP479" s="89"/>
      <c r="FQ479" s="89"/>
      <c r="FR479" s="89"/>
      <c r="FS479" s="89"/>
      <c r="FT479" s="89"/>
      <c r="FU479" s="89"/>
      <c r="FV479" s="89"/>
      <c r="FW479" s="89"/>
      <c r="FX479" s="89"/>
      <c r="FY479" s="89"/>
      <c r="FZ479" s="89"/>
      <c r="GA479" s="89"/>
      <c r="GB479" s="89"/>
      <c r="GC479" s="89"/>
      <c r="GD479" s="89"/>
      <c r="GE479" s="89"/>
      <c r="GF479" s="89"/>
      <c r="GG479" s="89"/>
      <c r="GH479" s="89"/>
      <c r="GI479" s="89"/>
      <c r="GJ479" s="89"/>
      <c r="GK479" s="89"/>
      <c r="GL479" s="89"/>
      <c r="GM479" s="89"/>
      <c r="GN479" s="89"/>
      <c r="GO479" s="89"/>
      <c r="GP479" s="89"/>
      <c r="GQ479" s="89"/>
      <c r="GR479" s="89"/>
      <c r="GS479" s="89"/>
      <c r="GT479" s="89"/>
      <c r="GU479" s="89"/>
      <c r="GV479" s="89"/>
      <c r="GW479" s="89"/>
      <c r="GX479" s="89"/>
      <c r="GY479" s="89"/>
      <c r="GZ479" s="89"/>
      <c r="HA479" s="89"/>
      <c r="HB479" s="89"/>
      <c r="HC479" s="89"/>
      <c r="HD479" s="89"/>
      <c r="HE479" s="89"/>
      <c r="HF479" s="89"/>
      <c r="HG479" s="89"/>
      <c r="HH479" s="89"/>
      <c r="HI479" s="89"/>
      <c r="HJ479" s="89"/>
      <c r="HK479" s="89"/>
      <c r="HL479" s="89"/>
      <c r="HM479" s="89"/>
      <c r="HN479" s="89"/>
      <c r="HO479" s="89"/>
      <c r="HP479" s="89"/>
      <c r="HQ479" s="89"/>
      <c r="HR479" s="89"/>
      <c r="HS479" s="89"/>
      <c r="HT479" s="89"/>
      <c r="HU479" s="89"/>
      <c r="HV479" s="89"/>
      <c r="HW479" s="89"/>
      <c r="HX479" s="89"/>
      <c r="HY479" s="89"/>
      <c r="HZ479" s="89"/>
      <c r="IA479" s="89"/>
    </row>
    <row r="480" spans="1:16" ht="11.25">
      <c r="A480" s="42" t="s">
        <v>4</v>
      </c>
      <c r="B480" s="31"/>
      <c r="C480" s="31"/>
      <c r="D480" s="139"/>
      <c r="E480" s="139"/>
      <c r="F480" s="139"/>
      <c r="G480" s="139"/>
      <c r="H480" s="139"/>
      <c r="I480" s="139"/>
      <c r="J480" s="139"/>
      <c r="K480" s="140"/>
      <c r="L480" s="139"/>
      <c r="M480" s="139"/>
      <c r="N480" s="139"/>
      <c r="O480" s="139"/>
      <c r="P480" s="139"/>
    </row>
    <row r="481" spans="1:16" ht="11.25">
      <c r="A481" s="43" t="s">
        <v>65</v>
      </c>
      <c r="B481" s="33"/>
      <c r="C481" s="33"/>
      <c r="D481" s="35"/>
      <c r="E481" s="35">
        <f>E479/E485</f>
        <v>11.417910447761194</v>
      </c>
      <c r="F481" s="35">
        <f>E481</f>
        <v>11.417910447761194</v>
      </c>
      <c r="G481" s="35"/>
      <c r="H481" s="35"/>
      <c r="I481" s="35"/>
      <c r="J481" s="35"/>
      <c r="K481" s="35"/>
      <c r="L481" s="35"/>
      <c r="M481" s="35"/>
      <c r="N481" s="35"/>
      <c r="O481" s="35"/>
      <c r="P481" s="35"/>
    </row>
    <row r="482" spans="1:16" ht="11.25">
      <c r="A482" s="42" t="s">
        <v>5</v>
      </c>
      <c r="B482" s="31"/>
      <c r="C482" s="31"/>
      <c r="D482" s="132"/>
      <c r="E482" s="132"/>
      <c r="F482" s="35"/>
      <c r="G482" s="132"/>
      <c r="H482" s="132"/>
      <c r="I482" s="132"/>
      <c r="J482" s="35"/>
      <c r="K482" s="35"/>
      <c r="L482" s="132"/>
      <c r="M482" s="132"/>
      <c r="N482" s="132"/>
      <c r="O482" s="132"/>
      <c r="P482" s="35"/>
    </row>
    <row r="483" spans="1:16" ht="24" customHeight="1">
      <c r="A483" s="43" t="s">
        <v>66</v>
      </c>
      <c r="B483" s="33"/>
      <c r="C483" s="33"/>
      <c r="D483" s="35"/>
      <c r="E483" s="35">
        <v>11</v>
      </c>
      <c r="F483" s="35">
        <f>E483</f>
        <v>11</v>
      </c>
      <c r="G483" s="35"/>
      <c r="H483" s="35"/>
      <c r="I483" s="35"/>
      <c r="J483" s="35"/>
      <c r="K483" s="35"/>
      <c r="L483" s="35"/>
      <c r="M483" s="35"/>
      <c r="N483" s="35"/>
      <c r="O483" s="35"/>
      <c r="P483" s="35"/>
    </row>
    <row r="484" spans="1:16" ht="11.25">
      <c r="A484" s="42" t="s">
        <v>7</v>
      </c>
      <c r="B484" s="31"/>
      <c r="C484" s="31"/>
      <c r="D484" s="131"/>
      <c r="E484" s="131"/>
      <c r="F484" s="34"/>
      <c r="G484" s="131"/>
      <c r="H484" s="131"/>
      <c r="I484" s="131"/>
      <c r="J484" s="34"/>
      <c r="K484" s="34"/>
      <c r="L484" s="131"/>
      <c r="M484" s="131"/>
      <c r="N484" s="131"/>
      <c r="O484" s="131"/>
      <c r="P484" s="34"/>
    </row>
    <row r="485" spans="1:16" ht="24" customHeight="1">
      <c r="A485" s="45" t="s">
        <v>67</v>
      </c>
      <c r="B485" s="77"/>
      <c r="C485" s="77"/>
      <c r="D485" s="78"/>
      <c r="E485" s="78">
        <v>16750</v>
      </c>
      <c r="F485" s="78">
        <f>E485</f>
        <v>16750</v>
      </c>
      <c r="G485" s="78"/>
      <c r="H485" s="78"/>
      <c r="I485" s="78"/>
      <c r="J485" s="78"/>
      <c r="K485" s="78"/>
      <c r="L485" s="78"/>
      <c r="M485" s="78"/>
      <c r="N485" s="78"/>
      <c r="O485" s="78"/>
      <c r="P485" s="78"/>
    </row>
    <row r="486" spans="1:235" s="90" customFormat="1" ht="33.75">
      <c r="A486" s="93" t="s">
        <v>372</v>
      </c>
      <c r="B486" s="93"/>
      <c r="C486" s="94"/>
      <c r="D486" s="102"/>
      <c r="E486" s="102"/>
      <c r="F486" s="102"/>
      <c r="G486" s="102"/>
      <c r="H486" s="102">
        <f>H490*H492</f>
        <v>131250</v>
      </c>
      <c r="I486" s="102">
        <f aca="true" t="shared" si="44" ref="I486:Q486">I490*I492</f>
        <v>0</v>
      </c>
      <c r="J486" s="102">
        <f t="shared" si="44"/>
        <v>131250</v>
      </c>
      <c r="K486" s="102">
        <f t="shared" si="44"/>
        <v>0</v>
      </c>
      <c r="L486" s="102">
        <f t="shared" si="44"/>
        <v>0</v>
      </c>
      <c r="M486" s="102">
        <f t="shared" si="44"/>
        <v>0</v>
      </c>
      <c r="N486" s="102">
        <f t="shared" si="44"/>
        <v>0</v>
      </c>
      <c r="O486" s="102">
        <f t="shared" si="44"/>
        <v>131242</v>
      </c>
      <c r="P486" s="102">
        <f t="shared" si="44"/>
        <v>131250</v>
      </c>
      <c r="Q486" s="95">
        <f t="shared" si="44"/>
        <v>0</v>
      </c>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c r="BW486" s="89"/>
      <c r="BX486" s="89"/>
      <c r="BY486" s="89"/>
      <c r="BZ486" s="89"/>
      <c r="CA486" s="89"/>
      <c r="CB486" s="89"/>
      <c r="CC486" s="89"/>
      <c r="CD486" s="89"/>
      <c r="CE486" s="89"/>
      <c r="CF486" s="89"/>
      <c r="CG486" s="89"/>
      <c r="CH486" s="89"/>
      <c r="CI486" s="89"/>
      <c r="CJ486" s="89"/>
      <c r="CK486" s="89"/>
      <c r="CL486" s="89"/>
      <c r="CM486" s="89"/>
      <c r="CN486" s="89"/>
      <c r="CO486" s="89"/>
      <c r="CP486" s="89"/>
      <c r="CQ486" s="89"/>
      <c r="CR486" s="89"/>
      <c r="CS486" s="89"/>
      <c r="CT486" s="89"/>
      <c r="CU486" s="89"/>
      <c r="CV486" s="89"/>
      <c r="CW486" s="89"/>
      <c r="CX486" s="89"/>
      <c r="CY486" s="89"/>
      <c r="CZ486" s="89"/>
      <c r="DA486" s="89"/>
      <c r="DB486" s="89"/>
      <c r="DC486" s="89"/>
      <c r="DD486" s="89"/>
      <c r="DE486" s="89"/>
      <c r="DF486" s="89"/>
      <c r="DG486" s="89"/>
      <c r="DH486" s="89"/>
      <c r="DI486" s="89"/>
      <c r="DJ486" s="89"/>
      <c r="DK486" s="89"/>
      <c r="DL486" s="89"/>
      <c r="DM486" s="89"/>
      <c r="DN486" s="89"/>
      <c r="DO486" s="89"/>
      <c r="DP486" s="89"/>
      <c r="DQ486" s="89"/>
      <c r="DR486" s="89"/>
      <c r="DS486" s="89"/>
      <c r="DT486" s="89"/>
      <c r="DU486" s="89"/>
      <c r="DV486" s="89"/>
      <c r="DW486" s="89"/>
      <c r="DX486" s="89"/>
      <c r="DY486" s="89"/>
      <c r="DZ486" s="89"/>
      <c r="EA486" s="89"/>
      <c r="EB486" s="89"/>
      <c r="EC486" s="89"/>
      <c r="ED486" s="89"/>
      <c r="EE486" s="89"/>
      <c r="EF486" s="89"/>
      <c r="EG486" s="89"/>
      <c r="EH486" s="89"/>
      <c r="EI486" s="89"/>
      <c r="EJ486" s="89"/>
      <c r="EK486" s="89"/>
      <c r="EL486" s="89"/>
      <c r="EM486" s="89"/>
      <c r="EN486" s="89"/>
      <c r="EO486" s="89"/>
      <c r="EP486" s="89"/>
      <c r="EQ486" s="89"/>
      <c r="ER486" s="89"/>
      <c r="ES486" s="89"/>
      <c r="ET486" s="89"/>
      <c r="EU486" s="89"/>
      <c r="EV486" s="89"/>
      <c r="EW486" s="89"/>
      <c r="EX486" s="89"/>
      <c r="EY486" s="89"/>
      <c r="EZ486" s="89"/>
      <c r="FA486" s="89"/>
      <c r="FB486" s="89"/>
      <c r="FC486" s="89"/>
      <c r="FD486" s="89"/>
      <c r="FE486" s="89"/>
      <c r="FF486" s="89"/>
      <c r="FG486" s="89"/>
      <c r="FH486" s="89"/>
      <c r="FI486" s="89"/>
      <c r="FJ486" s="89"/>
      <c r="FK486" s="89"/>
      <c r="FL486" s="89"/>
      <c r="FM486" s="89"/>
      <c r="FN486" s="89"/>
      <c r="FO486" s="89"/>
      <c r="FP486" s="89"/>
      <c r="FQ486" s="89"/>
      <c r="FR486" s="89"/>
      <c r="FS486" s="89"/>
      <c r="FT486" s="89"/>
      <c r="FU486" s="89"/>
      <c r="FV486" s="89"/>
      <c r="FW486" s="89"/>
      <c r="FX486" s="89"/>
      <c r="FY486" s="89"/>
      <c r="FZ486" s="89"/>
      <c r="GA486" s="89"/>
      <c r="GB486" s="89"/>
      <c r="GC486" s="89"/>
      <c r="GD486" s="89"/>
      <c r="GE486" s="89"/>
      <c r="GF486" s="89"/>
      <c r="GG486" s="89"/>
      <c r="GH486" s="89"/>
      <c r="GI486" s="89"/>
      <c r="GJ486" s="89"/>
      <c r="GK486" s="89"/>
      <c r="GL486" s="89"/>
      <c r="GM486" s="89"/>
      <c r="GN486" s="89"/>
      <c r="GO486" s="89"/>
      <c r="GP486" s="89"/>
      <c r="GQ486" s="89"/>
      <c r="GR486" s="89"/>
      <c r="GS486" s="89"/>
      <c r="GT486" s="89"/>
      <c r="GU486" s="89"/>
      <c r="GV486" s="89"/>
      <c r="GW486" s="89"/>
      <c r="GX486" s="89"/>
      <c r="GY486" s="89"/>
      <c r="GZ486" s="89"/>
      <c r="HA486" s="89"/>
      <c r="HB486" s="89"/>
      <c r="HC486" s="89"/>
      <c r="HD486" s="89"/>
      <c r="HE486" s="89"/>
      <c r="HF486" s="89"/>
      <c r="HG486" s="89"/>
      <c r="HH486" s="89"/>
      <c r="HI486" s="89"/>
      <c r="HJ486" s="89"/>
      <c r="HK486" s="89"/>
      <c r="HL486" s="89"/>
      <c r="HM486" s="89"/>
      <c r="HN486" s="89"/>
      <c r="HO486" s="89"/>
      <c r="HP486" s="89"/>
      <c r="HQ486" s="89"/>
      <c r="HR486" s="89"/>
      <c r="HS486" s="89"/>
      <c r="HT486" s="89"/>
      <c r="HU486" s="89"/>
      <c r="HV486" s="89"/>
      <c r="HW486" s="89"/>
      <c r="HX486" s="89"/>
      <c r="HY486" s="89"/>
      <c r="HZ486" s="89"/>
      <c r="IA486" s="89"/>
    </row>
    <row r="487" spans="1:16" ht="11.25">
      <c r="A487" s="42" t="s">
        <v>4</v>
      </c>
      <c r="B487" s="31"/>
      <c r="C487" s="31"/>
      <c r="D487" s="139"/>
      <c r="E487" s="139"/>
      <c r="F487" s="139"/>
      <c r="G487" s="139"/>
      <c r="H487" s="139"/>
      <c r="I487" s="139"/>
      <c r="J487" s="139"/>
      <c r="K487" s="140"/>
      <c r="L487" s="139"/>
      <c r="M487" s="139"/>
      <c r="N487" s="139"/>
      <c r="O487" s="139"/>
      <c r="P487" s="139"/>
    </row>
    <row r="488" spans="1:16" ht="11.25">
      <c r="A488" s="43" t="s">
        <v>65</v>
      </c>
      <c r="B488" s="33"/>
      <c r="C488" s="33"/>
      <c r="D488" s="35"/>
      <c r="E488" s="35"/>
      <c r="F488" s="35"/>
      <c r="G488" s="35"/>
      <c r="H488" s="35">
        <v>8</v>
      </c>
      <c r="I488" s="35"/>
      <c r="J488" s="35">
        <v>8</v>
      </c>
      <c r="K488" s="35"/>
      <c r="L488" s="35"/>
      <c r="M488" s="35"/>
      <c r="N488" s="35"/>
      <c r="O488" s="35">
        <v>8</v>
      </c>
      <c r="P488" s="35">
        <v>8</v>
      </c>
    </row>
    <row r="489" spans="1:16" ht="11.25">
      <c r="A489" s="42" t="s">
        <v>5</v>
      </c>
      <c r="B489" s="31"/>
      <c r="C489" s="31"/>
      <c r="D489" s="132"/>
      <c r="E489" s="132"/>
      <c r="F489" s="35"/>
      <c r="G489" s="132"/>
      <c r="H489" s="132"/>
      <c r="I489" s="132"/>
      <c r="J489" s="35"/>
      <c r="K489" s="35"/>
      <c r="L489" s="132"/>
      <c r="M489" s="132"/>
      <c r="N489" s="132"/>
      <c r="O489" s="132"/>
      <c r="P489" s="35"/>
    </row>
    <row r="490" spans="1:16" ht="24" customHeight="1">
      <c r="A490" s="43" t="s">
        <v>66</v>
      </c>
      <c r="B490" s="33"/>
      <c r="C490" s="33"/>
      <c r="D490" s="35"/>
      <c r="E490" s="35"/>
      <c r="F490" s="35"/>
      <c r="G490" s="35"/>
      <c r="H490" s="35">
        <v>8</v>
      </c>
      <c r="I490" s="35"/>
      <c r="J490" s="35">
        <v>8</v>
      </c>
      <c r="K490" s="35"/>
      <c r="L490" s="35"/>
      <c r="M490" s="35"/>
      <c r="N490" s="35"/>
      <c r="O490" s="35">
        <v>8</v>
      </c>
      <c r="P490" s="35">
        <v>8</v>
      </c>
    </row>
    <row r="491" spans="1:16" ht="11.25">
      <c r="A491" s="42" t="s">
        <v>7</v>
      </c>
      <c r="B491" s="31"/>
      <c r="C491" s="31"/>
      <c r="D491" s="131"/>
      <c r="E491" s="131"/>
      <c r="F491" s="34"/>
      <c r="G491" s="131"/>
      <c r="H491" s="131"/>
      <c r="I491" s="131"/>
      <c r="J491" s="34"/>
      <c r="K491" s="34"/>
      <c r="L491" s="131"/>
      <c r="M491" s="131"/>
      <c r="N491" s="131"/>
      <c r="O491" s="131"/>
      <c r="P491" s="34"/>
    </row>
    <row r="492" spans="1:16" ht="24" customHeight="1">
      <c r="A492" s="45" t="s">
        <v>67</v>
      </c>
      <c r="B492" s="77"/>
      <c r="C492" s="77"/>
      <c r="D492" s="78"/>
      <c r="E492" s="78"/>
      <c r="F492" s="78"/>
      <c r="G492" s="78"/>
      <c r="H492" s="78">
        <v>16406.25</v>
      </c>
      <c r="I492" s="78"/>
      <c r="J492" s="78">
        <v>16406.25</v>
      </c>
      <c r="K492" s="78"/>
      <c r="L492" s="78"/>
      <c r="M492" s="78"/>
      <c r="N492" s="78"/>
      <c r="O492" s="78">
        <v>16405.25</v>
      </c>
      <c r="P492" s="78">
        <v>16406.25</v>
      </c>
    </row>
    <row r="493" spans="1:235" s="90" customFormat="1" ht="35.25" customHeight="1">
      <c r="A493" s="93" t="s">
        <v>373</v>
      </c>
      <c r="B493" s="101"/>
      <c r="C493" s="101"/>
      <c r="D493" s="102"/>
      <c r="E493" s="102"/>
      <c r="F493" s="102"/>
      <c r="G493" s="102"/>
      <c r="H493" s="102">
        <f>H497*H499</f>
        <v>110000</v>
      </c>
      <c r="I493" s="102"/>
      <c r="J493" s="102">
        <f>H493</f>
        <v>110000</v>
      </c>
      <c r="K493" s="102"/>
      <c r="L493" s="102"/>
      <c r="M493" s="102"/>
      <c r="N493" s="102"/>
      <c r="O493" s="102"/>
      <c r="P493" s="102"/>
      <c r="Q493" s="89"/>
      <c r="R493" s="89"/>
      <c r="S493" s="89"/>
      <c r="T493" s="89"/>
      <c r="U493" s="89"/>
      <c r="V493" s="89"/>
      <c r="W493" s="89"/>
      <c r="X493" s="89"/>
      <c r="Y493" s="89"/>
      <c r="Z493" s="89"/>
      <c r="AA493" s="89"/>
      <c r="AB493" s="89"/>
      <c r="AC493" s="89"/>
      <c r="AD493" s="89"/>
      <c r="AE493" s="89"/>
      <c r="AF493" s="89"/>
      <c r="AG493" s="89"/>
      <c r="AH493" s="89"/>
      <c r="AI493" s="89"/>
      <c r="AJ493" s="89"/>
      <c r="AK493" s="89"/>
      <c r="AL493" s="89"/>
      <c r="AM493" s="89"/>
      <c r="AN493" s="89"/>
      <c r="AO493" s="89"/>
      <c r="AP493" s="89"/>
      <c r="AQ493" s="89"/>
      <c r="AR493" s="89"/>
      <c r="AS493" s="89"/>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c r="BW493" s="89"/>
      <c r="BX493" s="89"/>
      <c r="BY493" s="89"/>
      <c r="BZ493" s="89"/>
      <c r="CA493" s="89"/>
      <c r="CB493" s="89"/>
      <c r="CC493" s="89"/>
      <c r="CD493" s="89"/>
      <c r="CE493" s="89"/>
      <c r="CF493" s="89"/>
      <c r="CG493" s="89"/>
      <c r="CH493" s="89"/>
      <c r="CI493" s="89"/>
      <c r="CJ493" s="89"/>
      <c r="CK493" s="89"/>
      <c r="CL493" s="89"/>
      <c r="CM493" s="89"/>
      <c r="CN493" s="89"/>
      <c r="CO493" s="89"/>
      <c r="CP493" s="89"/>
      <c r="CQ493" s="89"/>
      <c r="CR493" s="89"/>
      <c r="CS493" s="89"/>
      <c r="CT493" s="89"/>
      <c r="CU493" s="89"/>
      <c r="CV493" s="89"/>
      <c r="CW493" s="89"/>
      <c r="CX493" s="89"/>
      <c r="CY493" s="89"/>
      <c r="CZ493" s="89"/>
      <c r="DA493" s="89"/>
      <c r="DB493" s="89"/>
      <c r="DC493" s="89"/>
      <c r="DD493" s="89"/>
      <c r="DE493" s="89"/>
      <c r="DF493" s="89"/>
      <c r="DG493" s="89"/>
      <c r="DH493" s="89"/>
      <c r="DI493" s="89"/>
      <c r="DJ493" s="89"/>
      <c r="DK493" s="89"/>
      <c r="DL493" s="89"/>
      <c r="DM493" s="89"/>
      <c r="DN493" s="89"/>
      <c r="DO493" s="89"/>
      <c r="DP493" s="89"/>
      <c r="DQ493" s="89"/>
      <c r="DR493" s="89"/>
      <c r="DS493" s="89"/>
      <c r="DT493" s="89"/>
      <c r="DU493" s="89"/>
      <c r="DV493" s="89"/>
      <c r="DW493" s="89"/>
      <c r="DX493" s="89"/>
      <c r="DY493" s="89"/>
      <c r="DZ493" s="89"/>
      <c r="EA493" s="89"/>
      <c r="EB493" s="89"/>
      <c r="EC493" s="89"/>
      <c r="ED493" s="89"/>
      <c r="EE493" s="89"/>
      <c r="EF493" s="89"/>
      <c r="EG493" s="89"/>
      <c r="EH493" s="89"/>
      <c r="EI493" s="89"/>
      <c r="EJ493" s="89"/>
      <c r="EK493" s="89"/>
      <c r="EL493" s="89"/>
      <c r="EM493" s="89"/>
      <c r="EN493" s="89"/>
      <c r="EO493" s="89"/>
      <c r="EP493" s="89"/>
      <c r="EQ493" s="89"/>
      <c r="ER493" s="89"/>
      <c r="ES493" s="89"/>
      <c r="ET493" s="89"/>
      <c r="EU493" s="89"/>
      <c r="EV493" s="89"/>
      <c r="EW493" s="89"/>
      <c r="EX493" s="89"/>
      <c r="EY493" s="89"/>
      <c r="EZ493" s="89"/>
      <c r="FA493" s="89"/>
      <c r="FB493" s="89"/>
      <c r="FC493" s="89"/>
      <c r="FD493" s="89"/>
      <c r="FE493" s="89"/>
      <c r="FF493" s="89"/>
      <c r="FG493" s="89"/>
      <c r="FH493" s="89"/>
      <c r="FI493" s="89"/>
      <c r="FJ493" s="89"/>
      <c r="FK493" s="89"/>
      <c r="FL493" s="89"/>
      <c r="FM493" s="89"/>
      <c r="FN493" s="89"/>
      <c r="FO493" s="89"/>
      <c r="FP493" s="89"/>
      <c r="FQ493" s="89"/>
      <c r="FR493" s="89"/>
      <c r="FS493" s="89"/>
      <c r="FT493" s="89"/>
      <c r="FU493" s="89"/>
      <c r="FV493" s="89"/>
      <c r="FW493" s="89"/>
      <c r="FX493" s="89"/>
      <c r="FY493" s="89"/>
      <c r="FZ493" s="89"/>
      <c r="GA493" s="89"/>
      <c r="GB493" s="89"/>
      <c r="GC493" s="89"/>
      <c r="GD493" s="89"/>
      <c r="GE493" s="89"/>
      <c r="GF493" s="89"/>
      <c r="GG493" s="89"/>
      <c r="GH493" s="89"/>
      <c r="GI493" s="89"/>
      <c r="GJ493" s="89"/>
      <c r="GK493" s="89"/>
      <c r="GL493" s="89"/>
      <c r="GM493" s="89"/>
      <c r="GN493" s="89"/>
      <c r="GO493" s="89"/>
      <c r="GP493" s="89"/>
      <c r="GQ493" s="89"/>
      <c r="GR493" s="89"/>
      <c r="GS493" s="89"/>
      <c r="GT493" s="89"/>
      <c r="GU493" s="89"/>
      <c r="GV493" s="89"/>
      <c r="GW493" s="89"/>
      <c r="GX493" s="89"/>
      <c r="GY493" s="89"/>
      <c r="GZ493" s="89"/>
      <c r="HA493" s="89"/>
      <c r="HB493" s="89"/>
      <c r="HC493" s="89"/>
      <c r="HD493" s="89"/>
      <c r="HE493" s="89"/>
      <c r="HF493" s="89"/>
      <c r="HG493" s="89"/>
      <c r="HH493" s="89"/>
      <c r="HI493" s="89"/>
      <c r="HJ493" s="89"/>
      <c r="HK493" s="89"/>
      <c r="HL493" s="89"/>
      <c r="HM493" s="89"/>
      <c r="HN493" s="89"/>
      <c r="HO493" s="89"/>
      <c r="HP493" s="89"/>
      <c r="HQ493" s="89"/>
      <c r="HR493" s="89"/>
      <c r="HS493" s="89"/>
      <c r="HT493" s="89"/>
      <c r="HU493" s="89"/>
      <c r="HV493" s="89"/>
      <c r="HW493" s="89"/>
      <c r="HX493" s="89"/>
      <c r="HY493" s="89"/>
      <c r="HZ493" s="89"/>
      <c r="IA493" s="89"/>
    </row>
    <row r="494" spans="1:16" ht="11.25">
      <c r="A494" s="42" t="s">
        <v>4</v>
      </c>
      <c r="B494" s="79"/>
      <c r="C494" s="79"/>
      <c r="D494" s="73"/>
      <c r="E494" s="73"/>
      <c r="F494" s="73"/>
      <c r="G494" s="73"/>
      <c r="H494" s="73"/>
      <c r="I494" s="73"/>
      <c r="J494" s="73"/>
      <c r="K494" s="73"/>
      <c r="L494" s="73"/>
      <c r="M494" s="73"/>
      <c r="N494" s="73"/>
      <c r="O494" s="73"/>
      <c r="P494" s="73"/>
    </row>
    <row r="495" spans="1:16" ht="33.75">
      <c r="A495" s="43" t="s">
        <v>305</v>
      </c>
      <c r="B495" s="79"/>
      <c r="C495" s="79"/>
      <c r="D495" s="73"/>
      <c r="E495" s="73"/>
      <c r="F495" s="73"/>
      <c r="G495" s="73"/>
      <c r="H495" s="73">
        <v>110000</v>
      </c>
      <c r="I495" s="73"/>
      <c r="J495" s="73">
        <f>H495</f>
        <v>110000</v>
      </c>
      <c r="K495" s="73"/>
      <c r="L495" s="73"/>
      <c r="M495" s="73"/>
      <c r="N495" s="73"/>
      <c r="O495" s="73"/>
      <c r="P495" s="73"/>
    </row>
    <row r="496" spans="1:16" ht="11.25">
      <c r="A496" s="42" t="s">
        <v>5</v>
      </c>
      <c r="B496" s="79"/>
      <c r="C496" s="79"/>
      <c r="D496" s="73"/>
      <c r="E496" s="73"/>
      <c r="F496" s="73"/>
      <c r="G496" s="73"/>
      <c r="H496" s="73"/>
      <c r="I496" s="73"/>
      <c r="J496" s="73"/>
      <c r="K496" s="73"/>
      <c r="L496" s="73"/>
      <c r="M496" s="73"/>
      <c r="N496" s="73"/>
      <c r="O496" s="73"/>
      <c r="P496" s="73"/>
    </row>
    <row r="497" spans="1:16" ht="37.5" customHeight="1">
      <c r="A497" s="104" t="s">
        <v>319</v>
      </c>
      <c r="B497" s="79"/>
      <c r="C497" s="79"/>
      <c r="D497" s="73"/>
      <c r="E497" s="73"/>
      <c r="F497" s="73"/>
      <c r="G497" s="73"/>
      <c r="H497" s="73">
        <v>1</v>
      </c>
      <c r="I497" s="73"/>
      <c r="J497" s="73">
        <v>1</v>
      </c>
      <c r="K497" s="73"/>
      <c r="L497" s="73"/>
      <c r="M497" s="73"/>
      <c r="N497" s="73"/>
      <c r="O497" s="73"/>
      <c r="P497" s="73"/>
    </row>
    <row r="498" spans="1:16" ht="11.25">
      <c r="A498" s="42" t="s">
        <v>7</v>
      </c>
      <c r="B498" s="79"/>
      <c r="C498" s="79"/>
      <c r="D498" s="73"/>
      <c r="E498" s="73"/>
      <c r="F498" s="73"/>
      <c r="G498" s="73"/>
      <c r="H498" s="73"/>
      <c r="I498" s="73"/>
      <c r="J498" s="73"/>
      <c r="K498" s="73"/>
      <c r="L498" s="73"/>
      <c r="M498" s="73"/>
      <c r="N498" s="73"/>
      <c r="O498" s="73"/>
      <c r="P498" s="73"/>
    </row>
    <row r="499" spans="1:16" ht="39" customHeight="1">
      <c r="A499" s="45" t="s">
        <v>306</v>
      </c>
      <c r="B499" s="79"/>
      <c r="C499" s="79"/>
      <c r="D499" s="73"/>
      <c r="E499" s="73"/>
      <c r="F499" s="73"/>
      <c r="G499" s="73"/>
      <c r="H499" s="73">
        <v>110000</v>
      </c>
      <c r="I499" s="73"/>
      <c r="J499" s="73">
        <f>J495/H497</f>
        <v>110000</v>
      </c>
      <c r="K499" s="73"/>
      <c r="L499" s="73"/>
      <c r="M499" s="73"/>
      <c r="N499" s="73"/>
      <c r="O499" s="73"/>
      <c r="P499" s="73"/>
    </row>
    <row r="500" spans="1:235" s="90" customFormat="1" ht="57" customHeight="1">
      <c r="A500" s="96" t="s">
        <v>451</v>
      </c>
      <c r="B500" s="101"/>
      <c r="C500" s="101"/>
      <c r="D500" s="102"/>
      <c r="E500" s="102"/>
      <c r="F500" s="102"/>
      <c r="G500" s="102"/>
      <c r="H500" s="102">
        <f>H502*H506</f>
        <v>199000</v>
      </c>
      <c r="I500" s="102"/>
      <c r="J500" s="102">
        <f>G500+H500</f>
        <v>199000</v>
      </c>
      <c r="K500" s="102"/>
      <c r="L500" s="102"/>
      <c r="M500" s="102"/>
      <c r="N500" s="102"/>
      <c r="O500" s="102">
        <f>O502*O504</f>
        <v>75000</v>
      </c>
      <c r="P500" s="102">
        <f>O500</f>
        <v>75000</v>
      </c>
      <c r="Q500" s="89"/>
      <c r="R500" s="89"/>
      <c r="S500" s="89"/>
      <c r="T500" s="89"/>
      <c r="U500" s="89"/>
      <c r="V500" s="89"/>
      <c r="W500" s="89"/>
      <c r="X500" s="89"/>
      <c r="Y500" s="89"/>
      <c r="Z500" s="89"/>
      <c r="AA500" s="89"/>
      <c r="AB500" s="89"/>
      <c r="AC500" s="89"/>
      <c r="AD500" s="89"/>
      <c r="AE500" s="89"/>
      <c r="AF500" s="89"/>
      <c r="AG500" s="89"/>
      <c r="AH500" s="89"/>
      <c r="AI500" s="89"/>
      <c r="AJ500" s="89"/>
      <c r="AK500" s="89"/>
      <c r="AL500" s="89"/>
      <c r="AM500" s="89"/>
      <c r="AN500" s="89"/>
      <c r="AO500" s="89"/>
      <c r="AP500" s="89"/>
      <c r="AQ500" s="89"/>
      <c r="AR500" s="89"/>
      <c r="AS500" s="89"/>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c r="BW500" s="89"/>
      <c r="BX500" s="89"/>
      <c r="BY500" s="89"/>
      <c r="BZ500" s="89"/>
      <c r="CA500" s="89"/>
      <c r="CB500" s="89"/>
      <c r="CC500" s="89"/>
      <c r="CD500" s="89"/>
      <c r="CE500" s="89"/>
      <c r="CF500" s="89"/>
      <c r="CG500" s="89"/>
      <c r="CH500" s="89"/>
      <c r="CI500" s="89"/>
      <c r="CJ500" s="89"/>
      <c r="CK500" s="89"/>
      <c r="CL500" s="89"/>
      <c r="CM500" s="89"/>
      <c r="CN500" s="89"/>
      <c r="CO500" s="89"/>
      <c r="CP500" s="89"/>
      <c r="CQ500" s="89"/>
      <c r="CR500" s="89"/>
      <c r="CS500" s="89"/>
      <c r="CT500" s="89"/>
      <c r="CU500" s="89"/>
      <c r="CV500" s="89"/>
      <c r="CW500" s="89"/>
      <c r="CX500" s="89"/>
      <c r="CY500" s="89"/>
      <c r="CZ500" s="89"/>
      <c r="DA500" s="89"/>
      <c r="DB500" s="89"/>
      <c r="DC500" s="89"/>
      <c r="DD500" s="89"/>
      <c r="DE500" s="89"/>
      <c r="DF500" s="89"/>
      <c r="DG500" s="89"/>
      <c r="DH500" s="89"/>
      <c r="DI500" s="89"/>
      <c r="DJ500" s="89"/>
      <c r="DK500" s="89"/>
      <c r="DL500" s="89"/>
      <c r="DM500" s="89"/>
      <c r="DN500" s="89"/>
      <c r="DO500" s="89"/>
      <c r="DP500" s="89"/>
      <c r="DQ500" s="89"/>
      <c r="DR500" s="89"/>
      <c r="DS500" s="89"/>
      <c r="DT500" s="89"/>
      <c r="DU500" s="89"/>
      <c r="DV500" s="89"/>
      <c r="DW500" s="89"/>
      <c r="DX500" s="89"/>
      <c r="DY500" s="89"/>
      <c r="DZ500" s="89"/>
      <c r="EA500" s="89"/>
      <c r="EB500" s="89"/>
      <c r="EC500" s="89"/>
      <c r="ED500" s="89"/>
      <c r="EE500" s="89"/>
      <c r="EF500" s="89"/>
      <c r="EG500" s="89"/>
      <c r="EH500" s="89"/>
      <c r="EI500" s="89"/>
      <c r="EJ500" s="89"/>
      <c r="EK500" s="89"/>
      <c r="EL500" s="89"/>
      <c r="EM500" s="89"/>
      <c r="EN500" s="89"/>
      <c r="EO500" s="89"/>
      <c r="EP500" s="89"/>
      <c r="EQ500" s="89"/>
      <c r="ER500" s="89"/>
      <c r="ES500" s="89"/>
      <c r="ET500" s="89"/>
      <c r="EU500" s="89"/>
      <c r="EV500" s="89"/>
      <c r="EW500" s="89"/>
      <c r="EX500" s="89"/>
      <c r="EY500" s="89"/>
      <c r="EZ500" s="89"/>
      <c r="FA500" s="89"/>
      <c r="FB500" s="89"/>
      <c r="FC500" s="89"/>
      <c r="FD500" s="89"/>
      <c r="FE500" s="89"/>
      <c r="FF500" s="89"/>
      <c r="FG500" s="89"/>
      <c r="FH500" s="89"/>
      <c r="FI500" s="89"/>
      <c r="FJ500" s="89"/>
      <c r="FK500" s="89"/>
      <c r="FL500" s="89"/>
      <c r="FM500" s="89"/>
      <c r="FN500" s="89"/>
      <c r="FO500" s="89"/>
      <c r="FP500" s="89"/>
      <c r="FQ500" s="89"/>
      <c r="FR500" s="89"/>
      <c r="FS500" s="89"/>
      <c r="FT500" s="89"/>
      <c r="FU500" s="89"/>
      <c r="FV500" s="89"/>
      <c r="FW500" s="89"/>
      <c r="FX500" s="89"/>
      <c r="FY500" s="89"/>
      <c r="FZ500" s="89"/>
      <c r="GA500" s="89"/>
      <c r="GB500" s="89"/>
      <c r="GC500" s="89"/>
      <c r="GD500" s="89"/>
      <c r="GE500" s="89"/>
      <c r="GF500" s="89"/>
      <c r="GG500" s="89"/>
      <c r="GH500" s="89"/>
      <c r="GI500" s="89"/>
      <c r="GJ500" s="89"/>
      <c r="GK500" s="89"/>
      <c r="GL500" s="89"/>
      <c r="GM500" s="89"/>
      <c r="GN500" s="89"/>
      <c r="GO500" s="89"/>
      <c r="GP500" s="89"/>
      <c r="GQ500" s="89"/>
      <c r="GR500" s="89"/>
      <c r="GS500" s="89"/>
      <c r="GT500" s="89"/>
      <c r="GU500" s="89"/>
      <c r="GV500" s="89"/>
      <c r="GW500" s="89"/>
      <c r="GX500" s="89"/>
      <c r="GY500" s="89"/>
      <c r="GZ500" s="89"/>
      <c r="HA500" s="89"/>
      <c r="HB500" s="89"/>
      <c r="HC500" s="89"/>
      <c r="HD500" s="89"/>
      <c r="HE500" s="89"/>
      <c r="HF500" s="89"/>
      <c r="HG500" s="89"/>
      <c r="HH500" s="89"/>
      <c r="HI500" s="89"/>
      <c r="HJ500" s="89"/>
      <c r="HK500" s="89"/>
      <c r="HL500" s="89"/>
      <c r="HM500" s="89"/>
      <c r="HN500" s="89"/>
      <c r="HO500" s="89"/>
      <c r="HP500" s="89"/>
      <c r="HQ500" s="89"/>
      <c r="HR500" s="89"/>
      <c r="HS500" s="89"/>
      <c r="HT500" s="89"/>
      <c r="HU500" s="89"/>
      <c r="HV500" s="89"/>
      <c r="HW500" s="89"/>
      <c r="HX500" s="89"/>
      <c r="HY500" s="89"/>
      <c r="HZ500" s="89"/>
      <c r="IA500" s="89"/>
    </row>
    <row r="501" spans="1:16" ht="11.25">
      <c r="A501" s="85" t="s">
        <v>311</v>
      </c>
      <c r="B501" s="79"/>
      <c r="C501" s="79"/>
      <c r="D501" s="73"/>
      <c r="E501" s="73"/>
      <c r="F501" s="73"/>
      <c r="G501" s="73"/>
      <c r="H501" s="73"/>
      <c r="I501" s="73"/>
      <c r="J501" s="73"/>
      <c r="K501" s="73"/>
      <c r="L501" s="73"/>
      <c r="M501" s="73"/>
      <c r="N501" s="73"/>
      <c r="O501" s="73"/>
      <c r="P501" s="73">
        <f>O501</f>
        <v>0</v>
      </c>
    </row>
    <row r="502" spans="1:16" ht="45">
      <c r="A502" s="206" t="s">
        <v>448</v>
      </c>
      <c r="B502" s="207"/>
      <c r="C502" s="207"/>
      <c r="D502" s="208"/>
      <c r="E502" s="208"/>
      <c r="F502" s="208"/>
      <c r="G502" s="208"/>
      <c r="H502" s="208">
        <v>1</v>
      </c>
      <c r="I502" s="208"/>
      <c r="J502" s="208">
        <f>H502+G502</f>
        <v>1</v>
      </c>
      <c r="K502" s="73"/>
      <c r="L502" s="73"/>
      <c r="M502" s="73"/>
      <c r="N502" s="73"/>
      <c r="O502" s="73">
        <v>1</v>
      </c>
      <c r="P502" s="73">
        <f>O502</f>
        <v>1</v>
      </c>
    </row>
    <row r="503" spans="1:16" ht="11.25">
      <c r="A503" s="85" t="s">
        <v>312</v>
      </c>
      <c r="B503" s="79"/>
      <c r="C503" s="79"/>
      <c r="D503" s="73"/>
      <c r="E503" s="73"/>
      <c r="F503" s="73"/>
      <c r="G503" s="73"/>
      <c r="H503" s="73"/>
      <c r="I503" s="73"/>
      <c r="J503" s="73"/>
      <c r="K503" s="73"/>
      <c r="L503" s="73"/>
      <c r="M503" s="73"/>
      <c r="N503" s="73"/>
      <c r="O503" s="73"/>
      <c r="P503" s="73"/>
    </row>
    <row r="504" spans="1:16" ht="45">
      <c r="A504" s="84" t="s">
        <v>449</v>
      </c>
      <c r="B504" s="79"/>
      <c r="C504" s="79"/>
      <c r="D504" s="73"/>
      <c r="E504" s="73"/>
      <c r="F504" s="73"/>
      <c r="G504" s="73"/>
      <c r="H504" s="73">
        <v>199000</v>
      </c>
      <c r="I504" s="73"/>
      <c r="J504" s="73">
        <f>G504+H504</f>
        <v>199000</v>
      </c>
      <c r="K504" s="73"/>
      <c r="L504" s="73"/>
      <c r="M504" s="73"/>
      <c r="N504" s="73"/>
      <c r="O504" s="73">
        <v>75000</v>
      </c>
      <c r="P504" s="73">
        <f>O504</f>
        <v>75000</v>
      </c>
    </row>
    <row r="505" spans="1:16" ht="11.25">
      <c r="A505" s="85" t="s">
        <v>313</v>
      </c>
      <c r="B505" s="79"/>
      <c r="C505" s="79"/>
      <c r="D505" s="73"/>
      <c r="E505" s="73"/>
      <c r="F505" s="73"/>
      <c r="G505" s="73"/>
      <c r="H505" s="73"/>
      <c r="I505" s="73"/>
      <c r="J505" s="73"/>
      <c r="K505" s="73"/>
      <c r="L505" s="73"/>
      <c r="M505" s="73"/>
      <c r="N505" s="73"/>
      <c r="O505" s="73"/>
      <c r="P505" s="73"/>
    </row>
    <row r="506" spans="1:16" ht="37.5" customHeight="1">
      <c r="A506" s="84" t="s">
        <v>314</v>
      </c>
      <c r="B506" s="79"/>
      <c r="C506" s="79"/>
      <c r="D506" s="73"/>
      <c r="E506" s="73"/>
      <c r="F506" s="73"/>
      <c r="G506" s="73"/>
      <c r="H506" s="73">
        <v>199000</v>
      </c>
      <c r="I506" s="73"/>
      <c r="J506" s="73">
        <f>G506+H506</f>
        <v>199000</v>
      </c>
      <c r="K506" s="73"/>
      <c r="L506" s="73"/>
      <c r="M506" s="73"/>
      <c r="N506" s="73"/>
      <c r="O506" s="73"/>
      <c r="P506" s="73">
        <f>O506</f>
        <v>0</v>
      </c>
    </row>
    <row r="507" spans="1:16" ht="38.25" customHeight="1">
      <c r="A507" s="80" t="s">
        <v>450</v>
      </c>
      <c r="B507" s="180"/>
      <c r="C507" s="180"/>
      <c r="D507" s="181"/>
      <c r="E507" s="181"/>
      <c r="F507" s="181"/>
      <c r="G507" s="102"/>
      <c r="H507" s="102">
        <f>H509+H510</f>
        <v>238000</v>
      </c>
      <c r="I507" s="102"/>
      <c r="J507" s="102">
        <f>G507+H507</f>
        <v>238000</v>
      </c>
      <c r="K507" s="102"/>
      <c r="L507" s="102"/>
      <c r="M507" s="102"/>
      <c r="N507" s="102">
        <f>N509</f>
        <v>0</v>
      </c>
      <c r="O507" s="102">
        <f>O510+O509</f>
        <v>5255000</v>
      </c>
      <c r="P507" s="102">
        <f>O507+N507</f>
        <v>5255000</v>
      </c>
    </row>
    <row r="508" spans="1:16" ht="22.5" customHeight="1">
      <c r="A508" s="42" t="s">
        <v>4</v>
      </c>
      <c r="B508" s="79"/>
      <c r="C508" s="79"/>
      <c r="D508" s="73"/>
      <c r="E508" s="73"/>
      <c r="F508" s="73"/>
      <c r="G508" s="73"/>
      <c r="H508" s="73"/>
      <c r="I508" s="73"/>
      <c r="J508" s="73"/>
      <c r="K508" s="73"/>
      <c r="L508" s="73"/>
      <c r="M508" s="73"/>
      <c r="N508" s="73"/>
      <c r="O508" s="73"/>
      <c r="P508" s="73"/>
    </row>
    <row r="509" spans="1:16" ht="24.75" customHeight="1">
      <c r="A509" s="43" t="s">
        <v>383</v>
      </c>
      <c r="B509" s="79"/>
      <c r="C509" s="79"/>
      <c r="D509" s="73"/>
      <c r="E509" s="73"/>
      <c r="F509" s="73"/>
      <c r="H509" s="73">
        <f>163000+75000</f>
        <v>238000</v>
      </c>
      <c r="J509" s="73">
        <f>H509+H510</f>
        <v>238000</v>
      </c>
      <c r="K509" s="73"/>
      <c r="L509" s="73"/>
      <c r="M509" s="73"/>
      <c r="N509" s="73"/>
      <c r="O509" s="73">
        <f>80000+175000</f>
        <v>255000</v>
      </c>
      <c r="P509" s="73">
        <f>N509</f>
        <v>0</v>
      </c>
    </row>
    <row r="510" spans="1:16" ht="24.75" customHeight="1">
      <c r="A510" s="43" t="s">
        <v>389</v>
      </c>
      <c r="B510" s="79"/>
      <c r="C510" s="79"/>
      <c r="D510" s="73"/>
      <c r="E510" s="73"/>
      <c r="F510" s="73"/>
      <c r="G510" s="73"/>
      <c r="H510" s="73"/>
      <c r="I510" s="73"/>
      <c r="J510" s="73"/>
      <c r="K510" s="73"/>
      <c r="L510" s="73"/>
      <c r="M510" s="73"/>
      <c r="N510" s="73"/>
      <c r="O510" s="73">
        <v>5000000</v>
      </c>
      <c r="P510" s="73">
        <f>O510</f>
        <v>5000000</v>
      </c>
    </row>
    <row r="511" spans="1:16" ht="15.75" customHeight="1">
      <c r="A511" s="42" t="s">
        <v>5</v>
      </c>
      <c r="B511" s="79"/>
      <c r="C511" s="79"/>
      <c r="D511" s="73"/>
      <c r="E511" s="73"/>
      <c r="F511" s="73"/>
      <c r="G511" s="73"/>
      <c r="H511" s="73"/>
      <c r="I511" s="73"/>
      <c r="J511" s="73"/>
      <c r="K511" s="73"/>
      <c r="L511" s="73"/>
      <c r="M511" s="73"/>
      <c r="N511" s="73"/>
      <c r="O511" s="73"/>
      <c r="P511" s="73"/>
    </row>
    <row r="512" spans="1:16" ht="24.75" customHeight="1">
      <c r="A512" s="205" t="s">
        <v>416</v>
      </c>
      <c r="B512" s="79"/>
      <c r="C512" s="79"/>
      <c r="D512" s="73"/>
      <c r="E512" s="73"/>
      <c r="F512" s="73"/>
      <c r="G512" s="73"/>
      <c r="H512" s="189">
        <v>500</v>
      </c>
      <c r="I512" s="73"/>
      <c r="J512" s="73"/>
      <c r="K512" s="73"/>
      <c r="L512" s="73"/>
      <c r="M512" s="73"/>
      <c r="N512" s="73"/>
      <c r="O512" s="190">
        <v>533</v>
      </c>
      <c r="P512" s="73">
        <f>O512</f>
        <v>533</v>
      </c>
    </row>
    <row r="513" spans="1:16" ht="24" customHeight="1">
      <c r="A513" s="191" t="s">
        <v>386</v>
      </c>
      <c r="B513" s="79"/>
      <c r="C513" s="79"/>
      <c r="D513" s="192"/>
      <c r="E513" s="73"/>
      <c r="F513" s="73"/>
      <c r="G513" s="73"/>
      <c r="H513" s="73">
        <v>6</v>
      </c>
      <c r="I513" s="73"/>
      <c r="J513" s="73"/>
      <c r="K513" s="73"/>
      <c r="L513" s="73"/>
      <c r="M513" s="73"/>
      <c r="N513" s="73"/>
      <c r="O513" s="73"/>
      <c r="P513" s="73"/>
    </row>
    <row r="514" spans="1:16" ht="26.25" customHeight="1">
      <c r="A514" s="104" t="s">
        <v>387</v>
      </c>
      <c r="B514" s="79"/>
      <c r="C514" s="79"/>
      <c r="D514" s="73"/>
      <c r="E514" s="73"/>
      <c r="F514" s="73"/>
      <c r="G514" s="73"/>
      <c r="H514" s="73"/>
      <c r="I514" s="73"/>
      <c r="J514" s="73"/>
      <c r="K514" s="73"/>
      <c r="L514" s="73"/>
      <c r="M514" s="73"/>
      <c r="N514" s="73"/>
      <c r="O514" s="190">
        <v>50</v>
      </c>
      <c r="P514" s="73">
        <f>O514</f>
        <v>50</v>
      </c>
    </row>
    <row r="515" spans="1:16" ht="11.25" customHeight="1">
      <c r="A515" s="42" t="s">
        <v>7</v>
      </c>
      <c r="B515" s="79"/>
      <c r="C515" s="79"/>
      <c r="D515" s="73"/>
      <c r="E515" s="73"/>
      <c r="F515" s="73"/>
      <c r="G515" s="73"/>
      <c r="H515" s="73"/>
      <c r="I515" s="73"/>
      <c r="J515" s="73"/>
      <c r="K515" s="73"/>
      <c r="L515" s="73"/>
      <c r="M515" s="73"/>
      <c r="N515" s="73"/>
      <c r="O515" s="73"/>
      <c r="P515" s="73"/>
    </row>
    <row r="516" spans="1:16" ht="23.25" customHeight="1">
      <c r="A516" s="45" t="s">
        <v>384</v>
      </c>
      <c r="B516" s="79"/>
      <c r="C516" s="79"/>
      <c r="D516" s="73"/>
      <c r="E516" s="73"/>
      <c r="F516" s="73"/>
      <c r="G516" s="73"/>
      <c r="H516" s="73">
        <f>75000/H512</f>
        <v>150</v>
      </c>
      <c r="I516" s="73"/>
      <c r="J516" s="73">
        <f>H516</f>
        <v>150</v>
      </c>
      <c r="K516" s="73"/>
      <c r="L516" s="73"/>
      <c r="M516" s="73"/>
      <c r="N516" s="73"/>
      <c r="O516" s="73">
        <f>O509/O512</f>
        <v>478.42401500938087</v>
      </c>
      <c r="P516" s="73">
        <f>O516</f>
        <v>478.42401500938087</v>
      </c>
    </row>
    <row r="517" spans="1:16" ht="25.5" customHeight="1">
      <c r="A517" s="45" t="s">
        <v>385</v>
      </c>
      <c r="B517" s="79"/>
      <c r="C517" s="79"/>
      <c r="D517" s="73"/>
      <c r="E517" s="73"/>
      <c r="F517" s="73"/>
      <c r="G517" s="73"/>
      <c r="H517" s="73">
        <f>163000/H513</f>
        <v>27166.666666666668</v>
      </c>
      <c r="I517" s="73"/>
      <c r="J517" s="73">
        <f>I517</f>
        <v>0</v>
      </c>
      <c r="K517" s="73"/>
      <c r="L517" s="73"/>
      <c r="M517" s="73"/>
      <c r="N517" s="73"/>
      <c r="O517" s="73"/>
      <c r="P517" s="73"/>
    </row>
    <row r="518" spans="1:16" ht="30.75" customHeight="1">
      <c r="A518" s="104" t="s">
        <v>388</v>
      </c>
      <c r="B518" s="79"/>
      <c r="C518" s="79"/>
      <c r="D518" s="73"/>
      <c r="E518" s="73"/>
      <c r="F518" s="73"/>
      <c r="G518" s="73"/>
      <c r="H518" s="73"/>
      <c r="I518" s="73"/>
      <c r="J518" s="73"/>
      <c r="K518" s="73"/>
      <c r="L518" s="73"/>
      <c r="M518" s="73"/>
      <c r="N518" s="73"/>
      <c r="O518" s="73">
        <f>O510/O514</f>
        <v>100000</v>
      </c>
      <c r="P518" s="73">
        <f>O518</f>
        <v>100000</v>
      </c>
    </row>
    <row r="519" spans="1:235" s="83" customFormat="1" ht="16.5" customHeight="1">
      <c r="A519" s="105" t="s">
        <v>420</v>
      </c>
      <c r="B519" s="105"/>
      <c r="C519" s="105"/>
      <c r="D519" s="116">
        <f>D520</f>
        <v>2172800</v>
      </c>
      <c r="E519" s="116">
        <f>E528</f>
        <v>13000</v>
      </c>
      <c r="F519" s="116">
        <f>D519+E519</f>
        <v>2185800</v>
      </c>
      <c r="G519" s="116">
        <f>G520</f>
        <v>298340</v>
      </c>
      <c r="H519" s="116"/>
      <c r="I519" s="116">
        <f>I520</f>
        <v>0</v>
      </c>
      <c r="J519" s="116">
        <f>G519</f>
        <v>298340</v>
      </c>
      <c r="K519" s="116" t="e">
        <f>#REF!+K520</f>
        <v>#REF!</v>
      </c>
      <c r="L519" s="116" t="e">
        <f>#REF!+L520</f>
        <v>#REF!</v>
      </c>
      <c r="M519" s="116" t="e">
        <f>#REF!+M520</f>
        <v>#REF!</v>
      </c>
      <c r="N519" s="116">
        <f>N520</f>
        <v>1634700</v>
      </c>
      <c r="O519" s="116">
        <f>O520</f>
        <v>0</v>
      </c>
      <c r="P519" s="116">
        <f>N519</f>
        <v>1634700</v>
      </c>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8"/>
      <c r="AL519" s="118"/>
      <c r="AM519" s="118"/>
      <c r="AN519" s="118"/>
      <c r="AO519" s="118"/>
      <c r="AP519" s="118"/>
      <c r="AQ519" s="118"/>
      <c r="AR519" s="118"/>
      <c r="AS519" s="118"/>
      <c r="AT519" s="118"/>
      <c r="AU519" s="118"/>
      <c r="AV519" s="118"/>
      <c r="AW519" s="118"/>
      <c r="AX519" s="118"/>
      <c r="AY519" s="118"/>
      <c r="AZ519" s="118"/>
      <c r="BA519" s="118"/>
      <c r="BB519" s="118"/>
      <c r="BC519" s="118"/>
      <c r="BD519" s="118"/>
      <c r="BE519" s="118"/>
      <c r="BF519" s="118"/>
      <c r="BG519" s="118"/>
      <c r="BH519" s="118"/>
      <c r="BI519" s="118"/>
      <c r="BJ519" s="118"/>
      <c r="BK519" s="118"/>
      <c r="BL519" s="118"/>
      <c r="BM519" s="118"/>
      <c r="BN519" s="118"/>
      <c r="BO519" s="118"/>
      <c r="BP519" s="118"/>
      <c r="BQ519" s="118"/>
      <c r="BR519" s="118"/>
      <c r="BS519" s="118"/>
      <c r="BT519" s="118"/>
      <c r="BU519" s="118"/>
      <c r="BV519" s="118"/>
      <c r="BW519" s="118"/>
      <c r="BX519" s="118"/>
      <c r="BY519" s="118"/>
      <c r="BZ519" s="118"/>
      <c r="CA519" s="118"/>
      <c r="CB519" s="118"/>
      <c r="CC519" s="118"/>
      <c r="CD519" s="118"/>
      <c r="CE519" s="118"/>
      <c r="CF519" s="118"/>
      <c r="CG519" s="118"/>
      <c r="CH519" s="118"/>
      <c r="CI519" s="118"/>
      <c r="CJ519" s="118"/>
      <c r="CK519" s="118"/>
      <c r="CL519" s="118"/>
      <c r="CM519" s="118"/>
      <c r="CN519" s="118"/>
      <c r="CO519" s="118"/>
      <c r="CP519" s="118"/>
      <c r="CQ519" s="118"/>
      <c r="CR519" s="118"/>
      <c r="CS519" s="118"/>
      <c r="CT519" s="118"/>
      <c r="CU519" s="118"/>
      <c r="CV519" s="118"/>
      <c r="CW519" s="118"/>
      <c r="CX519" s="118"/>
      <c r="CY519" s="118"/>
      <c r="CZ519" s="118"/>
      <c r="DA519" s="118"/>
      <c r="DB519" s="118"/>
      <c r="DC519" s="118"/>
      <c r="DD519" s="118"/>
      <c r="DE519" s="118"/>
      <c r="DF519" s="118"/>
      <c r="DG519" s="118"/>
      <c r="DH519" s="118"/>
      <c r="DI519" s="118"/>
      <c r="DJ519" s="118"/>
      <c r="DK519" s="118"/>
      <c r="DL519" s="118"/>
      <c r="DM519" s="118"/>
      <c r="DN519" s="118"/>
      <c r="DO519" s="118"/>
      <c r="DP519" s="118"/>
      <c r="DQ519" s="118"/>
      <c r="DR519" s="118"/>
      <c r="DS519" s="118"/>
      <c r="DT519" s="118"/>
      <c r="DU519" s="118"/>
      <c r="DV519" s="118"/>
      <c r="DW519" s="118"/>
      <c r="DX519" s="118"/>
      <c r="DY519" s="118"/>
      <c r="DZ519" s="118"/>
      <c r="EA519" s="118"/>
      <c r="EB519" s="118"/>
      <c r="EC519" s="118"/>
      <c r="ED519" s="118"/>
      <c r="EE519" s="118"/>
      <c r="EF519" s="118"/>
      <c r="EG519" s="118"/>
      <c r="EH519" s="118"/>
      <c r="EI519" s="118"/>
      <c r="EJ519" s="118"/>
      <c r="EK519" s="118"/>
      <c r="EL519" s="118"/>
      <c r="EM519" s="118"/>
      <c r="EN519" s="118"/>
      <c r="EO519" s="118"/>
      <c r="EP519" s="118"/>
      <c r="EQ519" s="118"/>
      <c r="ER519" s="118"/>
      <c r="ES519" s="118"/>
      <c r="ET519" s="118"/>
      <c r="EU519" s="118"/>
      <c r="EV519" s="118"/>
      <c r="EW519" s="118"/>
      <c r="EX519" s="118"/>
      <c r="EY519" s="118"/>
      <c r="EZ519" s="118"/>
      <c r="FA519" s="118"/>
      <c r="FB519" s="118"/>
      <c r="FC519" s="118"/>
      <c r="FD519" s="118"/>
      <c r="FE519" s="118"/>
      <c r="FF519" s="118"/>
      <c r="FG519" s="118"/>
      <c r="FH519" s="118"/>
      <c r="FI519" s="118"/>
      <c r="FJ519" s="118"/>
      <c r="FK519" s="118"/>
      <c r="FL519" s="118"/>
      <c r="FM519" s="118"/>
      <c r="FN519" s="118"/>
      <c r="FO519" s="118"/>
      <c r="FP519" s="118"/>
      <c r="FQ519" s="118"/>
      <c r="FR519" s="118"/>
      <c r="FS519" s="118"/>
      <c r="FT519" s="118"/>
      <c r="FU519" s="118"/>
      <c r="FV519" s="118"/>
      <c r="FW519" s="118"/>
      <c r="FX519" s="118"/>
      <c r="FY519" s="118"/>
      <c r="FZ519" s="118"/>
      <c r="GA519" s="118"/>
      <c r="GB519" s="118"/>
      <c r="GC519" s="118"/>
      <c r="GD519" s="118"/>
      <c r="GE519" s="118"/>
      <c r="GF519" s="118"/>
      <c r="GG519" s="118"/>
      <c r="GH519" s="118"/>
      <c r="GI519" s="118"/>
      <c r="GJ519" s="118"/>
      <c r="GK519" s="118"/>
      <c r="GL519" s="118"/>
      <c r="GM519" s="118"/>
      <c r="GN519" s="118"/>
      <c r="GO519" s="118"/>
      <c r="GP519" s="118"/>
      <c r="GQ519" s="118"/>
      <c r="GR519" s="118"/>
      <c r="GS519" s="118"/>
      <c r="GT519" s="118"/>
      <c r="GU519" s="118"/>
      <c r="GV519" s="118"/>
      <c r="GW519" s="118"/>
      <c r="GX519" s="118"/>
      <c r="GY519" s="118"/>
      <c r="GZ519" s="118"/>
      <c r="HA519" s="118"/>
      <c r="HB519" s="118"/>
      <c r="HC519" s="118"/>
      <c r="HD519" s="118"/>
      <c r="HE519" s="118"/>
      <c r="HF519" s="118"/>
      <c r="HG519" s="118"/>
      <c r="HH519" s="118"/>
      <c r="HI519" s="118"/>
      <c r="HJ519" s="118"/>
      <c r="HK519" s="118"/>
      <c r="HL519" s="118"/>
      <c r="HM519" s="118"/>
      <c r="HN519" s="118"/>
      <c r="HO519" s="118"/>
      <c r="HP519" s="118"/>
      <c r="HQ519" s="118"/>
      <c r="HR519" s="118"/>
      <c r="HS519" s="118"/>
      <c r="HT519" s="118"/>
      <c r="HU519" s="118"/>
      <c r="HV519" s="118"/>
      <c r="HW519" s="118"/>
      <c r="HX519" s="118"/>
      <c r="HY519" s="118"/>
      <c r="HZ519" s="118"/>
      <c r="IA519" s="118"/>
    </row>
    <row r="520" spans="1:235" s="90" customFormat="1" ht="29.25" customHeight="1">
      <c r="A520" s="80" t="s">
        <v>390</v>
      </c>
      <c r="B520" s="86"/>
      <c r="C520" s="86"/>
      <c r="D520" s="87">
        <f>D523</f>
        <v>2172800</v>
      </c>
      <c r="E520" s="87"/>
      <c r="F520" s="87">
        <f>D520</f>
        <v>2172800</v>
      </c>
      <c r="G520" s="87">
        <f>G523</f>
        <v>298340</v>
      </c>
      <c r="H520" s="87"/>
      <c r="I520" s="87">
        <f>I523</f>
        <v>0</v>
      </c>
      <c r="J520" s="87">
        <f>G520</f>
        <v>298340</v>
      </c>
      <c r="K520" s="87"/>
      <c r="L520" s="87"/>
      <c r="M520" s="87"/>
      <c r="N520" s="87">
        <f>N523</f>
        <v>1634700</v>
      </c>
      <c r="O520" s="87">
        <f>O523</f>
        <v>0</v>
      </c>
      <c r="P520" s="87">
        <f>N520</f>
        <v>1634700</v>
      </c>
      <c r="Q520" s="89"/>
      <c r="R520" s="89"/>
      <c r="S520" s="89"/>
      <c r="T520" s="89"/>
      <c r="U520" s="89"/>
      <c r="V520" s="89"/>
      <c r="W520" s="89"/>
      <c r="X520" s="89"/>
      <c r="Y520" s="89"/>
      <c r="Z520" s="89"/>
      <c r="AA520" s="89"/>
      <c r="AB520" s="89"/>
      <c r="AC520" s="89"/>
      <c r="AD520" s="89"/>
      <c r="AE520" s="89"/>
      <c r="AF520" s="89"/>
      <c r="AG520" s="89"/>
      <c r="AH520" s="89"/>
      <c r="AI520" s="89"/>
      <c r="AJ520" s="89"/>
      <c r="AK520" s="89"/>
      <c r="AL520" s="89"/>
      <c r="AM520" s="89"/>
      <c r="AN520" s="89"/>
      <c r="AO520" s="89"/>
      <c r="AP520" s="89"/>
      <c r="AQ520" s="89"/>
      <c r="AR520" s="89"/>
      <c r="AS520" s="89"/>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c r="BW520" s="89"/>
      <c r="BX520" s="89"/>
      <c r="BY520" s="89"/>
      <c r="BZ520" s="89"/>
      <c r="CA520" s="89"/>
      <c r="CB520" s="89"/>
      <c r="CC520" s="89"/>
      <c r="CD520" s="89"/>
      <c r="CE520" s="89"/>
      <c r="CF520" s="89"/>
      <c r="CG520" s="89"/>
      <c r="CH520" s="89"/>
      <c r="CI520" s="89"/>
      <c r="CJ520" s="89"/>
      <c r="CK520" s="89"/>
      <c r="CL520" s="89"/>
      <c r="CM520" s="89"/>
      <c r="CN520" s="89"/>
      <c r="CO520" s="89"/>
      <c r="CP520" s="89"/>
      <c r="CQ520" s="89"/>
      <c r="CR520" s="89"/>
      <c r="CS520" s="89"/>
      <c r="CT520" s="89"/>
      <c r="CU520" s="89"/>
      <c r="CV520" s="89"/>
      <c r="CW520" s="89"/>
      <c r="CX520" s="89"/>
      <c r="CY520" s="89"/>
      <c r="CZ520" s="89"/>
      <c r="DA520" s="89"/>
      <c r="DB520" s="89"/>
      <c r="DC520" s="89"/>
      <c r="DD520" s="89"/>
      <c r="DE520" s="89"/>
      <c r="DF520" s="89"/>
      <c r="DG520" s="89"/>
      <c r="DH520" s="89"/>
      <c r="DI520" s="89"/>
      <c r="DJ520" s="89"/>
      <c r="DK520" s="89"/>
      <c r="DL520" s="89"/>
      <c r="DM520" s="89"/>
      <c r="DN520" s="89"/>
      <c r="DO520" s="89"/>
      <c r="DP520" s="89"/>
      <c r="DQ520" s="89"/>
      <c r="DR520" s="89"/>
      <c r="DS520" s="89"/>
      <c r="DT520" s="89"/>
      <c r="DU520" s="89"/>
      <c r="DV520" s="89"/>
      <c r="DW520" s="89"/>
      <c r="DX520" s="89"/>
      <c r="DY520" s="89"/>
      <c r="DZ520" s="89"/>
      <c r="EA520" s="89"/>
      <c r="EB520" s="89"/>
      <c r="EC520" s="89"/>
      <c r="ED520" s="89"/>
      <c r="EE520" s="89"/>
      <c r="EF520" s="89"/>
      <c r="EG520" s="89"/>
      <c r="EH520" s="89"/>
      <c r="EI520" s="89"/>
      <c r="EJ520" s="89"/>
      <c r="EK520" s="89"/>
      <c r="EL520" s="89"/>
      <c r="EM520" s="89"/>
      <c r="EN520" s="89"/>
      <c r="EO520" s="89"/>
      <c r="EP520" s="89"/>
      <c r="EQ520" s="89"/>
      <c r="ER520" s="89"/>
      <c r="ES520" s="89"/>
      <c r="ET520" s="89"/>
      <c r="EU520" s="89"/>
      <c r="EV520" s="89"/>
      <c r="EW520" s="89"/>
      <c r="EX520" s="89"/>
      <c r="EY520" s="89"/>
      <c r="EZ520" s="89"/>
      <c r="FA520" s="89"/>
      <c r="FB520" s="89"/>
      <c r="FC520" s="89"/>
      <c r="FD520" s="89"/>
      <c r="FE520" s="89"/>
      <c r="FF520" s="89"/>
      <c r="FG520" s="89"/>
      <c r="FH520" s="89"/>
      <c r="FI520" s="89"/>
      <c r="FJ520" s="89"/>
      <c r="FK520" s="89"/>
      <c r="FL520" s="89"/>
      <c r="FM520" s="89"/>
      <c r="FN520" s="89"/>
      <c r="FO520" s="89"/>
      <c r="FP520" s="89"/>
      <c r="FQ520" s="89"/>
      <c r="FR520" s="89"/>
      <c r="FS520" s="89"/>
      <c r="FT520" s="89"/>
      <c r="FU520" s="89"/>
      <c r="FV520" s="89"/>
      <c r="FW520" s="89"/>
      <c r="FX520" s="89"/>
      <c r="FY520" s="89"/>
      <c r="FZ520" s="89"/>
      <c r="GA520" s="89"/>
      <c r="GB520" s="89"/>
      <c r="GC520" s="89"/>
      <c r="GD520" s="89"/>
      <c r="GE520" s="89"/>
      <c r="GF520" s="89"/>
      <c r="GG520" s="89"/>
      <c r="GH520" s="89"/>
      <c r="GI520" s="89"/>
      <c r="GJ520" s="89"/>
      <c r="GK520" s="89"/>
      <c r="GL520" s="89"/>
      <c r="GM520" s="89"/>
      <c r="GN520" s="89"/>
      <c r="GO520" s="89"/>
      <c r="GP520" s="89"/>
      <c r="GQ520" s="89"/>
      <c r="GR520" s="89"/>
      <c r="GS520" s="89"/>
      <c r="GT520" s="89"/>
      <c r="GU520" s="89"/>
      <c r="GV520" s="89"/>
      <c r="GW520" s="89"/>
      <c r="GX520" s="89"/>
      <c r="GY520" s="89"/>
      <c r="GZ520" s="89"/>
      <c r="HA520" s="89"/>
      <c r="HB520" s="89"/>
      <c r="HC520" s="89"/>
      <c r="HD520" s="89"/>
      <c r="HE520" s="89"/>
      <c r="HF520" s="89"/>
      <c r="HG520" s="89"/>
      <c r="HH520" s="89"/>
      <c r="HI520" s="89"/>
      <c r="HJ520" s="89"/>
      <c r="HK520" s="89"/>
      <c r="HL520" s="89"/>
      <c r="HM520" s="89"/>
      <c r="HN520" s="89"/>
      <c r="HO520" s="89"/>
      <c r="HP520" s="89"/>
      <c r="HQ520" s="89"/>
      <c r="HR520" s="89"/>
      <c r="HS520" s="89"/>
      <c r="HT520" s="89"/>
      <c r="HU520" s="89"/>
      <c r="HV520" s="89"/>
      <c r="HW520" s="89"/>
      <c r="HX520" s="89"/>
      <c r="HY520" s="89"/>
      <c r="HZ520" s="89"/>
      <c r="IA520" s="89"/>
    </row>
    <row r="521" spans="1:16" ht="26.25" customHeight="1">
      <c r="A521" s="44" t="s">
        <v>207</v>
      </c>
      <c r="B521" s="7"/>
      <c r="C521" s="7"/>
      <c r="D521" s="127"/>
      <c r="E521" s="127"/>
      <c r="F521" s="127"/>
      <c r="G521" s="127"/>
      <c r="H521" s="127"/>
      <c r="I521" s="127"/>
      <c r="J521" s="127"/>
      <c r="K521" s="14"/>
      <c r="L521" s="14"/>
      <c r="M521" s="14"/>
      <c r="N521" s="127"/>
      <c r="O521" s="127"/>
      <c r="P521" s="127"/>
    </row>
    <row r="522" spans="1:16" ht="11.25">
      <c r="A522" s="20" t="s">
        <v>4</v>
      </c>
      <c r="B522" s="7"/>
      <c r="C522" s="7"/>
      <c r="D522" s="14"/>
      <c r="E522" s="14"/>
      <c r="F522" s="14"/>
      <c r="G522" s="14"/>
      <c r="H522" s="14"/>
      <c r="I522" s="14"/>
      <c r="J522" s="14"/>
      <c r="K522" s="14"/>
      <c r="L522" s="14"/>
      <c r="M522" s="14"/>
      <c r="N522" s="14"/>
      <c r="O522" s="14"/>
      <c r="P522" s="14"/>
    </row>
    <row r="523" spans="1:16" ht="35.25" customHeight="1">
      <c r="A523" s="53" t="s">
        <v>262</v>
      </c>
      <c r="B523" s="57"/>
      <c r="C523" s="57"/>
      <c r="D523" s="60">
        <f>458700+125100+1589000</f>
        <v>2172800</v>
      </c>
      <c r="E523" s="60"/>
      <c r="F523" s="60">
        <f>D523</f>
        <v>2172800</v>
      </c>
      <c r="G523" s="14">
        <f>221340+30000+96800-49800</f>
        <v>298340</v>
      </c>
      <c r="H523" s="14"/>
      <c r="I523" s="14"/>
      <c r="J523" s="14">
        <f>G523</f>
        <v>298340</v>
      </c>
      <c r="K523" s="14"/>
      <c r="L523" s="14"/>
      <c r="M523" s="14"/>
      <c r="N523" s="14">
        <f>N525*N527</f>
        <v>1634700</v>
      </c>
      <c r="O523" s="14"/>
      <c r="P523" s="14">
        <f>N523</f>
        <v>1634700</v>
      </c>
    </row>
    <row r="524" spans="1:16" ht="11.25">
      <c r="A524" s="52" t="s">
        <v>5</v>
      </c>
      <c r="B524" s="57"/>
      <c r="C524" s="57"/>
      <c r="D524" s="60"/>
      <c r="E524" s="60"/>
      <c r="F524" s="60"/>
      <c r="G524" s="14"/>
      <c r="H524" s="14"/>
      <c r="I524" s="14"/>
      <c r="J524" s="14"/>
      <c r="K524" s="14"/>
      <c r="L524" s="14"/>
      <c r="M524" s="14"/>
      <c r="N524" s="14"/>
      <c r="O524" s="14"/>
      <c r="P524" s="14"/>
    </row>
    <row r="525" spans="1:16" ht="27" customHeight="1">
      <c r="A525" s="53" t="s">
        <v>236</v>
      </c>
      <c r="B525" s="57"/>
      <c r="C525" s="57"/>
      <c r="D525" s="60">
        <v>3</v>
      </c>
      <c r="E525" s="60"/>
      <c r="F525" s="60">
        <f>D525</f>
        <v>3</v>
      </c>
      <c r="G525" s="14">
        <v>6</v>
      </c>
      <c r="H525" s="14"/>
      <c r="I525" s="14"/>
      <c r="J525" s="14">
        <v>6</v>
      </c>
      <c r="K525" s="14"/>
      <c r="L525" s="14"/>
      <c r="M525" s="14"/>
      <c r="N525" s="14">
        <v>4</v>
      </c>
      <c r="O525" s="14"/>
      <c r="P525" s="14">
        <f>N525</f>
        <v>4</v>
      </c>
    </row>
    <row r="526" spans="1:16" ht="11.25">
      <c r="A526" s="52" t="s">
        <v>7</v>
      </c>
      <c r="B526" s="57"/>
      <c r="C526" s="57"/>
      <c r="D526" s="60"/>
      <c r="E526" s="60"/>
      <c r="F526" s="60"/>
      <c r="G526" s="14"/>
      <c r="H526" s="14"/>
      <c r="I526" s="14"/>
      <c r="J526" s="14"/>
      <c r="K526" s="14"/>
      <c r="L526" s="14"/>
      <c r="M526" s="14"/>
      <c r="N526" s="14"/>
      <c r="O526" s="14"/>
      <c r="P526" s="14"/>
    </row>
    <row r="527" spans="1:16" ht="24.75" customHeight="1">
      <c r="A527" s="21" t="s">
        <v>210</v>
      </c>
      <c r="B527" s="7"/>
      <c r="C527" s="7"/>
      <c r="D527" s="60">
        <f>D523/D525</f>
        <v>724266.6666666666</v>
      </c>
      <c r="E527" s="60"/>
      <c r="F527" s="60">
        <f>F523/F525</f>
        <v>724266.6666666666</v>
      </c>
      <c r="G527" s="14">
        <f>G523/G525</f>
        <v>49723.333333333336</v>
      </c>
      <c r="H527" s="14"/>
      <c r="I527" s="14"/>
      <c r="J527" s="14">
        <f>J523/J525</f>
        <v>49723.333333333336</v>
      </c>
      <c r="K527" s="14"/>
      <c r="L527" s="14"/>
      <c r="M527" s="14"/>
      <c r="N527" s="14">
        <v>408675</v>
      </c>
      <c r="O527" s="14"/>
      <c r="P527" s="14">
        <f>P523/P525</f>
        <v>408675</v>
      </c>
    </row>
    <row r="528" spans="1:235" s="90" customFormat="1" ht="33.75">
      <c r="A528" s="80" t="s">
        <v>391</v>
      </c>
      <c r="B528" s="86"/>
      <c r="C528" s="86"/>
      <c r="D528" s="87" t="str">
        <f>D530</f>
        <v> </v>
      </c>
      <c r="E528" s="87">
        <f>E530</f>
        <v>13000</v>
      </c>
      <c r="F528" s="87">
        <f>E528</f>
        <v>13000</v>
      </c>
      <c r="G528" s="87"/>
      <c r="H528" s="87"/>
      <c r="I528" s="87"/>
      <c r="J528" s="87"/>
      <c r="K528" s="87"/>
      <c r="L528" s="87"/>
      <c r="M528" s="87"/>
      <c r="N528" s="87"/>
      <c r="O528" s="87"/>
      <c r="P528" s="87"/>
      <c r="Q528" s="89"/>
      <c r="R528" s="89"/>
      <c r="S528" s="89"/>
      <c r="T528" s="89"/>
      <c r="U528" s="89"/>
      <c r="V528" s="89"/>
      <c r="W528" s="89"/>
      <c r="X528" s="89"/>
      <c r="Y528" s="89"/>
      <c r="Z528" s="89"/>
      <c r="AA528" s="89"/>
      <c r="AB528" s="89"/>
      <c r="AC528" s="89"/>
      <c r="AD528" s="89"/>
      <c r="AE528" s="89"/>
      <c r="AF528" s="89"/>
      <c r="AG528" s="89"/>
      <c r="AH528" s="89"/>
      <c r="AI528" s="89"/>
      <c r="AJ528" s="89"/>
      <c r="AK528" s="89"/>
      <c r="AL528" s="89"/>
      <c r="AM528" s="89"/>
      <c r="AN528" s="89"/>
      <c r="AO528" s="89"/>
      <c r="AP528" s="89"/>
      <c r="AQ528" s="89"/>
      <c r="AR528" s="89"/>
      <c r="AS528" s="89"/>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c r="BW528" s="89"/>
      <c r="BX528" s="89"/>
      <c r="BY528" s="89"/>
      <c r="BZ528" s="89"/>
      <c r="CA528" s="89"/>
      <c r="CB528" s="89"/>
      <c r="CC528" s="89"/>
      <c r="CD528" s="89"/>
      <c r="CE528" s="89"/>
      <c r="CF528" s="89"/>
      <c r="CG528" s="89"/>
      <c r="CH528" s="89"/>
      <c r="CI528" s="89"/>
      <c r="CJ528" s="89"/>
      <c r="CK528" s="89"/>
      <c r="CL528" s="89"/>
      <c r="CM528" s="89"/>
      <c r="CN528" s="89"/>
      <c r="CO528" s="89"/>
      <c r="CP528" s="89"/>
      <c r="CQ528" s="89"/>
      <c r="CR528" s="89"/>
      <c r="CS528" s="89"/>
      <c r="CT528" s="89"/>
      <c r="CU528" s="89"/>
      <c r="CV528" s="89"/>
      <c r="CW528" s="89"/>
      <c r="CX528" s="89"/>
      <c r="CY528" s="89"/>
      <c r="CZ528" s="89"/>
      <c r="DA528" s="89"/>
      <c r="DB528" s="89"/>
      <c r="DC528" s="89"/>
      <c r="DD528" s="89"/>
      <c r="DE528" s="89"/>
      <c r="DF528" s="89"/>
      <c r="DG528" s="89"/>
      <c r="DH528" s="89"/>
      <c r="DI528" s="89"/>
      <c r="DJ528" s="89"/>
      <c r="DK528" s="89"/>
      <c r="DL528" s="89"/>
      <c r="DM528" s="89"/>
      <c r="DN528" s="89"/>
      <c r="DO528" s="89"/>
      <c r="DP528" s="89"/>
      <c r="DQ528" s="89"/>
      <c r="DR528" s="89"/>
      <c r="DS528" s="89"/>
      <c r="DT528" s="89"/>
      <c r="DU528" s="89"/>
      <c r="DV528" s="89"/>
      <c r="DW528" s="89"/>
      <c r="DX528" s="89"/>
      <c r="DY528" s="89"/>
      <c r="DZ528" s="89"/>
      <c r="EA528" s="89"/>
      <c r="EB528" s="89"/>
      <c r="EC528" s="89"/>
      <c r="ED528" s="89"/>
      <c r="EE528" s="89"/>
      <c r="EF528" s="89"/>
      <c r="EG528" s="89"/>
      <c r="EH528" s="89"/>
      <c r="EI528" s="89"/>
      <c r="EJ528" s="89"/>
      <c r="EK528" s="89"/>
      <c r="EL528" s="89"/>
      <c r="EM528" s="89"/>
      <c r="EN528" s="89"/>
      <c r="EO528" s="89"/>
      <c r="EP528" s="89"/>
      <c r="EQ528" s="89"/>
      <c r="ER528" s="89"/>
      <c r="ES528" s="89"/>
      <c r="ET528" s="89"/>
      <c r="EU528" s="89"/>
      <c r="EV528" s="89"/>
      <c r="EW528" s="89"/>
      <c r="EX528" s="89"/>
      <c r="EY528" s="89"/>
      <c r="EZ528" s="89"/>
      <c r="FA528" s="89"/>
      <c r="FB528" s="89"/>
      <c r="FC528" s="89"/>
      <c r="FD528" s="89"/>
      <c r="FE528" s="89"/>
      <c r="FF528" s="89"/>
      <c r="FG528" s="89"/>
      <c r="FH528" s="89"/>
      <c r="FI528" s="89"/>
      <c r="FJ528" s="89"/>
      <c r="FK528" s="89"/>
      <c r="FL528" s="89"/>
      <c r="FM528" s="89"/>
      <c r="FN528" s="89"/>
      <c r="FO528" s="89"/>
      <c r="FP528" s="89"/>
      <c r="FQ528" s="89"/>
      <c r="FR528" s="89"/>
      <c r="FS528" s="89"/>
      <c r="FT528" s="89"/>
      <c r="FU528" s="89"/>
      <c r="FV528" s="89"/>
      <c r="FW528" s="89"/>
      <c r="FX528" s="89"/>
      <c r="FY528" s="89"/>
      <c r="FZ528" s="89"/>
      <c r="GA528" s="89"/>
      <c r="GB528" s="89"/>
      <c r="GC528" s="89"/>
      <c r="GD528" s="89"/>
      <c r="GE528" s="89"/>
      <c r="GF528" s="89"/>
      <c r="GG528" s="89"/>
      <c r="GH528" s="89"/>
      <c r="GI528" s="89"/>
      <c r="GJ528" s="89"/>
      <c r="GK528" s="89"/>
      <c r="GL528" s="89"/>
      <c r="GM528" s="89"/>
      <c r="GN528" s="89"/>
      <c r="GO528" s="89"/>
      <c r="GP528" s="89"/>
      <c r="GQ528" s="89"/>
      <c r="GR528" s="89"/>
      <c r="GS528" s="89"/>
      <c r="GT528" s="89"/>
      <c r="GU528" s="89"/>
      <c r="GV528" s="89"/>
      <c r="GW528" s="89"/>
      <c r="GX528" s="89"/>
      <c r="GY528" s="89"/>
      <c r="GZ528" s="89"/>
      <c r="HA528" s="89"/>
      <c r="HB528" s="89"/>
      <c r="HC528" s="89"/>
      <c r="HD528" s="89"/>
      <c r="HE528" s="89"/>
      <c r="HF528" s="89"/>
      <c r="HG528" s="89"/>
      <c r="HH528" s="89"/>
      <c r="HI528" s="89"/>
      <c r="HJ528" s="89"/>
      <c r="HK528" s="89"/>
      <c r="HL528" s="89"/>
      <c r="HM528" s="89"/>
      <c r="HN528" s="89"/>
      <c r="HO528" s="89"/>
      <c r="HP528" s="89"/>
      <c r="HQ528" s="89"/>
      <c r="HR528" s="89"/>
      <c r="HS528" s="89"/>
      <c r="HT528" s="89"/>
      <c r="HU528" s="89"/>
      <c r="HV528" s="89"/>
      <c r="HW528" s="89"/>
      <c r="HX528" s="89"/>
      <c r="HY528" s="89"/>
      <c r="HZ528" s="89"/>
      <c r="IA528" s="89"/>
    </row>
    <row r="529" spans="1:16" ht="11.25">
      <c r="A529" s="52" t="s">
        <v>4</v>
      </c>
      <c r="B529" s="7"/>
      <c r="C529" s="7"/>
      <c r="D529" s="14"/>
      <c r="E529" s="14"/>
      <c r="F529" s="14"/>
      <c r="G529" s="14"/>
      <c r="H529" s="14"/>
      <c r="I529" s="14"/>
      <c r="J529" s="14"/>
      <c r="K529" s="14"/>
      <c r="L529" s="14"/>
      <c r="M529" s="14"/>
      <c r="N529" s="14"/>
      <c r="O529" s="14"/>
      <c r="P529" s="14"/>
    </row>
    <row r="530" spans="1:16" ht="15" customHeight="1">
      <c r="A530" s="53" t="s">
        <v>63</v>
      </c>
      <c r="B530" s="7"/>
      <c r="C530" s="7"/>
      <c r="D530" s="14" t="s">
        <v>263</v>
      </c>
      <c r="E530" s="14">
        <v>13000</v>
      </c>
      <c r="F530" s="14">
        <f>E530</f>
        <v>13000</v>
      </c>
      <c r="G530" s="14"/>
      <c r="H530" s="14"/>
      <c r="I530" s="14"/>
      <c r="J530" s="14"/>
      <c r="K530" s="14"/>
      <c r="L530" s="14"/>
      <c r="M530" s="14"/>
      <c r="N530" s="14"/>
      <c r="O530" s="14"/>
      <c r="P530" s="14"/>
    </row>
    <row r="531" spans="1:16" ht="11.25">
      <c r="A531" s="52" t="s">
        <v>5</v>
      </c>
      <c r="B531" s="7"/>
      <c r="C531" s="7"/>
      <c r="D531" s="14"/>
      <c r="E531" s="14"/>
      <c r="F531" s="14"/>
      <c r="G531" s="14"/>
      <c r="H531" s="14"/>
      <c r="I531" s="14"/>
      <c r="J531" s="14"/>
      <c r="K531" s="14"/>
      <c r="L531" s="14"/>
      <c r="M531" s="14"/>
      <c r="N531" s="14"/>
      <c r="O531" s="14"/>
      <c r="P531" s="14"/>
    </row>
    <row r="532" spans="1:16" ht="41.25" customHeight="1">
      <c r="A532" s="53" t="s">
        <v>252</v>
      </c>
      <c r="B532" s="7"/>
      <c r="C532" s="7"/>
      <c r="D532" s="14" t="s">
        <v>263</v>
      </c>
      <c r="E532" s="14">
        <v>1</v>
      </c>
      <c r="F532" s="14">
        <f>E532</f>
        <v>1</v>
      </c>
      <c r="G532" s="14"/>
      <c r="H532" s="14"/>
      <c r="I532" s="14"/>
      <c r="J532" s="14"/>
      <c r="K532" s="14"/>
      <c r="L532" s="14"/>
      <c r="M532" s="14"/>
      <c r="N532" s="14"/>
      <c r="O532" s="14"/>
      <c r="P532" s="14"/>
    </row>
    <row r="533" spans="1:16" ht="11.25">
      <c r="A533" s="52" t="s">
        <v>7</v>
      </c>
      <c r="B533" s="7"/>
      <c r="C533" s="7"/>
      <c r="D533" s="14"/>
      <c r="E533" s="14"/>
      <c r="F533" s="14"/>
      <c r="G533" s="14"/>
      <c r="H533" s="14"/>
      <c r="I533" s="14"/>
      <c r="J533" s="14"/>
      <c r="K533" s="14"/>
      <c r="L533" s="14"/>
      <c r="M533" s="14"/>
      <c r="N533" s="14"/>
      <c r="O533" s="14"/>
      <c r="P533" s="14"/>
    </row>
    <row r="534" spans="1:16" ht="35.25" customHeight="1">
      <c r="A534" s="53" t="s">
        <v>253</v>
      </c>
      <c r="B534" s="7"/>
      <c r="C534" s="7"/>
      <c r="D534" s="14" t="s">
        <v>263</v>
      </c>
      <c r="E534" s="14">
        <v>13000</v>
      </c>
      <c r="F534" s="14">
        <f>E534</f>
        <v>13000</v>
      </c>
      <c r="G534" s="14"/>
      <c r="H534" s="14"/>
      <c r="I534" s="14"/>
      <c r="J534" s="14"/>
      <c r="K534" s="14"/>
      <c r="L534" s="14"/>
      <c r="M534" s="14"/>
      <c r="N534" s="14"/>
      <c r="O534" s="14"/>
      <c r="P534" s="14"/>
    </row>
    <row r="535" spans="1:235" s="83" customFormat="1" ht="15" customHeight="1">
      <c r="A535" s="105" t="s">
        <v>421</v>
      </c>
      <c r="B535" s="75"/>
      <c r="C535" s="75"/>
      <c r="D535" s="87">
        <f>D537+D544+D551+D560+D567</f>
        <v>2702500</v>
      </c>
      <c r="E535" s="87"/>
      <c r="F535" s="87">
        <f>D535</f>
        <v>2702500</v>
      </c>
      <c r="G535" s="87">
        <f aca="true" t="shared" si="45" ref="G535:Q535">G537+G544+G560+G574+G581+G551+G567+G588+G595</f>
        <v>6206810</v>
      </c>
      <c r="H535" s="87">
        <f t="shared" si="45"/>
        <v>4700000</v>
      </c>
      <c r="I535" s="87">
        <f t="shared" si="45"/>
        <v>0</v>
      </c>
      <c r="J535" s="87">
        <f t="shared" si="45"/>
        <v>10906810</v>
      </c>
      <c r="K535" s="87">
        <f t="shared" si="45"/>
        <v>0</v>
      </c>
      <c r="L535" s="87">
        <f t="shared" si="45"/>
        <v>0</v>
      </c>
      <c r="M535" s="87">
        <f t="shared" si="45"/>
        <v>0</v>
      </c>
      <c r="N535" s="87">
        <f>N537+N544+N560+N574+N581+N551+N567+N588+N595</f>
        <v>7219560.00205</v>
      </c>
      <c r="O535" s="87">
        <f t="shared" si="45"/>
        <v>0</v>
      </c>
      <c r="P535" s="87">
        <f t="shared" si="45"/>
        <v>7219560.00205</v>
      </c>
      <c r="Q535" s="87">
        <f t="shared" si="45"/>
        <v>0</v>
      </c>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8"/>
      <c r="AY535" s="118"/>
      <c r="AZ535" s="118"/>
      <c r="BA535" s="118"/>
      <c r="BB535" s="118"/>
      <c r="BC535" s="118"/>
      <c r="BD535" s="118"/>
      <c r="BE535" s="118"/>
      <c r="BF535" s="118"/>
      <c r="BG535" s="118"/>
      <c r="BH535" s="118"/>
      <c r="BI535" s="118"/>
      <c r="BJ535" s="118"/>
      <c r="BK535" s="118"/>
      <c r="BL535" s="118"/>
      <c r="BM535" s="118"/>
      <c r="BN535" s="118"/>
      <c r="BO535" s="118"/>
      <c r="BP535" s="118"/>
      <c r="BQ535" s="118"/>
      <c r="BR535" s="118"/>
      <c r="BS535" s="118"/>
      <c r="BT535" s="118"/>
      <c r="BU535" s="118"/>
      <c r="BV535" s="118"/>
      <c r="BW535" s="118"/>
      <c r="BX535" s="118"/>
      <c r="BY535" s="118"/>
      <c r="BZ535" s="118"/>
      <c r="CA535" s="118"/>
      <c r="CB535" s="118"/>
      <c r="CC535" s="118"/>
      <c r="CD535" s="118"/>
      <c r="CE535" s="118"/>
      <c r="CF535" s="118"/>
      <c r="CG535" s="118"/>
      <c r="CH535" s="118"/>
      <c r="CI535" s="118"/>
      <c r="CJ535" s="118"/>
      <c r="CK535" s="118"/>
      <c r="CL535" s="118"/>
      <c r="CM535" s="118"/>
      <c r="CN535" s="118"/>
      <c r="CO535" s="118"/>
      <c r="CP535" s="118"/>
      <c r="CQ535" s="118"/>
      <c r="CR535" s="118"/>
      <c r="CS535" s="118"/>
      <c r="CT535" s="118"/>
      <c r="CU535" s="118"/>
      <c r="CV535" s="118"/>
      <c r="CW535" s="118"/>
      <c r="CX535" s="118"/>
      <c r="CY535" s="118"/>
      <c r="CZ535" s="118"/>
      <c r="DA535" s="118"/>
      <c r="DB535" s="118"/>
      <c r="DC535" s="118"/>
      <c r="DD535" s="118"/>
      <c r="DE535" s="118"/>
      <c r="DF535" s="118"/>
      <c r="DG535" s="118"/>
      <c r="DH535" s="118"/>
      <c r="DI535" s="118"/>
      <c r="DJ535" s="118"/>
      <c r="DK535" s="118"/>
      <c r="DL535" s="118"/>
      <c r="DM535" s="118"/>
      <c r="DN535" s="118"/>
      <c r="DO535" s="118"/>
      <c r="DP535" s="118"/>
      <c r="DQ535" s="118"/>
      <c r="DR535" s="118"/>
      <c r="DS535" s="118"/>
      <c r="DT535" s="118"/>
      <c r="DU535" s="118"/>
      <c r="DV535" s="118"/>
      <c r="DW535" s="118"/>
      <c r="DX535" s="118"/>
      <c r="DY535" s="118"/>
      <c r="DZ535" s="118"/>
      <c r="EA535" s="118"/>
      <c r="EB535" s="118"/>
      <c r="EC535" s="118"/>
      <c r="ED535" s="118"/>
      <c r="EE535" s="118"/>
      <c r="EF535" s="118"/>
      <c r="EG535" s="118"/>
      <c r="EH535" s="118"/>
      <c r="EI535" s="118"/>
      <c r="EJ535" s="118"/>
      <c r="EK535" s="118"/>
      <c r="EL535" s="118"/>
      <c r="EM535" s="118"/>
      <c r="EN535" s="118"/>
      <c r="EO535" s="118"/>
      <c r="EP535" s="118"/>
      <c r="EQ535" s="118"/>
      <c r="ER535" s="118"/>
      <c r="ES535" s="118"/>
      <c r="ET535" s="118"/>
      <c r="EU535" s="118"/>
      <c r="EV535" s="118"/>
      <c r="EW535" s="118"/>
      <c r="EX535" s="118"/>
      <c r="EY535" s="118"/>
      <c r="EZ535" s="118"/>
      <c r="FA535" s="118"/>
      <c r="FB535" s="118"/>
      <c r="FC535" s="118"/>
      <c r="FD535" s="118"/>
      <c r="FE535" s="118"/>
      <c r="FF535" s="118"/>
      <c r="FG535" s="118"/>
      <c r="FH535" s="118"/>
      <c r="FI535" s="118"/>
      <c r="FJ535" s="118"/>
      <c r="FK535" s="118"/>
      <c r="FL535" s="118"/>
      <c r="FM535" s="118"/>
      <c r="FN535" s="118"/>
      <c r="FO535" s="118"/>
      <c r="FP535" s="118"/>
      <c r="FQ535" s="118"/>
      <c r="FR535" s="118"/>
      <c r="FS535" s="118"/>
      <c r="FT535" s="118"/>
      <c r="FU535" s="118"/>
      <c r="FV535" s="118"/>
      <c r="FW535" s="118"/>
      <c r="FX535" s="118"/>
      <c r="FY535" s="118"/>
      <c r="FZ535" s="118"/>
      <c r="GA535" s="118"/>
      <c r="GB535" s="118"/>
      <c r="GC535" s="118"/>
      <c r="GD535" s="118"/>
      <c r="GE535" s="118"/>
      <c r="GF535" s="118"/>
      <c r="GG535" s="118"/>
      <c r="GH535" s="118"/>
      <c r="GI535" s="118"/>
      <c r="GJ535" s="118"/>
      <c r="GK535" s="118"/>
      <c r="GL535" s="118"/>
      <c r="GM535" s="118"/>
      <c r="GN535" s="118"/>
      <c r="GO535" s="118"/>
      <c r="GP535" s="118"/>
      <c r="GQ535" s="118"/>
      <c r="GR535" s="118"/>
      <c r="GS535" s="118"/>
      <c r="GT535" s="118"/>
      <c r="GU535" s="118"/>
      <c r="GV535" s="118"/>
      <c r="GW535" s="118"/>
      <c r="GX535" s="118"/>
      <c r="GY535" s="118"/>
      <c r="GZ535" s="118"/>
      <c r="HA535" s="118"/>
      <c r="HB535" s="118"/>
      <c r="HC535" s="118"/>
      <c r="HD535" s="118"/>
      <c r="HE535" s="118"/>
      <c r="HF535" s="118"/>
      <c r="HG535" s="118"/>
      <c r="HH535" s="118"/>
      <c r="HI535" s="118"/>
      <c r="HJ535" s="118"/>
      <c r="HK535" s="118"/>
      <c r="HL535" s="118"/>
      <c r="HM535" s="118"/>
      <c r="HN535" s="118"/>
      <c r="HO535" s="118"/>
      <c r="HP535" s="118"/>
      <c r="HQ535" s="118"/>
      <c r="HR535" s="118"/>
      <c r="HS535" s="118"/>
      <c r="HT535" s="118"/>
      <c r="HU535" s="118"/>
      <c r="HV535" s="118"/>
      <c r="HW535" s="118"/>
      <c r="HX535" s="118"/>
      <c r="HY535" s="118"/>
      <c r="HZ535" s="118"/>
      <c r="IA535" s="118"/>
    </row>
    <row r="536" spans="1:16" ht="23.25" customHeight="1">
      <c r="A536" s="21" t="s">
        <v>208</v>
      </c>
      <c r="B536" s="7"/>
      <c r="C536" s="7"/>
      <c r="D536" s="14"/>
      <c r="E536" s="14"/>
      <c r="F536" s="14"/>
      <c r="G536" s="14"/>
      <c r="H536" s="14"/>
      <c r="I536" s="14"/>
      <c r="J536" s="14"/>
      <c r="K536" s="14"/>
      <c r="L536" s="14"/>
      <c r="M536" s="14"/>
      <c r="N536" s="14"/>
      <c r="O536" s="14"/>
      <c r="P536" s="14"/>
    </row>
    <row r="537" spans="1:235" s="90" customFormat="1" ht="27.75" customHeight="1">
      <c r="A537" s="80" t="s">
        <v>392</v>
      </c>
      <c r="B537" s="86"/>
      <c r="C537" s="86"/>
      <c r="D537" s="87">
        <f>D539</f>
        <v>2200000</v>
      </c>
      <c r="E537" s="87"/>
      <c r="F537" s="87">
        <f>D537</f>
        <v>2200000</v>
      </c>
      <c r="G537" s="87">
        <f>G541*G543</f>
        <v>5886610</v>
      </c>
      <c r="H537" s="87"/>
      <c r="I537" s="87"/>
      <c r="J537" s="87">
        <f>G537</f>
        <v>5886610</v>
      </c>
      <c r="K537" s="87"/>
      <c r="L537" s="87"/>
      <c r="M537" s="87"/>
      <c r="N537" s="87">
        <f>N541*N543</f>
        <v>6169560</v>
      </c>
      <c r="O537" s="87">
        <f>O541*O543</f>
        <v>0</v>
      </c>
      <c r="P537" s="87">
        <f>N537</f>
        <v>6169560</v>
      </c>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c r="BW537" s="89"/>
      <c r="BX537" s="89"/>
      <c r="BY537" s="89"/>
      <c r="BZ537" s="89"/>
      <c r="CA537" s="89"/>
      <c r="CB537" s="89"/>
      <c r="CC537" s="89"/>
      <c r="CD537" s="89"/>
      <c r="CE537" s="89"/>
      <c r="CF537" s="89"/>
      <c r="CG537" s="89"/>
      <c r="CH537" s="89"/>
      <c r="CI537" s="89"/>
      <c r="CJ537" s="89"/>
      <c r="CK537" s="89"/>
      <c r="CL537" s="89"/>
      <c r="CM537" s="89"/>
      <c r="CN537" s="89"/>
      <c r="CO537" s="89"/>
      <c r="CP537" s="89"/>
      <c r="CQ537" s="89"/>
      <c r="CR537" s="89"/>
      <c r="CS537" s="89"/>
      <c r="CT537" s="89"/>
      <c r="CU537" s="89"/>
      <c r="CV537" s="89"/>
      <c r="CW537" s="89"/>
      <c r="CX537" s="89"/>
      <c r="CY537" s="89"/>
      <c r="CZ537" s="89"/>
      <c r="DA537" s="89"/>
      <c r="DB537" s="89"/>
      <c r="DC537" s="89"/>
      <c r="DD537" s="89"/>
      <c r="DE537" s="89"/>
      <c r="DF537" s="89"/>
      <c r="DG537" s="89"/>
      <c r="DH537" s="89"/>
      <c r="DI537" s="89"/>
      <c r="DJ537" s="89"/>
      <c r="DK537" s="89"/>
      <c r="DL537" s="89"/>
      <c r="DM537" s="89"/>
      <c r="DN537" s="89"/>
      <c r="DO537" s="89"/>
      <c r="DP537" s="89"/>
      <c r="DQ537" s="89"/>
      <c r="DR537" s="89"/>
      <c r="DS537" s="89"/>
      <c r="DT537" s="89"/>
      <c r="DU537" s="89"/>
      <c r="DV537" s="89"/>
      <c r="DW537" s="89"/>
      <c r="DX537" s="89"/>
      <c r="DY537" s="89"/>
      <c r="DZ537" s="89"/>
      <c r="EA537" s="89"/>
      <c r="EB537" s="89"/>
      <c r="EC537" s="89"/>
      <c r="ED537" s="89"/>
      <c r="EE537" s="89"/>
      <c r="EF537" s="89"/>
      <c r="EG537" s="89"/>
      <c r="EH537" s="89"/>
      <c r="EI537" s="89"/>
      <c r="EJ537" s="89"/>
      <c r="EK537" s="89"/>
      <c r="EL537" s="89"/>
      <c r="EM537" s="89"/>
      <c r="EN537" s="89"/>
      <c r="EO537" s="89"/>
      <c r="EP537" s="89"/>
      <c r="EQ537" s="89"/>
      <c r="ER537" s="89"/>
      <c r="ES537" s="89"/>
      <c r="ET537" s="89"/>
      <c r="EU537" s="89"/>
      <c r="EV537" s="89"/>
      <c r="EW537" s="89"/>
      <c r="EX537" s="89"/>
      <c r="EY537" s="89"/>
      <c r="EZ537" s="89"/>
      <c r="FA537" s="89"/>
      <c r="FB537" s="89"/>
      <c r="FC537" s="89"/>
      <c r="FD537" s="89"/>
      <c r="FE537" s="89"/>
      <c r="FF537" s="89"/>
      <c r="FG537" s="89"/>
      <c r="FH537" s="89"/>
      <c r="FI537" s="89"/>
      <c r="FJ537" s="89"/>
      <c r="FK537" s="89"/>
      <c r="FL537" s="89"/>
      <c r="FM537" s="89"/>
      <c r="FN537" s="89"/>
      <c r="FO537" s="89"/>
      <c r="FP537" s="89"/>
      <c r="FQ537" s="89"/>
      <c r="FR537" s="89"/>
      <c r="FS537" s="89"/>
      <c r="FT537" s="89"/>
      <c r="FU537" s="89"/>
      <c r="FV537" s="89"/>
      <c r="FW537" s="89"/>
      <c r="FX537" s="89"/>
      <c r="FY537" s="89"/>
      <c r="FZ537" s="89"/>
      <c r="GA537" s="89"/>
      <c r="GB537" s="89"/>
      <c r="GC537" s="89"/>
      <c r="GD537" s="89"/>
      <c r="GE537" s="89"/>
      <c r="GF537" s="89"/>
      <c r="GG537" s="89"/>
      <c r="GH537" s="89"/>
      <c r="GI537" s="89"/>
      <c r="GJ537" s="89"/>
      <c r="GK537" s="89"/>
      <c r="GL537" s="89"/>
      <c r="GM537" s="89"/>
      <c r="GN537" s="89"/>
      <c r="GO537" s="89"/>
      <c r="GP537" s="89"/>
      <c r="GQ537" s="89"/>
      <c r="GR537" s="89"/>
      <c r="GS537" s="89"/>
      <c r="GT537" s="89"/>
      <c r="GU537" s="89"/>
      <c r="GV537" s="89"/>
      <c r="GW537" s="89"/>
      <c r="GX537" s="89"/>
      <c r="GY537" s="89"/>
      <c r="GZ537" s="89"/>
      <c r="HA537" s="89"/>
      <c r="HB537" s="89"/>
      <c r="HC537" s="89"/>
      <c r="HD537" s="89"/>
      <c r="HE537" s="89"/>
      <c r="HF537" s="89"/>
      <c r="HG537" s="89"/>
      <c r="HH537" s="89"/>
      <c r="HI537" s="89"/>
      <c r="HJ537" s="89"/>
      <c r="HK537" s="89"/>
      <c r="HL537" s="89"/>
      <c r="HM537" s="89"/>
      <c r="HN537" s="89"/>
      <c r="HO537" s="89"/>
      <c r="HP537" s="89"/>
      <c r="HQ537" s="89"/>
      <c r="HR537" s="89"/>
      <c r="HS537" s="89"/>
      <c r="HT537" s="89"/>
      <c r="HU537" s="89"/>
      <c r="HV537" s="89"/>
      <c r="HW537" s="89"/>
      <c r="HX537" s="89"/>
      <c r="HY537" s="89"/>
      <c r="HZ537" s="89"/>
      <c r="IA537" s="89"/>
    </row>
    <row r="538" spans="1:16" ht="12" customHeight="1">
      <c r="A538" s="20" t="s">
        <v>4</v>
      </c>
      <c r="B538" s="7"/>
      <c r="C538" s="7"/>
      <c r="D538" s="14"/>
      <c r="E538" s="14"/>
      <c r="F538" s="14"/>
      <c r="G538" s="14"/>
      <c r="H538" s="14"/>
      <c r="I538" s="14"/>
      <c r="J538" s="14"/>
      <c r="K538" s="14"/>
      <c r="L538" s="14"/>
      <c r="M538" s="14"/>
      <c r="N538" s="14"/>
      <c r="O538" s="14"/>
      <c r="P538" s="14"/>
    </row>
    <row r="539" spans="1:16" ht="13.5" customHeight="1">
      <c r="A539" s="21" t="s">
        <v>63</v>
      </c>
      <c r="B539" s="7"/>
      <c r="C539" s="7"/>
      <c r="D539" s="14">
        <v>2200000</v>
      </c>
      <c r="E539" s="14"/>
      <c r="F539" s="14">
        <f>D539</f>
        <v>2200000</v>
      </c>
      <c r="G539" s="14">
        <f>G541*G543</f>
        <v>5886610</v>
      </c>
      <c r="H539" s="14"/>
      <c r="I539" s="14"/>
      <c r="J539" s="14">
        <f>G539</f>
        <v>5886610</v>
      </c>
      <c r="K539" s="14"/>
      <c r="L539" s="14"/>
      <c r="M539" s="14"/>
      <c r="N539" s="14">
        <f>N541*N543</f>
        <v>6169560</v>
      </c>
      <c r="O539" s="14"/>
      <c r="P539" s="14">
        <f>N539</f>
        <v>6169560</v>
      </c>
    </row>
    <row r="540" spans="1:16" ht="12" customHeight="1">
      <c r="A540" s="20" t="s">
        <v>5</v>
      </c>
      <c r="B540" s="7"/>
      <c r="C540" s="7"/>
      <c r="D540" s="14"/>
      <c r="E540" s="14"/>
      <c r="F540" s="14"/>
      <c r="G540" s="14"/>
      <c r="H540" s="14"/>
      <c r="I540" s="14"/>
      <c r="J540" s="14"/>
      <c r="K540" s="14"/>
      <c r="L540" s="14"/>
      <c r="M540" s="14"/>
      <c r="N540" s="14"/>
      <c r="O540" s="14"/>
      <c r="P540" s="14"/>
    </row>
    <row r="541" spans="1:16" ht="33" customHeight="1">
      <c r="A541" s="21" t="s">
        <v>64</v>
      </c>
      <c r="B541" s="7"/>
      <c r="C541" s="7"/>
      <c r="D541" s="14">
        <v>1</v>
      </c>
      <c r="E541" s="14"/>
      <c r="F541" s="14">
        <v>1</v>
      </c>
      <c r="G541" s="14">
        <v>1</v>
      </c>
      <c r="H541" s="14"/>
      <c r="I541" s="14"/>
      <c r="J541" s="14">
        <v>1</v>
      </c>
      <c r="K541" s="14"/>
      <c r="L541" s="14"/>
      <c r="M541" s="14"/>
      <c r="N541" s="14">
        <v>1</v>
      </c>
      <c r="O541" s="14"/>
      <c r="P541" s="14">
        <f>N541</f>
        <v>1</v>
      </c>
    </row>
    <row r="542" spans="1:16" ht="11.25">
      <c r="A542" s="20" t="s">
        <v>7</v>
      </c>
      <c r="B542" s="7"/>
      <c r="C542" s="7"/>
      <c r="D542" s="14"/>
      <c r="E542" s="14"/>
      <c r="F542" s="14"/>
      <c r="G542" s="14"/>
      <c r="H542" s="14"/>
      <c r="I542" s="14"/>
      <c r="J542" s="14"/>
      <c r="K542" s="14"/>
      <c r="L542" s="14"/>
      <c r="M542" s="14"/>
      <c r="N542" s="14"/>
      <c r="O542" s="14"/>
      <c r="P542" s="14"/>
    </row>
    <row r="543" spans="1:16" ht="21" customHeight="1">
      <c r="A543" s="21" t="s">
        <v>210</v>
      </c>
      <c r="B543" s="7"/>
      <c r="C543" s="7"/>
      <c r="D543" s="14">
        <f>D539/D541</f>
        <v>2200000</v>
      </c>
      <c r="E543" s="14"/>
      <c r="F543" s="14">
        <f>D543</f>
        <v>2200000</v>
      </c>
      <c r="G543" s="14">
        <f>4829000+1057610</f>
        <v>5886610</v>
      </c>
      <c r="H543" s="14"/>
      <c r="I543" s="14"/>
      <c r="J543" s="14">
        <f>G543</f>
        <v>5886610</v>
      </c>
      <c r="K543" s="14"/>
      <c r="L543" s="14"/>
      <c r="M543" s="14"/>
      <c r="N543" s="14">
        <v>6169560</v>
      </c>
      <c r="O543" s="14"/>
      <c r="P543" s="14">
        <f>N543</f>
        <v>6169560</v>
      </c>
    </row>
    <row r="544" spans="1:235" s="90" customFormat="1" ht="25.5" customHeight="1">
      <c r="A544" s="80" t="s">
        <v>393</v>
      </c>
      <c r="B544" s="86"/>
      <c r="C544" s="86"/>
      <c r="D544" s="87"/>
      <c r="E544" s="87"/>
      <c r="F544" s="87"/>
      <c r="G544" s="87">
        <f>G548*G550</f>
        <v>70000</v>
      </c>
      <c r="H544" s="87"/>
      <c r="I544" s="87"/>
      <c r="J544" s="87">
        <f>G544</f>
        <v>70000</v>
      </c>
      <c r="K544" s="87"/>
      <c r="L544" s="87"/>
      <c r="M544" s="87"/>
      <c r="N544" s="87">
        <f>N550*N548</f>
        <v>70000</v>
      </c>
      <c r="O544" s="87"/>
      <c r="P544" s="87">
        <f>N544</f>
        <v>70000</v>
      </c>
      <c r="Q544" s="89"/>
      <c r="R544" s="89"/>
      <c r="S544" s="89"/>
      <c r="T544" s="89"/>
      <c r="U544" s="89"/>
      <c r="V544" s="89"/>
      <c r="W544" s="89"/>
      <c r="X544" s="89"/>
      <c r="Y544" s="89"/>
      <c r="Z544" s="89"/>
      <c r="AA544" s="89"/>
      <c r="AB544" s="89"/>
      <c r="AC544" s="89"/>
      <c r="AD544" s="89"/>
      <c r="AE544" s="89"/>
      <c r="AF544" s="89"/>
      <c r="AG544" s="89"/>
      <c r="AH544" s="89"/>
      <c r="AI544" s="89"/>
      <c r="AJ544" s="89"/>
      <c r="AK544" s="89"/>
      <c r="AL544" s="89"/>
      <c r="AM544" s="89"/>
      <c r="AN544" s="89"/>
      <c r="AO544" s="89"/>
      <c r="AP544" s="89"/>
      <c r="AQ544" s="89"/>
      <c r="AR544" s="89"/>
      <c r="AS544" s="89"/>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c r="BW544" s="89"/>
      <c r="BX544" s="89"/>
      <c r="BY544" s="89"/>
      <c r="BZ544" s="89"/>
      <c r="CA544" s="89"/>
      <c r="CB544" s="89"/>
      <c r="CC544" s="89"/>
      <c r="CD544" s="89"/>
      <c r="CE544" s="89"/>
      <c r="CF544" s="89"/>
      <c r="CG544" s="89"/>
      <c r="CH544" s="89"/>
      <c r="CI544" s="89"/>
      <c r="CJ544" s="89"/>
      <c r="CK544" s="89"/>
      <c r="CL544" s="89"/>
      <c r="CM544" s="89"/>
      <c r="CN544" s="89"/>
      <c r="CO544" s="89"/>
      <c r="CP544" s="89"/>
      <c r="CQ544" s="89"/>
      <c r="CR544" s="89"/>
      <c r="CS544" s="89"/>
      <c r="CT544" s="89"/>
      <c r="CU544" s="89"/>
      <c r="CV544" s="89"/>
      <c r="CW544" s="89"/>
      <c r="CX544" s="89"/>
      <c r="CY544" s="89"/>
      <c r="CZ544" s="89"/>
      <c r="DA544" s="89"/>
      <c r="DB544" s="89"/>
      <c r="DC544" s="89"/>
      <c r="DD544" s="89"/>
      <c r="DE544" s="89"/>
      <c r="DF544" s="89"/>
      <c r="DG544" s="89"/>
      <c r="DH544" s="89"/>
      <c r="DI544" s="89"/>
      <c r="DJ544" s="89"/>
      <c r="DK544" s="89"/>
      <c r="DL544" s="89"/>
      <c r="DM544" s="89"/>
      <c r="DN544" s="89"/>
      <c r="DO544" s="89"/>
      <c r="DP544" s="89"/>
      <c r="DQ544" s="89"/>
      <c r="DR544" s="89"/>
      <c r="DS544" s="89"/>
      <c r="DT544" s="89"/>
      <c r="DU544" s="89"/>
      <c r="DV544" s="89"/>
      <c r="DW544" s="89"/>
      <c r="DX544" s="89"/>
      <c r="DY544" s="89"/>
      <c r="DZ544" s="89"/>
      <c r="EA544" s="89"/>
      <c r="EB544" s="89"/>
      <c r="EC544" s="89"/>
      <c r="ED544" s="89"/>
      <c r="EE544" s="89"/>
      <c r="EF544" s="89"/>
      <c r="EG544" s="89"/>
      <c r="EH544" s="89"/>
      <c r="EI544" s="89"/>
      <c r="EJ544" s="89"/>
      <c r="EK544" s="89"/>
      <c r="EL544" s="89"/>
      <c r="EM544" s="89"/>
      <c r="EN544" s="89"/>
      <c r="EO544" s="89"/>
      <c r="EP544" s="89"/>
      <c r="EQ544" s="89"/>
      <c r="ER544" s="89"/>
      <c r="ES544" s="89"/>
      <c r="ET544" s="89"/>
      <c r="EU544" s="89"/>
      <c r="EV544" s="89"/>
      <c r="EW544" s="89"/>
      <c r="EX544" s="89"/>
      <c r="EY544" s="89"/>
      <c r="EZ544" s="89"/>
      <c r="FA544" s="89"/>
      <c r="FB544" s="89"/>
      <c r="FC544" s="89"/>
      <c r="FD544" s="89"/>
      <c r="FE544" s="89"/>
      <c r="FF544" s="89"/>
      <c r="FG544" s="89"/>
      <c r="FH544" s="89"/>
      <c r="FI544" s="89"/>
      <c r="FJ544" s="89"/>
      <c r="FK544" s="89"/>
      <c r="FL544" s="89"/>
      <c r="FM544" s="89"/>
      <c r="FN544" s="89"/>
      <c r="FO544" s="89"/>
      <c r="FP544" s="89"/>
      <c r="FQ544" s="89"/>
      <c r="FR544" s="89"/>
      <c r="FS544" s="89"/>
      <c r="FT544" s="89"/>
      <c r="FU544" s="89"/>
      <c r="FV544" s="89"/>
      <c r="FW544" s="89"/>
      <c r="FX544" s="89"/>
      <c r="FY544" s="89"/>
      <c r="FZ544" s="89"/>
      <c r="GA544" s="89"/>
      <c r="GB544" s="89"/>
      <c r="GC544" s="89"/>
      <c r="GD544" s="89"/>
      <c r="GE544" s="89"/>
      <c r="GF544" s="89"/>
      <c r="GG544" s="89"/>
      <c r="GH544" s="89"/>
      <c r="GI544" s="89"/>
      <c r="GJ544" s="89"/>
      <c r="GK544" s="89"/>
      <c r="GL544" s="89"/>
      <c r="GM544" s="89"/>
      <c r="GN544" s="89"/>
      <c r="GO544" s="89"/>
      <c r="GP544" s="89"/>
      <c r="GQ544" s="89"/>
      <c r="GR544" s="89"/>
      <c r="GS544" s="89"/>
      <c r="GT544" s="89"/>
      <c r="GU544" s="89"/>
      <c r="GV544" s="89"/>
      <c r="GW544" s="89"/>
      <c r="GX544" s="89"/>
      <c r="GY544" s="89"/>
      <c r="GZ544" s="89"/>
      <c r="HA544" s="89"/>
      <c r="HB544" s="89"/>
      <c r="HC544" s="89"/>
      <c r="HD544" s="89"/>
      <c r="HE544" s="89"/>
      <c r="HF544" s="89"/>
      <c r="HG544" s="89"/>
      <c r="HH544" s="89"/>
      <c r="HI544" s="89"/>
      <c r="HJ544" s="89"/>
      <c r="HK544" s="89"/>
      <c r="HL544" s="89"/>
      <c r="HM544" s="89"/>
      <c r="HN544" s="89"/>
      <c r="HO544" s="89"/>
      <c r="HP544" s="89"/>
      <c r="HQ544" s="89"/>
      <c r="HR544" s="89"/>
      <c r="HS544" s="89"/>
      <c r="HT544" s="89"/>
      <c r="HU544" s="89"/>
      <c r="HV544" s="89"/>
      <c r="HW544" s="89"/>
      <c r="HX544" s="89"/>
      <c r="HY544" s="89"/>
      <c r="HZ544" s="89"/>
      <c r="IA544" s="89"/>
    </row>
    <row r="545" spans="1:16" ht="11.25">
      <c r="A545" s="20" t="s">
        <v>4</v>
      </c>
      <c r="B545" s="7"/>
      <c r="C545" s="7"/>
      <c r="D545" s="14"/>
      <c r="E545" s="14"/>
      <c r="F545" s="14"/>
      <c r="G545" s="14"/>
      <c r="H545" s="14"/>
      <c r="I545" s="14"/>
      <c r="J545" s="14"/>
      <c r="K545" s="14"/>
      <c r="L545" s="14"/>
      <c r="M545" s="14"/>
      <c r="N545" s="14"/>
      <c r="O545" s="14"/>
      <c r="P545" s="14"/>
    </row>
    <row r="546" spans="1:16" ht="14.25" customHeight="1">
      <c r="A546" s="21" t="s">
        <v>63</v>
      </c>
      <c r="B546" s="7"/>
      <c r="C546" s="7"/>
      <c r="D546" s="14"/>
      <c r="E546" s="14"/>
      <c r="F546" s="14"/>
      <c r="G546" s="14">
        <v>70000</v>
      </c>
      <c r="H546" s="14"/>
      <c r="I546" s="14"/>
      <c r="J546" s="14">
        <f>G546</f>
        <v>70000</v>
      </c>
      <c r="K546" s="14"/>
      <c r="L546" s="14"/>
      <c r="M546" s="14"/>
      <c r="N546" s="14">
        <v>50000</v>
      </c>
      <c r="O546" s="14"/>
      <c r="P546" s="14">
        <v>50000</v>
      </c>
    </row>
    <row r="547" spans="1:16" ht="11.25">
      <c r="A547" s="20" t="s">
        <v>5</v>
      </c>
      <c r="B547" s="7"/>
      <c r="C547" s="7"/>
      <c r="D547" s="14"/>
      <c r="E547" s="14"/>
      <c r="F547" s="14"/>
      <c r="G547" s="14"/>
      <c r="H547" s="14"/>
      <c r="I547" s="14"/>
      <c r="J547" s="14"/>
      <c r="K547" s="14"/>
      <c r="L547" s="14"/>
      <c r="M547" s="14"/>
      <c r="N547" s="14"/>
      <c r="O547" s="14"/>
      <c r="P547" s="14"/>
    </row>
    <row r="548" spans="1:16" ht="23.25" customHeight="1">
      <c r="A548" s="21" t="s">
        <v>209</v>
      </c>
      <c r="B548" s="7"/>
      <c r="C548" s="7"/>
      <c r="D548" s="14"/>
      <c r="E548" s="14"/>
      <c r="F548" s="14"/>
      <c r="G548" s="14">
        <v>2</v>
      </c>
      <c r="H548" s="14"/>
      <c r="I548" s="14"/>
      <c r="J548" s="14">
        <v>2</v>
      </c>
      <c r="K548" s="14"/>
      <c r="L548" s="14"/>
      <c r="M548" s="14"/>
      <c r="N548" s="14">
        <v>1</v>
      </c>
      <c r="O548" s="14"/>
      <c r="P548" s="14">
        <v>1</v>
      </c>
    </row>
    <row r="549" spans="1:16" ht="11.25">
      <c r="A549" s="20" t="s">
        <v>7</v>
      </c>
      <c r="B549" s="7"/>
      <c r="C549" s="7"/>
      <c r="D549" s="14"/>
      <c r="E549" s="14"/>
      <c r="F549" s="14"/>
      <c r="G549" s="14"/>
      <c r="H549" s="14"/>
      <c r="I549" s="14"/>
      <c r="J549" s="14"/>
      <c r="K549" s="14"/>
      <c r="L549" s="14"/>
      <c r="M549" s="14"/>
      <c r="N549" s="14"/>
      <c r="O549" s="14"/>
      <c r="P549" s="14"/>
    </row>
    <row r="550" spans="1:16" ht="24.75" customHeight="1">
      <c r="A550" s="21" t="s">
        <v>211</v>
      </c>
      <c r="B550" s="7"/>
      <c r="C550" s="7"/>
      <c r="D550" s="14"/>
      <c r="E550" s="14"/>
      <c r="F550" s="14"/>
      <c r="G550" s="14">
        <v>35000</v>
      </c>
      <c r="H550" s="14"/>
      <c r="I550" s="14"/>
      <c r="J550" s="14">
        <f>G550</f>
        <v>35000</v>
      </c>
      <c r="K550" s="14"/>
      <c r="L550" s="14"/>
      <c r="M550" s="14"/>
      <c r="N550" s="14">
        <v>70000</v>
      </c>
      <c r="O550" s="14"/>
      <c r="P550" s="14">
        <v>50000</v>
      </c>
    </row>
    <row r="551" spans="1:235" s="90" customFormat="1" ht="15" customHeight="1">
      <c r="A551" s="80" t="s">
        <v>394</v>
      </c>
      <c r="B551" s="86"/>
      <c r="C551" s="86"/>
      <c r="D551" s="87">
        <f>D553</f>
        <v>150400</v>
      </c>
      <c r="E551" s="87"/>
      <c r="F551" s="87">
        <f>D551</f>
        <v>150400</v>
      </c>
      <c r="G551" s="87"/>
      <c r="H551" s="87"/>
      <c r="I551" s="87"/>
      <c r="J551" s="87"/>
      <c r="K551" s="87"/>
      <c r="L551" s="87"/>
      <c r="M551" s="87"/>
      <c r="N551" s="87"/>
      <c r="O551" s="87"/>
      <c r="P551" s="87"/>
      <c r="Q551" s="89"/>
      <c r="R551" s="89"/>
      <c r="S551" s="89"/>
      <c r="T551" s="89"/>
      <c r="U551" s="89"/>
      <c r="V551" s="89"/>
      <c r="W551" s="89"/>
      <c r="X551" s="89"/>
      <c r="Y551" s="89"/>
      <c r="Z551" s="89"/>
      <c r="AA551" s="89"/>
      <c r="AB551" s="89"/>
      <c r="AC551" s="89"/>
      <c r="AD551" s="89"/>
      <c r="AE551" s="89"/>
      <c r="AF551" s="89"/>
      <c r="AG551" s="89"/>
      <c r="AH551" s="89"/>
      <c r="AI551" s="89"/>
      <c r="AJ551" s="89"/>
      <c r="AK551" s="89"/>
      <c r="AL551" s="89"/>
      <c r="AM551" s="89"/>
      <c r="AN551" s="89"/>
      <c r="AO551" s="89"/>
      <c r="AP551" s="89"/>
      <c r="AQ551" s="89"/>
      <c r="AR551" s="89"/>
      <c r="AS551" s="89"/>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c r="BW551" s="89"/>
      <c r="BX551" s="89"/>
      <c r="BY551" s="89"/>
      <c r="BZ551" s="89"/>
      <c r="CA551" s="89"/>
      <c r="CB551" s="89"/>
      <c r="CC551" s="89"/>
      <c r="CD551" s="89"/>
      <c r="CE551" s="89"/>
      <c r="CF551" s="89"/>
      <c r="CG551" s="89"/>
      <c r="CH551" s="89"/>
      <c r="CI551" s="89"/>
      <c r="CJ551" s="89"/>
      <c r="CK551" s="89"/>
      <c r="CL551" s="89"/>
      <c r="CM551" s="89"/>
      <c r="CN551" s="89"/>
      <c r="CO551" s="89"/>
      <c r="CP551" s="89"/>
      <c r="CQ551" s="89"/>
      <c r="CR551" s="89"/>
      <c r="CS551" s="89"/>
      <c r="CT551" s="89"/>
      <c r="CU551" s="89"/>
      <c r="CV551" s="89"/>
      <c r="CW551" s="89"/>
      <c r="CX551" s="89"/>
      <c r="CY551" s="89"/>
      <c r="CZ551" s="89"/>
      <c r="DA551" s="89"/>
      <c r="DB551" s="89"/>
      <c r="DC551" s="89"/>
      <c r="DD551" s="89"/>
      <c r="DE551" s="89"/>
      <c r="DF551" s="89"/>
      <c r="DG551" s="89"/>
      <c r="DH551" s="89"/>
      <c r="DI551" s="89"/>
      <c r="DJ551" s="89"/>
      <c r="DK551" s="89"/>
      <c r="DL551" s="89"/>
      <c r="DM551" s="89"/>
      <c r="DN551" s="89"/>
      <c r="DO551" s="89"/>
      <c r="DP551" s="89"/>
      <c r="DQ551" s="89"/>
      <c r="DR551" s="89"/>
      <c r="DS551" s="89"/>
      <c r="DT551" s="89"/>
      <c r="DU551" s="89"/>
      <c r="DV551" s="89"/>
      <c r="DW551" s="89"/>
      <c r="DX551" s="89"/>
      <c r="DY551" s="89"/>
      <c r="DZ551" s="89"/>
      <c r="EA551" s="89"/>
      <c r="EB551" s="89"/>
      <c r="EC551" s="89"/>
      <c r="ED551" s="89"/>
      <c r="EE551" s="89"/>
      <c r="EF551" s="89"/>
      <c r="EG551" s="89"/>
      <c r="EH551" s="89"/>
      <c r="EI551" s="89"/>
      <c r="EJ551" s="89"/>
      <c r="EK551" s="89"/>
      <c r="EL551" s="89"/>
      <c r="EM551" s="89"/>
      <c r="EN551" s="89"/>
      <c r="EO551" s="89"/>
      <c r="EP551" s="89"/>
      <c r="EQ551" s="89"/>
      <c r="ER551" s="89"/>
      <c r="ES551" s="89"/>
      <c r="ET551" s="89"/>
      <c r="EU551" s="89"/>
      <c r="EV551" s="89"/>
      <c r="EW551" s="89"/>
      <c r="EX551" s="89"/>
      <c r="EY551" s="89"/>
      <c r="EZ551" s="89"/>
      <c r="FA551" s="89"/>
      <c r="FB551" s="89"/>
      <c r="FC551" s="89"/>
      <c r="FD551" s="89"/>
      <c r="FE551" s="89"/>
      <c r="FF551" s="89"/>
      <c r="FG551" s="89"/>
      <c r="FH551" s="89"/>
      <c r="FI551" s="89"/>
      <c r="FJ551" s="89"/>
      <c r="FK551" s="89"/>
      <c r="FL551" s="89"/>
      <c r="FM551" s="89"/>
      <c r="FN551" s="89"/>
      <c r="FO551" s="89"/>
      <c r="FP551" s="89"/>
      <c r="FQ551" s="89"/>
      <c r="FR551" s="89"/>
      <c r="FS551" s="89"/>
      <c r="FT551" s="89"/>
      <c r="FU551" s="89"/>
      <c r="FV551" s="89"/>
      <c r="FW551" s="89"/>
      <c r="FX551" s="89"/>
      <c r="FY551" s="89"/>
      <c r="FZ551" s="89"/>
      <c r="GA551" s="89"/>
      <c r="GB551" s="89"/>
      <c r="GC551" s="89"/>
      <c r="GD551" s="89"/>
      <c r="GE551" s="89"/>
      <c r="GF551" s="89"/>
      <c r="GG551" s="89"/>
      <c r="GH551" s="89"/>
      <c r="GI551" s="89"/>
      <c r="GJ551" s="89"/>
      <c r="GK551" s="89"/>
      <c r="GL551" s="89"/>
      <c r="GM551" s="89"/>
      <c r="GN551" s="89"/>
      <c r="GO551" s="89"/>
      <c r="GP551" s="89"/>
      <c r="GQ551" s="89"/>
      <c r="GR551" s="89"/>
      <c r="GS551" s="89"/>
      <c r="GT551" s="89"/>
      <c r="GU551" s="89"/>
      <c r="GV551" s="89"/>
      <c r="GW551" s="89"/>
      <c r="GX551" s="89"/>
      <c r="GY551" s="89"/>
      <c r="GZ551" s="89"/>
      <c r="HA551" s="89"/>
      <c r="HB551" s="89"/>
      <c r="HC551" s="89"/>
      <c r="HD551" s="89"/>
      <c r="HE551" s="89"/>
      <c r="HF551" s="89"/>
      <c r="HG551" s="89"/>
      <c r="HH551" s="89"/>
      <c r="HI551" s="89"/>
      <c r="HJ551" s="89"/>
      <c r="HK551" s="89"/>
      <c r="HL551" s="89"/>
      <c r="HM551" s="89"/>
      <c r="HN551" s="89"/>
      <c r="HO551" s="89"/>
      <c r="HP551" s="89"/>
      <c r="HQ551" s="89"/>
      <c r="HR551" s="89"/>
      <c r="HS551" s="89"/>
      <c r="HT551" s="89"/>
      <c r="HU551" s="89"/>
      <c r="HV551" s="89"/>
      <c r="HW551" s="89"/>
      <c r="HX551" s="89"/>
      <c r="HY551" s="89"/>
      <c r="HZ551" s="89"/>
      <c r="IA551" s="89"/>
    </row>
    <row r="552" spans="1:16" ht="12" customHeight="1">
      <c r="A552" s="20" t="s">
        <v>4</v>
      </c>
      <c r="B552" s="7"/>
      <c r="C552" s="7"/>
      <c r="D552" s="14"/>
      <c r="E552" s="14"/>
      <c r="F552" s="14"/>
      <c r="G552" s="14"/>
      <c r="H552" s="14"/>
      <c r="I552" s="14"/>
      <c r="J552" s="14"/>
      <c r="K552" s="14"/>
      <c r="L552" s="14"/>
      <c r="M552" s="14"/>
      <c r="N552" s="14"/>
      <c r="O552" s="14"/>
      <c r="P552" s="14"/>
    </row>
    <row r="553" spans="1:16" ht="12" customHeight="1">
      <c r="A553" s="21" t="s">
        <v>63</v>
      </c>
      <c r="B553" s="7"/>
      <c r="C553" s="7"/>
      <c r="D553" s="14">
        <f>(D555*D558)+(D556*D559)-0.03</f>
        <v>150400</v>
      </c>
      <c r="E553" s="14"/>
      <c r="F553" s="14">
        <f>D553</f>
        <v>150400</v>
      </c>
      <c r="G553" s="14"/>
      <c r="H553" s="14"/>
      <c r="I553" s="14"/>
      <c r="J553" s="14"/>
      <c r="K553" s="14"/>
      <c r="L553" s="14"/>
      <c r="M553" s="14"/>
      <c r="N553" s="14"/>
      <c r="O553" s="14"/>
      <c r="P553" s="14"/>
    </row>
    <row r="554" spans="1:16" ht="12" customHeight="1">
      <c r="A554" s="20" t="s">
        <v>5</v>
      </c>
      <c r="B554" s="7"/>
      <c r="C554" s="7"/>
      <c r="D554" s="14"/>
      <c r="E554" s="14"/>
      <c r="F554" s="14"/>
      <c r="G554" s="14"/>
      <c r="H554" s="14"/>
      <c r="I554" s="14"/>
      <c r="J554" s="14"/>
      <c r="K554" s="14"/>
      <c r="L554" s="14"/>
      <c r="M554" s="14"/>
      <c r="N554" s="14"/>
      <c r="O554" s="14"/>
      <c r="P554" s="14"/>
    </row>
    <row r="555" spans="1:16" ht="24.75" customHeight="1">
      <c r="A555" s="21" t="s">
        <v>239</v>
      </c>
      <c r="B555" s="7"/>
      <c r="C555" s="7"/>
      <c r="D555" s="14">
        <v>57</v>
      </c>
      <c r="E555" s="14"/>
      <c r="F555" s="14">
        <v>57</v>
      </c>
      <c r="G555" s="14"/>
      <c r="H555" s="14"/>
      <c r="I555" s="14"/>
      <c r="J555" s="14"/>
      <c r="K555" s="14"/>
      <c r="L555" s="14"/>
      <c r="M555" s="14"/>
      <c r="N555" s="14"/>
      <c r="O555" s="14"/>
      <c r="P555" s="14"/>
    </row>
    <row r="556" spans="1:16" ht="15.75" customHeight="1">
      <c r="A556" s="21" t="s">
        <v>237</v>
      </c>
      <c r="B556" s="7"/>
      <c r="C556" s="7"/>
      <c r="D556" s="14">
        <v>145</v>
      </c>
      <c r="E556" s="14"/>
      <c r="F556" s="14">
        <f>D556</f>
        <v>145</v>
      </c>
      <c r="G556" s="14"/>
      <c r="H556" s="14"/>
      <c r="I556" s="14"/>
      <c r="J556" s="14"/>
      <c r="K556" s="14"/>
      <c r="L556" s="14"/>
      <c r="M556" s="14"/>
      <c r="N556" s="14"/>
      <c r="O556" s="14"/>
      <c r="P556" s="14"/>
    </row>
    <row r="557" spans="1:16" ht="12.75" customHeight="1">
      <c r="A557" s="20" t="s">
        <v>7</v>
      </c>
      <c r="B557" s="7"/>
      <c r="C557" s="7"/>
      <c r="D557" s="14"/>
      <c r="E557" s="14"/>
      <c r="F557" s="14"/>
      <c r="G557" s="14"/>
      <c r="H557" s="14"/>
      <c r="I557" s="14"/>
      <c r="J557" s="14"/>
      <c r="K557" s="14"/>
      <c r="L557" s="14"/>
      <c r="M557" s="14"/>
      <c r="N557" s="14"/>
      <c r="O557" s="14"/>
      <c r="P557" s="14"/>
    </row>
    <row r="558" spans="1:16" ht="24.75" customHeight="1">
      <c r="A558" s="21" t="s">
        <v>238</v>
      </c>
      <c r="B558" s="7"/>
      <c r="C558" s="7"/>
      <c r="D558" s="14">
        <v>1950.89</v>
      </c>
      <c r="E558" s="14"/>
      <c r="F558" s="14">
        <f>D558</f>
        <v>1950.89</v>
      </c>
      <c r="G558" s="14"/>
      <c r="H558" s="14"/>
      <c r="I558" s="14"/>
      <c r="J558" s="14"/>
      <c r="K558" s="14"/>
      <c r="L558" s="14"/>
      <c r="M558" s="14"/>
      <c r="N558" s="14"/>
      <c r="O558" s="14"/>
      <c r="P558" s="14"/>
    </row>
    <row r="559" spans="1:16" ht="24.75" customHeight="1">
      <c r="A559" s="21" t="s">
        <v>240</v>
      </c>
      <c r="B559" s="7"/>
      <c r="C559" s="7"/>
      <c r="D559" s="14">
        <v>270.34</v>
      </c>
      <c r="E559" s="14"/>
      <c r="F559" s="14">
        <f>D559</f>
        <v>270.34</v>
      </c>
      <c r="G559" s="14"/>
      <c r="H559" s="14"/>
      <c r="I559" s="14"/>
      <c r="J559" s="14"/>
      <c r="K559" s="14"/>
      <c r="L559" s="14"/>
      <c r="M559" s="14"/>
      <c r="N559" s="14"/>
      <c r="O559" s="14"/>
      <c r="P559" s="14"/>
    </row>
    <row r="560" spans="1:235" s="90" customFormat="1" ht="41.25" customHeight="1">
      <c r="A560" s="80" t="s">
        <v>395</v>
      </c>
      <c r="B560" s="86"/>
      <c r="C560" s="86"/>
      <c r="D560" s="87">
        <v>127900</v>
      </c>
      <c r="E560" s="87"/>
      <c r="F560" s="87">
        <f>D560</f>
        <v>127900</v>
      </c>
      <c r="G560" s="87">
        <f>G564*G566</f>
        <v>130000</v>
      </c>
      <c r="H560" s="87"/>
      <c r="I560" s="87"/>
      <c r="J560" s="87">
        <f>G560</f>
        <v>130000</v>
      </c>
      <c r="K560" s="87"/>
      <c r="L560" s="87"/>
      <c r="M560" s="87"/>
      <c r="N560" s="87"/>
      <c r="O560" s="87"/>
      <c r="P560" s="87"/>
      <c r="Q560" s="89"/>
      <c r="R560" s="89"/>
      <c r="S560" s="89"/>
      <c r="T560" s="89"/>
      <c r="U560" s="89"/>
      <c r="V560" s="89"/>
      <c r="W560" s="89"/>
      <c r="X560" s="89"/>
      <c r="Y560" s="89"/>
      <c r="Z560" s="89"/>
      <c r="AA560" s="89"/>
      <c r="AB560" s="89"/>
      <c r="AC560" s="89"/>
      <c r="AD560" s="89"/>
      <c r="AE560" s="89"/>
      <c r="AF560" s="89"/>
      <c r="AG560" s="89"/>
      <c r="AH560" s="89"/>
      <c r="AI560" s="89"/>
      <c r="AJ560" s="89"/>
      <c r="AK560" s="89"/>
      <c r="AL560" s="89"/>
      <c r="AM560" s="89"/>
      <c r="AN560" s="89"/>
      <c r="AO560" s="89"/>
      <c r="AP560" s="89"/>
      <c r="AQ560" s="89"/>
      <c r="AR560" s="89"/>
      <c r="AS560" s="89"/>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c r="BW560" s="89"/>
      <c r="BX560" s="89"/>
      <c r="BY560" s="89"/>
      <c r="BZ560" s="89"/>
      <c r="CA560" s="89"/>
      <c r="CB560" s="89"/>
      <c r="CC560" s="89"/>
      <c r="CD560" s="89"/>
      <c r="CE560" s="89"/>
      <c r="CF560" s="89"/>
      <c r="CG560" s="89"/>
      <c r="CH560" s="89"/>
      <c r="CI560" s="89"/>
      <c r="CJ560" s="89"/>
      <c r="CK560" s="89"/>
      <c r="CL560" s="89"/>
      <c r="CM560" s="89"/>
      <c r="CN560" s="89"/>
      <c r="CO560" s="89"/>
      <c r="CP560" s="89"/>
      <c r="CQ560" s="89"/>
      <c r="CR560" s="89"/>
      <c r="CS560" s="89"/>
      <c r="CT560" s="89"/>
      <c r="CU560" s="89"/>
      <c r="CV560" s="89"/>
      <c r="CW560" s="89"/>
      <c r="CX560" s="89"/>
      <c r="CY560" s="89"/>
      <c r="CZ560" s="89"/>
      <c r="DA560" s="89"/>
      <c r="DB560" s="89"/>
      <c r="DC560" s="89"/>
      <c r="DD560" s="89"/>
      <c r="DE560" s="89"/>
      <c r="DF560" s="89"/>
      <c r="DG560" s="89"/>
      <c r="DH560" s="89"/>
      <c r="DI560" s="89"/>
      <c r="DJ560" s="89"/>
      <c r="DK560" s="89"/>
      <c r="DL560" s="89"/>
      <c r="DM560" s="89"/>
      <c r="DN560" s="89"/>
      <c r="DO560" s="89"/>
      <c r="DP560" s="89"/>
      <c r="DQ560" s="89"/>
      <c r="DR560" s="89"/>
      <c r="DS560" s="89"/>
      <c r="DT560" s="89"/>
      <c r="DU560" s="89"/>
      <c r="DV560" s="89"/>
      <c r="DW560" s="89"/>
      <c r="DX560" s="89"/>
      <c r="DY560" s="89"/>
      <c r="DZ560" s="89"/>
      <c r="EA560" s="89"/>
      <c r="EB560" s="89"/>
      <c r="EC560" s="89"/>
      <c r="ED560" s="89"/>
      <c r="EE560" s="89"/>
      <c r="EF560" s="89"/>
      <c r="EG560" s="89"/>
      <c r="EH560" s="89"/>
      <c r="EI560" s="89"/>
      <c r="EJ560" s="89"/>
      <c r="EK560" s="89"/>
      <c r="EL560" s="89"/>
      <c r="EM560" s="89"/>
      <c r="EN560" s="89"/>
      <c r="EO560" s="89"/>
      <c r="EP560" s="89"/>
      <c r="EQ560" s="89"/>
      <c r="ER560" s="89"/>
      <c r="ES560" s="89"/>
      <c r="ET560" s="89"/>
      <c r="EU560" s="89"/>
      <c r="EV560" s="89"/>
      <c r="EW560" s="89"/>
      <c r="EX560" s="89"/>
      <c r="EY560" s="89"/>
      <c r="EZ560" s="89"/>
      <c r="FA560" s="89"/>
      <c r="FB560" s="89"/>
      <c r="FC560" s="89"/>
      <c r="FD560" s="89"/>
      <c r="FE560" s="89"/>
      <c r="FF560" s="89"/>
      <c r="FG560" s="89"/>
      <c r="FH560" s="89"/>
      <c r="FI560" s="89"/>
      <c r="FJ560" s="89"/>
      <c r="FK560" s="89"/>
      <c r="FL560" s="89"/>
      <c r="FM560" s="89"/>
      <c r="FN560" s="89"/>
      <c r="FO560" s="89"/>
      <c r="FP560" s="89"/>
      <c r="FQ560" s="89"/>
      <c r="FR560" s="89"/>
      <c r="FS560" s="89"/>
      <c r="FT560" s="89"/>
      <c r="FU560" s="89"/>
      <c r="FV560" s="89"/>
      <c r="FW560" s="89"/>
      <c r="FX560" s="89"/>
      <c r="FY560" s="89"/>
      <c r="FZ560" s="89"/>
      <c r="GA560" s="89"/>
      <c r="GB560" s="89"/>
      <c r="GC560" s="89"/>
      <c r="GD560" s="89"/>
      <c r="GE560" s="89"/>
      <c r="GF560" s="89"/>
      <c r="GG560" s="89"/>
      <c r="GH560" s="89"/>
      <c r="GI560" s="89"/>
      <c r="GJ560" s="89"/>
      <c r="GK560" s="89"/>
      <c r="GL560" s="89"/>
      <c r="GM560" s="89"/>
      <c r="GN560" s="89"/>
      <c r="GO560" s="89"/>
      <c r="GP560" s="89"/>
      <c r="GQ560" s="89"/>
      <c r="GR560" s="89"/>
      <c r="GS560" s="89"/>
      <c r="GT560" s="89"/>
      <c r="GU560" s="89"/>
      <c r="GV560" s="89"/>
      <c r="GW560" s="89"/>
      <c r="GX560" s="89"/>
      <c r="GY560" s="89"/>
      <c r="GZ560" s="89"/>
      <c r="HA560" s="89"/>
      <c r="HB560" s="89"/>
      <c r="HC560" s="89"/>
      <c r="HD560" s="89"/>
      <c r="HE560" s="89"/>
      <c r="HF560" s="89"/>
      <c r="HG560" s="89"/>
      <c r="HH560" s="89"/>
      <c r="HI560" s="89"/>
      <c r="HJ560" s="89"/>
      <c r="HK560" s="89"/>
      <c r="HL560" s="89"/>
      <c r="HM560" s="89"/>
      <c r="HN560" s="89"/>
      <c r="HO560" s="89"/>
      <c r="HP560" s="89"/>
      <c r="HQ560" s="89"/>
      <c r="HR560" s="89"/>
      <c r="HS560" s="89"/>
      <c r="HT560" s="89"/>
      <c r="HU560" s="89"/>
      <c r="HV560" s="89"/>
      <c r="HW560" s="89"/>
      <c r="HX560" s="89"/>
      <c r="HY560" s="89"/>
      <c r="HZ560" s="89"/>
      <c r="IA560" s="89"/>
    </row>
    <row r="561" spans="1:16" ht="11.25" customHeight="1">
      <c r="A561" s="20" t="s">
        <v>4</v>
      </c>
      <c r="B561" s="7"/>
      <c r="C561" s="7"/>
      <c r="D561" s="14"/>
      <c r="E561" s="14"/>
      <c r="F561" s="14"/>
      <c r="G561" s="14"/>
      <c r="H561" s="14"/>
      <c r="I561" s="14"/>
      <c r="J561" s="14"/>
      <c r="K561" s="14"/>
      <c r="L561" s="14"/>
      <c r="M561" s="14"/>
      <c r="N561" s="14"/>
      <c r="O561" s="14"/>
      <c r="P561" s="14"/>
    </row>
    <row r="562" spans="1:16" ht="14.25" customHeight="1">
      <c r="A562" s="21" t="s">
        <v>63</v>
      </c>
      <c r="B562" s="7"/>
      <c r="C562" s="7"/>
      <c r="D562" s="60">
        <f>D560</f>
        <v>127900</v>
      </c>
      <c r="E562" s="14"/>
      <c r="F562" s="14">
        <f>D562</f>
        <v>127900</v>
      </c>
      <c r="G562" s="14">
        <v>130000</v>
      </c>
      <c r="H562" s="14"/>
      <c r="I562" s="14"/>
      <c r="J562" s="14">
        <f>G562</f>
        <v>130000</v>
      </c>
      <c r="K562" s="14"/>
      <c r="L562" s="14"/>
      <c r="M562" s="14"/>
      <c r="N562" s="14"/>
      <c r="O562" s="14"/>
      <c r="P562" s="14"/>
    </row>
    <row r="563" spans="1:16" ht="10.5" customHeight="1">
      <c r="A563" s="20" t="s">
        <v>5</v>
      </c>
      <c r="B563" s="7"/>
      <c r="C563" s="7"/>
      <c r="D563" s="60"/>
      <c r="E563" s="14"/>
      <c r="F563" s="14"/>
      <c r="G563" s="14"/>
      <c r="H563" s="14"/>
      <c r="I563" s="14"/>
      <c r="J563" s="14"/>
      <c r="K563" s="14"/>
      <c r="L563" s="14"/>
      <c r="M563" s="14"/>
      <c r="N563" s="14"/>
      <c r="O563" s="14"/>
      <c r="P563" s="14"/>
    </row>
    <row r="564" spans="1:16" ht="24.75" customHeight="1">
      <c r="A564" s="21" t="s">
        <v>244</v>
      </c>
      <c r="B564" s="7"/>
      <c r="C564" s="7"/>
      <c r="D564" s="60">
        <v>4</v>
      </c>
      <c r="E564" s="14"/>
      <c r="F564" s="14">
        <f>D564</f>
        <v>4</v>
      </c>
      <c r="G564" s="14">
        <v>4</v>
      </c>
      <c r="H564" s="14"/>
      <c r="I564" s="14"/>
      <c r="J564" s="14">
        <v>4</v>
      </c>
      <c r="K564" s="14"/>
      <c r="L564" s="14"/>
      <c r="M564" s="14"/>
      <c r="N564" s="14"/>
      <c r="O564" s="14"/>
      <c r="P564" s="14"/>
    </row>
    <row r="565" spans="1:16" ht="11.25">
      <c r="A565" s="20" t="s">
        <v>7</v>
      </c>
      <c r="B565" s="7"/>
      <c r="C565" s="7"/>
      <c r="D565" s="60"/>
      <c r="E565" s="14"/>
      <c r="F565" s="14"/>
      <c r="G565" s="14"/>
      <c r="H565" s="14"/>
      <c r="I565" s="14"/>
      <c r="J565" s="14"/>
      <c r="K565" s="14"/>
      <c r="L565" s="14"/>
      <c r="M565" s="14"/>
      <c r="N565" s="14"/>
      <c r="O565" s="14"/>
      <c r="P565" s="14"/>
    </row>
    <row r="566" spans="1:16" ht="24.75" customHeight="1">
      <c r="A566" s="21" t="s">
        <v>243</v>
      </c>
      <c r="B566" s="7"/>
      <c r="C566" s="7"/>
      <c r="D566" s="60">
        <f>D560/D564</f>
        <v>31975</v>
      </c>
      <c r="E566" s="14"/>
      <c r="F566" s="14">
        <f>D566</f>
        <v>31975</v>
      </c>
      <c r="G566" s="14">
        <v>32500</v>
      </c>
      <c r="H566" s="14"/>
      <c r="I566" s="14"/>
      <c r="J566" s="14">
        <f>G566</f>
        <v>32500</v>
      </c>
      <c r="K566" s="14"/>
      <c r="L566" s="14"/>
      <c r="M566" s="14"/>
      <c r="N566" s="14"/>
      <c r="O566" s="14"/>
      <c r="P566" s="14"/>
    </row>
    <row r="567" spans="1:235" s="90" customFormat="1" ht="25.5" customHeight="1">
      <c r="A567" s="80" t="s">
        <v>396</v>
      </c>
      <c r="B567" s="86"/>
      <c r="C567" s="86"/>
      <c r="D567" s="87">
        <v>224200</v>
      </c>
      <c r="E567" s="87"/>
      <c r="F567" s="87">
        <f>D567</f>
        <v>224200</v>
      </c>
      <c r="G567" s="87"/>
      <c r="H567" s="87"/>
      <c r="I567" s="87"/>
      <c r="J567" s="87"/>
      <c r="K567" s="87"/>
      <c r="L567" s="87"/>
      <c r="M567" s="87"/>
      <c r="N567" s="87">
        <f>N569</f>
        <v>500000.00204999995</v>
      </c>
      <c r="O567" s="87"/>
      <c r="P567" s="87">
        <f>N567</f>
        <v>500000.00204999995</v>
      </c>
      <c r="Q567" s="89"/>
      <c r="R567" s="89"/>
      <c r="S567" s="89"/>
      <c r="T567" s="89"/>
      <c r="U567" s="89"/>
      <c r="V567" s="89"/>
      <c r="W567" s="89"/>
      <c r="X567" s="89"/>
      <c r="Y567" s="89"/>
      <c r="Z567" s="89"/>
      <c r="AA567" s="89"/>
      <c r="AB567" s="89"/>
      <c r="AC567" s="89"/>
      <c r="AD567" s="89"/>
      <c r="AE567" s="89"/>
      <c r="AF567" s="89"/>
      <c r="AG567" s="89"/>
      <c r="AH567" s="89"/>
      <c r="AI567" s="89"/>
      <c r="AJ567" s="89"/>
      <c r="AK567" s="89"/>
      <c r="AL567" s="89"/>
      <c r="AM567" s="89"/>
      <c r="AN567" s="89"/>
      <c r="AO567" s="89"/>
      <c r="AP567" s="89"/>
      <c r="AQ567" s="89"/>
      <c r="AR567" s="89"/>
      <c r="AS567" s="89"/>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c r="BW567" s="89"/>
      <c r="BX567" s="89"/>
      <c r="BY567" s="89"/>
      <c r="BZ567" s="89"/>
      <c r="CA567" s="89"/>
      <c r="CB567" s="89"/>
      <c r="CC567" s="89"/>
      <c r="CD567" s="89"/>
      <c r="CE567" s="89"/>
      <c r="CF567" s="89"/>
      <c r="CG567" s="89"/>
      <c r="CH567" s="89"/>
      <c r="CI567" s="89"/>
      <c r="CJ567" s="89"/>
      <c r="CK567" s="89"/>
      <c r="CL567" s="89"/>
      <c r="CM567" s="89"/>
      <c r="CN567" s="89"/>
      <c r="CO567" s="89"/>
      <c r="CP567" s="89"/>
      <c r="CQ567" s="89"/>
      <c r="CR567" s="89"/>
      <c r="CS567" s="89"/>
      <c r="CT567" s="89"/>
      <c r="CU567" s="89"/>
      <c r="CV567" s="89"/>
      <c r="CW567" s="89"/>
      <c r="CX567" s="89"/>
      <c r="CY567" s="89"/>
      <c r="CZ567" s="89"/>
      <c r="DA567" s="89"/>
      <c r="DB567" s="89"/>
      <c r="DC567" s="89"/>
      <c r="DD567" s="89"/>
      <c r="DE567" s="89"/>
      <c r="DF567" s="89"/>
      <c r="DG567" s="89"/>
      <c r="DH567" s="89"/>
      <c r="DI567" s="89"/>
      <c r="DJ567" s="89"/>
      <c r="DK567" s="89"/>
      <c r="DL567" s="89"/>
      <c r="DM567" s="89"/>
      <c r="DN567" s="89"/>
      <c r="DO567" s="89"/>
      <c r="DP567" s="89"/>
      <c r="DQ567" s="89"/>
      <c r="DR567" s="89"/>
      <c r="DS567" s="89"/>
      <c r="DT567" s="89"/>
      <c r="DU567" s="89"/>
      <c r="DV567" s="89"/>
      <c r="DW567" s="89"/>
      <c r="DX567" s="89"/>
      <c r="DY567" s="89"/>
      <c r="DZ567" s="89"/>
      <c r="EA567" s="89"/>
      <c r="EB567" s="89"/>
      <c r="EC567" s="89"/>
      <c r="ED567" s="89"/>
      <c r="EE567" s="89"/>
      <c r="EF567" s="89"/>
      <c r="EG567" s="89"/>
      <c r="EH567" s="89"/>
      <c r="EI567" s="89"/>
      <c r="EJ567" s="89"/>
      <c r="EK567" s="89"/>
      <c r="EL567" s="89"/>
      <c r="EM567" s="89"/>
      <c r="EN567" s="89"/>
      <c r="EO567" s="89"/>
      <c r="EP567" s="89"/>
      <c r="EQ567" s="89"/>
      <c r="ER567" s="89"/>
      <c r="ES567" s="89"/>
      <c r="ET567" s="89"/>
      <c r="EU567" s="89"/>
      <c r="EV567" s="89"/>
      <c r="EW567" s="89"/>
      <c r="EX567" s="89"/>
      <c r="EY567" s="89"/>
      <c r="EZ567" s="89"/>
      <c r="FA567" s="89"/>
      <c r="FB567" s="89"/>
      <c r="FC567" s="89"/>
      <c r="FD567" s="89"/>
      <c r="FE567" s="89"/>
      <c r="FF567" s="89"/>
      <c r="FG567" s="89"/>
      <c r="FH567" s="89"/>
      <c r="FI567" s="89"/>
      <c r="FJ567" s="89"/>
      <c r="FK567" s="89"/>
      <c r="FL567" s="89"/>
      <c r="FM567" s="89"/>
      <c r="FN567" s="89"/>
      <c r="FO567" s="89"/>
      <c r="FP567" s="89"/>
      <c r="FQ567" s="89"/>
      <c r="FR567" s="89"/>
      <c r="FS567" s="89"/>
      <c r="FT567" s="89"/>
      <c r="FU567" s="89"/>
      <c r="FV567" s="89"/>
      <c r="FW567" s="89"/>
      <c r="FX567" s="89"/>
      <c r="FY567" s="89"/>
      <c r="FZ567" s="89"/>
      <c r="GA567" s="89"/>
      <c r="GB567" s="89"/>
      <c r="GC567" s="89"/>
      <c r="GD567" s="89"/>
      <c r="GE567" s="89"/>
      <c r="GF567" s="89"/>
      <c r="GG567" s="89"/>
      <c r="GH567" s="89"/>
      <c r="GI567" s="89"/>
      <c r="GJ567" s="89"/>
      <c r="GK567" s="89"/>
      <c r="GL567" s="89"/>
      <c r="GM567" s="89"/>
      <c r="GN567" s="89"/>
      <c r="GO567" s="89"/>
      <c r="GP567" s="89"/>
      <c r="GQ567" s="89"/>
      <c r="GR567" s="89"/>
      <c r="GS567" s="89"/>
      <c r="GT567" s="89"/>
      <c r="GU567" s="89"/>
      <c r="GV567" s="89"/>
      <c r="GW567" s="89"/>
      <c r="GX567" s="89"/>
      <c r="GY567" s="89"/>
      <c r="GZ567" s="89"/>
      <c r="HA567" s="89"/>
      <c r="HB567" s="89"/>
      <c r="HC567" s="89"/>
      <c r="HD567" s="89"/>
      <c r="HE567" s="89"/>
      <c r="HF567" s="89"/>
      <c r="HG567" s="89"/>
      <c r="HH567" s="89"/>
      <c r="HI567" s="89"/>
      <c r="HJ567" s="89"/>
      <c r="HK567" s="89"/>
      <c r="HL567" s="89"/>
      <c r="HM567" s="89"/>
      <c r="HN567" s="89"/>
      <c r="HO567" s="89"/>
      <c r="HP567" s="89"/>
      <c r="HQ567" s="89"/>
      <c r="HR567" s="89"/>
      <c r="HS567" s="89"/>
      <c r="HT567" s="89"/>
      <c r="HU567" s="89"/>
      <c r="HV567" s="89"/>
      <c r="HW567" s="89"/>
      <c r="HX567" s="89"/>
      <c r="HY567" s="89"/>
      <c r="HZ567" s="89"/>
      <c r="IA567" s="89"/>
    </row>
    <row r="568" spans="1:16" ht="11.25" customHeight="1">
      <c r="A568" s="20" t="s">
        <v>4</v>
      </c>
      <c r="B568" s="7"/>
      <c r="C568" s="7"/>
      <c r="D568" s="14"/>
      <c r="E568" s="14"/>
      <c r="F568" s="14"/>
      <c r="G568" s="14"/>
      <c r="H568" s="14"/>
      <c r="I568" s="14"/>
      <c r="J568" s="14"/>
      <c r="K568" s="14"/>
      <c r="L568" s="14"/>
      <c r="M568" s="14"/>
      <c r="N568" s="14"/>
      <c r="O568" s="14"/>
      <c r="P568" s="177"/>
    </row>
    <row r="569" spans="1:16" ht="14.25" customHeight="1">
      <c r="A569" s="21" t="s">
        <v>63</v>
      </c>
      <c r="B569" s="7"/>
      <c r="C569" s="7"/>
      <c r="D569" s="60">
        <f>D567</f>
        <v>224200</v>
      </c>
      <c r="E569" s="14"/>
      <c r="F569" s="14">
        <v>224200</v>
      </c>
      <c r="G569" s="14"/>
      <c r="H569" s="14"/>
      <c r="I569" s="14"/>
      <c r="J569" s="14"/>
      <c r="K569" s="14"/>
      <c r="L569" s="14"/>
      <c r="M569" s="14"/>
      <c r="N569" s="14">
        <f>N571*N573</f>
        <v>500000.00204999995</v>
      </c>
      <c r="O569" s="14"/>
      <c r="P569" s="177">
        <f>N569</f>
        <v>500000.00204999995</v>
      </c>
    </row>
    <row r="570" spans="1:16" ht="10.5" customHeight="1">
      <c r="A570" s="20" t="s">
        <v>5</v>
      </c>
      <c r="B570" s="7"/>
      <c r="C570" s="7"/>
      <c r="D570" s="60"/>
      <c r="E570" s="14"/>
      <c r="F570" s="14"/>
      <c r="G570" s="14"/>
      <c r="H570" s="14"/>
      <c r="I570" s="14"/>
      <c r="J570" s="14"/>
      <c r="K570" s="14"/>
      <c r="L570" s="14"/>
      <c r="M570" s="14"/>
      <c r="N570" s="14"/>
      <c r="O570" s="14"/>
      <c r="P570" s="177"/>
    </row>
    <row r="571" spans="1:16" ht="24.75" customHeight="1">
      <c r="A571" s="21" t="s">
        <v>257</v>
      </c>
      <c r="B571" s="7"/>
      <c r="C571" s="7"/>
      <c r="D571" s="60">
        <v>398</v>
      </c>
      <c r="E571" s="14"/>
      <c r="F571" s="14">
        <f>D571</f>
        <v>398</v>
      </c>
      <c r="G571" s="14"/>
      <c r="H571" s="14"/>
      <c r="I571" s="14"/>
      <c r="J571" s="14"/>
      <c r="K571" s="14"/>
      <c r="L571" s="14"/>
      <c r="M571" s="14"/>
      <c r="N571" s="14">
        <v>213</v>
      </c>
      <c r="O571" s="14"/>
      <c r="P571" s="177">
        <f>N571</f>
        <v>213</v>
      </c>
    </row>
    <row r="572" spans="1:16" ht="11.25">
      <c r="A572" s="20" t="s">
        <v>7</v>
      </c>
      <c r="B572" s="7"/>
      <c r="C572" s="7"/>
      <c r="D572" s="60"/>
      <c r="E572" s="14"/>
      <c r="F572" s="14"/>
      <c r="G572" s="14"/>
      <c r="H572" s="14"/>
      <c r="I572" s="14"/>
      <c r="J572" s="14"/>
      <c r="K572" s="14"/>
      <c r="L572" s="14"/>
      <c r="M572" s="14"/>
      <c r="N572" s="14"/>
      <c r="O572" s="14"/>
      <c r="P572" s="177"/>
    </row>
    <row r="573" spans="1:16" ht="24.75" customHeight="1">
      <c r="A573" s="21" t="s">
        <v>258</v>
      </c>
      <c r="B573" s="7"/>
      <c r="C573" s="7"/>
      <c r="D573" s="60">
        <f>D567/D571</f>
        <v>563.3165829145729</v>
      </c>
      <c r="E573" s="14"/>
      <c r="F573" s="14">
        <f>D573</f>
        <v>563.3165829145729</v>
      </c>
      <c r="G573" s="14"/>
      <c r="H573" s="14"/>
      <c r="I573" s="14"/>
      <c r="J573" s="14"/>
      <c r="K573" s="14"/>
      <c r="L573" s="14"/>
      <c r="M573" s="14"/>
      <c r="N573" s="14">
        <v>2347.41785</v>
      </c>
      <c r="O573" s="14"/>
      <c r="P573" s="177">
        <f>N573</f>
        <v>2347.41785</v>
      </c>
    </row>
    <row r="574" spans="1:235" s="90" customFormat="1" ht="45.75" customHeight="1">
      <c r="A574" s="80" t="s">
        <v>397</v>
      </c>
      <c r="B574" s="86"/>
      <c r="C574" s="86"/>
      <c r="D574" s="87"/>
      <c r="E574" s="87"/>
      <c r="F574" s="87"/>
      <c r="G574" s="87">
        <f>G578*G580</f>
        <v>70100</v>
      </c>
      <c r="H574" s="87"/>
      <c r="I574" s="87"/>
      <c r="J574" s="87">
        <f>G574</f>
        <v>70100</v>
      </c>
      <c r="K574" s="87"/>
      <c r="L574" s="87"/>
      <c r="M574" s="87"/>
      <c r="N574" s="87"/>
      <c r="O574" s="87"/>
      <c r="P574" s="87"/>
      <c r="Q574" s="89"/>
      <c r="R574" s="89"/>
      <c r="S574" s="89"/>
      <c r="T574" s="89"/>
      <c r="U574" s="89"/>
      <c r="V574" s="89"/>
      <c r="W574" s="89"/>
      <c r="X574" s="89"/>
      <c r="Y574" s="89"/>
      <c r="Z574" s="89"/>
      <c r="AA574" s="89"/>
      <c r="AB574" s="89"/>
      <c r="AC574" s="89"/>
      <c r="AD574" s="89"/>
      <c r="AE574" s="89"/>
      <c r="AF574" s="89"/>
      <c r="AG574" s="89"/>
      <c r="AH574" s="89"/>
      <c r="AI574" s="89"/>
      <c r="AJ574" s="89"/>
      <c r="AK574" s="89"/>
      <c r="AL574" s="89"/>
      <c r="AM574" s="89"/>
      <c r="AN574" s="89"/>
      <c r="AO574" s="89"/>
      <c r="AP574" s="89"/>
      <c r="AQ574" s="89"/>
      <c r="AR574" s="89"/>
      <c r="AS574" s="89"/>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c r="BW574" s="89"/>
      <c r="BX574" s="89"/>
      <c r="BY574" s="89"/>
      <c r="BZ574" s="89"/>
      <c r="CA574" s="89"/>
      <c r="CB574" s="89"/>
      <c r="CC574" s="89"/>
      <c r="CD574" s="89"/>
      <c r="CE574" s="89"/>
      <c r="CF574" s="89"/>
      <c r="CG574" s="89"/>
      <c r="CH574" s="89"/>
      <c r="CI574" s="89"/>
      <c r="CJ574" s="89"/>
      <c r="CK574" s="89"/>
      <c r="CL574" s="89"/>
      <c r="CM574" s="89"/>
      <c r="CN574" s="89"/>
      <c r="CO574" s="89"/>
      <c r="CP574" s="89"/>
      <c r="CQ574" s="89"/>
      <c r="CR574" s="89"/>
      <c r="CS574" s="89"/>
      <c r="CT574" s="89"/>
      <c r="CU574" s="89"/>
      <c r="CV574" s="89"/>
      <c r="CW574" s="89"/>
      <c r="CX574" s="89"/>
      <c r="CY574" s="89"/>
      <c r="CZ574" s="89"/>
      <c r="DA574" s="89"/>
      <c r="DB574" s="89"/>
      <c r="DC574" s="89"/>
      <c r="DD574" s="89"/>
      <c r="DE574" s="89"/>
      <c r="DF574" s="89"/>
      <c r="DG574" s="89"/>
      <c r="DH574" s="89"/>
      <c r="DI574" s="89"/>
      <c r="DJ574" s="89"/>
      <c r="DK574" s="89"/>
      <c r="DL574" s="89"/>
      <c r="DM574" s="89"/>
      <c r="DN574" s="89"/>
      <c r="DO574" s="89"/>
      <c r="DP574" s="89"/>
      <c r="DQ574" s="89"/>
      <c r="DR574" s="89"/>
      <c r="DS574" s="89"/>
      <c r="DT574" s="89"/>
      <c r="DU574" s="89"/>
      <c r="DV574" s="89"/>
      <c r="DW574" s="89"/>
      <c r="DX574" s="89"/>
      <c r="DY574" s="89"/>
      <c r="DZ574" s="89"/>
      <c r="EA574" s="89"/>
      <c r="EB574" s="89"/>
      <c r="EC574" s="89"/>
      <c r="ED574" s="89"/>
      <c r="EE574" s="89"/>
      <c r="EF574" s="89"/>
      <c r="EG574" s="89"/>
      <c r="EH574" s="89"/>
      <c r="EI574" s="89"/>
      <c r="EJ574" s="89"/>
      <c r="EK574" s="89"/>
      <c r="EL574" s="89"/>
      <c r="EM574" s="89"/>
      <c r="EN574" s="89"/>
      <c r="EO574" s="89"/>
      <c r="EP574" s="89"/>
      <c r="EQ574" s="89"/>
      <c r="ER574" s="89"/>
      <c r="ES574" s="89"/>
      <c r="ET574" s="89"/>
      <c r="EU574" s="89"/>
      <c r="EV574" s="89"/>
      <c r="EW574" s="89"/>
      <c r="EX574" s="89"/>
      <c r="EY574" s="89"/>
      <c r="EZ574" s="89"/>
      <c r="FA574" s="89"/>
      <c r="FB574" s="89"/>
      <c r="FC574" s="89"/>
      <c r="FD574" s="89"/>
      <c r="FE574" s="89"/>
      <c r="FF574" s="89"/>
      <c r="FG574" s="89"/>
      <c r="FH574" s="89"/>
      <c r="FI574" s="89"/>
      <c r="FJ574" s="89"/>
      <c r="FK574" s="89"/>
      <c r="FL574" s="89"/>
      <c r="FM574" s="89"/>
      <c r="FN574" s="89"/>
      <c r="FO574" s="89"/>
      <c r="FP574" s="89"/>
      <c r="FQ574" s="89"/>
      <c r="FR574" s="89"/>
      <c r="FS574" s="89"/>
      <c r="FT574" s="89"/>
      <c r="FU574" s="89"/>
      <c r="FV574" s="89"/>
      <c r="FW574" s="89"/>
      <c r="FX574" s="89"/>
      <c r="FY574" s="89"/>
      <c r="FZ574" s="89"/>
      <c r="GA574" s="89"/>
      <c r="GB574" s="89"/>
      <c r="GC574" s="89"/>
      <c r="GD574" s="89"/>
      <c r="GE574" s="89"/>
      <c r="GF574" s="89"/>
      <c r="GG574" s="89"/>
      <c r="GH574" s="89"/>
      <c r="GI574" s="89"/>
      <c r="GJ574" s="89"/>
      <c r="GK574" s="89"/>
      <c r="GL574" s="89"/>
      <c r="GM574" s="89"/>
      <c r="GN574" s="89"/>
      <c r="GO574" s="89"/>
      <c r="GP574" s="89"/>
      <c r="GQ574" s="89"/>
      <c r="GR574" s="89"/>
      <c r="GS574" s="89"/>
      <c r="GT574" s="89"/>
      <c r="GU574" s="89"/>
      <c r="GV574" s="89"/>
      <c r="GW574" s="89"/>
      <c r="GX574" s="89"/>
      <c r="GY574" s="89"/>
      <c r="GZ574" s="89"/>
      <c r="HA574" s="89"/>
      <c r="HB574" s="89"/>
      <c r="HC574" s="89"/>
      <c r="HD574" s="89"/>
      <c r="HE574" s="89"/>
      <c r="HF574" s="89"/>
      <c r="HG574" s="89"/>
      <c r="HH574" s="89"/>
      <c r="HI574" s="89"/>
      <c r="HJ574" s="89"/>
      <c r="HK574" s="89"/>
      <c r="HL574" s="89"/>
      <c r="HM574" s="89"/>
      <c r="HN574" s="89"/>
      <c r="HO574" s="89"/>
      <c r="HP574" s="89"/>
      <c r="HQ574" s="89"/>
      <c r="HR574" s="89"/>
      <c r="HS574" s="89"/>
      <c r="HT574" s="89"/>
      <c r="HU574" s="89"/>
      <c r="HV574" s="89"/>
      <c r="HW574" s="89"/>
      <c r="HX574" s="89"/>
      <c r="HY574" s="89"/>
      <c r="HZ574" s="89"/>
      <c r="IA574" s="89"/>
    </row>
    <row r="575" spans="1:16" ht="12.75" customHeight="1">
      <c r="A575" s="20" t="s">
        <v>4</v>
      </c>
      <c r="B575" s="7"/>
      <c r="C575" s="7"/>
      <c r="D575" s="60"/>
      <c r="E575" s="14"/>
      <c r="F575" s="14"/>
      <c r="G575" s="14"/>
      <c r="H575" s="14"/>
      <c r="I575" s="14"/>
      <c r="J575" s="14"/>
      <c r="K575" s="14"/>
      <c r="L575" s="14"/>
      <c r="M575" s="14"/>
      <c r="N575" s="14"/>
      <c r="O575" s="14"/>
      <c r="P575" s="14"/>
    </row>
    <row r="576" spans="1:16" ht="11.25">
      <c r="A576" s="21" t="s">
        <v>63</v>
      </c>
      <c r="B576" s="7"/>
      <c r="C576" s="7"/>
      <c r="D576" s="60"/>
      <c r="E576" s="14"/>
      <c r="F576" s="14"/>
      <c r="G576" s="14">
        <v>70100</v>
      </c>
      <c r="H576" s="14"/>
      <c r="I576" s="14"/>
      <c r="J576" s="14">
        <f>G576</f>
        <v>70100</v>
      </c>
      <c r="K576" s="14"/>
      <c r="L576" s="14"/>
      <c r="M576" s="14"/>
      <c r="N576" s="14"/>
      <c r="O576" s="14"/>
      <c r="P576" s="14"/>
    </row>
    <row r="577" spans="1:16" ht="11.25">
      <c r="A577" s="20" t="s">
        <v>5</v>
      </c>
      <c r="B577" s="7"/>
      <c r="C577" s="7"/>
      <c r="D577" s="60"/>
      <c r="E577" s="14"/>
      <c r="F577" s="14"/>
      <c r="G577" s="14"/>
      <c r="H577" s="14"/>
      <c r="I577" s="14"/>
      <c r="J577" s="14"/>
      <c r="K577" s="14"/>
      <c r="L577" s="14"/>
      <c r="M577" s="14"/>
      <c r="N577" s="14"/>
      <c r="O577" s="14"/>
      <c r="P577" s="14"/>
    </row>
    <row r="578" spans="1:16" ht="15" customHeight="1">
      <c r="A578" s="21" t="s">
        <v>294</v>
      </c>
      <c r="B578" s="7"/>
      <c r="C578" s="7"/>
      <c r="D578" s="60"/>
      <c r="E578" s="14"/>
      <c r="F578" s="14"/>
      <c r="G578" s="14">
        <v>1</v>
      </c>
      <c r="H578" s="14"/>
      <c r="I578" s="14"/>
      <c r="J578" s="14">
        <v>1</v>
      </c>
      <c r="K578" s="14"/>
      <c r="L578" s="14"/>
      <c r="M578" s="14"/>
      <c r="N578" s="14"/>
      <c r="O578" s="14"/>
      <c r="P578" s="14"/>
    </row>
    <row r="579" spans="1:16" ht="11.25">
      <c r="A579" s="20" t="s">
        <v>7</v>
      </c>
      <c r="B579" s="7"/>
      <c r="C579" s="7"/>
      <c r="D579" s="60"/>
      <c r="E579" s="14"/>
      <c r="F579" s="14"/>
      <c r="G579" s="14"/>
      <c r="H579" s="14"/>
      <c r="I579" s="14"/>
      <c r="J579" s="14"/>
      <c r="K579" s="14"/>
      <c r="L579" s="14"/>
      <c r="M579" s="14"/>
      <c r="N579" s="14"/>
      <c r="O579" s="14"/>
      <c r="P579" s="14"/>
    </row>
    <row r="580" spans="1:16" ht="22.5">
      <c r="A580" s="21" t="s">
        <v>295</v>
      </c>
      <c r="B580" s="7"/>
      <c r="C580" s="7"/>
      <c r="D580" s="60"/>
      <c r="E580" s="14"/>
      <c r="F580" s="14"/>
      <c r="G580" s="14">
        <v>70100</v>
      </c>
      <c r="H580" s="14"/>
      <c r="I580" s="14"/>
      <c r="J580" s="14">
        <f>G580</f>
        <v>70100</v>
      </c>
      <c r="K580" s="14"/>
      <c r="L580" s="14"/>
      <c r="M580" s="14"/>
      <c r="N580" s="14"/>
      <c r="O580" s="14"/>
      <c r="P580" s="14"/>
    </row>
    <row r="581" spans="1:235" s="90" customFormat="1" ht="24.75" customHeight="1">
      <c r="A581" s="80" t="s">
        <v>398</v>
      </c>
      <c r="B581" s="86"/>
      <c r="C581" s="86"/>
      <c r="D581" s="87"/>
      <c r="E581" s="87"/>
      <c r="F581" s="87"/>
      <c r="G581" s="87">
        <f>G585*G587</f>
        <v>50100</v>
      </c>
      <c r="H581" s="87"/>
      <c r="I581" s="87"/>
      <c r="J581" s="87">
        <f>G581</f>
        <v>50100</v>
      </c>
      <c r="K581" s="87"/>
      <c r="L581" s="87"/>
      <c r="M581" s="87"/>
      <c r="N581" s="87"/>
      <c r="O581" s="87"/>
      <c r="P581" s="87"/>
      <c r="Q581" s="89"/>
      <c r="R581" s="89"/>
      <c r="S581" s="89"/>
      <c r="T581" s="89"/>
      <c r="U581" s="89"/>
      <c r="V581" s="89"/>
      <c r="W581" s="89"/>
      <c r="X581" s="89"/>
      <c r="Y581" s="89"/>
      <c r="Z581" s="89"/>
      <c r="AA581" s="89"/>
      <c r="AB581" s="89"/>
      <c r="AC581" s="89"/>
      <c r="AD581" s="89"/>
      <c r="AE581" s="89"/>
      <c r="AF581" s="89"/>
      <c r="AG581" s="89"/>
      <c r="AH581" s="89"/>
      <c r="AI581" s="89"/>
      <c r="AJ581" s="89"/>
      <c r="AK581" s="89"/>
      <c r="AL581" s="89"/>
      <c r="AM581" s="89"/>
      <c r="AN581" s="89"/>
      <c r="AO581" s="89"/>
      <c r="AP581" s="89"/>
      <c r="AQ581" s="89"/>
      <c r="AR581" s="89"/>
      <c r="AS581" s="89"/>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c r="BW581" s="89"/>
      <c r="BX581" s="89"/>
      <c r="BY581" s="89"/>
      <c r="BZ581" s="89"/>
      <c r="CA581" s="89"/>
      <c r="CB581" s="89"/>
      <c r="CC581" s="89"/>
      <c r="CD581" s="89"/>
      <c r="CE581" s="89"/>
      <c r="CF581" s="89"/>
      <c r="CG581" s="89"/>
      <c r="CH581" s="89"/>
      <c r="CI581" s="89"/>
      <c r="CJ581" s="89"/>
      <c r="CK581" s="89"/>
      <c r="CL581" s="89"/>
      <c r="CM581" s="89"/>
      <c r="CN581" s="89"/>
      <c r="CO581" s="89"/>
      <c r="CP581" s="89"/>
      <c r="CQ581" s="89"/>
      <c r="CR581" s="89"/>
      <c r="CS581" s="89"/>
      <c r="CT581" s="89"/>
      <c r="CU581" s="89"/>
      <c r="CV581" s="89"/>
      <c r="CW581" s="89"/>
      <c r="CX581" s="89"/>
      <c r="CY581" s="89"/>
      <c r="CZ581" s="89"/>
      <c r="DA581" s="89"/>
      <c r="DB581" s="89"/>
      <c r="DC581" s="89"/>
      <c r="DD581" s="89"/>
      <c r="DE581" s="89"/>
      <c r="DF581" s="89"/>
      <c r="DG581" s="89"/>
      <c r="DH581" s="89"/>
      <c r="DI581" s="89"/>
      <c r="DJ581" s="89"/>
      <c r="DK581" s="89"/>
      <c r="DL581" s="89"/>
      <c r="DM581" s="89"/>
      <c r="DN581" s="89"/>
      <c r="DO581" s="89"/>
      <c r="DP581" s="89"/>
      <c r="DQ581" s="89"/>
      <c r="DR581" s="89"/>
      <c r="DS581" s="89"/>
      <c r="DT581" s="89"/>
      <c r="DU581" s="89"/>
      <c r="DV581" s="89"/>
      <c r="DW581" s="89"/>
      <c r="DX581" s="89"/>
      <c r="DY581" s="89"/>
      <c r="DZ581" s="89"/>
      <c r="EA581" s="89"/>
      <c r="EB581" s="89"/>
      <c r="EC581" s="89"/>
      <c r="ED581" s="89"/>
      <c r="EE581" s="89"/>
      <c r="EF581" s="89"/>
      <c r="EG581" s="89"/>
      <c r="EH581" s="89"/>
      <c r="EI581" s="89"/>
      <c r="EJ581" s="89"/>
      <c r="EK581" s="89"/>
      <c r="EL581" s="89"/>
      <c r="EM581" s="89"/>
      <c r="EN581" s="89"/>
      <c r="EO581" s="89"/>
      <c r="EP581" s="89"/>
      <c r="EQ581" s="89"/>
      <c r="ER581" s="89"/>
      <c r="ES581" s="89"/>
      <c r="ET581" s="89"/>
      <c r="EU581" s="89"/>
      <c r="EV581" s="89"/>
      <c r="EW581" s="89"/>
      <c r="EX581" s="89"/>
      <c r="EY581" s="89"/>
      <c r="EZ581" s="89"/>
      <c r="FA581" s="89"/>
      <c r="FB581" s="89"/>
      <c r="FC581" s="89"/>
      <c r="FD581" s="89"/>
      <c r="FE581" s="89"/>
      <c r="FF581" s="89"/>
      <c r="FG581" s="89"/>
      <c r="FH581" s="89"/>
      <c r="FI581" s="89"/>
      <c r="FJ581" s="89"/>
      <c r="FK581" s="89"/>
      <c r="FL581" s="89"/>
      <c r="FM581" s="89"/>
      <c r="FN581" s="89"/>
      <c r="FO581" s="89"/>
      <c r="FP581" s="89"/>
      <c r="FQ581" s="89"/>
      <c r="FR581" s="89"/>
      <c r="FS581" s="89"/>
      <c r="FT581" s="89"/>
      <c r="FU581" s="89"/>
      <c r="FV581" s="89"/>
      <c r="FW581" s="89"/>
      <c r="FX581" s="89"/>
      <c r="FY581" s="89"/>
      <c r="FZ581" s="89"/>
      <c r="GA581" s="89"/>
      <c r="GB581" s="89"/>
      <c r="GC581" s="89"/>
      <c r="GD581" s="89"/>
      <c r="GE581" s="89"/>
      <c r="GF581" s="89"/>
      <c r="GG581" s="89"/>
      <c r="GH581" s="89"/>
      <c r="GI581" s="89"/>
      <c r="GJ581" s="89"/>
      <c r="GK581" s="89"/>
      <c r="GL581" s="89"/>
      <c r="GM581" s="89"/>
      <c r="GN581" s="89"/>
      <c r="GO581" s="89"/>
      <c r="GP581" s="89"/>
      <c r="GQ581" s="89"/>
      <c r="GR581" s="89"/>
      <c r="GS581" s="89"/>
      <c r="GT581" s="89"/>
      <c r="GU581" s="89"/>
      <c r="GV581" s="89"/>
      <c r="GW581" s="89"/>
      <c r="GX581" s="89"/>
      <c r="GY581" s="89"/>
      <c r="GZ581" s="89"/>
      <c r="HA581" s="89"/>
      <c r="HB581" s="89"/>
      <c r="HC581" s="89"/>
      <c r="HD581" s="89"/>
      <c r="HE581" s="89"/>
      <c r="HF581" s="89"/>
      <c r="HG581" s="89"/>
      <c r="HH581" s="89"/>
      <c r="HI581" s="89"/>
      <c r="HJ581" s="89"/>
      <c r="HK581" s="89"/>
      <c r="HL581" s="89"/>
      <c r="HM581" s="89"/>
      <c r="HN581" s="89"/>
      <c r="HO581" s="89"/>
      <c r="HP581" s="89"/>
      <c r="HQ581" s="89"/>
      <c r="HR581" s="89"/>
      <c r="HS581" s="89"/>
      <c r="HT581" s="89"/>
      <c r="HU581" s="89"/>
      <c r="HV581" s="89"/>
      <c r="HW581" s="89"/>
      <c r="HX581" s="89"/>
      <c r="HY581" s="89"/>
      <c r="HZ581" s="89"/>
      <c r="IA581" s="89"/>
    </row>
    <row r="582" spans="1:16" ht="11.25">
      <c r="A582" s="20" t="s">
        <v>4</v>
      </c>
      <c r="B582" s="7"/>
      <c r="C582" s="7"/>
      <c r="D582" s="60"/>
      <c r="E582" s="14"/>
      <c r="F582" s="14"/>
      <c r="G582" s="14"/>
      <c r="H582" s="14"/>
      <c r="I582" s="14"/>
      <c r="J582" s="14"/>
      <c r="K582" s="14"/>
      <c r="L582" s="14"/>
      <c r="M582" s="14"/>
      <c r="N582" s="14"/>
      <c r="O582" s="14"/>
      <c r="P582" s="14"/>
    </row>
    <row r="583" spans="1:16" ht="11.25">
      <c r="A583" s="21" t="s">
        <v>63</v>
      </c>
      <c r="B583" s="7"/>
      <c r="C583" s="7"/>
      <c r="D583" s="60"/>
      <c r="E583" s="14"/>
      <c r="F583" s="14"/>
      <c r="G583" s="14">
        <v>50100</v>
      </c>
      <c r="H583" s="14"/>
      <c r="I583" s="14"/>
      <c r="J583" s="14">
        <f>G583</f>
        <v>50100</v>
      </c>
      <c r="K583" s="14"/>
      <c r="L583" s="14"/>
      <c r="M583" s="14"/>
      <c r="N583" s="14"/>
      <c r="O583" s="14"/>
      <c r="P583" s="14"/>
    </row>
    <row r="584" spans="1:16" ht="11.25">
      <c r="A584" s="20" t="s">
        <v>5</v>
      </c>
      <c r="B584" s="7"/>
      <c r="C584" s="7"/>
      <c r="D584" s="60"/>
      <c r="E584" s="14"/>
      <c r="F584" s="14"/>
      <c r="G584" s="14"/>
      <c r="H584" s="14"/>
      <c r="I584" s="14"/>
      <c r="J584" s="14"/>
      <c r="K584" s="14"/>
      <c r="L584" s="14"/>
      <c r="M584" s="14"/>
      <c r="N584" s="14"/>
      <c r="O584" s="14"/>
      <c r="P584" s="14"/>
    </row>
    <row r="585" spans="1:16" ht="14.25" customHeight="1">
      <c r="A585" s="21" t="s">
        <v>381</v>
      </c>
      <c r="B585" s="7"/>
      <c r="C585" s="7"/>
      <c r="D585" s="60"/>
      <c r="E585" s="14"/>
      <c r="F585" s="14"/>
      <c r="G585" s="14">
        <v>1</v>
      </c>
      <c r="H585" s="14"/>
      <c r="I585" s="14"/>
      <c r="J585" s="14">
        <v>1</v>
      </c>
      <c r="K585" s="14"/>
      <c r="L585" s="14"/>
      <c r="M585" s="14"/>
      <c r="N585" s="14"/>
      <c r="O585" s="14"/>
      <c r="P585" s="14"/>
    </row>
    <row r="586" spans="1:16" ht="12" customHeight="1">
      <c r="A586" s="20" t="s">
        <v>7</v>
      </c>
      <c r="B586" s="7"/>
      <c r="C586" s="7"/>
      <c r="D586" s="60"/>
      <c r="E586" s="14"/>
      <c r="F586" s="14"/>
      <c r="G586" s="14"/>
      <c r="H586" s="14"/>
      <c r="I586" s="14"/>
      <c r="J586" s="14"/>
      <c r="K586" s="14"/>
      <c r="L586" s="14"/>
      <c r="M586" s="14"/>
      <c r="N586" s="14"/>
      <c r="O586" s="14"/>
      <c r="P586" s="14"/>
    </row>
    <row r="587" spans="1:16" ht="24.75" customHeight="1">
      <c r="A587" s="21" t="s">
        <v>295</v>
      </c>
      <c r="B587" s="7"/>
      <c r="C587" s="7"/>
      <c r="D587" s="60"/>
      <c r="E587" s="14"/>
      <c r="F587" s="14"/>
      <c r="G587" s="14">
        <v>50100</v>
      </c>
      <c r="H587" s="14"/>
      <c r="I587" s="14"/>
      <c r="J587" s="14">
        <f>G587</f>
        <v>50100</v>
      </c>
      <c r="K587" s="14"/>
      <c r="L587" s="14"/>
      <c r="M587" s="14"/>
      <c r="N587" s="14"/>
      <c r="O587" s="14"/>
      <c r="P587" s="14"/>
    </row>
    <row r="588" spans="1:235" s="90" customFormat="1" ht="24.75" customHeight="1">
      <c r="A588" s="80" t="s">
        <v>460</v>
      </c>
      <c r="B588" s="86"/>
      <c r="C588" s="86"/>
      <c r="D588" s="87"/>
      <c r="E588" s="87"/>
      <c r="F588" s="87"/>
      <c r="G588" s="87"/>
      <c r="H588" s="87">
        <f>H592*H594</f>
        <v>4700000</v>
      </c>
      <c r="I588" s="87"/>
      <c r="J588" s="87">
        <f>G588+H588</f>
        <v>4700000</v>
      </c>
      <c r="K588" s="87"/>
      <c r="L588" s="87"/>
      <c r="M588" s="87"/>
      <c r="N588" s="87">
        <f>N592*N594</f>
        <v>300000</v>
      </c>
      <c r="O588" s="87">
        <f>O592*O594</f>
        <v>0</v>
      </c>
      <c r="P588" s="87">
        <f>O588+N588</f>
        <v>300000</v>
      </c>
      <c r="Q588" s="89"/>
      <c r="R588" s="89"/>
      <c r="S588" s="89"/>
      <c r="T588" s="89"/>
      <c r="U588" s="89"/>
      <c r="V588" s="89"/>
      <c r="W588" s="89"/>
      <c r="X588" s="89"/>
      <c r="Y588" s="89"/>
      <c r="Z588" s="89"/>
      <c r="AA588" s="89"/>
      <c r="AB588" s="89"/>
      <c r="AC588" s="89"/>
      <c r="AD588" s="89"/>
      <c r="AE588" s="89"/>
      <c r="AF588" s="89"/>
      <c r="AG588" s="89"/>
      <c r="AH588" s="89"/>
      <c r="AI588" s="89"/>
      <c r="AJ588" s="89"/>
      <c r="AK588" s="89"/>
      <c r="AL588" s="89"/>
      <c r="AM588" s="89"/>
      <c r="AN588" s="89"/>
      <c r="AO588" s="89"/>
      <c r="AP588" s="89"/>
      <c r="AQ588" s="89"/>
      <c r="AR588" s="89"/>
      <c r="AS588" s="89"/>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c r="BW588" s="89"/>
      <c r="BX588" s="89"/>
      <c r="BY588" s="89"/>
      <c r="BZ588" s="89"/>
      <c r="CA588" s="89"/>
      <c r="CB588" s="89"/>
      <c r="CC588" s="89"/>
      <c r="CD588" s="89"/>
      <c r="CE588" s="89"/>
      <c r="CF588" s="89"/>
      <c r="CG588" s="89"/>
      <c r="CH588" s="89"/>
      <c r="CI588" s="89"/>
      <c r="CJ588" s="89"/>
      <c r="CK588" s="89"/>
      <c r="CL588" s="89"/>
      <c r="CM588" s="89"/>
      <c r="CN588" s="89"/>
      <c r="CO588" s="89"/>
      <c r="CP588" s="89"/>
      <c r="CQ588" s="89"/>
      <c r="CR588" s="89"/>
      <c r="CS588" s="89"/>
      <c r="CT588" s="89"/>
      <c r="CU588" s="89"/>
      <c r="CV588" s="89"/>
      <c r="CW588" s="89"/>
      <c r="CX588" s="89"/>
      <c r="CY588" s="89"/>
      <c r="CZ588" s="89"/>
      <c r="DA588" s="89"/>
      <c r="DB588" s="89"/>
      <c r="DC588" s="89"/>
      <c r="DD588" s="89"/>
      <c r="DE588" s="89"/>
      <c r="DF588" s="89"/>
      <c r="DG588" s="89"/>
      <c r="DH588" s="89"/>
      <c r="DI588" s="89"/>
      <c r="DJ588" s="89"/>
      <c r="DK588" s="89"/>
      <c r="DL588" s="89"/>
      <c r="DM588" s="89"/>
      <c r="DN588" s="89"/>
      <c r="DO588" s="89"/>
      <c r="DP588" s="89"/>
      <c r="DQ588" s="89"/>
      <c r="DR588" s="89"/>
      <c r="DS588" s="89"/>
      <c r="DT588" s="89"/>
      <c r="DU588" s="89"/>
      <c r="DV588" s="89"/>
      <c r="DW588" s="89"/>
      <c r="DX588" s="89"/>
      <c r="DY588" s="89"/>
      <c r="DZ588" s="89"/>
      <c r="EA588" s="89"/>
      <c r="EB588" s="89"/>
      <c r="EC588" s="89"/>
      <c r="ED588" s="89"/>
      <c r="EE588" s="89"/>
      <c r="EF588" s="89"/>
      <c r="EG588" s="89"/>
      <c r="EH588" s="89"/>
      <c r="EI588" s="89"/>
      <c r="EJ588" s="89"/>
      <c r="EK588" s="89"/>
      <c r="EL588" s="89"/>
      <c r="EM588" s="89"/>
      <c r="EN588" s="89"/>
      <c r="EO588" s="89"/>
      <c r="EP588" s="89"/>
      <c r="EQ588" s="89"/>
      <c r="ER588" s="89"/>
      <c r="ES588" s="89"/>
      <c r="ET588" s="89"/>
      <c r="EU588" s="89"/>
      <c r="EV588" s="89"/>
      <c r="EW588" s="89"/>
      <c r="EX588" s="89"/>
      <c r="EY588" s="89"/>
      <c r="EZ588" s="89"/>
      <c r="FA588" s="89"/>
      <c r="FB588" s="89"/>
      <c r="FC588" s="89"/>
      <c r="FD588" s="89"/>
      <c r="FE588" s="89"/>
      <c r="FF588" s="89"/>
      <c r="FG588" s="89"/>
      <c r="FH588" s="89"/>
      <c r="FI588" s="89"/>
      <c r="FJ588" s="89"/>
      <c r="FK588" s="89"/>
      <c r="FL588" s="89"/>
      <c r="FM588" s="89"/>
      <c r="FN588" s="89"/>
      <c r="FO588" s="89"/>
      <c r="FP588" s="89"/>
      <c r="FQ588" s="89"/>
      <c r="FR588" s="89"/>
      <c r="FS588" s="89"/>
      <c r="FT588" s="89"/>
      <c r="FU588" s="89"/>
      <c r="FV588" s="89"/>
      <c r="FW588" s="89"/>
      <c r="FX588" s="89"/>
      <c r="FY588" s="89"/>
      <c r="FZ588" s="89"/>
      <c r="GA588" s="89"/>
      <c r="GB588" s="89"/>
      <c r="GC588" s="89"/>
      <c r="GD588" s="89"/>
      <c r="GE588" s="89"/>
      <c r="GF588" s="89"/>
      <c r="GG588" s="89"/>
      <c r="GH588" s="89"/>
      <c r="GI588" s="89"/>
      <c r="GJ588" s="89"/>
      <c r="GK588" s="89"/>
      <c r="GL588" s="89"/>
      <c r="GM588" s="89"/>
      <c r="GN588" s="89"/>
      <c r="GO588" s="89"/>
      <c r="GP588" s="89"/>
      <c r="GQ588" s="89"/>
      <c r="GR588" s="89"/>
      <c r="GS588" s="89"/>
      <c r="GT588" s="89"/>
      <c r="GU588" s="89"/>
      <c r="GV588" s="89"/>
      <c r="GW588" s="89"/>
      <c r="GX588" s="89"/>
      <c r="GY588" s="89"/>
      <c r="GZ588" s="89"/>
      <c r="HA588" s="89"/>
      <c r="HB588" s="89"/>
      <c r="HC588" s="89"/>
      <c r="HD588" s="89"/>
      <c r="HE588" s="89"/>
      <c r="HF588" s="89"/>
      <c r="HG588" s="89"/>
      <c r="HH588" s="89"/>
      <c r="HI588" s="89"/>
      <c r="HJ588" s="89"/>
      <c r="HK588" s="89"/>
      <c r="HL588" s="89"/>
      <c r="HM588" s="89"/>
      <c r="HN588" s="89"/>
      <c r="HO588" s="89"/>
      <c r="HP588" s="89"/>
      <c r="HQ588" s="89"/>
      <c r="HR588" s="89"/>
      <c r="HS588" s="89"/>
      <c r="HT588" s="89"/>
      <c r="HU588" s="89"/>
      <c r="HV588" s="89"/>
      <c r="HW588" s="89"/>
      <c r="HX588" s="89"/>
      <c r="HY588" s="89"/>
      <c r="HZ588" s="89"/>
      <c r="IA588" s="89"/>
    </row>
    <row r="589" spans="1:16" ht="11.25">
      <c r="A589" s="20" t="s">
        <v>4</v>
      </c>
      <c r="B589" s="7"/>
      <c r="C589" s="7"/>
      <c r="D589" s="60"/>
      <c r="E589" s="14"/>
      <c r="F589" s="14"/>
      <c r="G589" s="14"/>
      <c r="H589" s="14"/>
      <c r="I589" s="14"/>
      <c r="J589" s="14"/>
      <c r="K589" s="14"/>
      <c r="L589" s="14"/>
      <c r="M589" s="14"/>
      <c r="N589" s="14"/>
      <c r="O589" s="14"/>
      <c r="P589" s="13"/>
    </row>
    <row r="590" spans="1:16" ht="11.25">
      <c r="A590" s="21" t="s">
        <v>63</v>
      </c>
      <c r="B590" s="7"/>
      <c r="C590" s="7"/>
      <c r="D590" s="60"/>
      <c r="E590" s="14"/>
      <c r="F590" s="14"/>
      <c r="G590" s="14"/>
      <c r="H590" s="14">
        <f>3129500+300702+664532+174600+200666</f>
        <v>4470000</v>
      </c>
      <c r="I590" s="14"/>
      <c r="J590" s="14">
        <f>G590+H590</f>
        <v>4470000</v>
      </c>
      <c r="K590" s="14"/>
      <c r="L590" s="14"/>
      <c r="M590" s="14"/>
      <c r="N590" s="14">
        <v>100000</v>
      </c>
      <c r="O590" s="14">
        <f>O592*O594</f>
        <v>0</v>
      </c>
      <c r="P590" s="14">
        <f>O590+N590</f>
        <v>100000</v>
      </c>
    </row>
    <row r="591" spans="1:16" ht="11.25">
      <c r="A591" s="20" t="s">
        <v>5</v>
      </c>
      <c r="B591" s="7"/>
      <c r="C591" s="7"/>
      <c r="D591" s="60"/>
      <c r="E591" s="14"/>
      <c r="F591" s="14"/>
      <c r="G591" s="14"/>
      <c r="H591" s="14"/>
      <c r="I591" s="14"/>
      <c r="J591" s="14"/>
      <c r="K591" s="14"/>
      <c r="L591" s="14"/>
      <c r="M591" s="14"/>
      <c r="N591" s="14"/>
      <c r="O591" s="14"/>
      <c r="P591" s="14"/>
    </row>
    <row r="592" spans="1:16" ht="22.5">
      <c r="A592" s="91" t="s">
        <v>315</v>
      </c>
      <c r="B592" s="7"/>
      <c r="C592" s="7"/>
      <c r="D592" s="60"/>
      <c r="E592" s="14"/>
      <c r="F592" s="14"/>
      <c r="G592" s="14"/>
      <c r="H592" s="14">
        <v>10</v>
      </c>
      <c r="I592" s="14"/>
      <c r="J592" s="14">
        <f>G592+H592</f>
        <v>10</v>
      </c>
      <c r="K592" s="14"/>
      <c r="L592" s="14"/>
      <c r="M592" s="14"/>
      <c r="N592" s="14">
        <v>15</v>
      </c>
      <c r="O592" s="14"/>
      <c r="P592" s="14">
        <f>O592+N592</f>
        <v>15</v>
      </c>
    </row>
    <row r="593" spans="1:16" ht="11.25">
      <c r="A593" s="20" t="s">
        <v>7</v>
      </c>
      <c r="B593" s="7"/>
      <c r="C593" s="7"/>
      <c r="D593" s="60"/>
      <c r="E593" s="14"/>
      <c r="F593" s="14"/>
      <c r="G593" s="14"/>
      <c r="H593" s="14"/>
      <c r="I593" s="14"/>
      <c r="J593" s="14"/>
      <c r="K593" s="14"/>
      <c r="L593" s="14"/>
      <c r="M593" s="14"/>
      <c r="N593" s="14"/>
      <c r="O593" s="14"/>
      <c r="P593" s="14"/>
    </row>
    <row r="594" spans="1:16" ht="33.75">
      <c r="A594" s="53" t="s">
        <v>477</v>
      </c>
      <c r="B594" s="7"/>
      <c r="C594" s="7"/>
      <c r="D594" s="60"/>
      <c r="E594" s="14"/>
      <c r="F594" s="14"/>
      <c r="G594" s="14"/>
      <c r="H594" s="14">
        <v>470000</v>
      </c>
      <c r="I594" s="14"/>
      <c r="J594" s="14">
        <f>G594+H594</f>
        <v>470000</v>
      </c>
      <c r="K594" s="14"/>
      <c r="L594" s="14"/>
      <c r="M594" s="14"/>
      <c r="N594" s="14">
        <v>20000</v>
      </c>
      <c r="O594" s="14"/>
      <c r="P594" s="14">
        <f>O594+N594</f>
        <v>20000</v>
      </c>
    </row>
    <row r="595" spans="1:235" s="90" customFormat="1" ht="24.75" customHeight="1">
      <c r="A595" s="80" t="s">
        <v>459</v>
      </c>
      <c r="B595" s="86"/>
      <c r="C595" s="86"/>
      <c r="D595" s="87"/>
      <c r="E595" s="87"/>
      <c r="F595" s="87"/>
      <c r="G595" s="87">
        <f>G599*G601</f>
        <v>0</v>
      </c>
      <c r="H595" s="87"/>
      <c r="I595" s="87"/>
      <c r="J595" s="87">
        <f>G595</f>
        <v>0</v>
      </c>
      <c r="K595" s="87"/>
      <c r="L595" s="87"/>
      <c r="M595" s="87"/>
      <c r="N595" s="87">
        <f>N601*N599</f>
        <v>180000</v>
      </c>
      <c r="O595" s="87">
        <f>O601*O599</f>
        <v>0</v>
      </c>
      <c r="P595" s="87">
        <f>P601*P599</f>
        <v>180000</v>
      </c>
      <c r="Q595" s="89"/>
      <c r="R595" s="89"/>
      <c r="S595" s="89"/>
      <c r="T595" s="89"/>
      <c r="U595" s="89"/>
      <c r="V595" s="89"/>
      <c r="W595" s="89"/>
      <c r="X595" s="89"/>
      <c r="Y595" s="89"/>
      <c r="Z595" s="89"/>
      <c r="AA595" s="89"/>
      <c r="AB595" s="89"/>
      <c r="AC595" s="89"/>
      <c r="AD595" s="89"/>
      <c r="AE595" s="89"/>
      <c r="AF595" s="89"/>
      <c r="AG595" s="89"/>
      <c r="AH595" s="89"/>
      <c r="AI595" s="89"/>
      <c r="AJ595" s="89"/>
      <c r="AK595" s="89"/>
      <c r="AL595" s="89"/>
      <c r="AM595" s="89"/>
      <c r="AN595" s="89"/>
      <c r="AO595" s="89"/>
      <c r="AP595" s="89"/>
      <c r="AQ595" s="89"/>
      <c r="AR595" s="89"/>
      <c r="AS595" s="89"/>
      <c r="AT595" s="89"/>
      <c r="AU595" s="89"/>
      <c r="AV595" s="89"/>
      <c r="AW595" s="89"/>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c r="BW595" s="89"/>
      <c r="BX595" s="89"/>
      <c r="BY595" s="89"/>
      <c r="BZ595" s="89"/>
      <c r="CA595" s="89"/>
      <c r="CB595" s="89"/>
      <c r="CC595" s="89"/>
      <c r="CD595" s="89"/>
      <c r="CE595" s="89"/>
      <c r="CF595" s="89"/>
      <c r="CG595" s="89"/>
      <c r="CH595" s="89"/>
      <c r="CI595" s="89"/>
      <c r="CJ595" s="89"/>
      <c r="CK595" s="89"/>
      <c r="CL595" s="89"/>
      <c r="CM595" s="89"/>
      <c r="CN595" s="89"/>
      <c r="CO595" s="89"/>
      <c r="CP595" s="89"/>
      <c r="CQ595" s="89"/>
      <c r="CR595" s="89"/>
      <c r="CS595" s="89"/>
      <c r="CT595" s="89"/>
      <c r="CU595" s="89"/>
      <c r="CV595" s="89"/>
      <c r="CW595" s="89"/>
      <c r="CX595" s="89"/>
      <c r="CY595" s="89"/>
      <c r="CZ595" s="89"/>
      <c r="DA595" s="89"/>
      <c r="DB595" s="89"/>
      <c r="DC595" s="89"/>
      <c r="DD595" s="89"/>
      <c r="DE595" s="89"/>
      <c r="DF595" s="89"/>
      <c r="DG595" s="89"/>
      <c r="DH595" s="89"/>
      <c r="DI595" s="89"/>
      <c r="DJ595" s="89"/>
      <c r="DK595" s="89"/>
      <c r="DL595" s="89"/>
      <c r="DM595" s="89"/>
      <c r="DN595" s="89"/>
      <c r="DO595" s="89"/>
      <c r="DP595" s="89"/>
      <c r="DQ595" s="89"/>
      <c r="DR595" s="89"/>
      <c r="DS595" s="89"/>
      <c r="DT595" s="89"/>
      <c r="DU595" s="89"/>
      <c r="DV595" s="89"/>
      <c r="DW595" s="89"/>
      <c r="DX595" s="89"/>
      <c r="DY595" s="89"/>
      <c r="DZ595" s="89"/>
      <c r="EA595" s="89"/>
      <c r="EB595" s="89"/>
      <c r="EC595" s="89"/>
      <c r="ED595" s="89"/>
      <c r="EE595" s="89"/>
      <c r="EF595" s="89"/>
      <c r="EG595" s="89"/>
      <c r="EH595" s="89"/>
      <c r="EI595" s="89"/>
      <c r="EJ595" s="89"/>
      <c r="EK595" s="89"/>
      <c r="EL595" s="89"/>
      <c r="EM595" s="89"/>
      <c r="EN595" s="89"/>
      <c r="EO595" s="89"/>
      <c r="EP595" s="89"/>
      <c r="EQ595" s="89"/>
      <c r="ER595" s="89"/>
      <c r="ES595" s="89"/>
      <c r="ET595" s="89"/>
      <c r="EU595" s="89"/>
      <c r="EV595" s="89"/>
      <c r="EW595" s="89"/>
      <c r="EX595" s="89"/>
      <c r="EY595" s="89"/>
      <c r="EZ595" s="89"/>
      <c r="FA595" s="89"/>
      <c r="FB595" s="89"/>
      <c r="FC595" s="89"/>
      <c r="FD595" s="89"/>
      <c r="FE595" s="89"/>
      <c r="FF595" s="89"/>
      <c r="FG595" s="89"/>
      <c r="FH595" s="89"/>
      <c r="FI595" s="89"/>
      <c r="FJ595" s="89"/>
      <c r="FK595" s="89"/>
      <c r="FL595" s="89"/>
      <c r="FM595" s="89"/>
      <c r="FN595" s="89"/>
      <c r="FO595" s="89"/>
      <c r="FP595" s="89"/>
      <c r="FQ595" s="89"/>
      <c r="FR595" s="89"/>
      <c r="FS595" s="89"/>
      <c r="FT595" s="89"/>
      <c r="FU595" s="89"/>
      <c r="FV595" s="89"/>
      <c r="FW595" s="89"/>
      <c r="FX595" s="89"/>
      <c r="FY595" s="89"/>
      <c r="FZ595" s="89"/>
      <c r="GA595" s="89"/>
      <c r="GB595" s="89"/>
      <c r="GC595" s="89"/>
      <c r="GD595" s="89"/>
      <c r="GE595" s="89"/>
      <c r="GF595" s="89"/>
      <c r="GG595" s="89"/>
      <c r="GH595" s="89"/>
      <c r="GI595" s="89"/>
      <c r="GJ595" s="89"/>
      <c r="GK595" s="89"/>
      <c r="GL595" s="89"/>
      <c r="GM595" s="89"/>
      <c r="GN595" s="89"/>
      <c r="GO595" s="89"/>
      <c r="GP595" s="89"/>
      <c r="GQ595" s="89"/>
      <c r="GR595" s="89"/>
      <c r="GS595" s="89"/>
      <c r="GT595" s="89"/>
      <c r="GU595" s="89"/>
      <c r="GV595" s="89"/>
      <c r="GW595" s="89"/>
      <c r="GX595" s="89"/>
      <c r="GY595" s="89"/>
      <c r="GZ595" s="89"/>
      <c r="HA595" s="89"/>
      <c r="HB595" s="89"/>
      <c r="HC595" s="89"/>
      <c r="HD595" s="89"/>
      <c r="HE595" s="89"/>
      <c r="HF595" s="89"/>
      <c r="HG595" s="89"/>
      <c r="HH595" s="89"/>
      <c r="HI595" s="89"/>
      <c r="HJ595" s="89"/>
      <c r="HK595" s="89"/>
      <c r="HL595" s="89"/>
      <c r="HM595" s="89"/>
      <c r="HN595" s="89"/>
      <c r="HO595" s="89"/>
      <c r="HP595" s="89"/>
      <c r="HQ595" s="89"/>
      <c r="HR595" s="89"/>
      <c r="HS595" s="89"/>
      <c r="HT595" s="89"/>
      <c r="HU595" s="89"/>
      <c r="HV595" s="89"/>
      <c r="HW595" s="89"/>
      <c r="HX595" s="89"/>
      <c r="HY595" s="89"/>
      <c r="HZ595" s="89"/>
      <c r="IA595" s="89"/>
    </row>
    <row r="596" spans="1:16" ht="11.25">
      <c r="A596" s="20" t="s">
        <v>4</v>
      </c>
      <c r="B596" s="7"/>
      <c r="C596" s="7"/>
      <c r="D596" s="60"/>
      <c r="E596" s="14"/>
      <c r="F596" s="14"/>
      <c r="G596" s="14"/>
      <c r="H596" s="14"/>
      <c r="I596" s="14"/>
      <c r="J596" s="14"/>
      <c r="K596" s="14"/>
      <c r="L596" s="14"/>
      <c r="M596" s="14"/>
      <c r="N596" s="14"/>
      <c r="O596" s="14"/>
      <c r="P596" s="14"/>
    </row>
    <row r="597" spans="1:16" ht="11.25">
      <c r="A597" s="21" t="s">
        <v>63</v>
      </c>
      <c r="B597" s="7"/>
      <c r="C597" s="7"/>
      <c r="D597" s="60"/>
      <c r="E597" s="14"/>
      <c r="F597" s="14"/>
      <c r="G597" s="14"/>
      <c r="H597" s="14"/>
      <c r="I597" s="14"/>
      <c r="J597" s="14"/>
      <c r="K597" s="14"/>
      <c r="L597" s="14"/>
      <c r="M597" s="14"/>
      <c r="N597" s="14">
        <v>180000</v>
      </c>
      <c r="O597" s="14"/>
      <c r="P597" s="14">
        <f>N597+O597</f>
        <v>180000</v>
      </c>
    </row>
    <row r="598" spans="1:16" ht="11.25">
      <c r="A598" s="20" t="s">
        <v>5</v>
      </c>
      <c r="B598" s="7"/>
      <c r="C598" s="7"/>
      <c r="D598" s="60"/>
      <c r="E598" s="14"/>
      <c r="F598" s="14"/>
      <c r="G598" s="14"/>
      <c r="H598" s="14"/>
      <c r="I598" s="14"/>
      <c r="J598" s="14"/>
      <c r="K598" s="14"/>
      <c r="L598" s="14"/>
      <c r="M598" s="14"/>
      <c r="N598" s="14"/>
      <c r="O598" s="14"/>
      <c r="P598" s="14"/>
    </row>
    <row r="599" spans="1:16" ht="14.25" customHeight="1">
      <c r="A599" s="21" t="s">
        <v>381</v>
      </c>
      <c r="B599" s="7"/>
      <c r="C599" s="7"/>
      <c r="D599" s="60"/>
      <c r="E599" s="14"/>
      <c r="F599" s="14"/>
      <c r="G599" s="14"/>
      <c r="H599" s="14"/>
      <c r="I599" s="14"/>
      <c r="J599" s="14"/>
      <c r="K599" s="14"/>
      <c r="L599" s="14"/>
      <c r="M599" s="14"/>
      <c r="N599" s="14">
        <v>18</v>
      </c>
      <c r="O599" s="14"/>
      <c r="P599" s="14">
        <f>N599+O599</f>
        <v>18</v>
      </c>
    </row>
    <row r="600" spans="1:16" ht="12" customHeight="1">
      <c r="A600" s="20" t="s">
        <v>7</v>
      </c>
      <c r="B600" s="7"/>
      <c r="C600" s="7"/>
      <c r="D600" s="60"/>
      <c r="E600" s="14"/>
      <c r="F600" s="14"/>
      <c r="G600" s="14"/>
      <c r="H600" s="14"/>
      <c r="I600" s="14"/>
      <c r="J600" s="14"/>
      <c r="K600" s="14"/>
      <c r="L600" s="14"/>
      <c r="M600" s="14"/>
      <c r="N600" s="14"/>
      <c r="O600" s="14"/>
      <c r="P600" s="14"/>
    </row>
    <row r="601" spans="1:16" ht="24.75" customHeight="1">
      <c r="A601" s="21" t="s">
        <v>295</v>
      </c>
      <c r="B601" s="7"/>
      <c r="C601" s="7"/>
      <c r="D601" s="60"/>
      <c r="E601" s="14"/>
      <c r="F601" s="14"/>
      <c r="G601" s="14"/>
      <c r="H601" s="14"/>
      <c r="I601" s="14"/>
      <c r="J601" s="14"/>
      <c r="K601" s="14"/>
      <c r="L601" s="14"/>
      <c r="M601" s="14"/>
      <c r="N601" s="14">
        <f>N597/N599</f>
        <v>10000</v>
      </c>
      <c r="O601" s="14"/>
      <c r="P601" s="14">
        <f>N601+O601</f>
        <v>10000</v>
      </c>
    </row>
    <row r="602" spans="1:235" s="83" customFormat="1" ht="13.5" customHeight="1">
      <c r="A602" s="105" t="s">
        <v>422</v>
      </c>
      <c r="B602" s="75"/>
      <c r="C602" s="75"/>
      <c r="D602" s="87">
        <f>D605</f>
        <v>6000</v>
      </c>
      <c r="E602" s="87">
        <v>0</v>
      </c>
      <c r="F602" s="87">
        <f>D602</f>
        <v>6000</v>
      </c>
      <c r="G602" s="87">
        <f>G605</f>
        <v>495500</v>
      </c>
      <c r="H602" s="87">
        <f>H605</f>
        <v>0</v>
      </c>
      <c r="I602" s="87">
        <f>I605</f>
        <v>0</v>
      </c>
      <c r="J602" s="87">
        <f>J605</f>
        <v>495500</v>
      </c>
      <c r="K602" s="87"/>
      <c r="L602" s="87"/>
      <c r="M602" s="87"/>
      <c r="N602" s="87">
        <f>N605</f>
        <v>7905000</v>
      </c>
      <c r="O602" s="87">
        <f>O605</f>
        <v>0</v>
      </c>
      <c r="P602" s="87">
        <f>P605</f>
        <v>7905000</v>
      </c>
      <c r="Q602" s="87">
        <v>5500</v>
      </c>
      <c r="R602" s="118"/>
      <c r="S602" s="118"/>
      <c r="T602" s="118"/>
      <c r="U602" s="118"/>
      <c r="V602" s="118"/>
      <c r="W602" s="118"/>
      <c r="X602" s="118"/>
      <c r="Y602" s="118"/>
      <c r="Z602" s="118"/>
      <c r="AA602" s="118"/>
      <c r="AB602" s="118"/>
      <c r="AC602" s="118"/>
      <c r="AD602" s="118"/>
      <c r="AE602" s="118"/>
      <c r="AF602" s="118"/>
      <c r="AG602" s="118"/>
      <c r="AH602" s="118"/>
      <c r="AI602" s="118"/>
      <c r="AJ602" s="118"/>
      <c r="AK602" s="118"/>
      <c r="AL602" s="118"/>
      <c r="AM602" s="118"/>
      <c r="AN602" s="118"/>
      <c r="AO602" s="118"/>
      <c r="AP602" s="118"/>
      <c r="AQ602" s="118"/>
      <c r="AR602" s="118"/>
      <c r="AS602" s="118"/>
      <c r="AT602" s="118"/>
      <c r="AU602" s="118"/>
      <c r="AV602" s="118"/>
      <c r="AW602" s="118"/>
      <c r="AX602" s="118"/>
      <c r="AY602" s="118"/>
      <c r="AZ602" s="118"/>
      <c r="BA602" s="118"/>
      <c r="BB602" s="118"/>
      <c r="BC602" s="118"/>
      <c r="BD602" s="118"/>
      <c r="BE602" s="118"/>
      <c r="BF602" s="118"/>
      <c r="BG602" s="118"/>
      <c r="BH602" s="118"/>
      <c r="BI602" s="118"/>
      <c r="BJ602" s="118"/>
      <c r="BK602" s="118"/>
      <c r="BL602" s="118"/>
      <c r="BM602" s="118"/>
      <c r="BN602" s="118"/>
      <c r="BO602" s="118"/>
      <c r="BP602" s="118"/>
      <c r="BQ602" s="118"/>
      <c r="BR602" s="118"/>
      <c r="BS602" s="118"/>
      <c r="BT602" s="118"/>
      <c r="BU602" s="118"/>
      <c r="BV602" s="118"/>
      <c r="BW602" s="118"/>
      <c r="BX602" s="118"/>
      <c r="BY602" s="118"/>
      <c r="BZ602" s="118"/>
      <c r="CA602" s="118"/>
      <c r="CB602" s="118"/>
      <c r="CC602" s="118"/>
      <c r="CD602" s="118"/>
      <c r="CE602" s="118"/>
      <c r="CF602" s="118"/>
      <c r="CG602" s="118"/>
      <c r="CH602" s="118"/>
      <c r="CI602" s="118"/>
      <c r="CJ602" s="118"/>
      <c r="CK602" s="118"/>
      <c r="CL602" s="118"/>
      <c r="CM602" s="118"/>
      <c r="CN602" s="118"/>
      <c r="CO602" s="118"/>
      <c r="CP602" s="118"/>
      <c r="CQ602" s="118"/>
      <c r="CR602" s="118"/>
      <c r="CS602" s="118"/>
      <c r="CT602" s="118"/>
      <c r="CU602" s="118"/>
      <c r="CV602" s="118"/>
      <c r="CW602" s="118"/>
      <c r="CX602" s="118"/>
      <c r="CY602" s="118"/>
      <c r="CZ602" s="118"/>
      <c r="DA602" s="118"/>
      <c r="DB602" s="118"/>
      <c r="DC602" s="118"/>
      <c r="DD602" s="118"/>
      <c r="DE602" s="118"/>
      <c r="DF602" s="118"/>
      <c r="DG602" s="118"/>
      <c r="DH602" s="118"/>
      <c r="DI602" s="118"/>
      <c r="DJ602" s="118"/>
      <c r="DK602" s="118"/>
      <c r="DL602" s="118"/>
      <c r="DM602" s="118"/>
      <c r="DN602" s="118"/>
      <c r="DO602" s="118"/>
      <c r="DP602" s="118"/>
      <c r="DQ602" s="118"/>
      <c r="DR602" s="118"/>
      <c r="DS602" s="118"/>
      <c r="DT602" s="118"/>
      <c r="DU602" s="118"/>
      <c r="DV602" s="118"/>
      <c r="DW602" s="118"/>
      <c r="DX602" s="118"/>
      <c r="DY602" s="118"/>
      <c r="DZ602" s="118"/>
      <c r="EA602" s="118"/>
      <c r="EB602" s="118"/>
      <c r="EC602" s="118"/>
      <c r="ED602" s="118"/>
      <c r="EE602" s="118"/>
      <c r="EF602" s="118"/>
      <c r="EG602" s="118"/>
      <c r="EH602" s="118"/>
      <c r="EI602" s="118"/>
      <c r="EJ602" s="118"/>
      <c r="EK602" s="118"/>
      <c r="EL602" s="118"/>
      <c r="EM602" s="118"/>
      <c r="EN602" s="118"/>
      <c r="EO602" s="118"/>
      <c r="EP602" s="118"/>
      <c r="EQ602" s="118"/>
      <c r="ER602" s="118"/>
      <c r="ES602" s="118"/>
      <c r="ET602" s="118"/>
      <c r="EU602" s="118"/>
      <c r="EV602" s="118"/>
      <c r="EW602" s="118"/>
      <c r="EX602" s="118"/>
      <c r="EY602" s="118"/>
      <c r="EZ602" s="118"/>
      <c r="FA602" s="118"/>
      <c r="FB602" s="118"/>
      <c r="FC602" s="118"/>
      <c r="FD602" s="118"/>
      <c r="FE602" s="118"/>
      <c r="FF602" s="118"/>
      <c r="FG602" s="118"/>
      <c r="FH602" s="118"/>
      <c r="FI602" s="118"/>
      <c r="FJ602" s="118"/>
      <c r="FK602" s="118"/>
      <c r="FL602" s="118"/>
      <c r="FM602" s="118"/>
      <c r="FN602" s="118"/>
      <c r="FO602" s="118"/>
      <c r="FP602" s="118"/>
      <c r="FQ602" s="118"/>
      <c r="FR602" s="118"/>
      <c r="FS602" s="118"/>
      <c r="FT602" s="118"/>
      <c r="FU602" s="118"/>
      <c r="FV602" s="118"/>
      <c r="FW602" s="118"/>
      <c r="FX602" s="118"/>
      <c r="FY602" s="118"/>
      <c r="FZ602" s="118"/>
      <c r="GA602" s="118"/>
      <c r="GB602" s="118"/>
      <c r="GC602" s="118"/>
      <c r="GD602" s="118"/>
      <c r="GE602" s="118"/>
      <c r="GF602" s="118"/>
      <c r="GG602" s="118"/>
      <c r="GH602" s="118"/>
      <c r="GI602" s="118"/>
      <c r="GJ602" s="118"/>
      <c r="GK602" s="118"/>
      <c r="GL602" s="118"/>
      <c r="GM602" s="118"/>
      <c r="GN602" s="118"/>
      <c r="GO602" s="118"/>
      <c r="GP602" s="118"/>
      <c r="GQ602" s="118"/>
      <c r="GR602" s="118"/>
      <c r="GS602" s="118"/>
      <c r="GT602" s="118"/>
      <c r="GU602" s="118"/>
      <c r="GV602" s="118"/>
      <c r="GW602" s="118"/>
      <c r="GX602" s="118"/>
      <c r="GY602" s="118"/>
      <c r="GZ602" s="118"/>
      <c r="HA602" s="118"/>
      <c r="HB602" s="118"/>
      <c r="HC602" s="118"/>
      <c r="HD602" s="118"/>
      <c r="HE602" s="118"/>
      <c r="HF602" s="118"/>
      <c r="HG602" s="118"/>
      <c r="HH602" s="118"/>
      <c r="HI602" s="118"/>
      <c r="HJ602" s="118"/>
      <c r="HK602" s="118"/>
      <c r="HL602" s="118"/>
      <c r="HM602" s="118"/>
      <c r="HN602" s="118"/>
      <c r="HO602" s="118"/>
      <c r="HP602" s="118"/>
      <c r="HQ602" s="118"/>
      <c r="HR602" s="118"/>
      <c r="HS602" s="118"/>
      <c r="HT602" s="118"/>
      <c r="HU602" s="118"/>
      <c r="HV602" s="118"/>
      <c r="HW602" s="118"/>
      <c r="HX602" s="118"/>
      <c r="HY602" s="118"/>
      <c r="HZ602" s="118"/>
      <c r="IA602" s="118"/>
    </row>
    <row r="603" spans="1:17" ht="31.5" customHeight="1">
      <c r="A603" s="22" t="s">
        <v>245</v>
      </c>
      <c r="B603" s="7"/>
      <c r="C603" s="7"/>
      <c r="D603" s="14"/>
      <c r="E603" s="14"/>
      <c r="F603" s="14"/>
      <c r="G603" s="14"/>
      <c r="H603" s="14"/>
      <c r="I603" s="14"/>
      <c r="J603" s="14"/>
      <c r="K603" s="14"/>
      <c r="L603" s="14"/>
      <c r="M603" s="14"/>
      <c r="N603" s="14"/>
      <c r="O603" s="14"/>
      <c r="P603" s="14"/>
      <c r="Q603" s="6"/>
    </row>
    <row r="604" spans="1:17" ht="24.75" customHeight="1">
      <c r="A604" s="21" t="s">
        <v>242</v>
      </c>
      <c r="B604" s="7"/>
      <c r="C604" s="7"/>
      <c r="D604" s="60"/>
      <c r="E604" s="14"/>
      <c r="F604" s="14"/>
      <c r="G604" s="14"/>
      <c r="H604" s="14"/>
      <c r="I604" s="14"/>
      <c r="J604" s="14"/>
      <c r="K604" s="14"/>
      <c r="L604" s="14"/>
      <c r="M604" s="14"/>
      <c r="N604" s="14"/>
      <c r="O604" s="14"/>
      <c r="P604" s="14"/>
      <c r="Q604" s="6"/>
    </row>
    <row r="605" spans="1:235" s="90" customFormat="1" ht="15" customHeight="1">
      <c r="A605" s="80" t="s">
        <v>400</v>
      </c>
      <c r="B605" s="86"/>
      <c r="C605" s="86"/>
      <c r="D605" s="141">
        <f>D607</f>
        <v>6000</v>
      </c>
      <c r="E605" s="141"/>
      <c r="F605" s="141">
        <f>D605</f>
        <v>6000</v>
      </c>
      <c r="G605" s="87">
        <f>G607</f>
        <v>495500</v>
      </c>
      <c r="H605" s="87">
        <v>0</v>
      </c>
      <c r="I605" s="87">
        <f>I607</f>
        <v>0</v>
      </c>
      <c r="J605" s="87">
        <f>J607</f>
        <v>495500</v>
      </c>
      <c r="K605" s="87"/>
      <c r="L605" s="87"/>
      <c r="M605" s="87"/>
      <c r="N605" s="87">
        <f>N607</f>
        <v>7905000</v>
      </c>
      <c r="O605" s="87"/>
      <c r="P605" s="87">
        <f>N605</f>
        <v>7905000</v>
      </c>
      <c r="Q605" s="88">
        <v>5500</v>
      </c>
      <c r="R605" s="89"/>
      <c r="S605" s="89"/>
      <c r="T605" s="89"/>
      <c r="U605" s="89"/>
      <c r="V605" s="89"/>
      <c r="W605" s="89"/>
      <c r="X605" s="89"/>
      <c r="Y605" s="89"/>
      <c r="Z605" s="89"/>
      <c r="AA605" s="89"/>
      <c r="AB605" s="89"/>
      <c r="AC605" s="89"/>
      <c r="AD605" s="89"/>
      <c r="AE605" s="89"/>
      <c r="AF605" s="89"/>
      <c r="AG605" s="89"/>
      <c r="AH605" s="89"/>
      <c r="AI605" s="89"/>
      <c r="AJ605" s="89"/>
      <c r="AK605" s="89"/>
      <c r="AL605" s="89"/>
      <c r="AM605" s="89"/>
      <c r="AN605" s="89"/>
      <c r="AO605" s="89"/>
      <c r="AP605" s="89"/>
      <c r="AQ605" s="89"/>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c r="BW605" s="89"/>
      <c r="BX605" s="89"/>
      <c r="BY605" s="89"/>
      <c r="BZ605" s="89"/>
      <c r="CA605" s="89"/>
      <c r="CB605" s="89"/>
      <c r="CC605" s="89"/>
      <c r="CD605" s="89"/>
      <c r="CE605" s="89"/>
      <c r="CF605" s="89"/>
      <c r="CG605" s="89"/>
      <c r="CH605" s="89"/>
      <c r="CI605" s="89"/>
      <c r="CJ605" s="89"/>
      <c r="CK605" s="89"/>
      <c r="CL605" s="89"/>
      <c r="CM605" s="89"/>
      <c r="CN605" s="89"/>
      <c r="CO605" s="89"/>
      <c r="CP605" s="89"/>
      <c r="CQ605" s="89"/>
      <c r="CR605" s="89"/>
      <c r="CS605" s="89"/>
      <c r="CT605" s="89"/>
      <c r="CU605" s="89"/>
      <c r="CV605" s="89"/>
      <c r="CW605" s="89"/>
      <c r="CX605" s="89"/>
      <c r="CY605" s="89"/>
      <c r="CZ605" s="89"/>
      <c r="DA605" s="89"/>
      <c r="DB605" s="89"/>
      <c r="DC605" s="89"/>
      <c r="DD605" s="89"/>
      <c r="DE605" s="89"/>
      <c r="DF605" s="89"/>
      <c r="DG605" s="89"/>
      <c r="DH605" s="89"/>
      <c r="DI605" s="89"/>
      <c r="DJ605" s="89"/>
      <c r="DK605" s="89"/>
      <c r="DL605" s="89"/>
      <c r="DM605" s="89"/>
      <c r="DN605" s="89"/>
      <c r="DO605" s="89"/>
      <c r="DP605" s="89"/>
      <c r="DQ605" s="89"/>
      <c r="DR605" s="89"/>
      <c r="DS605" s="89"/>
      <c r="DT605" s="89"/>
      <c r="DU605" s="89"/>
      <c r="DV605" s="89"/>
      <c r="DW605" s="89"/>
      <c r="DX605" s="89"/>
      <c r="DY605" s="89"/>
      <c r="DZ605" s="89"/>
      <c r="EA605" s="89"/>
      <c r="EB605" s="89"/>
      <c r="EC605" s="89"/>
      <c r="ED605" s="89"/>
      <c r="EE605" s="89"/>
      <c r="EF605" s="89"/>
      <c r="EG605" s="89"/>
      <c r="EH605" s="89"/>
      <c r="EI605" s="89"/>
      <c r="EJ605" s="89"/>
      <c r="EK605" s="89"/>
      <c r="EL605" s="89"/>
      <c r="EM605" s="89"/>
      <c r="EN605" s="89"/>
      <c r="EO605" s="89"/>
      <c r="EP605" s="89"/>
      <c r="EQ605" s="89"/>
      <c r="ER605" s="89"/>
      <c r="ES605" s="89"/>
      <c r="ET605" s="89"/>
      <c r="EU605" s="89"/>
      <c r="EV605" s="89"/>
      <c r="EW605" s="89"/>
      <c r="EX605" s="89"/>
      <c r="EY605" s="89"/>
      <c r="EZ605" s="89"/>
      <c r="FA605" s="89"/>
      <c r="FB605" s="89"/>
      <c r="FC605" s="89"/>
      <c r="FD605" s="89"/>
      <c r="FE605" s="89"/>
      <c r="FF605" s="89"/>
      <c r="FG605" s="89"/>
      <c r="FH605" s="89"/>
      <c r="FI605" s="89"/>
      <c r="FJ605" s="89"/>
      <c r="FK605" s="89"/>
      <c r="FL605" s="89"/>
      <c r="FM605" s="89"/>
      <c r="FN605" s="89"/>
      <c r="FO605" s="89"/>
      <c r="FP605" s="89"/>
      <c r="FQ605" s="89"/>
      <c r="FR605" s="89"/>
      <c r="FS605" s="89"/>
      <c r="FT605" s="89"/>
      <c r="FU605" s="89"/>
      <c r="FV605" s="89"/>
      <c r="FW605" s="89"/>
      <c r="FX605" s="89"/>
      <c r="FY605" s="89"/>
      <c r="FZ605" s="89"/>
      <c r="GA605" s="89"/>
      <c r="GB605" s="89"/>
      <c r="GC605" s="89"/>
      <c r="GD605" s="89"/>
      <c r="GE605" s="89"/>
      <c r="GF605" s="89"/>
      <c r="GG605" s="89"/>
      <c r="GH605" s="89"/>
      <c r="GI605" s="89"/>
      <c r="GJ605" s="89"/>
      <c r="GK605" s="89"/>
      <c r="GL605" s="89"/>
      <c r="GM605" s="89"/>
      <c r="GN605" s="89"/>
      <c r="GO605" s="89"/>
      <c r="GP605" s="89"/>
      <c r="GQ605" s="89"/>
      <c r="GR605" s="89"/>
      <c r="GS605" s="89"/>
      <c r="GT605" s="89"/>
      <c r="GU605" s="89"/>
      <c r="GV605" s="89"/>
      <c r="GW605" s="89"/>
      <c r="GX605" s="89"/>
      <c r="GY605" s="89"/>
      <c r="GZ605" s="89"/>
      <c r="HA605" s="89"/>
      <c r="HB605" s="89"/>
      <c r="HC605" s="89"/>
      <c r="HD605" s="89"/>
      <c r="HE605" s="89"/>
      <c r="HF605" s="89"/>
      <c r="HG605" s="89"/>
      <c r="HH605" s="89"/>
      <c r="HI605" s="89"/>
      <c r="HJ605" s="89"/>
      <c r="HK605" s="89"/>
      <c r="HL605" s="89"/>
      <c r="HM605" s="89"/>
      <c r="HN605" s="89"/>
      <c r="HO605" s="89"/>
      <c r="HP605" s="89"/>
      <c r="HQ605" s="89"/>
      <c r="HR605" s="89"/>
      <c r="HS605" s="89"/>
      <c r="HT605" s="89"/>
      <c r="HU605" s="89"/>
      <c r="HV605" s="89"/>
      <c r="HW605" s="89"/>
      <c r="HX605" s="89"/>
      <c r="HY605" s="89"/>
      <c r="HZ605" s="89"/>
      <c r="IA605" s="89"/>
    </row>
    <row r="606" spans="1:17" ht="12" customHeight="1">
      <c r="A606" s="20" t="s">
        <v>4</v>
      </c>
      <c r="B606" s="7"/>
      <c r="C606" s="7"/>
      <c r="D606" s="142"/>
      <c r="E606" s="143"/>
      <c r="F606" s="143"/>
      <c r="G606" s="14"/>
      <c r="H606" s="14"/>
      <c r="I606" s="14"/>
      <c r="J606" s="14"/>
      <c r="K606" s="14"/>
      <c r="L606" s="14"/>
      <c r="M606" s="14"/>
      <c r="N606" s="14"/>
      <c r="O606" s="14"/>
      <c r="P606" s="14"/>
      <c r="Q606" s="6"/>
    </row>
    <row r="607" spans="1:17" ht="12" customHeight="1">
      <c r="A607" s="21" t="s">
        <v>63</v>
      </c>
      <c r="B607" s="7"/>
      <c r="C607" s="7"/>
      <c r="D607" s="142">
        <f>(D609*D616)+(D610*D617)</f>
        <v>6000</v>
      </c>
      <c r="E607" s="143"/>
      <c r="F607" s="143">
        <f>D607</f>
        <v>6000</v>
      </c>
      <c r="G607" s="14">
        <v>495500</v>
      </c>
      <c r="H607" s="14"/>
      <c r="I607" s="14"/>
      <c r="J607" s="14">
        <f>J613*J618-1.6</f>
        <v>495500</v>
      </c>
      <c r="K607" s="14"/>
      <c r="L607" s="14"/>
      <c r="M607" s="14"/>
      <c r="N607" s="14">
        <f>N613*N618+65658+N611*N619+N612*N620</f>
        <v>7905000</v>
      </c>
      <c r="O607" s="14"/>
      <c r="P607" s="14">
        <f>N607</f>
        <v>7905000</v>
      </c>
      <c r="Q607" s="6">
        <v>5500</v>
      </c>
    </row>
    <row r="608" spans="1:17" ht="12.75" customHeight="1">
      <c r="A608" s="20" t="s">
        <v>5</v>
      </c>
      <c r="B608" s="7"/>
      <c r="C608" s="7"/>
      <c r="D608" s="142"/>
      <c r="E608" s="143"/>
      <c r="F608" s="143"/>
      <c r="G608" s="14"/>
      <c r="H608" s="14"/>
      <c r="I608" s="14"/>
      <c r="J608" s="14"/>
      <c r="K608" s="14"/>
      <c r="L608" s="14"/>
      <c r="M608" s="14"/>
      <c r="N608" s="14"/>
      <c r="O608" s="14"/>
      <c r="P608" s="14"/>
      <c r="Q608" s="6"/>
    </row>
    <row r="609" spans="1:17" ht="23.25" customHeight="1">
      <c r="A609" s="21" t="s">
        <v>247</v>
      </c>
      <c r="B609" s="7"/>
      <c r="C609" s="7"/>
      <c r="D609" s="142">
        <v>1</v>
      </c>
      <c r="E609" s="143"/>
      <c r="F609" s="143">
        <f>D609</f>
        <v>1</v>
      </c>
      <c r="G609" s="14"/>
      <c r="H609" s="14"/>
      <c r="I609" s="14"/>
      <c r="J609" s="14"/>
      <c r="K609" s="14"/>
      <c r="L609" s="14"/>
      <c r="M609" s="14"/>
      <c r="N609" s="14"/>
      <c r="O609" s="14"/>
      <c r="P609" s="14"/>
      <c r="Q609" s="9">
        <v>1</v>
      </c>
    </row>
    <row r="610" spans="1:17" ht="22.5">
      <c r="A610" s="21" t="s">
        <v>260</v>
      </c>
      <c r="B610" s="7"/>
      <c r="C610" s="7"/>
      <c r="D610" s="142">
        <v>1</v>
      </c>
      <c r="E610" s="143"/>
      <c r="F610" s="143">
        <v>1</v>
      </c>
      <c r="G610" s="14"/>
      <c r="H610" s="14"/>
      <c r="I610" s="14"/>
      <c r="J610" s="14"/>
      <c r="K610" s="14"/>
      <c r="L610" s="14"/>
      <c r="M610" s="14"/>
      <c r="N610" s="14"/>
      <c r="O610" s="14"/>
      <c r="P610" s="14"/>
      <c r="Q610" s="9"/>
    </row>
    <row r="611" spans="1:17" ht="22.5">
      <c r="A611" s="21" t="s">
        <v>452</v>
      </c>
      <c r="B611" s="7"/>
      <c r="C611" s="7"/>
      <c r="D611" s="142"/>
      <c r="E611" s="143"/>
      <c r="F611" s="143"/>
      <c r="G611" s="14"/>
      <c r="H611" s="14"/>
      <c r="I611" s="14"/>
      <c r="J611" s="14"/>
      <c r="K611" s="14"/>
      <c r="L611" s="14"/>
      <c r="M611" s="14"/>
      <c r="N611" s="14">
        <v>1</v>
      </c>
      <c r="O611" s="14"/>
      <c r="P611" s="14">
        <f>N611</f>
        <v>1</v>
      </c>
      <c r="Q611" s="9"/>
    </row>
    <row r="612" spans="1:17" ht="22.5">
      <c r="A612" s="21" t="s">
        <v>472</v>
      </c>
      <c r="B612" s="7"/>
      <c r="C612" s="7"/>
      <c r="D612" s="142"/>
      <c r="E612" s="143"/>
      <c r="F612" s="143"/>
      <c r="G612" s="14"/>
      <c r="H612" s="14"/>
      <c r="I612" s="14"/>
      <c r="J612" s="14"/>
      <c r="K612" s="14"/>
      <c r="L612" s="14"/>
      <c r="M612" s="14"/>
      <c r="N612" s="14">
        <v>1</v>
      </c>
      <c r="O612" s="14"/>
      <c r="P612" s="14">
        <f>N612</f>
        <v>1</v>
      </c>
      <c r="Q612" s="9"/>
    </row>
    <row r="613" spans="1:17" ht="22.5">
      <c r="A613" s="21" t="s">
        <v>292</v>
      </c>
      <c r="B613" s="7"/>
      <c r="C613" s="7"/>
      <c r="D613" s="142"/>
      <c r="E613" s="143"/>
      <c r="F613" s="143"/>
      <c r="G613" s="178">
        <v>165</v>
      </c>
      <c r="H613" s="14"/>
      <c r="I613" s="14"/>
      <c r="J613" s="14">
        <v>165</v>
      </c>
      <c r="K613" s="14"/>
      <c r="L613" s="14"/>
      <c r="M613" s="14"/>
      <c r="N613" s="14">
        <v>1155</v>
      </c>
      <c r="O613" s="14"/>
      <c r="P613" s="14">
        <f>N613</f>
        <v>1155</v>
      </c>
      <c r="Q613" s="9"/>
    </row>
    <row r="614" spans="1:17" ht="11.25">
      <c r="A614" s="21" t="s">
        <v>379</v>
      </c>
      <c r="B614" s="7"/>
      <c r="C614" s="7"/>
      <c r="D614" s="142"/>
      <c r="E614" s="143"/>
      <c r="F614" s="143"/>
      <c r="G614" s="178"/>
      <c r="H614" s="14"/>
      <c r="I614" s="14"/>
      <c r="J614" s="14"/>
      <c r="K614" s="14"/>
      <c r="L614" s="14"/>
      <c r="M614" s="14"/>
      <c r="N614" s="14"/>
      <c r="O614" s="14"/>
      <c r="P614" s="14"/>
      <c r="Q614" s="9"/>
    </row>
    <row r="615" spans="1:17" ht="12.75" customHeight="1">
      <c r="A615" s="20" t="s">
        <v>7</v>
      </c>
      <c r="B615" s="7"/>
      <c r="C615" s="7"/>
      <c r="D615" s="142"/>
      <c r="E615" s="143"/>
      <c r="F615" s="143"/>
      <c r="G615" s="14"/>
      <c r="H615" s="14"/>
      <c r="I615" s="14"/>
      <c r="J615" s="14"/>
      <c r="K615" s="14"/>
      <c r="L615" s="14"/>
      <c r="M615" s="14"/>
      <c r="N615" s="14"/>
      <c r="O615" s="14"/>
      <c r="P615" s="14"/>
      <c r="Q615" s="6"/>
    </row>
    <row r="616" spans="1:17" ht="24" customHeight="1">
      <c r="A616" s="21" t="s">
        <v>246</v>
      </c>
      <c r="B616" s="7"/>
      <c r="C616" s="7"/>
      <c r="D616" s="142">
        <v>3000</v>
      </c>
      <c r="E616" s="143"/>
      <c r="F616" s="143">
        <f>D616</f>
        <v>3000</v>
      </c>
      <c r="G616" s="14"/>
      <c r="H616" s="14"/>
      <c r="I616" s="14"/>
      <c r="J616" s="14"/>
      <c r="K616" s="14"/>
      <c r="L616" s="14"/>
      <c r="M616" s="14"/>
      <c r="N616" s="14"/>
      <c r="O616" s="14"/>
      <c r="P616" s="14"/>
      <c r="Q616" s="6"/>
    </row>
    <row r="617" spans="1:17" ht="26.25" customHeight="1">
      <c r="A617" s="21" t="s">
        <v>261</v>
      </c>
      <c r="B617" s="7"/>
      <c r="C617" s="7"/>
      <c r="D617" s="144">
        <v>3000</v>
      </c>
      <c r="E617" s="129"/>
      <c r="F617" s="129">
        <f>D617</f>
        <v>3000</v>
      </c>
      <c r="G617" s="14"/>
      <c r="H617" s="14"/>
      <c r="I617" s="14"/>
      <c r="J617" s="14"/>
      <c r="K617" s="14"/>
      <c r="L617" s="14"/>
      <c r="M617" s="14"/>
      <c r="N617" s="14"/>
      <c r="O617" s="14"/>
      <c r="P617" s="14"/>
      <c r="Q617" s="6">
        <v>5500</v>
      </c>
    </row>
    <row r="618" spans="1:17" ht="22.5">
      <c r="A618" s="21" t="s">
        <v>293</v>
      </c>
      <c r="B618" s="7"/>
      <c r="C618" s="7"/>
      <c r="D618" s="144"/>
      <c r="E618" s="129"/>
      <c r="F618" s="129"/>
      <c r="G618" s="14">
        <v>3003.03</v>
      </c>
      <c r="H618" s="14"/>
      <c r="I618" s="14"/>
      <c r="J618" s="14">
        <v>3003.04</v>
      </c>
      <c r="K618" s="14"/>
      <c r="L618" s="14"/>
      <c r="M618" s="14"/>
      <c r="N618" s="14">
        <v>6696.4</v>
      </c>
      <c r="O618" s="14"/>
      <c r="P618" s="14">
        <f>N618</f>
        <v>6696.4</v>
      </c>
      <c r="Q618" s="71"/>
    </row>
    <row r="619" spans="1:17" ht="33.75">
      <c r="A619" s="21" t="s">
        <v>471</v>
      </c>
      <c r="B619" s="7"/>
      <c r="C619" s="7"/>
      <c r="D619" s="144"/>
      <c r="E619" s="129"/>
      <c r="F619" s="129"/>
      <c r="G619" s="14"/>
      <c r="H619" s="14"/>
      <c r="I619" s="14"/>
      <c r="J619" s="14"/>
      <c r="K619" s="14"/>
      <c r="L619" s="14"/>
      <c r="M619" s="14"/>
      <c r="N619" s="14">
        <v>90000</v>
      </c>
      <c r="O619" s="14"/>
      <c r="P619" s="14">
        <f>N619</f>
        <v>90000</v>
      </c>
      <c r="Q619" s="71"/>
    </row>
    <row r="620" spans="1:17" ht="22.5">
      <c r="A620" s="21" t="s">
        <v>473</v>
      </c>
      <c r="B620" s="7"/>
      <c r="C620" s="7"/>
      <c r="D620" s="144"/>
      <c r="E620" s="129"/>
      <c r="F620" s="129"/>
      <c r="G620" s="14"/>
      <c r="H620" s="14"/>
      <c r="I620" s="14"/>
      <c r="J620" s="14"/>
      <c r="K620" s="14"/>
      <c r="L620" s="14"/>
      <c r="M620" s="14"/>
      <c r="N620" s="14">
        <v>15000</v>
      </c>
      <c r="O620" s="14"/>
      <c r="P620" s="14">
        <f>N620</f>
        <v>15000</v>
      </c>
      <c r="Q620" s="71"/>
    </row>
    <row r="621" spans="1:235" s="83" customFormat="1" ht="12">
      <c r="A621" s="105" t="s">
        <v>423</v>
      </c>
      <c r="B621" s="75"/>
      <c r="C621" s="75"/>
      <c r="D621" s="87">
        <f>D624</f>
        <v>1214000</v>
      </c>
      <c r="E621" s="87">
        <v>0</v>
      </c>
      <c r="F621" s="87">
        <f>D621</f>
        <v>1214000</v>
      </c>
      <c r="G621" s="87">
        <f>G624</f>
        <v>8080000</v>
      </c>
      <c r="H621" s="87"/>
      <c r="I621" s="87">
        <f>I624</f>
        <v>0</v>
      </c>
      <c r="J621" s="87">
        <f>J624</f>
        <v>8080000</v>
      </c>
      <c r="K621" s="87"/>
      <c r="L621" s="87"/>
      <c r="M621" s="87"/>
      <c r="N621" s="87">
        <f>N624</f>
        <v>12000000</v>
      </c>
      <c r="O621" s="87"/>
      <c r="P621" s="87">
        <f>N621</f>
        <v>12000000</v>
      </c>
      <c r="Q621" s="82"/>
      <c r="R621" s="118"/>
      <c r="S621" s="118"/>
      <c r="T621" s="118"/>
      <c r="U621" s="118"/>
      <c r="V621" s="118"/>
      <c r="W621" s="118"/>
      <c r="X621" s="118"/>
      <c r="Y621" s="118"/>
      <c r="Z621" s="118"/>
      <c r="AA621" s="118"/>
      <c r="AB621" s="118"/>
      <c r="AC621" s="118"/>
      <c r="AD621" s="118"/>
      <c r="AE621" s="118"/>
      <c r="AF621" s="118"/>
      <c r="AG621" s="118"/>
      <c r="AH621" s="118"/>
      <c r="AI621" s="118"/>
      <c r="AJ621" s="118"/>
      <c r="AK621" s="118"/>
      <c r="AL621" s="118"/>
      <c r="AM621" s="118"/>
      <c r="AN621" s="118"/>
      <c r="AO621" s="118"/>
      <c r="AP621" s="118"/>
      <c r="AQ621" s="118"/>
      <c r="AR621" s="118"/>
      <c r="AS621" s="118"/>
      <c r="AT621" s="118"/>
      <c r="AU621" s="118"/>
      <c r="AV621" s="118"/>
      <c r="AW621" s="118"/>
      <c r="AX621" s="118"/>
      <c r="AY621" s="118"/>
      <c r="AZ621" s="118"/>
      <c r="BA621" s="118"/>
      <c r="BB621" s="118"/>
      <c r="BC621" s="118"/>
      <c r="BD621" s="118"/>
      <c r="BE621" s="118"/>
      <c r="BF621" s="118"/>
      <c r="BG621" s="118"/>
      <c r="BH621" s="118"/>
      <c r="BI621" s="118"/>
      <c r="BJ621" s="118"/>
      <c r="BK621" s="118"/>
      <c r="BL621" s="118"/>
      <c r="BM621" s="118"/>
      <c r="BN621" s="118"/>
      <c r="BO621" s="118"/>
      <c r="BP621" s="118"/>
      <c r="BQ621" s="118"/>
      <c r="BR621" s="118"/>
      <c r="BS621" s="118"/>
      <c r="BT621" s="118"/>
      <c r="BU621" s="118"/>
      <c r="BV621" s="118"/>
      <c r="BW621" s="118"/>
      <c r="BX621" s="118"/>
      <c r="BY621" s="118"/>
      <c r="BZ621" s="118"/>
      <c r="CA621" s="118"/>
      <c r="CB621" s="118"/>
      <c r="CC621" s="118"/>
      <c r="CD621" s="118"/>
      <c r="CE621" s="118"/>
      <c r="CF621" s="118"/>
      <c r="CG621" s="118"/>
      <c r="CH621" s="118"/>
      <c r="CI621" s="118"/>
      <c r="CJ621" s="118"/>
      <c r="CK621" s="118"/>
      <c r="CL621" s="118"/>
      <c r="CM621" s="118"/>
      <c r="CN621" s="118"/>
      <c r="CO621" s="118"/>
      <c r="CP621" s="118"/>
      <c r="CQ621" s="118"/>
      <c r="CR621" s="118"/>
      <c r="CS621" s="118"/>
      <c r="CT621" s="118"/>
      <c r="CU621" s="118"/>
      <c r="CV621" s="118"/>
      <c r="CW621" s="118"/>
      <c r="CX621" s="118"/>
      <c r="CY621" s="118"/>
      <c r="CZ621" s="118"/>
      <c r="DA621" s="118"/>
      <c r="DB621" s="118"/>
      <c r="DC621" s="118"/>
      <c r="DD621" s="118"/>
      <c r="DE621" s="118"/>
      <c r="DF621" s="118"/>
      <c r="DG621" s="118"/>
      <c r="DH621" s="118"/>
      <c r="DI621" s="118"/>
      <c r="DJ621" s="118"/>
      <c r="DK621" s="118"/>
      <c r="DL621" s="118"/>
      <c r="DM621" s="118"/>
      <c r="DN621" s="118"/>
      <c r="DO621" s="118"/>
      <c r="DP621" s="118"/>
      <c r="DQ621" s="118"/>
      <c r="DR621" s="118"/>
      <c r="DS621" s="118"/>
      <c r="DT621" s="118"/>
      <c r="DU621" s="118"/>
      <c r="DV621" s="118"/>
      <c r="DW621" s="118"/>
      <c r="DX621" s="118"/>
      <c r="DY621" s="118"/>
      <c r="DZ621" s="118"/>
      <c r="EA621" s="118"/>
      <c r="EB621" s="118"/>
      <c r="EC621" s="118"/>
      <c r="ED621" s="118"/>
      <c r="EE621" s="118"/>
      <c r="EF621" s="118"/>
      <c r="EG621" s="118"/>
      <c r="EH621" s="118"/>
      <c r="EI621" s="118"/>
      <c r="EJ621" s="118"/>
      <c r="EK621" s="118"/>
      <c r="EL621" s="118"/>
      <c r="EM621" s="118"/>
      <c r="EN621" s="118"/>
      <c r="EO621" s="118"/>
      <c r="EP621" s="118"/>
      <c r="EQ621" s="118"/>
      <c r="ER621" s="118"/>
      <c r="ES621" s="118"/>
      <c r="ET621" s="118"/>
      <c r="EU621" s="118"/>
      <c r="EV621" s="118"/>
      <c r="EW621" s="118"/>
      <c r="EX621" s="118"/>
      <c r="EY621" s="118"/>
      <c r="EZ621" s="118"/>
      <c r="FA621" s="118"/>
      <c r="FB621" s="118"/>
      <c r="FC621" s="118"/>
      <c r="FD621" s="118"/>
      <c r="FE621" s="118"/>
      <c r="FF621" s="118"/>
      <c r="FG621" s="118"/>
      <c r="FH621" s="118"/>
      <c r="FI621" s="118"/>
      <c r="FJ621" s="118"/>
      <c r="FK621" s="118"/>
      <c r="FL621" s="118"/>
      <c r="FM621" s="118"/>
      <c r="FN621" s="118"/>
      <c r="FO621" s="118"/>
      <c r="FP621" s="118"/>
      <c r="FQ621" s="118"/>
      <c r="FR621" s="118"/>
      <c r="FS621" s="118"/>
      <c r="FT621" s="118"/>
      <c r="FU621" s="118"/>
      <c r="FV621" s="118"/>
      <c r="FW621" s="118"/>
      <c r="FX621" s="118"/>
      <c r="FY621" s="118"/>
      <c r="FZ621" s="118"/>
      <c r="GA621" s="118"/>
      <c r="GB621" s="118"/>
      <c r="GC621" s="118"/>
      <c r="GD621" s="118"/>
      <c r="GE621" s="118"/>
      <c r="GF621" s="118"/>
      <c r="GG621" s="118"/>
      <c r="GH621" s="118"/>
      <c r="GI621" s="118"/>
      <c r="GJ621" s="118"/>
      <c r="GK621" s="118"/>
      <c r="GL621" s="118"/>
      <c r="GM621" s="118"/>
      <c r="GN621" s="118"/>
      <c r="GO621" s="118"/>
      <c r="GP621" s="118"/>
      <c r="GQ621" s="118"/>
      <c r="GR621" s="118"/>
      <c r="GS621" s="118"/>
      <c r="GT621" s="118"/>
      <c r="GU621" s="118"/>
      <c r="GV621" s="118"/>
      <c r="GW621" s="118"/>
      <c r="GX621" s="118"/>
      <c r="GY621" s="118"/>
      <c r="GZ621" s="118"/>
      <c r="HA621" s="118"/>
      <c r="HB621" s="118"/>
      <c r="HC621" s="118"/>
      <c r="HD621" s="118"/>
      <c r="HE621" s="118"/>
      <c r="HF621" s="118"/>
      <c r="HG621" s="118"/>
      <c r="HH621" s="118"/>
      <c r="HI621" s="118"/>
      <c r="HJ621" s="118"/>
      <c r="HK621" s="118"/>
      <c r="HL621" s="118"/>
      <c r="HM621" s="118"/>
      <c r="HN621" s="118"/>
      <c r="HO621" s="118"/>
      <c r="HP621" s="118"/>
      <c r="HQ621" s="118"/>
      <c r="HR621" s="118"/>
      <c r="HS621" s="118"/>
      <c r="HT621" s="118"/>
      <c r="HU621" s="118"/>
      <c r="HV621" s="118"/>
      <c r="HW621" s="118"/>
      <c r="HX621" s="118"/>
      <c r="HY621" s="118"/>
      <c r="HZ621" s="118"/>
      <c r="IA621" s="118"/>
    </row>
    <row r="622" spans="1:17" ht="33.75">
      <c r="A622" s="22" t="s">
        <v>245</v>
      </c>
      <c r="B622" s="7"/>
      <c r="C622" s="7"/>
      <c r="D622" s="14"/>
      <c r="E622" s="14"/>
      <c r="F622" s="14"/>
      <c r="G622" s="14"/>
      <c r="H622" s="14"/>
      <c r="I622" s="14"/>
      <c r="J622" s="14"/>
      <c r="K622" s="14"/>
      <c r="L622" s="14"/>
      <c r="M622" s="14"/>
      <c r="N622" s="14"/>
      <c r="O622" s="14"/>
      <c r="P622" s="14"/>
      <c r="Q622" s="71"/>
    </row>
    <row r="623" spans="1:17" ht="67.5">
      <c r="A623" s="21" t="s">
        <v>316</v>
      </c>
      <c r="B623" s="7"/>
      <c r="C623" s="7"/>
      <c r="D623" s="60"/>
      <c r="E623" s="14"/>
      <c r="F623" s="14"/>
      <c r="G623" s="14"/>
      <c r="H623" s="14"/>
      <c r="I623" s="14"/>
      <c r="J623" s="14"/>
      <c r="K623" s="14"/>
      <c r="L623" s="14"/>
      <c r="M623" s="14"/>
      <c r="N623" s="14"/>
      <c r="O623" s="14"/>
      <c r="P623" s="14"/>
      <c r="Q623" s="71"/>
    </row>
    <row r="624" spans="1:17" ht="102.75" customHeight="1">
      <c r="A624" s="19" t="s">
        <v>401</v>
      </c>
      <c r="B624" s="26"/>
      <c r="C624" s="26"/>
      <c r="D624" s="128">
        <f>D626</f>
        <v>1214000</v>
      </c>
      <c r="E624" s="128"/>
      <c r="F624" s="128">
        <f>D624</f>
        <v>1214000</v>
      </c>
      <c r="G624" s="25">
        <f>G626</f>
        <v>8080000</v>
      </c>
      <c r="H624" s="25"/>
      <c r="I624" s="25"/>
      <c r="J624" s="25">
        <f>J626</f>
        <v>8080000</v>
      </c>
      <c r="K624" s="25"/>
      <c r="L624" s="25"/>
      <c r="M624" s="25"/>
      <c r="N624" s="25">
        <f>N626</f>
        <v>12000000</v>
      </c>
      <c r="O624" s="25"/>
      <c r="P624" s="25">
        <f>N624</f>
        <v>12000000</v>
      </c>
      <c r="Q624" s="71"/>
    </row>
    <row r="625" spans="1:17" ht="11.25">
      <c r="A625" s="20" t="s">
        <v>4</v>
      </c>
      <c r="B625" s="7"/>
      <c r="C625" s="7"/>
      <c r="D625" s="142"/>
      <c r="E625" s="143"/>
      <c r="F625" s="143"/>
      <c r="G625" s="14"/>
      <c r="H625" s="14"/>
      <c r="I625" s="14"/>
      <c r="J625" s="14"/>
      <c r="K625" s="14"/>
      <c r="L625" s="14"/>
      <c r="M625" s="14"/>
      <c r="N625" s="14"/>
      <c r="O625" s="14"/>
      <c r="P625" s="14"/>
      <c r="Q625" s="71"/>
    </row>
    <row r="626" spans="1:17" ht="11.25">
      <c r="A626" s="21" t="s">
        <v>63</v>
      </c>
      <c r="B626" s="7"/>
      <c r="C626" s="7"/>
      <c r="D626" s="142">
        <f>D631*D628</f>
        <v>1214000</v>
      </c>
      <c r="E626" s="143"/>
      <c r="F626" s="143">
        <f>D626</f>
        <v>1214000</v>
      </c>
      <c r="G626" s="14">
        <f>G631*G628</f>
        <v>8080000</v>
      </c>
      <c r="H626" s="14"/>
      <c r="I626" s="14"/>
      <c r="J626" s="14">
        <f>G626</f>
        <v>8080000</v>
      </c>
      <c r="K626" s="14"/>
      <c r="L626" s="14"/>
      <c r="M626" s="14"/>
      <c r="N626" s="14">
        <f>N628*N631</f>
        <v>12000000</v>
      </c>
      <c r="O626" s="14"/>
      <c r="P626" s="14">
        <f>N626</f>
        <v>12000000</v>
      </c>
      <c r="Q626" s="71"/>
    </row>
    <row r="627" spans="1:17" ht="11.25">
      <c r="A627" s="20" t="s">
        <v>5</v>
      </c>
      <c r="B627" s="7"/>
      <c r="C627" s="7"/>
      <c r="D627" s="142"/>
      <c r="E627" s="143"/>
      <c r="F627" s="143"/>
      <c r="G627" s="14"/>
      <c r="H627" s="14"/>
      <c r="I627" s="14"/>
      <c r="J627" s="14"/>
      <c r="K627" s="14"/>
      <c r="L627" s="14"/>
      <c r="M627" s="14"/>
      <c r="N627" s="14"/>
      <c r="O627" s="14"/>
      <c r="P627" s="14"/>
      <c r="Q627" s="71"/>
    </row>
    <row r="628" spans="1:17" ht="22.5">
      <c r="A628" s="21" t="s">
        <v>309</v>
      </c>
      <c r="B628" s="7"/>
      <c r="C628" s="7"/>
      <c r="D628" s="142">
        <v>2</v>
      </c>
      <c r="E628" s="143"/>
      <c r="F628" s="143">
        <v>2</v>
      </c>
      <c r="G628" s="14">
        <v>2</v>
      </c>
      <c r="H628" s="14"/>
      <c r="I628" s="14"/>
      <c r="J628" s="14">
        <f>G628</f>
        <v>2</v>
      </c>
      <c r="K628" s="14"/>
      <c r="L628" s="14"/>
      <c r="M628" s="14"/>
      <c r="N628" s="14">
        <v>1</v>
      </c>
      <c r="O628" s="14"/>
      <c r="P628" s="14">
        <v>1</v>
      </c>
      <c r="Q628" s="71"/>
    </row>
    <row r="629" spans="1:17" ht="22.5" hidden="1">
      <c r="A629" s="21" t="s">
        <v>260</v>
      </c>
      <c r="B629" s="7"/>
      <c r="C629" s="7"/>
      <c r="D629" s="142"/>
      <c r="E629" s="143"/>
      <c r="F629" s="143"/>
      <c r="G629" s="14"/>
      <c r="H629" s="14"/>
      <c r="I629" s="14"/>
      <c r="J629" s="14"/>
      <c r="K629" s="14"/>
      <c r="L629" s="14"/>
      <c r="M629" s="14"/>
      <c r="N629" s="14"/>
      <c r="O629" s="14"/>
      <c r="P629" s="14"/>
      <c r="Q629" s="71"/>
    </row>
    <row r="630" spans="1:17" ht="11.25">
      <c r="A630" s="20" t="s">
        <v>7</v>
      </c>
      <c r="B630" s="7"/>
      <c r="C630" s="7"/>
      <c r="D630" s="142"/>
      <c r="E630" s="143"/>
      <c r="F630" s="143"/>
      <c r="G630" s="14"/>
      <c r="H630" s="14"/>
      <c r="I630" s="14"/>
      <c r="J630" s="14"/>
      <c r="K630" s="14"/>
      <c r="L630" s="14"/>
      <c r="M630" s="14"/>
      <c r="N630" s="14"/>
      <c r="O630" s="14"/>
      <c r="P630" s="14"/>
      <c r="Q630" s="71"/>
    </row>
    <row r="631" spans="1:17" ht="22.5">
      <c r="A631" s="21" t="s">
        <v>310</v>
      </c>
      <c r="B631" s="7"/>
      <c r="C631" s="7"/>
      <c r="D631" s="142">
        <v>607000</v>
      </c>
      <c r="E631" s="143"/>
      <c r="F631" s="143">
        <f>D631</f>
        <v>607000</v>
      </c>
      <c r="G631" s="14">
        <v>4040000</v>
      </c>
      <c r="H631" s="14"/>
      <c r="I631" s="14"/>
      <c r="J631" s="14">
        <f>G631</f>
        <v>4040000</v>
      </c>
      <c r="K631" s="14"/>
      <c r="L631" s="14"/>
      <c r="M631" s="14"/>
      <c r="N631" s="14">
        <v>12000000</v>
      </c>
      <c r="O631" s="14"/>
      <c r="P631" s="14">
        <f>N631</f>
        <v>12000000</v>
      </c>
      <c r="Q631" s="71"/>
    </row>
    <row r="632" spans="1:235" ht="33.75" hidden="1">
      <c r="A632" s="21" t="s">
        <v>261</v>
      </c>
      <c r="B632" s="7"/>
      <c r="C632" s="7"/>
      <c r="D632" s="144"/>
      <c r="E632" s="129"/>
      <c r="F632" s="129"/>
      <c r="G632" s="14"/>
      <c r="H632" s="14"/>
      <c r="I632" s="14"/>
      <c r="J632" s="14"/>
      <c r="K632" s="14"/>
      <c r="L632" s="14"/>
      <c r="M632" s="14"/>
      <c r="N632" s="14"/>
      <c r="O632" s="14"/>
      <c r="P632" s="14"/>
      <c r="Q632" s="71"/>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row>
    <row r="633" spans="1:17" s="83" customFormat="1" ht="12">
      <c r="A633" s="105" t="s">
        <v>424</v>
      </c>
      <c r="B633" s="75"/>
      <c r="C633" s="75"/>
      <c r="D633" s="87">
        <f>D636</f>
        <v>0</v>
      </c>
      <c r="E633" s="87">
        <v>0</v>
      </c>
      <c r="F633" s="87">
        <f>D633</f>
        <v>0</v>
      </c>
      <c r="G633" s="87">
        <f>G636</f>
        <v>1200000</v>
      </c>
      <c r="H633" s="87"/>
      <c r="I633" s="87">
        <f>I636</f>
        <v>0</v>
      </c>
      <c r="J633" s="87">
        <f>J636</f>
        <v>1200000</v>
      </c>
      <c r="K633" s="87"/>
      <c r="L633" s="87"/>
      <c r="M633" s="87"/>
      <c r="N633" s="87">
        <f>N636</f>
        <v>1300000</v>
      </c>
      <c r="O633" s="87"/>
      <c r="P633" s="87">
        <f>P636</f>
        <v>1300000</v>
      </c>
      <c r="Q633" s="82"/>
    </row>
    <row r="634" spans="1:235" ht="33.75">
      <c r="A634" s="22" t="s">
        <v>245</v>
      </c>
      <c r="B634" s="7"/>
      <c r="C634" s="7"/>
      <c r="D634" s="14"/>
      <c r="E634" s="14"/>
      <c r="F634" s="14"/>
      <c r="G634" s="14"/>
      <c r="H634" s="14"/>
      <c r="I634" s="14"/>
      <c r="J634" s="14"/>
      <c r="K634" s="14"/>
      <c r="L634" s="14"/>
      <c r="M634" s="14"/>
      <c r="N634" s="14"/>
      <c r="O634" s="14"/>
      <c r="P634" s="14"/>
      <c r="Q634" s="71"/>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row>
    <row r="635" spans="1:235" ht="54.75" customHeight="1">
      <c r="A635" s="21" t="s">
        <v>264</v>
      </c>
      <c r="B635" s="7"/>
      <c r="C635" s="7"/>
      <c r="D635" s="60"/>
      <c r="E635" s="14"/>
      <c r="F635" s="14"/>
      <c r="G635" s="14"/>
      <c r="H635" s="14"/>
      <c r="I635" s="14"/>
      <c r="J635" s="14"/>
      <c r="K635" s="14"/>
      <c r="L635" s="14"/>
      <c r="M635" s="14"/>
      <c r="N635" s="14"/>
      <c r="O635" s="14"/>
      <c r="P635" s="14"/>
      <c r="Q635" s="71"/>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row>
    <row r="636" spans="1:17" s="167" customFormat="1" ht="21">
      <c r="A636" s="168" t="s">
        <v>402</v>
      </c>
      <c r="B636" s="164"/>
      <c r="C636" s="164"/>
      <c r="D636" s="165">
        <f>200000-200000</f>
        <v>0</v>
      </c>
      <c r="E636" s="165"/>
      <c r="F636" s="165">
        <f>D636</f>
        <v>0</v>
      </c>
      <c r="G636" s="148">
        <f>G637+G644</f>
        <v>1200000</v>
      </c>
      <c r="H636" s="148"/>
      <c r="I636" s="148"/>
      <c r="J636" s="148">
        <f>G636</f>
        <v>1200000</v>
      </c>
      <c r="K636" s="148"/>
      <c r="L636" s="148"/>
      <c r="M636" s="148"/>
      <c r="N636" s="148">
        <f>N637+N644</f>
        <v>1300000</v>
      </c>
      <c r="O636" s="148"/>
      <c r="P636" s="148">
        <f>N636</f>
        <v>1300000</v>
      </c>
      <c r="Q636" s="166"/>
    </row>
    <row r="637" spans="1:17" s="197" customFormat="1" ht="45">
      <c r="A637" s="198" t="s">
        <v>433</v>
      </c>
      <c r="B637" s="164"/>
      <c r="C637" s="164"/>
      <c r="D637" s="165"/>
      <c r="E637" s="165"/>
      <c r="F637" s="165"/>
      <c r="G637" s="148">
        <f>G641*G643</f>
        <v>1000000</v>
      </c>
      <c r="H637" s="148">
        <f aca="true" t="shared" si="46" ref="H637:P637">H641*H643</f>
        <v>0</v>
      </c>
      <c r="I637" s="148">
        <f t="shared" si="46"/>
        <v>0</v>
      </c>
      <c r="J637" s="148">
        <f>G637</f>
        <v>1000000</v>
      </c>
      <c r="K637" s="148">
        <f t="shared" si="46"/>
        <v>0</v>
      </c>
      <c r="L637" s="148">
        <f t="shared" si="46"/>
        <v>0</v>
      </c>
      <c r="M637" s="148">
        <f t="shared" si="46"/>
        <v>0</v>
      </c>
      <c r="N637" s="148">
        <f>N641*N643</f>
        <v>1100000</v>
      </c>
      <c r="O637" s="148">
        <f t="shared" si="46"/>
        <v>0</v>
      </c>
      <c r="P637" s="148">
        <f t="shared" si="46"/>
        <v>1100000</v>
      </c>
      <c r="Q637" s="196"/>
    </row>
    <row r="638" spans="1:17" s="197" customFormat="1" ht="11.25">
      <c r="A638" s="20" t="s">
        <v>4</v>
      </c>
      <c r="B638" s="194"/>
      <c r="C638" s="194"/>
      <c r="D638" s="195"/>
      <c r="E638" s="195"/>
      <c r="F638" s="195"/>
      <c r="G638" s="163"/>
      <c r="H638" s="163"/>
      <c r="I638" s="163"/>
      <c r="J638" s="163"/>
      <c r="K638" s="163"/>
      <c r="L638" s="163"/>
      <c r="M638" s="163"/>
      <c r="N638" s="163"/>
      <c r="O638" s="163"/>
      <c r="P638" s="163"/>
      <c r="Q638" s="196"/>
    </row>
    <row r="639" spans="1:17" s="197" customFormat="1" ht="27.75" customHeight="1">
      <c r="A639" s="21" t="s">
        <v>271</v>
      </c>
      <c r="B639" s="194"/>
      <c r="C639" s="194"/>
      <c r="D639" s="195"/>
      <c r="E639" s="195"/>
      <c r="F639" s="195"/>
      <c r="G639" s="111">
        <v>100</v>
      </c>
      <c r="H639" s="163"/>
      <c r="I639" s="163"/>
      <c r="J639" s="111">
        <f>G639</f>
        <v>100</v>
      </c>
      <c r="K639" s="163"/>
      <c r="L639" s="163"/>
      <c r="M639" s="163"/>
      <c r="N639" s="111">
        <v>200</v>
      </c>
      <c r="O639" s="111"/>
      <c r="P639" s="111">
        <f>N639</f>
        <v>200</v>
      </c>
      <c r="Q639" s="196"/>
    </row>
    <row r="640" spans="1:17" s="197" customFormat="1" ht="11.25">
      <c r="A640" s="20" t="s">
        <v>5</v>
      </c>
      <c r="B640" s="194"/>
      <c r="C640" s="194"/>
      <c r="D640" s="195"/>
      <c r="E640" s="195"/>
      <c r="F640" s="195"/>
      <c r="G640" s="163"/>
      <c r="H640" s="163"/>
      <c r="I640" s="163"/>
      <c r="J640" s="163"/>
      <c r="K640" s="163"/>
      <c r="L640" s="163"/>
      <c r="M640" s="163"/>
      <c r="N640" s="163"/>
      <c r="O640" s="163"/>
      <c r="P640" s="163"/>
      <c r="Q640" s="196"/>
    </row>
    <row r="641" spans="1:17" s="197" customFormat="1" ht="22.5">
      <c r="A641" s="21" t="s">
        <v>272</v>
      </c>
      <c r="B641" s="194"/>
      <c r="C641" s="194"/>
      <c r="D641" s="195"/>
      <c r="E641" s="195"/>
      <c r="F641" s="195"/>
      <c r="G641" s="111">
        <f>G639</f>
        <v>100</v>
      </c>
      <c r="H641" s="111"/>
      <c r="I641" s="111"/>
      <c r="J641" s="111">
        <f>J639</f>
        <v>100</v>
      </c>
      <c r="K641" s="111">
        <f>K639</f>
        <v>0</v>
      </c>
      <c r="L641" s="111">
        <f>L639</f>
        <v>0</v>
      </c>
      <c r="M641" s="111">
        <f>M639</f>
        <v>0</v>
      </c>
      <c r="N641" s="111">
        <v>200</v>
      </c>
      <c r="O641" s="111">
        <f>O639</f>
        <v>0</v>
      </c>
      <c r="P641" s="111">
        <v>200</v>
      </c>
      <c r="Q641" s="196"/>
    </row>
    <row r="642" spans="1:17" s="197" customFormat="1" ht="11.25">
      <c r="A642" s="20" t="s">
        <v>7</v>
      </c>
      <c r="B642" s="194"/>
      <c r="C642" s="194"/>
      <c r="D642" s="195"/>
      <c r="E642" s="195"/>
      <c r="F642" s="195"/>
      <c r="G642" s="163"/>
      <c r="H642" s="163"/>
      <c r="I642" s="163"/>
      <c r="J642" s="163"/>
      <c r="K642" s="163"/>
      <c r="L642" s="163"/>
      <c r="M642" s="163"/>
      <c r="N642" s="163"/>
      <c r="O642" s="163"/>
      <c r="P642" s="163"/>
      <c r="Q642" s="196"/>
    </row>
    <row r="643" spans="1:17" s="197" customFormat="1" ht="17.25" customHeight="1">
      <c r="A643" s="21" t="s">
        <v>273</v>
      </c>
      <c r="B643" s="194"/>
      <c r="C643" s="194"/>
      <c r="D643" s="195"/>
      <c r="E643" s="195"/>
      <c r="F643" s="195"/>
      <c r="G643" s="111">
        <v>10000</v>
      </c>
      <c r="H643" s="163"/>
      <c r="I643" s="163"/>
      <c r="J643" s="163"/>
      <c r="K643" s="163"/>
      <c r="L643" s="163"/>
      <c r="M643" s="163"/>
      <c r="N643" s="111">
        <v>5500</v>
      </c>
      <c r="O643" s="111"/>
      <c r="P643" s="111">
        <v>5500</v>
      </c>
      <c r="Q643" s="196"/>
    </row>
    <row r="644" spans="1:17" s="197" customFormat="1" ht="65.25" customHeight="1">
      <c r="A644" s="198" t="s">
        <v>434</v>
      </c>
      <c r="B644" s="164"/>
      <c r="C644" s="164"/>
      <c r="D644" s="165"/>
      <c r="E644" s="165"/>
      <c r="F644" s="165"/>
      <c r="G644" s="148">
        <f>G648*G651</f>
        <v>200000</v>
      </c>
      <c r="H644" s="148">
        <f aca="true" t="shared" si="47" ref="H644:P644">H648*H651</f>
        <v>0</v>
      </c>
      <c r="I644" s="148">
        <f t="shared" si="47"/>
        <v>0</v>
      </c>
      <c r="J644" s="148">
        <f t="shared" si="47"/>
        <v>200000</v>
      </c>
      <c r="K644" s="148">
        <f t="shared" si="47"/>
        <v>0</v>
      </c>
      <c r="L644" s="148">
        <f t="shared" si="47"/>
        <v>0</v>
      </c>
      <c r="M644" s="148">
        <f t="shared" si="47"/>
        <v>0</v>
      </c>
      <c r="N644" s="148">
        <f t="shared" si="47"/>
        <v>200000</v>
      </c>
      <c r="O644" s="148">
        <f t="shared" si="47"/>
        <v>0</v>
      </c>
      <c r="P644" s="148">
        <f t="shared" si="47"/>
        <v>200000</v>
      </c>
      <c r="Q644" s="196"/>
    </row>
    <row r="645" spans="1:235" ht="11.25">
      <c r="A645" s="20" t="s">
        <v>4</v>
      </c>
      <c r="B645" s="7"/>
      <c r="C645" s="7"/>
      <c r="D645" s="142"/>
      <c r="E645" s="143"/>
      <c r="F645" s="143"/>
      <c r="G645" s="14"/>
      <c r="H645" s="14"/>
      <c r="I645" s="14"/>
      <c r="J645" s="14"/>
      <c r="K645" s="14"/>
      <c r="L645" s="14"/>
      <c r="M645" s="14"/>
      <c r="N645" s="14"/>
      <c r="O645" s="14"/>
      <c r="P645" s="14"/>
      <c r="Q645" s="71"/>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row>
    <row r="646" spans="1:235" ht="33.75">
      <c r="A646" s="21" t="s">
        <v>271</v>
      </c>
      <c r="B646" s="7"/>
      <c r="C646" s="7"/>
      <c r="D646" s="142">
        <v>120</v>
      </c>
      <c r="E646" s="143"/>
      <c r="F646" s="143">
        <f>D646</f>
        <v>120</v>
      </c>
      <c r="G646" s="143">
        <v>20</v>
      </c>
      <c r="H646" s="143"/>
      <c r="I646" s="143"/>
      <c r="J646" s="143">
        <f>G646</f>
        <v>20</v>
      </c>
      <c r="K646" s="143">
        <f>H646</f>
        <v>0</v>
      </c>
      <c r="L646" s="143">
        <f>J646</f>
        <v>20</v>
      </c>
      <c r="M646" s="143">
        <f>K646</f>
        <v>0</v>
      </c>
      <c r="N646" s="143">
        <v>20</v>
      </c>
      <c r="O646" s="143"/>
      <c r="P646" s="143">
        <f>N646</f>
        <v>20</v>
      </c>
      <c r="Q646" s="71"/>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row>
    <row r="647" spans="1:235" ht="11.25">
      <c r="A647" s="20" t="s">
        <v>5</v>
      </c>
      <c r="B647" s="7"/>
      <c r="C647" s="7"/>
      <c r="D647" s="142"/>
      <c r="E647" s="143"/>
      <c r="F647" s="143"/>
      <c r="G647" s="14"/>
      <c r="H647" s="14"/>
      <c r="I647" s="14"/>
      <c r="J647" s="14"/>
      <c r="K647" s="14"/>
      <c r="L647" s="14"/>
      <c r="M647" s="14"/>
      <c r="N647" s="14"/>
      <c r="O647" s="14"/>
      <c r="P647" s="14"/>
      <c r="Q647" s="71"/>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row>
    <row r="648" spans="1:235" ht="32.25" customHeight="1">
      <c r="A648" s="21" t="s">
        <v>272</v>
      </c>
      <c r="B648" s="7"/>
      <c r="C648" s="7"/>
      <c r="D648" s="142">
        <v>120</v>
      </c>
      <c r="E648" s="143"/>
      <c r="F648" s="143">
        <v>120</v>
      </c>
      <c r="G648" s="14">
        <v>20</v>
      </c>
      <c r="H648" s="14"/>
      <c r="I648" s="14"/>
      <c r="J648" s="14">
        <f>G648</f>
        <v>20</v>
      </c>
      <c r="K648" s="14"/>
      <c r="L648" s="14"/>
      <c r="M648" s="14"/>
      <c r="N648" s="14">
        <v>20</v>
      </c>
      <c r="O648" s="14"/>
      <c r="P648" s="14">
        <f>N648</f>
        <v>20</v>
      </c>
      <c r="Q648" s="71"/>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row>
    <row r="649" spans="1:235" ht="22.5" hidden="1">
      <c r="A649" s="21" t="s">
        <v>260</v>
      </c>
      <c r="B649" s="7"/>
      <c r="C649" s="7"/>
      <c r="D649" s="142"/>
      <c r="E649" s="143"/>
      <c r="F649" s="143"/>
      <c r="G649" s="14"/>
      <c r="H649" s="14"/>
      <c r="I649" s="14"/>
      <c r="J649" s="14"/>
      <c r="K649" s="14"/>
      <c r="L649" s="14"/>
      <c r="M649" s="14"/>
      <c r="N649" s="14"/>
      <c r="O649" s="14"/>
      <c r="P649" s="14"/>
      <c r="Q649" s="71"/>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row>
    <row r="650" spans="1:235" ht="11.25">
      <c r="A650" s="20" t="s">
        <v>7</v>
      </c>
      <c r="B650" s="7"/>
      <c r="C650" s="7"/>
      <c r="D650" s="142"/>
      <c r="E650" s="143"/>
      <c r="F650" s="143"/>
      <c r="G650" s="14"/>
      <c r="H650" s="14"/>
      <c r="I650" s="14"/>
      <c r="J650" s="14"/>
      <c r="K650" s="14"/>
      <c r="L650" s="14"/>
      <c r="M650" s="14"/>
      <c r="N650" s="14"/>
      <c r="O650" s="14"/>
      <c r="P650" s="14"/>
      <c r="Q650" s="71"/>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row>
    <row r="651" spans="1:235" ht="22.5">
      <c r="A651" s="21" t="s">
        <v>273</v>
      </c>
      <c r="B651" s="7"/>
      <c r="C651" s="7"/>
      <c r="D651" s="142">
        <f>D636/D648</f>
        <v>0</v>
      </c>
      <c r="E651" s="143"/>
      <c r="F651" s="143">
        <f>D651</f>
        <v>0</v>
      </c>
      <c r="G651" s="14">
        <v>10000</v>
      </c>
      <c r="H651" s="14"/>
      <c r="I651" s="14"/>
      <c r="J651" s="14">
        <f>G651</f>
        <v>10000</v>
      </c>
      <c r="K651" s="14"/>
      <c r="L651" s="14"/>
      <c r="M651" s="14"/>
      <c r="N651" s="14">
        <v>10000</v>
      </c>
      <c r="O651" s="14"/>
      <c r="P651" s="14">
        <f>N651</f>
        <v>10000</v>
      </c>
      <c r="Q651" s="7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row>
    <row r="652" spans="1:235" ht="11.25" hidden="1">
      <c r="A652" s="69"/>
      <c r="B652" s="51"/>
      <c r="C652" s="51"/>
      <c r="D652" s="145"/>
      <c r="E652" s="146"/>
      <c r="F652" s="146"/>
      <c r="G652" s="70"/>
      <c r="H652" s="70"/>
      <c r="I652" s="70"/>
      <c r="J652" s="70"/>
      <c r="K652" s="70"/>
      <c r="L652" s="70"/>
      <c r="M652" s="70"/>
      <c r="N652" s="70"/>
      <c r="O652" s="70"/>
      <c r="P652" s="70"/>
      <c r="Q652" s="71"/>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row>
    <row r="653" spans="1:235" ht="11.25" hidden="1">
      <c r="A653" s="69"/>
      <c r="B653" s="51"/>
      <c r="C653" s="51"/>
      <c r="D653" s="145"/>
      <c r="E653" s="146"/>
      <c r="F653" s="146"/>
      <c r="G653" s="70"/>
      <c r="H653" s="70"/>
      <c r="I653" s="70"/>
      <c r="J653" s="70"/>
      <c r="K653" s="70"/>
      <c r="L653" s="70"/>
      <c r="M653" s="70"/>
      <c r="N653" s="70"/>
      <c r="O653" s="70"/>
      <c r="P653" s="70"/>
      <c r="Q653" s="71"/>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row>
    <row r="654" spans="1:235" ht="11.25" hidden="1">
      <c r="A654" s="69"/>
      <c r="B654" s="51"/>
      <c r="C654" s="51"/>
      <c r="D654" s="145"/>
      <c r="E654" s="146"/>
      <c r="F654" s="146"/>
      <c r="G654" s="70"/>
      <c r="H654" s="70"/>
      <c r="I654" s="70"/>
      <c r="J654" s="70"/>
      <c r="K654" s="70"/>
      <c r="L654" s="70"/>
      <c r="M654" s="70"/>
      <c r="N654" s="70"/>
      <c r="O654" s="70"/>
      <c r="P654" s="70"/>
      <c r="Q654" s="71"/>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row>
    <row r="655" spans="1:235" ht="11.25" hidden="1">
      <c r="A655" s="69"/>
      <c r="B655" s="51"/>
      <c r="C655" s="51"/>
      <c r="D655" s="145"/>
      <c r="E655" s="146"/>
      <c r="F655" s="146"/>
      <c r="G655" s="70"/>
      <c r="H655" s="70"/>
      <c r="I655" s="70"/>
      <c r="J655" s="70"/>
      <c r="K655" s="70"/>
      <c r="L655" s="70"/>
      <c r="M655" s="70"/>
      <c r="N655" s="70"/>
      <c r="O655" s="70"/>
      <c r="P655" s="70"/>
      <c r="Q655" s="71"/>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row>
    <row r="656" spans="1:17" s="83" customFormat="1" ht="12">
      <c r="A656" s="105" t="s">
        <v>425</v>
      </c>
      <c r="B656" s="75"/>
      <c r="C656" s="75"/>
      <c r="D656" s="87">
        <f>D659</f>
        <v>0</v>
      </c>
      <c r="E656" s="87">
        <f>E659</f>
        <v>1084420</v>
      </c>
      <c r="F656" s="87">
        <f>D656+E656</f>
        <v>1084420</v>
      </c>
      <c r="G656" s="87"/>
      <c r="H656" s="87">
        <f>H659</f>
        <v>3699999.9999893</v>
      </c>
      <c r="I656" s="87">
        <f>I659</f>
        <v>0</v>
      </c>
      <c r="J656" s="87">
        <f>J659</f>
        <v>3699999.9999893</v>
      </c>
      <c r="K656" s="87"/>
      <c r="L656" s="87"/>
      <c r="M656" s="87"/>
      <c r="N656" s="87"/>
      <c r="O656" s="87">
        <f>O659</f>
        <v>1000000</v>
      </c>
      <c r="P656" s="87">
        <f>O656</f>
        <v>1000000</v>
      </c>
      <c r="Q656" s="82"/>
    </row>
    <row r="657" spans="1:235" ht="33.75">
      <c r="A657" s="22" t="s">
        <v>245</v>
      </c>
      <c r="B657" s="7"/>
      <c r="C657" s="7"/>
      <c r="D657" s="14"/>
      <c r="E657" s="14"/>
      <c r="F657" s="14"/>
      <c r="G657" s="14"/>
      <c r="H657" s="14"/>
      <c r="I657" s="14"/>
      <c r="J657" s="14"/>
      <c r="K657" s="14"/>
      <c r="L657" s="14"/>
      <c r="M657" s="14"/>
      <c r="N657" s="14"/>
      <c r="O657" s="14"/>
      <c r="P657" s="14"/>
      <c r="Q657" s="71"/>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row>
    <row r="658" spans="1:235" ht="22.5">
      <c r="A658" s="21" t="s">
        <v>274</v>
      </c>
      <c r="B658" s="7"/>
      <c r="C658" s="7"/>
      <c r="D658" s="14"/>
      <c r="E658" s="14"/>
      <c r="F658" s="14"/>
      <c r="G658" s="14"/>
      <c r="H658" s="14"/>
      <c r="I658" s="14"/>
      <c r="J658" s="14"/>
      <c r="K658" s="14"/>
      <c r="L658" s="14"/>
      <c r="M658" s="14"/>
      <c r="N658" s="14"/>
      <c r="O658" s="14"/>
      <c r="P658" s="14"/>
      <c r="Q658" s="71"/>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row>
    <row r="659" spans="1:17" s="90" customFormat="1" ht="22.5">
      <c r="A659" s="80" t="s">
        <v>403</v>
      </c>
      <c r="B659" s="86"/>
      <c r="C659" s="86"/>
      <c r="D659" s="87"/>
      <c r="E659" s="87">
        <v>1084420</v>
      </c>
      <c r="F659" s="87">
        <f>D659+E659</f>
        <v>1084420</v>
      </c>
      <c r="G659" s="87"/>
      <c r="H659" s="87">
        <f>H663*H666</f>
        <v>3699999.9999893</v>
      </c>
      <c r="I659" s="87"/>
      <c r="J659" s="87">
        <f>H659</f>
        <v>3699999.9999893</v>
      </c>
      <c r="K659" s="87"/>
      <c r="L659" s="87"/>
      <c r="M659" s="87"/>
      <c r="N659" s="87"/>
      <c r="O659" s="87">
        <f>O661</f>
        <v>1000000</v>
      </c>
      <c r="P659" s="87">
        <f>O659</f>
        <v>1000000</v>
      </c>
      <c r="Q659" s="103"/>
    </row>
    <row r="660" spans="1:235" ht="11.25">
      <c r="A660" s="20" t="s">
        <v>4</v>
      </c>
      <c r="B660" s="7"/>
      <c r="C660" s="7"/>
      <c r="D660" s="14"/>
      <c r="E660" s="14"/>
      <c r="F660" s="14"/>
      <c r="G660" s="14"/>
      <c r="H660" s="14"/>
      <c r="I660" s="14"/>
      <c r="J660" s="14"/>
      <c r="K660" s="14"/>
      <c r="L660" s="14"/>
      <c r="M660" s="14"/>
      <c r="N660" s="14"/>
      <c r="O660" s="14"/>
      <c r="P660" s="14"/>
      <c r="Q660" s="71"/>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row>
    <row r="661" spans="1:235" ht="11.25">
      <c r="A661" s="21" t="s">
        <v>63</v>
      </c>
      <c r="B661" s="7"/>
      <c r="C661" s="7"/>
      <c r="D661" s="14"/>
      <c r="E661" s="14">
        <f>E659</f>
        <v>1084420</v>
      </c>
      <c r="F661" s="14">
        <f>D661+E661</f>
        <v>1084420</v>
      </c>
      <c r="G661" s="14"/>
      <c r="H661" s="14">
        <f>H659</f>
        <v>3699999.9999893</v>
      </c>
      <c r="I661" s="14"/>
      <c r="J661" s="14">
        <f>H661</f>
        <v>3699999.9999893</v>
      </c>
      <c r="K661" s="14"/>
      <c r="L661" s="14"/>
      <c r="M661" s="14"/>
      <c r="O661" s="14">
        <v>1000000</v>
      </c>
      <c r="P661" s="14">
        <f>O661</f>
        <v>1000000</v>
      </c>
      <c r="Q661" s="7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row>
    <row r="662" spans="1:235" ht="11.25">
      <c r="A662" s="20" t="s">
        <v>5</v>
      </c>
      <c r="B662" s="7"/>
      <c r="C662" s="7"/>
      <c r="D662" s="14"/>
      <c r="E662" s="14"/>
      <c r="F662" s="14"/>
      <c r="G662" s="14"/>
      <c r="H662" s="14"/>
      <c r="I662" s="14"/>
      <c r="J662" s="14"/>
      <c r="K662" s="14"/>
      <c r="L662" s="14"/>
      <c r="M662" s="14"/>
      <c r="N662" s="14"/>
      <c r="O662" s="14"/>
      <c r="P662" s="14"/>
      <c r="Q662" s="71"/>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row>
    <row r="663" spans="1:235" ht="26.25" customHeight="1">
      <c r="A663" s="21" t="s">
        <v>275</v>
      </c>
      <c r="B663" s="7"/>
      <c r="C663" s="7"/>
      <c r="D663" s="14"/>
      <c r="E663" s="14">
        <v>39</v>
      </c>
      <c r="F663" s="14">
        <f>D663+E663</f>
        <v>39</v>
      </c>
      <c r="G663" s="14"/>
      <c r="H663" s="14">
        <v>133</v>
      </c>
      <c r="I663" s="14"/>
      <c r="J663" s="14">
        <f>H663</f>
        <v>133</v>
      </c>
      <c r="K663" s="14"/>
      <c r="L663" s="14"/>
      <c r="M663" s="14"/>
      <c r="N663" s="14"/>
      <c r="O663" s="14">
        <v>28</v>
      </c>
      <c r="P663" s="14">
        <v>28</v>
      </c>
      <c r="Q663" s="71"/>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row>
    <row r="664" spans="1:235" ht="11.25" hidden="1">
      <c r="A664" s="21" t="s">
        <v>237</v>
      </c>
      <c r="B664" s="7"/>
      <c r="C664" s="7"/>
      <c r="D664" s="14">
        <v>145</v>
      </c>
      <c r="E664" s="14"/>
      <c r="F664" s="14">
        <f>D664</f>
        <v>145</v>
      </c>
      <c r="G664" s="14"/>
      <c r="H664" s="14"/>
      <c r="I664" s="14"/>
      <c r="J664" s="14"/>
      <c r="K664" s="14"/>
      <c r="L664" s="14"/>
      <c r="M664" s="14"/>
      <c r="N664" s="14"/>
      <c r="O664" s="14"/>
      <c r="P664" s="14"/>
      <c r="Q664" s="71"/>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row>
    <row r="665" spans="1:235" ht="11.25">
      <c r="A665" s="20" t="s">
        <v>7</v>
      </c>
      <c r="B665" s="7"/>
      <c r="C665" s="7"/>
      <c r="D665" s="14"/>
      <c r="E665" s="14"/>
      <c r="F665" s="14"/>
      <c r="G665" s="14"/>
      <c r="H665" s="14"/>
      <c r="I665" s="14"/>
      <c r="J665" s="14"/>
      <c r="K665" s="14"/>
      <c r="L665" s="14"/>
      <c r="M665" s="14"/>
      <c r="N665" s="14"/>
      <c r="O665" s="14"/>
      <c r="P665" s="14"/>
      <c r="Q665" s="71"/>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row>
    <row r="666" spans="1:235" ht="22.5">
      <c r="A666" s="21" t="s">
        <v>276</v>
      </c>
      <c r="B666" s="7"/>
      <c r="C666" s="7"/>
      <c r="D666" s="14"/>
      <c r="E666" s="14">
        <f>E661/E663</f>
        <v>27805.641025641027</v>
      </c>
      <c r="F666" s="14">
        <f>F661/F663</f>
        <v>27805.641025641027</v>
      </c>
      <c r="G666" s="14"/>
      <c r="H666" s="14">
        <v>27819.5488721</v>
      </c>
      <c r="I666" s="14"/>
      <c r="J666" s="14">
        <f>H666</f>
        <v>27819.5488721</v>
      </c>
      <c r="K666" s="14"/>
      <c r="L666" s="14"/>
      <c r="M666" s="14"/>
      <c r="N666" s="14"/>
      <c r="O666" s="14">
        <f>O661/O663</f>
        <v>35714.28571428572</v>
      </c>
      <c r="P666" s="14">
        <f>O666</f>
        <v>35714.28571428572</v>
      </c>
      <c r="Q666" s="71"/>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row>
    <row r="667" spans="1:235" ht="22.5" hidden="1">
      <c r="A667" s="21" t="s">
        <v>240</v>
      </c>
      <c r="B667" s="7"/>
      <c r="C667" s="7"/>
      <c r="D667" s="14">
        <v>270.34</v>
      </c>
      <c r="E667" s="14"/>
      <c r="F667" s="14">
        <f>D667</f>
        <v>270.34</v>
      </c>
      <c r="G667" s="14"/>
      <c r="H667" s="14"/>
      <c r="I667" s="14"/>
      <c r="J667" s="14"/>
      <c r="K667" s="14"/>
      <c r="L667" s="14"/>
      <c r="M667" s="14"/>
      <c r="N667" s="14"/>
      <c r="O667" s="14"/>
      <c r="P667" s="14"/>
      <c r="Q667" s="71"/>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row>
    <row r="668" spans="1:17" s="83" customFormat="1" ht="12">
      <c r="A668" s="105" t="s">
        <v>426</v>
      </c>
      <c r="B668" s="75"/>
      <c r="C668" s="75"/>
      <c r="D668" s="87">
        <f>D671</f>
        <v>0</v>
      </c>
      <c r="E668" s="87">
        <v>0</v>
      </c>
      <c r="F668" s="87">
        <f>D668</f>
        <v>0</v>
      </c>
      <c r="G668" s="87">
        <f>G671+G686</f>
        <v>1198800</v>
      </c>
      <c r="H668" s="87"/>
      <c r="I668" s="87">
        <f>I671</f>
        <v>0</v>
      </c>
      <c r="J668" s="87">
        <f>J671+J686</f>
        <v>1198800</v>
      </c>
      <c r="K668" s="87"/>
      <c r="L668" s="87"/>
      <c r="M668" s="87"/>
      <c r="N668" s="87">
        <f>N671</f>
        <v>780000</v>
      </c>
      <c r="O668" s="87"/>
      <c r="P668" s="87">
        <f>P671</f>
        <v>780000</v>
      </c>
      <c r="Q668" s="82"/>
    </row>
    <row r="669" spans="1:235" ht="33.75">
      <c r="A669" s="22" t="s">
        <v>245</v>
      </c>
      <c r="B669" s="7"/>
      <c r="C669" s="7"/>
      <c r="D669" s="14"/>
      <c r="E669" s="14"/>
      <c r="F669" s="14"/>
      <c r="G669" s="14"/>
      <c r="H669" s="14"/>
      <c r="I669" s="14"/>
      <c r="J669" s="14"/>
      <c r="K669" s="14"/>
      <c r="L669" s="14"/>
      <c r="M669" s="14"/>
      <c r="N669" s="14"/>
      <c r="O669" s="14"/>
      <c r="P669" s="14"/>
      <c r="Q669" s="71"/>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row>
    <row r="670" spans="1:235" ht="11.25">
      <c r="A670" s="21" t="s">
        <v>297</v>
      </c>
      <c r="B670" s="7"/>
      <c r="C670" s="7"/>
      <c r="D670" s="60"/>
      <c r="E670" s="14"/>
      <c r="F670" s="14"/>
      <c r="G670" s="14"/>
      <c r="H670" s="14"/>
      <c r="I670" s="14"/>
      <c r="J670" s="14"/>
      <c r="K670" s="14"/>
      <c r="L670" s="14"/>
      <c r="M670" s="14"/>
      <c r="N670" s="14"/>
      <c r="O670" s="14"/>
      <c r="P670" s="14"/>
      <c r="Q670" s="71"/>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row>
    <row r="671" spans="1:17" s="90" customFormat="1" ht="22.5">
      <c r="A671" s="80" t="s">
        <v>404</v>
      </c>
      <c r="B671" s="86"/>
      <c r="C671" s="86"/>
      <c r="D671" s="141"/>
      <c r="E671" s="141"/>
      <c r="F671" s="141">
        <f>D671</f>
        <v>0</v>
      </c>
      <c r="G671" s="87">
        <f>G676*G679</f>
        <v>998800</v>
      </c>
      <c r="H671" s="87"/>
      <c r="I671" s="87"/>
      <c r="J671" s="87">
        <f>G671</f>
        <v>998800</v>
      </c>
      <c r="K671" s="87"/>
      <c r="L671" s="87"/>
      <c r="M671" s="87"/>
      <c r="N671" s="87">
        <f>N673</f>
        <v>780000</v>
      </c>
      <c r="O671" s="87"/>
      <c r="P671" s="87">
        <f>N671</f>
        <v>780000</v>
      </c>
      <c r="Q671" s="103"/>
    </row>
    <row r="672" spans="1:235" ht="11.25">
      <c r="A672" s="20" t="s">
        <v>4</v>
      </c>
      <c r="B672" s="7"/>
      <c r="C672" s="7"/>
      <c r="D672" s="142"/>
      <c r="E672" s="143"/>
      <c r="F672" s="143"/>
      <c r="G672" s="14"/>
      <c r="H672" s="14"/>
      <c r="I672" s="14"/>
      <c r="J672" s="14"/>
      <c r="K672" s="14"/>
      <c r="L672" s="14"/>
      <c r="M672" s="14"/>
      <c r="N672" s="14"/>
      <c r="O672" s="14"/>
      <c r="P672" s="14"/>
      <c r="Q672" s="71"/>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row>
    <row r="673" spans="1:235" ht="10.5" customHeight="1">
      <c r="A673" s="21" t="s">
        <v>63</v>
      </c>
      <c r="B673" s="7"/>
      <c r="C673" s="7"/>
      <c r="D673" s="142"/>
      <c r="E673" s="143"/>
      <c r="F673" s="143"/>
      <c r="G673" s="14">
        <f>G679</f>
        <v>499400</v>
      </c>
      <c r="H673" s="14"/>
      <c r="I673" s="14"/>
      <c r="J673" s="14">
        <f>G673</f>
        <v>499400</v>
      </c>
      <c r="K673" s="14"/>
      <c r="L673" s="14"/>
      <c r="M673" s="14"/>
      <c r="N673" s="14">
        <f>N676*N679</f>
        <v>780000</v>
      </c>
      <c r="O673" s="14"/>
      <c r="P673" s="14">
        <f>N673</f>
        <v>780000</v>
      </c>
      <c r="Q673" s="71"/>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row>
    <row r="674" spans="1:235" ht="11.25" hidden="1">
      <c r="A674" s="21" t="s">
        <v>63</v>
      </c>
      <c r="B674" s="7"/>
      <c r="C674" s="7"/>
      <c r="D674" s="142"/>
      <c r="E674" s="143"/>
      <c r="F674" s="143"/>
      <c r="G674" s="14"/>
      <c r="H674" s="14"/>
      <c r="I674" s="14"/>
      <c r="J674" s="14"/>
      <c r="K674" s="14"/>
      <c r="L674" s="14"/>
      <c r="M674" s="14"/>
      <c r="N674" s="14"/>
      <c r="O674" s="14"/>
      <c r="P674" s="14"/>
      <c r="Q674" s="71"/>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row>
    <row r="675" spans="1:235" ht="11.25">
      <c r="A675" s="20" t="s">
        <v>5</v>
      </c>
      <c r="B675" s="7"/>
      <c r="C675" s="7"/>
      <c r="D675" s="142"/>
      <c r="E675" s="143"/>
      <c r="F675" s="143"/>
      <c r="G675" s="14"/>
      <c r="H675" s="14"/>
      <c r="I675" s="14"/>
      <c r="J675" s="14"/>
      <c r="K675" s="14"/>
      <c r="L675" s="14"/>
      <c r="M675" s="14"/>
      <c r="N675" s="14"/>
      <c r="O675" s="14"/>
      <c r="P675" s="14"/>
      <c r="Q675" s="71"/>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row>
    <row r="676" spans="1:235" ht="10.5" customHeight="1">
      <c r="A676" s="21" t="s">
        <v>277</v>
      </c>
      <c r="B676" s="7"/>
      <c r="C676" s="7"/>
      <c r="D676" s="142"/>
      <c r="E676" s="143"/>
      <c r="F676" s="143">
        <f>D676</f>
        <v>0</v>
      </c>
      <c r="G676" s="143">
        <v>2</v>
      </c>
      <c r="H676" s="143"/>
      <c r="I676" s="143"/>
      <c r="J676" s="143">
        <v>2</v>
      </c>
      <c r="K676" s="143">
        <f>H676</f>
        <v>0</v>
      </c>
      <c r="L676" s="143">
        <f>J676</f>
        <v>2</v>
      </c>
      <c r="M676" s="143">
        <f>K676</f>
        <v>0</v>
      </c>
      <c r="N676" s="143">
        <v>2</v>
      </c>
      <c r="O676" s="143"/>
      <c r="P676" s="143">
        <v>1</v>
      </c>
      <c r="Q676" s="71"/>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row>
    <row r="677" spans="1:235" ht="11.25" hidden="1">
      <c r="A677" s="21" t="s">
        <v>290</v>
      </c>
      <c r="B677" s="7"/>
      <c r="C677" s="7"/>
      <c r="D677" s="142"/>
      <c r="E677" s="143"/>
      <c r="F677" s="143"/>
      <c r="G677" s="143">
        <v>1487</v>
      </c>
      <c r="H677" s="143"/>
      <c r="I677" s="143"/>
      <c r="J677" s="143">
        <f>G677</f>
        <v>1487</v>
      </c>
      <c r="K677" s="143"/>
      <c r="L677" s="143"/>
      <c r="M677" s="143"/>
      <c r="N677" s="143"/>
      <c r="O677" s="143"/>
      <c r="P677" s="143"/>
      <c r="Q677" s="71"/>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row>
    <row r="678" spans="1:235" ht="11.25">
      <c r="A678" s="20" t="s">
        <v>7</v>
      </c>
      <c r="B678" s="7"/>
      <c r="C678" s="7"/>
      <c r="D678" s="142"/>
      <c r="E678" s="143"/>
      <c r="F678" s="143"/>
      <c r="G678" s="14"/>
      <c r="H678" s="14"/>
      <c r="I678" s="14"/>
      <c r="J678" s="14"/>
      <c r="K678" s="14"/>
      <c r="L678" s="14"/>
      <c r="M678" s="14"/>
      <c r="N678" s="14"/>
      <c r="O678" s="14"/>
      <c r="P678" s="14"/>
      <c r="Q678" s="71"/>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row>
    <row r="679" spans="1:235" ht="11.25">
      <c r="A679" s="21" t="s">
        <v>278</v>
      </c>
      <c r="B679" s="7"/>
      <c r="C679" s="7"/>
      <c r="D679" s="142"/>
      <c r="E679" s="143"/>
      <c r="F679" s="143"/>
      <c r="G679" s="14">
        <f>465000+34400</f>
        <v>499400</v>
      </c>
      <c r="H679" s="14"/>
      <c r="I679" s="14"/>
      <c r="J679" s="14">
        <f>G679</f>
        <v>499400</v>
      </c>
      <c r="K679" s="14"/>
      <c r="L679" s="14"/>
      <c r="M679" s="14"/>
      <c r="N679" s="14">
        <v>390000</v>
      </c>
      <c r="O679" s="14"/>
      <c r="P679" s="14">
        <f>N679</f>
        <v>390000</v>
      </c>
      <c r="Q679" s="71"/>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row>
    <row r="680" spans="1:235" ht="11.25" hidden="1">
      <c r="A680" s="21"/>
      <c r="B680" s="7"/>
      <c r="C680" s="7"/>
      <c r="D680" s="14"/>
      <c r="E680" s="14"/>
      <c r="F680" s="14"/>
      <c r="G680" s="14"/>
      <c r="H680" s="14"/>
      <c r="I680" s="14"/>
      <c r="J680" s="14"/>
      <c r="K680" s="14"/>
      <c r="L680" s="14"/>
      <c r="M680" s="14"/>
      <c r="N680" s="14"/>
      <c r="O680" s="14"/>
      <c r="P680" s="14"/>
      <c r="Q680" s="71"/>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row>
    <row r="681" spans="1:235" ht="11.25" hidden="1">
      <c r="A681" s="21"/>
      <c r="B681" s="7"/>
      <c r="C681" s="7"/>
      <c r="D681" s="14"/>
      <c r="E681" s="14"/>
      <c r="F681" s="14"/>
      <c r="G681" s="14"/>
      <c r="H681" s="14"/>
      <c r="I681" s="14"/>
      <c r="J681" s="14"/>
      <c r="K681" s="14"/>
      <c r="L681" s="14"/>
      <c r="M681" s="14"/>
      <c r="N681" s="14"/>
      <c r="O681" s="14"/>
      <c r="P681" s="14"/>
      <c r="Q681" s="7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row>
    <row r="682" spans="1:235" ht="11.25" hidden="1">
      <c r="A682" s="21"/>
      <c r="B682" s="7"/>
      <c r="C682" s="7"/>
      <c r="D682" s="14"/>
      <c r="E682" s="14"/>
      <c r="F682" s="14"/>
      <c r="G682" s="14"/>
      <c r="H682" s="14"/>
      <c r="I682" s="14"/>
      <c r="J682" s="14"/>
      <c r="K682" s="14"/>
      <c r="L682" s="14"/>
      <c r="M682" s="14"/>
      <c r="N682" s="14"/>
      <c r="O682" s="14"/>
      <c r="P682" s="14"/>
      <c r="Q682" s="71"/>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row>
    <row r="683" spans="1:235" ht="11.25" hidden="1">
      <c r="A683" s="21"/>
      <c r="B683" s="7"/>
      <c r="C683" s="7"/>
      <c r="D683" s="14"/>
      <c r="E683" s="14"/>
      <c r="F683" s="14"/>
      <c r="G683" s="14"/>
      <c r="H683" s="14"/>
      <c r="I683" s="14"/>
      <c r="J683" s="14"/>
      <c r="K683" s="14"/>
      <c r="L683" s="14"/>
      <c r="M683" s="14"/>
      <c r="N683" s="14"/>
      <c r="O683" s="14"/>
      <c r="P683" s="14"/>
      <c r="Q683" s="71"/>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row>
    <row r="684" spans="1:235" ht="11.25" hidden="1">
      <c r="A684" s="21"/>
      <c r="B684" s="7"/>
      <c r="C684" s="7"/>
      <c r="D684" s="14"/>
      <c r="E684" s="14"/>
      <c r="F684" s="14"/>
      <c r="G684" s="14"/>
      <c r="H684" s="14"/>
      <c r="I684" s="14"/>
      <c r="J684" s="14"/>
      <c r="K684" s="14"/>
      <c r="L684" s="14"/>
      <c r="M684" s="14"/>
      <c r="N684" s="14"/>
      <c r="O684" s="14"/>
      <c r="P684" s="14"/>
      <c r="Q684" s="71"/>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row>
    <row r="685" spans="1:235" ht="21" customHeight="1" hidden="1">
      <c r="A685" s="21" t="s">
        <v>291</v>
      </c>
      <c r="B685" s="7"/>
      <c r="C685" s="7"/>
      <c r="D685" s="14"/>
      <c r="E685" s="14"/>
      <c r="F685" s="14"/>
      <c r="G685" s="14">
        <v>3000</v>
      </c>
      <c r="H685" s="14"/>
      <c r="I685" s="14"/>
      <c r="J685" s="14">
        <f>G685</f>
        <v>3000</v>
      </c>
      <c r="K685" s="14"/>
      <c r="L685" s="14"/>
      <c r="M685" s="14"/>
      <c r="N685" s="14"/>
      <c r="O685" s="14"/>
      <c r="P685" s="14"/>
      <c r="Q685" s="71"/>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row>
    <row r="686" spans="1:17" s="90" customFormat="1" ht="22.5">
      <c r="A686" s="80" t="s">
        <v>405</v>
      </c>
      <c r="B686" s="86"/>
      <c r="C686" s="86"/>
      <c r="D686" s="141"/>
      <c r="E686" s="141"/>
      <c r="F686" s="141">
        <f>D686</f>
        <v>0</v>
      </c>
      <c r="G686" s="87">
        <f>G691*G694</f>
        <v>200000</v>
      </c>
      <c r="H686" s="87"/>
      <c r="I686" s="87"/>
      <c r="J686" s="87">
        <f>G686</f>
        <v>200000</v>
      </c>
      <c r="K686" s="87"/>
      <c r="L686" s="87"/>
      <c r="M686" s="87"/>
      <c r="N686" s="87"/>
      <c r="O686" s="87"/>
      <c r="P686" s="87"/>
      <c r="Q686" s="103"/>
    </row>
    <row r="687" spans="1:235" ht="11.25">
      <c r="A687" s="20" t="s">
        <v>4</v>
      </c>
      <c r="B687" s="7"/>
      <c r="C687" s="7"/>
      <c r="D687" s="142"/>
      <c r="E687" s="143"/>
      <c r="F687" s="143"/>
      <c r="G687" s="14"/>
      <c r="H687" s="14"/>
      <c r="I687" s="14"/>
      <c r="J687" s="14"/>
      <c r="K687" s="14"/>
      <c r="L687" s="14"/>
      <c r="M687" s="14"/>
      <c r="N687" s="14"/>
      <c r="O687" s="14"/>
      <c r="P687" s="14"/>
      <c r="Q687" s="71"/>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row>
    <row r="688" spans="1:235" ht="10.5" customHeight="1">
      <c r="A688" s="21" t="s">
        <v>63</v>
      </c>
      <c r="B688" s="7"/>
      <c r="C688" s="7"/>
      <c r="D688" s="142"/>
      <c r="E688" s="143"/>
      <c r="F688" s="143"/>
      <c r="G688" s="14">
        <f>G691*G694</f>
        <v>200000</v>
      </c>
      <c r="H688" s="14"/>
      <c r="I688" s="14"/>
      <c r="J688" s="14">
        <f>G688</f>
        <v>200000</v>
      </c>
      <c r="K688" s="14"/>
      <c r="L688" s="14"/>
      <c r="M688" s="14"/>
      <c r="N688" s="14"/>
      <c r="O688" s="14"/>
      <c r="P688" s="14"/>
      <c r="Q688" s="71"/>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row>
    <row r="689" spans="1:235" ht="11.25" hidden="1">
      <c r="A689" s="21" t="s">
        <v>63</v>
      </c>
      <c r="B689" s="7"/>
      <c r="C689" s="7"/>
      <c r="D689" s="142"/>
      <c r="E689" s="143"/>
      <c r="F689" s="143"/>
      <c r="G689" s="14"/>
      <c r="H689" s="14"/>
      <c r="I689" s="14"/>
      <c r="J689" s="14"/>
      <c r="K689" s="14"/>
      <c r="L689" s="14"/>
      <c r="M689" s="14"/>
      <c r="N689" s="14"/>
      <c r="O689" s="14"/>
      <c r="P689" s="14"/>
      <c r="Q689" s="71"/>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c r="HU689"/>
      <c r="HV689"/>
      <c r="HW689"/>
      <c r="HX689"/>
      <c r="HY689"/>
      <c r="HZ689"/>
      <c r="IA689"/>
    </row>
    <row r="690" spans="1:235" ht="11.25">
      <c r="A690" s="20" t="s">
        <v>5</v>
      </c>
      <c r="B690" s="7"/>
      <c r="C690" s="7"/>
      <c r="D690" s="142"/>
      <c r="E690" s="143"/>
      <c r="F690" s="143"/>
      <c r="G690" s="14"/>
      <c r="H690" s="14"/>
      <c r="I690" s="14"/>
      <c r="J690" s="14"/>
      <c r="K690" s="14"/>
      <c r="L690" s="14"/>
      <c r="M690" s="14"/>
      <c r="N690" s="14"/>
      <c r="O690" s="14"/>
      <c r="P690" s="14"/>
      <c r="Q690" s="71"/>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c r="HU690"/>
      <c r="HV690"/>
      <c r="HW690"/>
      <c r="HX690"/>
      <c r="HY690"/>
      <c r="HZ690"/>
      <c r="IA690"/>
    </row>
    <row r="691" spans="1:235" ht="10.5" customHeight="1">
      <c r="A691" s="21" t="s">
        <v>324</v>
      </c>
      <c r="B691" s="7"/>
      <c r="C691" s="7"/>
      <c r="D691" s="142"/>
      <c r="E691" s="143"/>
      <c r="F691" s="143">
        <f>D691</f>
        <v>0</v>
      </c>
      <c r="G691" s="143">
        <v>1</v>
      </c>
      <c r="H691" s="143"/>
      <c r="I691" s="143"/>
      <c r="J691" s="143">
        <f>G691</f>
        <v>1</v>
      </c>
      <c r="K691" s="143">
        <f>H691</f>
        <v>0</v>
      </c>
      <c r="L691" s="143">
        <f>J691</f>
        <v>1</v>
      </c>
      <c r="M691" s="143">
        <f>K691</f>
        <v>0</v>
      </c>
      <c r="N691" s="143"/>
      <c r="O691" s="143"/>
      <c r="P691" s="143"/>
      <c r="Q691" s="71"/>
      <c r="R691"/>
      <c r="S691"/>
      <c r="T691"/>
      <c r="U691"/>
      <c r="V691"/>
      <c r="W691"/>
      <c r="X691"/>
      <c r="Y691"/>
      <c r="Z691"/>
      <c r="AA691"/>
      <c r="AB691"/>
      <c r="AC691"/>
      <c r="AD691"/>
      <c r="AE691"/>
      <c r="AF691"/>
      <c r="AG691"/>
      <c r="AH691"/>
      <c r="AI691"/>
      <c r="AJ691"/>
      <c r="AK691"/>
      <c r="AL691"/>
      <c r="AM691"/>
      <c r="AN691"/>
      <c r="AO691"/>
      <c r="AP691"/>
      <c r="AQ691"/>
      <c r="AR691"/>
      <c r="AS691"/>
      <c r="AT691"/>
      <c r="AU691"/>
      <c r="AV691"/>
      <c r="AW691"/>
      <c r="AX691"/>
      <c r="AY691"/>
      <c r="AZ691"/>
      <c r="BA691"/>
      <c r="BB691"/>
      <c r="BC691"/>
      <c r="BD691"/>
      <c r="BE691"/>
      <c r="BF691"/>
      <c r="BG691"/>
      <c r="BH691"/>
      <c r="BI691"/>
      <c r="BJ691"/>
      <c r="BK691"/>
      <c r="BL691"/>
      <c r="BM691"/>
      <c r="BN691"/>
      <c r="BO691"/>
      <c r="BP691"/>
      <c r="BQ691"/>
      <c r="BR691"/>
      <c r="BS691"/>
      <c r="BT691"/>
      <c r="BU691"/>
      <c r="BV691"/>
      <c r="BW691"/>
      <c r="BX691"/>
      <c r="BY691"/>
      <c r="BZ691"/>
      <c r="CA691"/>
      <c r="CB691"/>
      <c r="CC691"/>
      <c r="CD691"/>
      <c r="CE691"/>
      <c r="CF691"/>
      <c r="CG691"/>
      <c r="CH691"/>
      <c r="CI691"/>
      <c r="CJ691"/>
      <c r="CK691"/>
      <c r="CL691"/>
      <c r="CM691"/>
      <c r="CN691"/>
      <c r="CO691"/>
      <c r="CP691"/>
      <c r="CQ691"/>
      <c r="CR691"/>
      <c r="CS691"/>
      <c r="CT691"/>
      <c r="CU691"/>
      <c r="CV691"/>
      <c r="CW691"/>
      <c r="CX691"/>
      <c r="CY691"/>
      <c r="CZ691"/>
      <c r="DA691"/>
      <c r="DB691"/>
      <c r="DC691"/>
      <c r="DD691"/>
      <c r="DE691"/>
      <c r="DF691"/>
      <c r="DG691"/>
      <c r="DH691"/>
      <c r="DI691"/>
      <c r="DJ691"/>
      <c r="DK691"/>
      <c r="DL691"/>
      <c r="DM691"/>
      <c r="DN691"/>
      <c r="DO691"/>
      <c r="DP691"/>
      <c r="DQ691"/>
      <c r="DR691"/>
      <c r="DS691"/>
      <c r="DT691"/>
      <c r="DU691"/>
      <c r="DV691"/>
      <c r="DW691"/>
      <c r="DX691"/>
      <c r="DY691"/>
      <c r="DZ691"/>
      <c r="EA691"/>
      <c r="EB691"/>
      <c r="EC691"/>
      <c r="ED691"/>
      <c r="EE691"/>
      <c r="EF691"/>
      <c r="EG691"/>
      <c r="EH691"/>
      <c r="EI691"/>
      <c r="EJ691"/>
      <c r="EK691"/>
      <c r="EL691"/>
      <c r="EM691"/>
      <c r="EN691"/>
      <c r="EO691"/>
      <c r="EP691"/>
      <c r="EQ691"/>
      <c r="ER691"/>
      <c r="ES691"/>
      <c r="ET691"/>
      <c r="EU691"/>
      <c r="EV691"/>
      <c r="EW691"/>
      <c r="EX691"/>
      <c r="EY691"/>
      <c r="EZ691"/>
      <c r="FA691"/>
      <c r="FB691"/>
      <c r="FC691"/>
      <c r="FD691"/>
      <c r="FE691"/>
      <c r="FF691"/>
      <c r="FG691"/>
      <c r="FH691"/>
      <c r="FI691"/>
      <c r="FJ691"/>
      <c r="FK691"/>
      <c r="FL691"/>
      <c r="FM691"/>
      <c r="FN691"/>
      <c r="FO691"/>
      <c r="FP691"/>
      <c r="FQ691"/>
      <c r="FR691"/>
      <c r="FS691"/>
      <c r="FT691"/>
      <c r="FU691"/>
      <c r="FV691"/>
      <c r="FW691"/>
      <c r="FX691"/>
      <c r="FY691"/>
      <c r="FZ691"/>
      <c r="GA691"/>
      <c r="GB691"/>
      <c r="GC691"/>
      <c r="GD691"/>
      <c r="GE691"/>
      <c r="GF691"/>
      <c r="GG691"/>
      <c r="GH691"/>
      <c r="GI691"/>
      <c r="GJ691"/>
      <c r="GK691"/>
      <c r="GL691"/>
      <c r="GM691"/>
      <c r="GN691"/>
      <c r="GO691"/>
      <c r="GP691"/>
      <c r="GQ691"/>
      <c r="GR691"/>
      <c r="GS691"/>
      <c r="GT691"/>
      <c r="GU691"/>
      <c r="GV691"/>
      <c r="GW691"/>
      <c r="GX691"/>
      <c r="GY691"/>
      <c r="GZ691"/>
      <c r="HA691"/>
      <c r="HB691"/>
      <c r="HC691"/>
      <c r="HD691"/>
      <c r="HE691"/>
      <c r="HF691"/>
      <c r="HG691"/>
      <c r="HH691"/>
      <c r="HI691"/>
      <c r="HJ691"/>
      <c r="HK691"/>
      <c r="HL691"/>
      <c r="HM691"/>
      <c r="HN691"/>
      <c r="HO691"/>
      <c r="HP691"/>
      <c r="HQ691"/>
      <c r="HR691"/>
      <c r="HS691"/>
      <c r="HT691"/>
      <c r="HU691"/>
      <c r="HV691"/>
      <c r="HW691"/>
      <c r="HX691"/>
      <c r="HY691"/>
      <c r="HZ691"/>
      <c r="IA691"/>
    </row>
    <row r="692" spans="1:235" ht="11.25" hidden="1">
      <c r="A692" s="21" t="s">
        <v>290</v>
      </c>
      <c r="B692" s="7"/>
      <c r="C692" s="7"/>
      <c r="D692" s="142"/>
      <c r="E692" s="143"/>
      <c r="F692" s="143"/>
      <c r="G692" s="143">
        <v>1487</v>
      </c>
      <c r="H692" s="143"/>
      <c r="I692" s="143"/>
      <c r="J692" s="143">
        <f>G692</f>
        <v>1487</v>
      </c>
      <c r="K692" s="143"/>
      <c r="L692" s="143"/>
      <c r="M692" s="143"/>
      <c r="N692" s="143"/>
      <c r="O692" s="143"/>
      <c r="P692" s="143"/>
      <c r="Q692" s="71"/>
      <c r="R692"/>
      <c r="S692"/>
      <c r="T692"/>
      <c r="U692"/>
      <c r="V692"/>
      <c r="W692"/>
      <c r="X692"/>
      <c r="Y692"/>
      <c r="Z692"/>
      <c r="AA692"/>
      <c r="AB692"/>
      <c r="AC692"/>
      <c r="AD692"/>
      <c r="AE692"/>
      <c r="AF692"/>
      <c r="AG692"/>
      <c r="AH692"/>
      <c r="AI692"/>
      <c r="AJ692"/>
      <c r="AK692"/>
      <c r="AL692"/>
      <c r="AM692"/>
      <c r="AN692"/>
      <c r="AO692"/>
      <c r="AP692"/>
      <c r="AQ692"/>
      <c r="AR692"/>
      <c r="AS692"/>
      <c r="AT692"/>
      <c r="AU692"/>
      <c r="AV692"/>
      <c r="AW692"/>
      <c r="AX692"/>
      <c r="AY692"/>
      <c r="AZ692"/>
      <c r="BA692"/>
      <c r="BB692"/>
      <c r="BC692"/>
      <c r="BD692"/>
      <c r="BE692"/>
      <c r="BF692"/>
      <c r="BG692"/>
      <c r="BH692"/>
      <c r="BI692"/>
      <c r="BJ692"/>
      <c r="BK692"/>
      <c r="BL692"/>
      <c r="BM692"/>
      <c r="BN692"/>
      <c r="BO692"/>
      <c r="BP692"/>
      <c r="BQ692"/>
      <c r="BR692"/>
      <c r="BS692"/>
      <c r="BT692"/>
      <c r="BU692"/>
      <c r="BV692"/>
      <c r="BW692"/>
      <c r="BX692"/>
      <c r="BY692"/>
      <c r="BZ692"/>
      <c r="CA692"/>
      <c r="CB692"/>
      <c r="CC692"/>
      <c r="CD692"/>
      <c r="CE692"/>
      <c r="CF692"/>
      <c r="CG692"/>
      <c r="CH692"/>
      <c r="CI692"/>
      <c r="CJ692"/>
      <c r="CK692"/>
      <c r="CL692"/>
      <c r="CM692"/>
      <c r="CN692"/>
      <c r="CO692"/>
      <c r="CP692"/>
      <c r="CQ692"/>
      <c r="CR692"/>
      <c r="CS692"/>
      <c r="CT692"/>
      <c r="CU692"/>
      <c r="CV692"/>
      <c r="CW692"/>
      <c r="CX692"/>
      <c r="CY692"/>
      <c r="CZ692"/>
      <c r="DA692"/>
      <c r="DB692"/>
      <c r="DC692"/>
      <c r="DD692"/>
      <c r="DE692"/>
      <c r="DF692"/>
      <c r="DG692"/>
      <c r="DH692"/>
      <c r="DI692"/>
      <c r="DJ692"/>
      <c r="DK692"/>
      <c r="DL692"/>
      <c r="DM692"/>
      <c r="DN692"/>
      <c r="DO692"/>
      <c r="DP692"/>
      <c r="DQ692"/>
      <c r="DR692"/>
      <c r="DS692"/>
      <c r="DT692"/>
      <c r="DU692"/>
      <c r="DV692"/>
      <c r="DW692"/>
      <c r="DX692"/>
      <c r="DY692"/>
      <c r="DZ692"/>
      <c r="EA692"/>
      <c r="EB692"/>
      <c r="EC692"/>
      <c r="ED692"/>
      <c r="EE692"/>
      <c r="EF692"/>
      <c r="EG692"/>
      <c r="EH692"/>
      <c r="EI692"/>
      <c r="EJ692"/>
      <c r="EK692"/>
      <c r="EL692"/>
      <c r="EM692"/>
      <c r="EN692"/>
      <c r="EO692"/>
      <c r="EP692"/>
      <c r="EQ692"/>
      <c r="ER692"/>
      <c r="ES692"/>
      <c r="ET692"/>
      <c r="EU692"/>
      <c r="EV692"/>
      <c r="EW692"/>
      <c r="EX692"/>
      <c r="EY692"/>
      <c r="EZ692"/>
      <c r="FA692"/>
      <c r="FB692"/>
      <c r="FC692"/>
      <c r="FD692"/>
      <c r="FE692"/>
      <c r="FF692"/>
      <c r="FG692"/>
      <c r="FH692"/>
      <c r="FI692"/>
      <c r="FJ692"/>
      <c r="FK692"/>
      <c r="FL692"/>
      <c r="FM692"/>
      <c r="FN692"/>
      <c r="FO692"/>
      <c r="FP692"/>
      <c r="FQ692"/>
      <c r="FR692"/>
      <c r="FS692"/>
      <c r="FT692"/>
      <c r="FU692"/>
      <c r="FV692"/>
      <c r="FW692"/>
      <c r="FX692"/>
      <c r="FY692"/>
      <c r="FZ692"/>
      <c r="GA692"/>
      <c r="GB692"/>
      <c r="GC692"/>
      <c r="GD692"/>
      <c r="GE692"/>
      <c r="GF692"/>
      <c r="GG692"/>
      <c r="GH692"/>
      <c r="GI692"/>
      <c r="GJ692"/>
      <c r="GK692"/>
      <c r="GL692"/>
      <c r="GM692"/>
      <c r="GN692"/>
      <c r="GO692"/>
      <c r="GP692"/>
      <c r="GQ692"/>
      <c r="GR692"/>
      <c r="GS692"/>
      <c r="GT692"/>
      <c r="GU692"/>
      <c r="GV692"/>
      <c r="GW692"/>
      <c r="GX692"/>
      <c r="GY692"/>
      <c r="GZ692"/>
      <c r="HA692"/>
      <c r="HB692"/>
      <c r="HC692"/>
      <c r="HD692"/>
      <c r="HE692"/>
      <c r="HF692"/>
      <c r="HG692"/>
      <c r="HH692"/>
      <c r="HI692"/>
      <c r="HJ692"/>
      <c r="HK692"/>
      <c r="HL692"/>
      <c r="HM692"/>
      <c r="HN692"/>
      <c r="HO692"/>
      <c r="HP692"/>
      <c r="HQ692"/>
      <c r="HR692"/>
      <c r="HS692"/>
      <c r="HT692"/>
      <c r="HU692"/>
      <c r="HV692"/>
      <c r="HW692"/>
      <c r="HX692"/>
      <c r="HY692"/>
      <c r="HZ692"/>
      <c r="IA692"/>
    </row>
    <row r="693" spans="1:235" ht="11.25">
      <c r="A693" s="20" t="s">
        <v>7</v>
      </c>
      <c r="B693" s="7"/>
      <c r="C693" s="7"/>
      <c r="D693" s="142"/>
      <c r="E693" s="143"/>
      <c r="F693" s="143"/>
      <c r="G693" s="14"/>
      <c r="H693" s="14"/>
      <c r="I693" s="14"/>
      <c r="J693" s="14"/>
      <c r="K693" s="14"/>
      <c r="L693" s="14"/>
      <c r="M693" s="14"/>
      <c r="N693" s="14"/>
      <c r="O693" s="14"/>
      <c r="P693" s="14"/>
      <c r="Q693" s="71"/>
      <c r="R693"/>
      <c r="S693"/>
      <c r="T693"/>
      <c r="U693"/>
      <c r="V693"/>
      <c r="W693"/>
      <c r="X693"/>
      <c r="Y693"/>
      <c r="Z693"/>
      <c r="AA693"/>
      <c r="AB693"/>
      <c r="AC693"/>
      <c r="AD693"/>
      <c r="AE693"/>
      <c r="AF693"/>
      <c r="AG693"/>
      <c r="AH693"/>
      <c r="AI693"/>
      <c r="AJ693"/>
      <c r="AK693"/>
      <c r="AL693"/>
      <c r="AM693"/>
      <c r="AN693"/>
      <c r="AO693"/>
      <c r="AP693"/>
      <c r="AQ693"/>
      <c r="AR693"/>
      <c r="AS693"/>
      <c r="AT693"/>
      <c r="AU693"/>
      <c r="AV693"/>
      <c r="AW693"/>
      <c r="AX693"/>
      <c r="AY693"/>
      <c r="AZ693"/>
      <c r="BA693"/>
      <c r="BB693"/>
      <c r="BC693"/>
      <c r="BD693"/>
      <c r="BE693"/>
      <c r="BF693"/>
      <c r="BG693"/>
      <c r="BH693"/>
      <c r="BI693"/>
      <c r="BJ693"/>
      <c r="BK693"/>
      <c r="BL693"/>
      <c r="BM693"/>
      <c r="BN693"/>
      <c r="BO693"/>
      <c r="BP693"/>
      <c r="BQ693"/>
      <c r="BR693"/>
      <c r="BS693"/>
      <c r="BT693"/>
      <c r="BU693"/>
      <c r="BV693"/>
      <c r="BW693"/>
      <c r="BX693"/>
      <c r="BY693"/>
      <c r="BZ693"/>
      <c r="CA693"/>
      <c r="CB693"/>
      <c r="CC693"/>
      <c r="CD693"/>
      <c r="CE693"/>
      <c r="CF693"/>
      <c r="CG693"/>
      <c r="CH693"/>
      <c r="CI693"/>
      <c r="CJ693"/>
      <c r="CK693"/>
      <c r="CL693"/>
      <c r="CM693"/>
      <c r="CN693"/>
      <c r="CO693"/>
      <c r="CP693"/>
      <c r="CQ693"/>
      <c r="CR693"/>
      <c r="CS693"/>
      <c r="CT693"/>
      <c r="CU693"/>
      <c r="CV693"/>
      <c r="CW693"/>
      <c r="CX693"/>
      <c r="CY693"/>
      <c r="CZ693"/>
      <c r="DA693"/>
      <c r="DB693"/>
      <c r="DC693"/>
      <c r="DD693"/>
      <c r="DE693"/>
      <c r="DF693"/>
      <c r="DG693"/>
      <c r="DH693"/>
      <c r="DI693"/>
      <c r="DJ693"/>
      <c r="DK693"/>
      <c r="DL693"/>
      <c r="DM693"/>
      <c r="DN693"/>
      <c r="DO693"/>
      <c r="DP693"/>
      <c r="DQ693"/>
      <c r="DR693"/>
      <c r="DS693"/>
      <c r="DT693"/>
      <c r="DU693"/>
      <c r="DV693"/>
      <c r="DW693"/>
      <c r="DX693"/>
      <c r="DY693"/>
      <c r="DZ693"/>
      <c r="EA693"/>
      <c r="EB693"/>
      <c r="EC693"/>
      <c r="ED693"/>
      <c r="EE693"/>
      <c r="EF693"/>
      <c r="EG693"/>
      <c r="EH693"/>
      <c r="EI693"/>
      <c r="EJ693"/>
      <c r="EK693"/>
      <c r="EL693"/>
      <c r="EM693"/>
      <c r="EN693"/>
      <c r="EO693"/>
      <c r="EP693"/>
      <c r="EQ693"/>
      <c r="ER693"/>
      <c r="ES693"/>
      <c r="ET693"/>
      <c r="EU693"/>
      <c r="EV693"/>
      <c r="EW693"/>
      <c r="EX693"/>
      <c r="EY693"/>
      <c r="EZ693"/>
      <c r="FA693"/>
      <c r="FB693"/>
      <c r="FC693"/>
      <c r="FD693"/>
      <c r="FE693"/>
      <c r="FF693"/>
      <c r="FG693"/>
      <c r="FH693"/>
      <c r="FI693"/>
      <c r="FJ693"/>
      <c r="FK693"/>
      <c r="FL693"/>
      <c r="FM693"/>
      <c r="FN693"/>
      <c r="FO693"/>
      <c r="FP693"/>
      <c r="FQ693"/>
      <c r="FR693"/>
      <c r="FS693"/>
      <c r="FT693"/>
      <c r="FU693"/>
      <c r="FV693"/>
      <c r="FW693"/>
      <c r="FX693"/>
      <c r="FY693"/>
      <c r="FZ693"/>
      <c r="GA693"/>
      <c r="GB693"/>
      <c r="GC693"/>
      <c r="GD693"/>
      <c r="GE693"/>
      <c r="GF693"/>
      <c r="GG693"/>
      <c r="GH693"/>
      <c r="GI693"/>
      <c r="GJ693"/>
      <c r="GK693"/>
      <c r="GL693"/>
      <c r="GM693"/>
      <c r="GN693"/>
      <c r="GO693"/>
      <c r="GP693"/>
      <c r="GQ693"/>
      <c r="GR693"/>
      <c r="GS693"/>
      <c r="GT693"/>
      <c r="GU693"/>
      <c r="GV693"/>
      <c r="GW693"/>
      <c r="GX693"/>
      <c r="GY693"/>
      <c r="GZ693"/>
      <c r="HA693"/>
      <c r="HB693"/>
      <c r="HC693"/>
      <c r="HD693"/>
      <c r="HE693"/>
      <c r="HF693"/>
      <c r="HG693"/>
      <c r="HH693"/>
      <c r="HI693"/>
      <c r="HJ693"/>
      <c r="HK693"/>
      <c r="HL693"/>
      <c r="HM693"/>
      <c r="HN693"/>
      <c r="HO693"/>
      <c r="HP693"/>
      <c r="HQ693"/>
      <c r="HR693"/>
      <c r="HS693"/>
      <c r="HT693"/>
      <c r="HU693"/>
      <c r="HV693"/>
      <c r="HW693"/>
      <c r="HX693"/>
      <c r="HY693"/>
      <c r="HZ693"/>
      <c r="IA693"/>
    </row>
    <row r="694" spans="1:235" ht="22.5">
      <c r="A694" s="21" t="s">
        <v>325</v>
      </c>
      <c r="B694" s="7"/>
      <c r="C694" s="7"/>
      <c r="D694" s="142"/>
      <c r="E694" s="143"/>
      <c r="F694" s="143"/>
      <c r="G694" s="14">
        <v>200000</v>
      </c>
      <c r="H694" s="14"/>
      <c r="I694" s="14"/>
      <c r="J694" s="14">
        <f>G694</f>
        <v>200000</v>
      </c>
      <c r="K694" s="14"/>
      <c r="L694" s="14"/>
      <c r="M694" s="14"/>
      <c r="N694" s="14"/>
      <c r="O694" s="14"/>
      <c r="P694" s="14"/>
      <c r="Q694" s="71"/>
      <c r="R694"/>
      <c r="S694"/>
      <c r="T694"/>
      <c r="U694"/>
      <c r="V694"/>
      <c r="W694"/>
      <c r="X694"/>
      <c r="Y694"/>
      <c r="Z694"/>
      <c r="AA694"/>
      <c r="AB694"/>
      <c r="AC694"/>
      <c r="AD694"/>
      <c r="AE694"/>
      <c r="AF694"/>
      <c r="AG694"/>
      <c r="AH694"/>
      <c r="AI694"/>
      <c r="AJ694"/>
      <c r="AK694"/>
      <c r="AL694"/>
      <c r="AM694"/>
      <c r="AN694"/>
      <c r="AO694"/>
      <c r="AP694"/>
      <c r="AQ694"/>
      <c r="AR694"/>
      <c r="AS694"/>
      <c r="AT694"/>
      <c r="AU694"/>
      <c r="AV694"/>
      <c r="AW694"/>
      <c r="AX694"/>
      <c r="AY694"/>
      <c r="AZ694"/>
      <c r="BA694"/>
      <c r="BB694"/>
      <c r="BC694"/>
      <c r="BD694"/>
      <c r="BE694"/>
      <c r="BF694"/>
      <c r="BG694"/>
      <c r="BH694"/>
      <c r="BI694"/>
      <c r="BJ694"/>
      <c r="BK694"/>
      <c r="BL694"/>
      <c r="BM694"/>
      <c r="BN694"/>
      <c r="BO694"/>
      <c r="BP694"/>
      <c r="BQ694"/>
      <c r="BR694"/>
      <c r="BS694"/>
      <c r="BT694"/>
      <c r="BU694"/>
      <c r="BV694"/>
      <c r="BW694"/>
      <c r="BX694"/>
      <c r="BY694"/>
      <c r="BZ694"/>
      <c r="CA694"/>
      <c r="CB694"/>
      <c r="CC694"/>
      <c r="CD694"/>
      <c r="CE694"/>
      <c r="CF694"/>
      <c r="CG694"/>
      <c r="CH694"/>
      <c r="CI694"/>
      <c r="CJ694"/>
      <c r="CK694"/>
      <c r="CL694"/>
      <c r="CM694"/>
      <c r="CN694"/>
      <c r="CO694"/>
      <c r="CP694"/>
      <c r="CQ694"/>
      <c r="CR694"/>
      <c r="CS694"/>
      <c r="CT694"/>
      <c r="CU694"/>
      <c r="CV694"/>
      <c r="CW694"/>
      <c r="CX694"/>
      <c r="CY694"/>
      <c r="CZ694"/>
      <c r="DA694"/>
      <c r="DB694"/>
      <c r="DC694"/>
      <c r="DD694"/>
      <c r="DE694"/>
      <c r="DF694"/>
      <c r="DG694"/>
      <c r="DH694"/>
      <c r="DI694"/>
      <c r="DJ694"/>
      <c r="DK694"/>
      <c r="DL694"/>
      <c r="DM694"/>
      <c r="DN694"/>
      <c r="DO694"/>
      <c r="DP694"/>
      <c r="DQ694"/>
      <c r="DR694"/>
      <c r="DS694"/>
      <c r="DT694"/>
      <c r="DU694"/>
      <c r="DV694"/>
      <c r="DW694"/>
      <c r="DX694"/>
      <c r="DY694"/>
      <c r="DZ694"/>
      <c r="EA694"/>
      <c r="EB694"/>
      <c r="EC694"/>
      <c r="ED694"/>
      <c r="EE694"/>
      <c r="EF694"/>
      <c r="EG694"/>
      <c r="EH694"/>
      <c r="EI694"/>
      <c r="EJ694"/>
      <c r="EK694"/>
      <c r="EL694"/>
      <c r="EM694"/>
      <c r="EN694"/>
      <c r="EO694"/>
      <c r="EP694"/>
      <c r="EQ694"/>
      <c r="ER694"/>
      <c r="ES694"/>
      <c r="ET694"/>
      <c r="EU694"/>
      <c r="EV694"/>
      <c r="EW694"/>
      <c r="EX694"/>
      <c r="EY694"/>
      <c r="EZ694"/>
      <c r="FA694"/>
      <c r="FB694"/>
      <c r="FC694"/>
      <c r="FD694"/>
      <c r="FE694"/>
      <c r="FF694"/>
      <c r="FG694"/>
      <c r="FH694"/>
      <c r="FI694"/>
      <c r="FJ694"/>
      <c r="FK694"/>
      <c r="FL694"/>
      <c r="FM694"/>
      <c r="FN694"/>
      <c r="FO694"/>
      <c r="FP694"/>
      <c r="FQ694"/>
      <c r="FR694"/>
      <c r="FS694"/>
      <c r="FT694"/>
      <c r="FU694"/>
      <c r="FV694"/>
      <c r="FW694"/>
      <c r="FX694"/>
      <c r="FY694"/>
      <c r="FZ694"/>
      <c r="GA694"/>
      <c r="GB694"/>
      <c r="GC694"/>
      <c r="GD694"/>
      <c r="GE694"/>
      <c r="GF694"/>
      <c r="GG694"/>
      <c r="GH694"/>
      <c r="GI694"/>
      <c r="GJ694"/>
      <c r="GK694"/>
      <c r="GL694"/>
      <c r="GM694"/>
      <c r="GN694"/>
      <c r="GO694"/>
      <c r="GP694"/>
      <c r="GQ694"/>
      <c r="GR694"/>
      <c r="GS694"/>
      <c r="GT694"/>
      <c r="GU694"/>
      <c r="GV694"/>
      <c r="GW694"/>
      <c r="GX694"/>
      <c r="GY694"/>
      <c r="GZ694"/>
      <c r="HA694"/>
      <c r="HB694"/>
      <c r="HC694"/>
      <c r="HD694"/>
      <c r="HE694"/>
      <c r="HF694"/>
      <c r="HG694"/>
      <c r="HH694"/>
      <c r="HI694"/>
      <c r="HJ694"/>
      <c r="HK694"/>
      <c r="HL694"/>
      <c r="HM694"/>
      <c r="HN694"/>
      <c r="HO694"/>
      <c r="HP694"/>
      <c r="HQ694"/>
      <c r="HR694"/>
      <c r="HS694"/>
      <c r="HT694"/>
      <c r="HU694"/>
      <c r="HV694"/>
      <c r="HW694"/>
      <c r="HX694"/>
      <c r="HY694"/>
      <c r="HZ694"/>
      <c r="IA694"/>
    </row>
    <row r="695" spans="1:17" s="83" customFormat="1" ht="12">
      <c r="A695" s="105" t="s">
        <v>427</v>
      </c>
      <c r="B695" s="75"/>
      <c r="C695" s="75"/>
      <c r="D695" s="87">
        <f>D697+D711+D778+D787+D794</f>
        <v>0</v>
      </c>
      <c r="E695" s="87"/>
      <c r="F695" s="87">
        <f>D695</f>
        <v>0</v>
      </c>
      <c r="G695" s="87"/>
      <c r="H695" s="87">
        <f>H697</f>
        <v>79404991</v>
      </c>
      <c r="I695" s="87">
        <f>I697</f>
        <v>47000</v>
      </c>
      <c r="J695" s="87">
        <f>H695+I695</f>
        <v>79451991</v>
      </c>
      <c r="K695" s="87"/>
      <c r="L695" s="87"/>
      <c r="M695" s="87"/>
      <c r="N695" s="87"/>
      <c r="O695" s="87">
        <f>O697</f>
        <v>128210724</v>
      </c>
      <c r="P695" s="87">
        <f>P697</f>
        <v>128210724</v>
      </c>
      <c r="Q695" s="82"/>
    </row>
    <row r="696" spans="1:235" ht="22.5">
      <c r="A696" s="21" t="s">
        <v>279</v>
      </c>
      <c r="B696" s="7"/>
      <c r="C696" s="7"/>
      <c r="D696" s="14"/>
      <c r="E696" s="14"/>
      <c r="F696" s="14"/>
      <c r="G696" s="14"/>
      <c r="H696" s="14"/>
      <c r="I696" s="14"/>
      <c r="J696" s="14"/>
      <c r="K696" s="14"/>
      <c r="L696" s="14"/>
      <c r="M696" s="14"/>
      <c r="N696" s="14"/>
      <c r="O696" s="14"/>
      <c r="P696" s="14"/>
      <c r="Q696" s="71"/>
      <c r="R696"/>
      <c r="S696"/>
      <c r="T696"/>
      <c r="U696"/>
      <c r="V696"/>
      <c r="W696"/>
      <c r="X696"/>
      <c r="Y696"/>
      <c r="Z696"/>
      <c r="AA696"/>
      <c r="AB696"/>
      <c r="AC696"/>
      <c r="AD696"/>
      <c r="AE696"/>
      <c r="AF696"/>
      <c r="AG696"/>
      <c r="AH696"/>
      <c r="AI696"/>
      <c r="AJ696"/>
      <c r="AK696"/>
      <c r="AL696"/>
      <c r="AM696"/>
      <c r="AN696"/>
      <c r="AO696"/>
      <c r="AP696"/>
      <c r="AQ696"/>
      <c r="AR696"/>
      <c r="AS696"/>
      <c r="AT696"/>
      <c r="AU696"/>
      <c r="AV696"/>
      <c r="AW696"/>
      <c r="AX696"/>
      <c r="AY696"/>
      <c r="AZ696"/>
      <c r="BA696"/>
      <c r="BB696"/>
      <c r="BC696"/>
      <c r="BD696"/>
      <c r="BE696"/>
      <c r="BF696"/>
      <c r="BG696"/>
      <c r="BH696"/>
      <c r="BI696"/>
      <c r="BJ696"/>
      <c r="BK696"/>
      <c r="BL696"/>
      <c r="BM696"/>
      <c r="BN696"/>
      <c r="BO696"/>
      <c r="BP696"/>
      <c r="BQ696"/>
      <c r="BR696"/>
      <c r="BS696"/>
      <c r="BT696"/>
      <c r="BU696"/>
      <c r="BV696"/>
      <c r="BW696"/>
      <c r="BX696"/>
      <c r="BY696"/>
      <c r="BZ696"/>
      <c r="CA696"/>
      <c r="CB696"/>
      <c r="CC696"/>
      <c r="CD696"/>
      <c r="CE696"/>
      <c r="CF696"/>
      <c r="CG696"/>
      <c r="CH696"/>
      <c r="CI696"/>
      <c r="CJ696"/>
      <c r="CK696"/>
      <c r="CL696"/>
      <c r="CM696"/>
      <c r="CN696"/>
      <c r="CO696"/>
      <c r="CP696"/>
      <c r="CQ696"/>
      <c r="CR696"/>
      <c r="CS696"/>
      <c r="CT696"/>
      <c r="CU696"/>
      <c r="CV696"/>
      <c r="CW696"/>
      <c r="CX696"/>
      <c r="CY696"/>
      <c r="CZ696"/>
      <c r="DA696"/>
      <c r="DB696"/>
      <c r="DC696"/>
      <c r="DD696"/>
      <c r="DE696"/>
      <c r="DF696"/>
      <c r="DG696"/>
      <c r="DH696"/>
      <c r="DI696"/>
      <c r="DJ696"/>
      <c r="DK696"/>
      <c r="DL696"/>
      <c r="DM696"/>
      <c r="DN696"/>
      <c r="DO696"/>
      <c r="DP696"/>
      <c r="DQ696"/>
      <c r="DR696"/>
      <c r="DS696"/>
      <c r="DT696"/>
      <c r="DU696"/>
      <c r="DV696"/>
      <c r="DW696"/>
      <c r="DX696"/>
      <c r="DY696"/>
      <c r="DZ696"/>
      <c r="EA696"/>
      <c r="EB696"/>
      <c r="EC696"/>
      <c r="ED696"/>
      <c r="EE696"/>
      <c r="EF696"/>
      <c r="EG696"/>
      <c r="EH696"/>
      <c r="EI696"/>
      <c r="EJ696"/>
      <c r="EK696"/>
      <c r="EL696"/>
      <c r="EM696"/>
      <c r="EN696"/>
      <c r="EO696"/>
      <c r="EP696"/>
      <c r="EQ696"/>
      <c r="ER696"/>
      <c r="ES696"/>
      <c r="ET696"/>
      <c r="EU696"/>
      <c r="EV696"/>
      <c r="EW696"/>
      <c r="EX696"/>
      <c r="EY696"/>
      <c r="EZ696"/>
      <c r="FA696"/>
      <c r="FB696"/>
      <c r="FC696"/>
      <c r="FD696"/>
      <c r="FE696"/>
      <c r="FF696"/>
      <c r="FG696"/>
      <c r="FH696"/>
      <c r="FI696"/>
      <c r="FJ696"/>
      <c r="FK696"/>
      <c r="FL696"/>
      <c r="FM696"/>
      <c r="FN696"/>
      <c r="FO696"/>
      <c r="FP696"/>
      <c r="FQ696"/>
      <c r="FR696"/>
      <c r="FS696"/>
      <c r="FT696"/>
      <c r="FU696"/>
      <c r="FV696"/>
      <c r="FW696"/>
      <c r="FX696"/>
      <c r="FY696"/>
      <c r="FZ696"/>
      <c r="GA696"/>
      <c r="GB696"/>
      <c r="GC696"/>
      <c r="GD696"/>
      <c r="GE696"/>
      <c r="GF696"/>
      <c r="GG696"/>
      <c r="GH696"/>
      <c r="GI696"/>
      <c r="GJ696"/>
      <c r="GK696"/>
      <c r="GL696"/>
      <c r="GM696"/>
      <c r="GN696"/>
      <c r="GO696"/>
      <c r="GP696"/>
      <c r="GQ696"/>
      <c r="GR696"/>
      <c r="GS696"/>
      <c r="GT696"/>
      <c r="GU696"/>
      <c r="GV696"/>
      <c r="GW696"/>
      <c r="GX696"/>
      <c r="GY696"/>
      <c r="GZ696"/>
      <c r="HA696"/>
      <c r="HB696"/>
      <c r="HC696"/>
      <c r="HD696"/>
      <c r="HE696"/>
      <c r="HF696"/>
      <c r="HG696"/>
      <c r="HH696"/>
      <c r="HI696"/>
      <c r="HJ696"/>
      <c r="HK696"/>
      <c r="HL696"/>
      <c r="HM696"/>
      <c r="HN696"/>
      <c r="HO696"/>
      <c r="HP696"/>
      <c r="HQ696"/>
      <c r="HR696"/>
      <c r="HS696"/>
      <c r="HT696"/>
      <c r="HU696"/>
      <c r="HV696"/>
      <c r="HW696"/>
      <c r="HX696"/>
      <c r="HY696"/>
      <c r="HZ696"/>
      <c r="IA696"/>
    </row>
    <row r="697" spans="1:17" s="90" customFormat="1" ht="33.75">
      <c r="A697" s="80" t="s">
        <v>406</v>
      </c>
      <c r="B697" s="86"/>
      <c r="C697" s="86"/>
      <c r="D697" s="87"/>
      <c r="E697" s="87"/>
      <c r="F697" s="87">
        <f>D697</f>
        <v>0</v>
      </c>
      <c r="G697" s="87"/>
      <c r="H697" s="87">
        <f>H701*H703</f>
        <v>79404991</v>
      </c>
      <c r="I697" s="87">
        <f>I699</f>
        <v>47000</v>
      </c>
      <c r="J697" s="87">
        <f>H697+I697</f>
        <v>79451991</v>
      </c>
      <c r="K697" s="87"/>
      <c r="L697" s="87"/>
      <c r="M697" s="87"/>
      <c r="N697" s="87"/>
      <c r="O697" s="87">
        <f>O701*O703</f>
        <v>128210724</v>
      </c>
      <c r="P697" s="87">
        <f>O697</f>
        <v>128210724</v>
      </c>
      <c r="Q697" s="103"/>
    </row>
    <row r="698" spans="1:235" ht="11.25">
      <c r="A698" s="20" t="s">
        <v>4</v>
      </c>
      <c r="B698" s="7"/>
      <c r="C698" s="7"/>
      <c r="D698" s="14"/>
      <c r="E698" s="14"/>
      <c r="F698" s="14"/>
      <c r="G698" s="14"/>
      <c r="H698" s="14"/>
      <c r="I698" s="14"/>
      <c r="J698" s="14"/>
      <c r="K698" s="14"/>
      <c r="L698" s="14"/>
      <c r="M698" s="14"/>
      <c r="N698" s="14"/>
      <c r="O698" s="14"/>
      <c r="P698" s="14"/>
      <c r="Q698" s="71"/>
      <c r="R698"/>
      <c r="S698"/>
      <c r="T698"/>
      <c r="U698"/>
      <c r="V698"/>
      <c r="W698"/>
      <c r="X698"/>
      <c r="Y698"/>
      <c r="Z698"/>
      <c r="AA698"/>
      <c r="AB698"/>
      <c r="AC698"/>
      <c r="AD698"/>
      <c r="AE698"/>
      <c r="AF698"/>
      <c r="AG698"/>
      <c r="AH698"/>
      <c r="AI698"/>
      <c r="AJ698"/>
      <c r="AK698"/>
      <c r="AL698"/>
      <c r="AM698"/>
      <c r="AN698"/>
      <c r="AO698"/>
      <c r="AP698"/>
      <c r="AQ698"/>
      <c r="AR698"/>
      <c r="AS698"/>
      <c r="AT698"/>
      <c r="AU698"/>
      <c r="AV698"/>
      <c r="AW698"/>
      <c r="AX698"/>
      <c r="AY698"/>
      <c r="AZ698"/>
      <c r="BA698"/>
      <c r="BB698"/>
      <c r="BC698"/>
      <c r="BD698"/>
      <c r="BE698"/>
      <c r="BF698"/>
      <c r="BG698"/>
      <c r="BH698"/>
      <c r="BI698"/>
      <c r="BJ698"/>
      <c r="BK698"/>
      <c r="BL698"/>
      <c r="BM698"/>
      <c r="BN698"/>
      <c r="BO698"/>
      <c r="BP698"/>
      <c r="BQ698"/>
      <c r="BR698"/>
      <c r="BS698"/>
      <c r="BT698"/>
      <c r="BU698"/>
      <c r="BV698"/>
      <c r="BW698"/>
      <c r="BX698"/>
      <c r="BY698"/>
      <c r="BZ698"/>
      <c r="CA698"/>
      <c r="CB698"/>
      <c r="CC698"/>
      <c r="CD698"/>
      <c r="CE698"/>
      <c r="CF698"/>
      <c r="CG698"/>
      <c r="CH698"/>
      <c r="CI698"/>
      <c r="CJ698"/>
      <c r="CK698"/>
      <c r="CL698"/>
      <c r="CM698"/>
      <c r="CN698"/>
      <c r="CO698"/>
      <c r="CP698"/>
      <c r="CQ698"/>
      <c r="CR698"/>
      <c r="CS698"/>
      <c r="CT698"/>
      <c r="CU698"/>
      <c r="CV698"/>
      <c r="CW698"/>
      <c r="CX698"/>
      <c r="CY698"/>
      <c r="CZ698"/>
      <c r="DA698"/>
      <c r="DB698"/>
      <c r="DC698"/>
      <c r="DD698"/>
      <c r="DE698"/>
      <c r="DF698"/>
      <c r="DG698"/>
      <c r="DH698"/>
      <c r="DI698"/>
      <c r="DJ698"/>
      <c r="DK698"/>
      <c r="DL698"/>
      <c r="DM698"/>
      <c r="DN698"/>
      <c r="DO698"/>
      <c r="DP698"/>
      <c r="DQ698"/>
      <c r="DR698"/>
      <c r="DS698"/>
      <c r="DT698"/>
      <c r="DU698"/>
      <c r="DV698"/>
      <c r="DW698"/>
      <c r="DX698"/>
      <c r="DY698"/>
      <c r="DZ698"/>
      <c r="EA698"/>
      <c r="EB698"/>
      <c r="EC698"/>
      <c r="ED698"/>
      <c r="EE698"/>
      <c r="EF698"/>
      <c r="EG698"/>
      <c r="EH698"/>
      <c r="EI698"/>
      <c r="EJ698"/>
      <c r="EK698"/>
      <c r="EL698"/>
      <c r="EM698"/>
      <c r="EN698"/>
      <c r="EO698"/>
      <c r="EP698"/>
      <c r="EQ698"/>
      <c r="ER698"/>
      <c r="ES698"/>
      <c r="ET698"/>
      <c r="EU698"/>
      <c r="EV698"/>
      <c r="EW698"/>
      <c r="EX698"/>
      <c r="EY698"/>
      <c r="EZ698"/>
      <c r="FA698"/>
      <c r="FB698"/>
      <c r="FC698"/>
      <c r="FD698"/>
      <c r="FE698"/>
      <c r="FF698"/>
      <c r="FG698"/>
      <c r="FH698"/>
      <c r="FI698"/>
      <c r="FJ698"/>
      <c r="FK698"/>
      <c r="FL698"/>
      <c r="FM698"/>
      <c r="FN698"/>
      <c r="FO698"/>
      <c r="FP698"/>
      <c r="FQ698"/>
      <c r="FR698"/>
      <c r="FS698"/>
      <c r="FT698"/>
      <c r="FU698"/>
      <c r="FV698"/>
      <c r="FW698"/>
      <c r="FX698"/>
      <c r="FY698"/>
      <c r="FZ698"/>
      <c r="GA698"/>
      <c r="GB698"/>
      <c r="GC698"/>
      <c r="GD698"/>
      <c r="GE698"/>
      <c r="GF698"/>
      <c r="GG698"/>
      <c r="GH698"/>
      <c r="GI698"/>
      <c r="GJ698"/>
      <c r="GK698"/>
      <c r="GL698"/>
      <c r="GM698"/>
      <c r="GN698"/>
      <c r="GO698"/>
      <c r="GP698"/>
      <c r="GQ698"/>
      <c r="GR698"/>
      <c r="GS698"/>
      <c r="GT698"/>
      <c r="GU698"/>
      <c r="GV698"/>
      <c r="GW698"/>
      <c r="GX698"/>
      <c r="GY698"/>
      <c r="GZ698"/>
      <c r="HA698"/>
      <c r="HB698"/>
      <c r="HC698"/>
      <c r="HD698"/>
      <c r="HE698"/>
      <c r="HF698"/>
      <c r="HG698"/>
      <c r="HH698"/>
      <c r="HI698"/>
      <c r="HJ698"/>
      <c r="HK698"/>
      <c r="HL698"/>
      <c r="HM698"/>
      <c r="HN698"/>
      <c r="HO698"/>
      <c r="HP698"/>
      <c r="HQ698"/>
      <c r="HR698"/>
      <c r="HS698"/>
      <c r="HT698"/>
      <c r="HU698"/>
      <c r="HV698"/>
      <c r="HW698"/>
      <c r="HX698"/>
      <c r="HY698"/>
      <c r="HZ698"/>
      <c r="IA698"/>
    </row>
    <row r="699" spans="1:235" ht="11.25">
      <c r="A699" s="21" t="s">
        <v>63</v>
      </c>
      <c r="B699" s="7"/>
      <c r="C699" s="7"/>
      <c r="D699" s="14"/>
      <c r="E699" s="14"/>
      <c r="F699" s="14">
        <f>D699</f>
        <v>0</v>
      </c>
      <c r="G699" s="14"/>
      <c r="H699" s="14">
        <f>49855600+12000000+250000+1116250+339900+677700+277200+14159+17372+292000+50+5000+2725000+1800000+1470000+21000+72610+1134950+5798800+317600+470000+700000+49800</f>
        <v>79404991</v>
      </c>
      <c r="I699" s="14">
        <v>47000</v>
      </c>
      <c r="J699" s="14">
        <f>H699+I699</f>
        <v>79451991</v>
      </c>
      <c r="K699" s="14"/>
      <c r="L699" s="14"/>
      <c r="M699" s="14"/>
      <c r="N699" s="14"/>
      <c r="O699" s="14">
        <f>88015624+24068600+13700000+4000000+543000+370000+2200000+958500-5000000-2500000+400000+230000+525000+300000+400000</f>
        <v>128210724</v>
      </c>
      <c r="P699" s="14">
        <f>O699</f>
        <v>128210724</v>
      </c>
      <c r="Q699" s="71"/>
      <c r="R699"/>
      <c r="S699"/>
      <c r="T699"/>
      <c r="U699"/>
      <c r="V699"/>
      <c r="W699"/>
      <c r="X699"/>
      <c r="Y699"/>
      <c r="Z699"/>
      <c r="AA699"/>
      <c r="AB699"/>
      <c r="AC699"/>
      <c r="AD699"/>
      <c r="AE699"/>
      <c r="AF699"/>
      <c r="AG699"/>
      <c r="AH699"/>
      <c r="AI699"/>
      <c r="AJ699"/>
      <c r="AK699"/>
      <c r="AL699"/>
      <c r="AM699"/>
      <c r="AN699"/>
      <c r="AO699"/>
      <c r="AP699"/>
      <c r="AQ699"/>
      <c r="AR699"/>
      <c r="AS699"/>
      <c r="AT699"/>
      <c r="AU699"/>
      <c r="AV699"/>
      <c r="AW699"/>
      <c r="AX699"/>
      <c r="AY699"/>
      <c r="AZ699"/>
      <c r="BA699"/>
      <c r="BB699"/>
      <c r="BC699"/>
      <c r="BD699"/>
      <c r="BE699"/>
      <c r="BF699"/>
      <c r="BG699"/>
      <c r="BH699"/>
      <c r="BI699"/>
      <c r="BJ699"/>
      <c r="BK699"/>
      <c r="BL699"/>
      <c r="BM699"/>
      <c r="BN699"/>
      <c r="BO699"/>
      <c r="BP699"/>
      <c r="BQ699"/>
      <c r="BR699"/>
      <c r="BS699"/>
      <c r="BT699"/>
      <c r="BU699"/>
      <c r="BV699"/>
      <c r="BW699"/>
      <c r="BX699"/>
      <c r="BY699"/>
      <c r="BZ699"/>
      <c r="CA699"/>
      <c r="CB699"/>
      <c r="CC699"/>
      <c r="CD699"/>
      <c r="CE699"/>
      <c r="CF699"/>
      <c r="CG699"/>
      <c r="CH699"/>
      <c r="CI699"/>
      <c r="CJ699"/>
      <c r="CK699"/>
      <c r="CL699"/>
      <c r="CM699"/>
      <c r="CN699"/>
      <c r="CO699"/>
      <c r="CP699"/>
      <c r="CQ699"/>
      <c r="CR699"/>
      <c r="CS699"/>
      <c r="CT699"/>
      <c r="CU699"/>
      <c r="CV699"/>
      <c r="CW699"/>
      <c r="CX699"/>
      <c r="CY699"/>
      <c r="CZ699"/>
      <c r="DA699"/>
      <c r="DB699"/>
      <c r="DC699"/>
      <c r="DD699"/>
      <c r="DE699"/>
      <c r="DF699"/>
      <c r="DG699"/>
      <c r="DH699"/>
      <c r="DI699"/>
      <c r="DJ699"/>
      <c r="DK699"/>
      <c r="DL699"/>
      <c r="DM699"/>
      <c r="DN699"/>
      <c r="DO699"/>
      <c r="DP699"/>
      <c r="DQ699"/>
      <c r="DR699"/>
      <c r="DS699"/>
      <c r="DT699"/>
      <c r="DU699"/>
      <c r="DV699"/>
      <c r="DW699"/>
      <c r="DX699"/>
      <c r="DY699"/>
      <c r="DZ699"/>
      <c r="EA699"/>
      <c r="EB699"/>
      <c r="EC699"/>
      <c r="ED699"/>
      <c r="EE699"/>
      <c r="EF699"/>
      <c r="EG699"/>
      <c r="EH699"/>
      <c r="EI699"/>
      <c r="EJ699"/>
      <c r="EK699"/>
      <c r="EL699"/>
      <c r="EM699"/>
      <c r="EN699"/>
      <c r="EO699"/>
      <c r="EP699"/>
      <c r="EQ699"/>
      <c r="ER699"/>
      <c r="ES699"/>
      <c r="ET699"/>
      <c r="EU699"/>
      <c r="EV699"/>
      <c r="EW699"/>
      <c r="EX699"/>
      <c r="EY699"/>
      <c r="EZ699"/>
      <c r="FA699"/>
      <c r="FB699"/>
      <c r="FC699"/>
      <c r="FD699"/>
      <c r="FE699"/>
      <c r="FF699"/>
      <c r="FG699"/>
      <c r="FH699"/>
      <c r="FI699"/>
      <c r="FJ699"/>
      <c r="FK699"/>
      <c r="FL699"/>
      <c r="FM699"/>
      <c r="FN699"/>
      <c r="FO699"/>
      <c r="FP699"/>
      <c r="FQ699"/>
      <c r="FR699"/>
      <c r="FS699"/>
      <c r="FT699"/>
      <c r="FU699"/>
      <c r="FV699"/>
      <c r="FW699"/>
      <c r="FX699"/>
      <c r="FY699"/>
      <c r="FZ699"/>
      <c r="GA699"/>
      <c r="GB699"/>
      <c r="GC699"/>
      <c r="GD699"/>
      <c r="GE699"/>
      <c r="GF699"/>
      <c r="GG699"/>
      <c r="GH699"/>
      <c r="GI699"/>
      <c r="GJ699"/>
      <c r="GK699"/>
      <c r="GL699"/>
      <c r="GM699"/>
      <c r="GN699"/>
      <c r="GO699"/>
      <c r="GP699"/>
      <c r="GQ699"/>
      <c r="GR699"/>
      <c r="GS699"/>
      <c r="GT699"/>
      <c r="GU699"/>
      <c r="GV699"/>
      <c r="GW699"/>
      <c r="GX699"/>
      <c r="GY699"/>
      <c r="GZ699"/>
      <c r="HA699"/>
      <c r="HB699"/>
      <c r="HC699"/>
      <c r="HD699"/>
      <c r="HE699"/>
      <c r="HF699"/>
      <c r="HG699"/>
      <c r="HH699"/>
      <c r="HI699"/>
      <c r="HJ699"/>
      <c r="HK699"/>
      <c r="HL699"/>
      <c r="HM699"/>
      <c r="HN699"/>
      <c r="HO699"/>
      <c r="HP699"/>
      <c r="HQ699"/>
      <c r="HR699"/>
      <c r="HS699"/>
      <c r="HT699"/>
      <c r="HU699"/>
      <c r="HV699"/>
      <c r="HW699"/>
      <c r="HX699"/>
      <c r="HY699"/>
      <c r="HZ699"/>
      <c r="IA699"/>
    </row>
    <row r="700" spans="1:235" ht="11.25">
      <c r="A700" s="20" t="s">
        <v>5</v>
      </c>
      <c r="B700" s="7"/>
      <c r="C700" s="7"/>
      <c r="D700" s="14"/>
      <c r="E700" s="14"/>
      <c r="F700" s="14"/>
      <c r="G700" s="14"/>
      <c r="H700" s="14"/>
      <c r="I700" s="14"/>
      <c r="J700" s="14"/>
      <c r="K700" s="14"/>
      <c r="L700" s="14"/>
      <c r="M700" s="14"/>
      <c r="N700" s="14"/>
      <c r="O700" s="14"/>
      <c r="P700" s="14"/>
      <c r="Q700" s="71"/>
      <c r="R700"/>
      <c r="S700"/>
      <c r="T700"/>
      <c r="U700"/>
      <c r="V700"/>
      <c r="W700"/>
      <c r="X700"/>
      <c r="Y700"/>
      <c r="Z700"/>
      <c r="AA700"/>
      <c r="AB700"/>
      <c r="AC700"/>
      <c r="AD700"/>
      <c r="AE700"/>
      <c r="AF700"/>
      <c r="AG700"/>
      <c r="AH700"/>
      <c r="AI700"/>
      <c r="AJ700"/>
      <c r="AK700"/>
      <c r="AL700"/>
      <c r="AM700"/>
      <c r="AN700"/>
      <c r="AO700"/>
      <c r="AP700"/>
      <c r="AQ700"/>
      <c r="AR700"/>
      <c r="AS700"/>
      <c r="AT700"/>
      <c r="AU700"/>
      <c r="AV700"/>
      <c r="AW700"/>
      <c r="AX700"/>
      <c r="AY700"/>
      <c r="AZ700"/>
      <c r="BA700"/>
      <c r="BB700"/>
      <c r="BC700"/>
      <c r="BD700"/>
      <c r="BE700"/>
      <c r="BF700"/>
      <c r="BG700"/>
      <c r="BH700"/>
      <c r="BI700"/>
      <c r="BJ700"/>
      <c r="BK700"/>
      <c r="BL700"/>
      <c r="BM700"/>
      <c r="BN700"/>
      <c r="BO700"/>
      <c r="BP700"/>
      <c r="BQ700"/>
      <c r="BR700"/>
      <c r="BS700"/>
      <c r="BT700"/>
      <c r="BU700"/>
      <c r="BV700"/>
      <c r="BW700"/>
      <c r="BX700"/>
      <c r="BY700"/>
      <c r="BZ700"/>
      <c r="CA700"/>
      <c r="CB700"/>
      <c r="CC700"/>
      <c r="CD700"/>
      <c r="CE700"/>
      <c r="CF700"/>
      <c r="CG700"/>
      <c r="CH700"/>
      <c r="CI700"/>
      <c r="CJ700"/>
      <c r="CK700"/>
      <c r="CL700"/>
      <c r="CM700"/>
      <c r="CN700"/>
      <c r="CO700"/>
      <c r="CP700"/>
      <c r="CQ700"/>
      <c r="CR700"/>
      <c r="CS700"/>
      <c r="CT700"/>
      <c r="CU700"/>
      <c r="CV700"/>
      <c r="CW700"/>
      <c r="CX700"/>
      <c r="CY700"/>
      <c r="CZ700"/>
      <c r="DA700"/>
      <c r="DB700"/>
      <c r="DC700"/>
      <c r="DD700"/>
      <c r="DE700"/>
      <c r="DF700"/>
      <c r="DG700"/>
      <c r="DH700"/>
      <c r="DI700"/>
      <c r="DJ700"/>
      <c r="DK700"/>
      <c r="DL700"/>
      <c r="DM700"/>
      <c r="DN700"/>
      <c r="DO700"/>
      <c r="DP700"/>
      <c r="DQ700"/>
      <c r="DR700"/>
      <c r="DS700"/>
      <c r="DT700"/>
      <c r="DU700"/>
      <c r="DV700"/>
      <c r="DW700"/>
      <c r="DX700"/>
      <c r="DY700"/>
      <c r="DZ700"/>
      <c r="EA700"/>
      <c r="EB700"/>
      <c r="EC700"/>
      <c r="ED700"/>
      <c r="EE700"/>
      <c r="EF700"/>
      <c r="EG700"/>
      <c r="EH700"/>
      <c r="EI700"/>
      <c r="EJ700"/>
      <c r="EK700"/>
      <c r="EL700"/>
      <c r="EM700"/>
      <c r="EN700"/>
      <c r="EO700"/>
      <c r="EP700"/>
      <c r="EQ700"/>
      <c r="ER700"/>
      <c r="ES700"/>
      <c r="ET700"/>
      <c r="EU700"/>
      <c r="EV700"/>
      <c r="EW700"/>
      <c r="EX700"/>
      <c r="EY700"/>
      <c r="EZ700"/>
      <c r="FA700"/>
      <c r="FB700"/>
      <c r="FC700"/>
      <c r="FD700"/>
      <c r="FE700"/>
      <c r="FF700"/>
      <c r="FG700"/>
      <c r="FH700"/>
      <c r="FI700"/>
      <c r="FJ700"/>
      <c r="FK700"/>
      <c r="FL700"/>
      <c r="FM700"/>
      <c r="FN700"/>
      <c r="FO700"/>
      <c r="FP700"/>
      <c r="FQ700"/>
      <c r="FR700"/>
      <c r="FS700"/>
      <c r="FT700"/>
      <c r="FU700"/>
      <c r="FV700"/>
      <c r="FW700"/>
      <c r="FX700"/>
      <c r="FY700"/>
      <c r="FZ700"/>
      <c r="GA700"/>
      <c r="GB700"/>
      <c r="GC700"/>
      <c r="GD700"/>
      <c r="GE700"/>
      <c r="GF700"/>
      <c r="GG700"/>
      <c r="GH700"/>
      <c r="GI700"/>
      <c r="GJ700"/>
      <c r="GK700"/>
      <c r="GL700"/>
      <c r="GM700"/>
      <c r="GN700"/>
      <c r="GO700"/>
      <c r="GP700"/>
      <c r="GQ700"/>
      <c r="GR700"/>
      <c r="GS700"/>
      <c r="GT700"/>
      <c r="GU700"/>
      <c r="GV700"/>
      <c r="GW700"/>
      <c r="GX700"/>
      <c r="GY700"/>
      <c r="GZ700"/>
      <c r="HA700"/>
      <c r="HB700"/>
      <c r="HC700"/>
      <c r="HD700"/>
      <c r="HE700"/>
      <c r="HF700"/>
      <c r="HG700"/>
      <c r="HH700"/>
      <c r="HI700"/>
      <c r="HJ700"/>
      <c r="HK700"/>
      <c r="HL700"/>
      <c r="HM700"/>
      <c r="HN700"/>
      <c r="HO700"/>
      <c r="HP700"/>
      <c r="HQ700"/>
      <c r="HR700"/>
      <c r="HS700"/>
      <c r="HT700"/>
      <c r="HU700"/>
      <c r="HV700"/>
      <c r="HW700"/>
      <c r="HX700"/>
      <c r="HY700"/>
      <c r="HZ700"/>
      <c r="IA700"/>
    </row>
    <row r="701" spans="1:235" ht="33.75">
      <c r="A701" s="21" t="s">
        <v>280</v>
      </c>
      <c r="B701" s="7"/>
      <c r="C701" s="7"/>
      <c r="D701" s="14"/>
      <c r="E701" s="14"/>
      <c r="F701" s="14"/>
      <c r="G701" s="14"/>
      <c r="H701" s="14">
        <v>8</v>
      </c>
      <c r="I701" s="14"/>
      <c r="J701" s="14">
        <v>8</v>
      </c>
      <c r="K701" s="14"/>
      <c r="L701" s="14"/>
      <c r="M701" s="14"/>
      <c r="N701" s="14"/>
      <c r="O701" s="14">
        <v>9</v>
      </c>
      <c r="P701" s="14">
        <f>O701</f>
        <v>9</v>
      </c>
      <c r="Q701" s="7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c r="HU701"/>
      <c r="HV701"/>
      <c r="HW701"/>
      <c r="HX701"/>
      <c r="HY701"/>
      <c r="HZ701"/>
      <c r="IA701"/>
    </row>
    <row r="702" spans="1:235" ht="11.25">
      <c r="A702" s="20" t="s">
        <v>7</v>
      </c>
      <c r="B702" s="7"/>
      <c r="C702" s="7"/>
      <c r="D702" s="14"/>
      <c r="E702" s="14"/>
      <c r="F702" s="14"/>
      <c r="G702" s="14"/>
      <c r="H702" s="14"/>
      <c r="I702" s="14"/>
      <c r="J702" s="14"/>
      <c r="K702" s="14"/>
      <c r="L702" s="14"/>
      <c r="M702" s="14"/>
      <c r="N702" s="14"/>
      <c r="O702" s="14"/>
      <c r="P702" s="14"/>
      <c r="Q702" s="71"/>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c r="HU702"/>
      <c r="HV702"/>
      <c r="HW702"/>
      <c r="HX702"/>
      <c r="HY702"/>
      <c r="HZ702"/>
      <c r="IA702"/>
    </row>
    <row r="703" spans="1:235" ht="24.75" customHeight="1">
      <c r="A703" s="21" t="s">
        <v>281</v>
      </c>
      <c r="B703" s="7"/>
      <c r="C703" s="7"/>
      <c r="D703" s="14"/>
      <c r="E703" s="14"/>
      <c r="F703" s="14"/>
      <c r="G703" s="14"/>
      <c r="H703" s="14">
        <f>H699/H701</f>
        <v>9925623.875</v>
      </c>
      <c r="I703" s="14"/>
      <c r="J703" s="14">
        <f>J699/J701</f>
        <v>9931498.875</v>
      </c>
      <c r="K703" s="14"/>
      <c r="L703" s="14"/>
      <c r="M703" s="14"/>
      <c r="N703" s="14"/>
      <c r="O703" s="14">
        <f>O699/O701</f>
        <v>14245636</v>
      </c>
      <c r="P703" s="70">
        <f>O703</f>
        <v>14245636</v>
      </c>
      <c r="Q703" s="71"/>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c r="HU703"/>
      <c r="HV703"/>
      <c r="HW703"/>
      <c r="HX703"/>
      <c r="HY703"/>
      <c r="HZ703"/>
      <c r="IA703"/>
    </row>
    <row r="704" spans="1:235" ht="11.25" hidden="1">
      <c r="A704" s="21"/>
      <c r="B704" s="7"/>
      <c r="C704" s="7"/>
      <c r="D704" s="14"/>
      <c r="E704" s="14"/>
      <c r="F704" s="14"/>
      <c r="G704" s="14"/>
      <c r="H704" s="14"/>
      <c r="I704" s="14"/>
      <c r="J704" s="14"/>
      <c r="K704" s="14"/>
      <c r="L704" s="14"/>
      <c r="M704" s="14"/>
      <c r="N704" s="14"/>
      <c r="O704" s="14"/>
      <c r="P704" s="70"/>
      <c r="Q704" s="71"/>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c r="HU704"/>
      <c r="HV704"/>
      <c r="HW704"/>
      <c r="HX704"/>
      <c r="HY704"/>
      <c r="HZ704"/>
      <c r="IA704"/>
    </row>
    <row r="705" spans="1:235" ht="11.25" hidden="1">
      <c r="A705" s="21"/>
      <c r="B705" s="7"/>
      <c r="C705" s="7"/>
      <c r="D705" s="14"/>
      <c r="E705" s="14"/>
      <c r="F705" s="14"/>
      <c r="G705" s="14"/>
      <c r="H705" s="14"/>
      <c r="I705" s="14"/>
      <c r="J705" s="14"/>
      <c r="K705" s="14"/>
      <c r="L705" s="14"/>
      <c r="M705" s="14"/>
      <c r="N705" s="14"/>
      <c r="O705" s="14"/>
      <c r="P705" s="70"/>
      <c r="Q705" s="71"/>
      <c r="R705"/>
      <c r="S705"/>
      <c r="T705"/>
      <c r="U705"/>
      <c r="V705"/>
      <c r="W705"/>
      <c r="X705"/>
      <c r="Y705"/>
      <c r="Z705"/>
      <c r="AA705"/>
      <c r="AB705"/>
      <c r="AC705"/>
      <c r="AD705"/>
      <c r="AE705"/>
      <c r="AF705"/>
      <c r="AG705"/>
      <c r="AH705"/>
      <c r="AI705"/>
      <c r="AJ705"/>
      <c r="AK705"/>
      <c r="AL705"/>
      <c r="AM705"/>
      <c r="AN705"/>
      <c r="AO705"/>
      <c r="AP705"/>
      <c r="AQ705"/>
      <c r="AR705"/>
      <c r="AS705"/>
      <c r="AT705"/>
      <c r="AU705"/>
      <c r="AV705"/>
      <c r="AW705"/>
      <c r="AX705"/>
      <c r="AY705"/>
      <c r="AZ705"/>
      <c r="BA705"/>
      <c r="BB705"/>
      <c r="BC705"/>
      <c r="BD705"/>
      <c r="BE705"/>
      <c r="BF705"/>
      <c r="BG705"/>
      <c r="BH705"/>
      <c r="BI705"/>
      <c r="BJ705"/>
      <c r="BK705"/>
      <c r="BL705"/>
      <c r="BM705"/>
      <c r="BN705"/>
      <c r="BO705"/>
      <c r="BP705"/>
      <c r="BQ705"/>
      <c r="BR705"/>
      <c r="BS705"/>
      <c r="BT705"/>
      <c r="BU705"/>
      <c r="BV705"/>
      <c r="BW705"/>
      <c r="BX705"/>
      <c r="BY705"/>
      <c r="BZ705"/>
      <c r="CA705"/>
      <c r="CB705"/>
      <c r="CC705"/>
      <c r="CD705"/>
      <c r="CE705"/>
      <c r="CF705"/>
      <c r="CG705"/>
      <c r="CH705"/>
      <c r="CI705"/>
      <c r="CJ705"/>
      <c r="CK705"/>
      <c r="CL705"/>
      <c r="CM705"/>
      <c r="CN705"/>
      <c r="CO705"/>
      <c r="CP705"/>
      <c r="CQ705"/>
      <c r="CR705"/>
      <c r="CS705"/>
      <c r="CT705"/>
      <c r="CU705"/>
      <c r="CV705"/>
      <c r="CW705"/>
      <c r="CX705"/>
      <c r="CY705"/>
      <c r="CZ705"/>
      <c r="DA705"/>
      <c r="DB705"/>
      <c r="DC705"/>
      <c r="DD705"/>
      <c r="DE705"/>
      <c r="DF705"/>
      <c r="DG705"/>
      <c r="DH705"/>
      <c r="DI705"/>
      <c r="DJ705"/>
      <c r="DK705"/>
      <c r="DL705"/>
      <c r="DM705"/>
      <c r="DN705"/>
      <c r="DO705"/>
      <c r="DP705"/>
      <c r="DQ705"/>
      <c r="DR705"/>
      <c r="DS705"/>
      <c r="DT705"/>
      <c r="DU705"/>
      <c r="DV705"/>
      <c r="DW705"/>
      <c r="DX705"/>
      <c r="DY705"/>
      <c r="DZ705"/>
      <c r="EA705"/>
      <c r="EB705"/>
      <c r="EC705"/>
      <c r="ED705"/>
      <c r="EE705"/>
      <c r="EF705"/>
      <c r="EG705"/>
      <c r="EH705"/>
      <c r="EI705"/>
      <c r="EJ705"/>
      <c r="EK705"/>
      <c r="EL705"/>
      <c r="EM705"/>
      <c r="EN705"/>
      <c r="EO705"/>
      <c r="EP705"/>
      <c r="EQ705"/>
      <c r="ER705"/>
      <c r="ES705"/>
      <c r="ET705"/>
      <c r="EU705"/>
      <c r="EV705"/>
      <c r="EW705"/>
      <c r="EX705"/>
      <c r="EY705"/>
      <c r="EZ705"/>
      <c r="FA705"/>
      <c r="FB705"/>
      <c r="FC705"/>
      <c r="FD705"/>
      <c r="FE705"/>
      <c r="FF705"/>
      <c r="FG705"/>
      <c r="FH705"/>
      <c r="FI705"/>
      <c r="FJ705"/>
      <c r="FK705"/>
      <c r="FL705"/>
      <c r="FM705"/>
      <c r="FN705"/>
      <c r="FO705"/>
      <c r="FP705"/>
      <c r="FQ705"/>
      <c r="FR705"/>
      <c r="FS705"/>
      <c r="FT705"/>
      <c r="FU705"/>
      <c r="FV705"/>
      <c r="FW705"/>
      <c r="FX705"/>
      <c r="FY705"/>
      <c r="FZ705"/>
      <c r="GA705"/>
      <c r="GB705"/>
      <c r="GC705"/>
      <c r="GD705"/>
      <c r="GE705"/>
      <c r="GF705"/>
      <c r="GG705"/>
      <c r="GH705"/>
      <c r="GI705"/>
      <c r="GJ705"/>
      <c r="GK705"/>
      <c r="GL705"/>
      <c r="GM705"/>
      <c r="GN705"/>
      <c r="GO705"/>
      <c r="GP705"/>
      <c r="GQ705"/>
      <c r="GR705"/>
      <c r="GS705"/>
      <c r="GT705"/>
      <c r="GU705"/>
      <c r="GV705"/>
      <c r="GW705"/>
      <c r="GX705"/>
      <c r="GY705"/>
      <c r="GZ705"/>
      <c r="HA705"/>
      <c r="HB705"/>
      <c r="HC705"/>
      <c r="HD705"/>
      <c r="HE705"/>
      <c r="HF705"/>
      <c r="HG705"/>
      <c r="HH705"/>
      <c r="HI705"/>
      <c r="HJ705"/>
      <c r="HK705"/>
      <c r="HL705"/>
      <c r="HM705"/>
      <c r="HN705"/>
      <c r="HO705"/>
      <c r="HP705"/>
      <c r="HQ705"/>
      <c r="HR705"/>
      <c r="HS705"/>
      <c r="HT705"/>
      <c r="HU705"/>
      <c r="HV705"/>
      <c r="HW705"/>
      <c r="HX705"/>
      <c r="HY705"/>
      <c r="HZ705"/>
      <c r="IA705"/>
    </row>
    <row r="706" spans="1:235" ht="11.25" hidden="1">
      <c r="A706" s="21"/>
      <c r="B706" s="7"/>
      <c r="C706" s="7"/>
      <c r="D706" s="14"/>
      <c r="E706" s="14"/>
      <c r="F706" s="14"/>
      <c r="G706" s="14"/>
      <c r="H706" s="14"/>
      <c r="I706" s="14"/>
      <c r="J706" s="14"/>
      <c r="K706" s="14"/>
      <c r="L706" s="14"/>
      <c r="M706" s="14"/>
      <c r="N706" s="14"/>
      <c r="O706" s="14"/>
      <c r="P706" s="70"/>
      <c r="Q706" s="71"/>
      <c r="R706"/>
      <c r="S706"/>
      <c r="T706"/>
      <c r="U706"/>
      <c r="V706"/>
      <c r="W706"/>
      <c r="X706"/>
      <c r="Y706"/>
      <c r="Z706"/>
      <c r="AA706"/>
      <c r="AB706"/>
      <c r="AC706"/>
      <c r="AD706"/>
      <c r="AE706"/>
      <c r="AF706"/>
      <c r="AG706"/>
      <c r="AH706"/>
      <c r="AI706"/>
      <c r="AJ706"/>
      <c r="AK706"/>
      <c r="AL706"/>
      <c r="AM706"/>
      <c r="AN706"/>
      <c r="AO706"/>
      <c r="AP706"/>
      <c r="AQ706"/>
      <c r="AR706"/>
      <c r="AS706"/>
      <c r="AT706"/>
      <c r="AU706"/>
      <c r="AV706"/>
      <c r="AW706"/>
      <c r="AX706"/>
      <c r="AY706"/>
      <c r="AZ706"/>
      <c r="BA706"/>
      <c r="BB706"/>
      <c r="BC706"/>
      <c r="BD706"/>
      <c r="BE706"/>
      <c r="BF706"/>
      <c r="BG706"/>
      <c r="BH706"/>
      <c r="BI706"/>
      <c r="BJ706"/>
      <c r="BK706"/>
      <c r="BL706"/>
      <c r="BM706"/>
      <c r="BN706"/>
      <c r="BO706"/>
      <c r="BP706"/>
      <c r="BQ706"/>
      <c r="BR706"/>
      <c r="BS706"/>
      <c r="BT706"/>
      <c r="BU706"/>
      <c r="BV706"/>
      <c r="BW706"/>
      <c r="BX706"/>
      <c r="BY706"/>
      <c r="BZ706"/>
      <c r="CA706"/>
      <c r="CB706"/>
      <c r="CC706"/>
      <c r="CD706"/>
      <c r="CE706"/>
      <c r="CF706"/>
      <c r="CG706"/>
      <c r="CH706"/>
      <c r="CI706"/>
      <c r="CJ706"/>
      <c r="CK706"/>
      <c r="CL706"/>
      <c r="CM706"/>
      <c r="CN706"/>
      <c r="CO706"/>
      <c r="CP706"/>
      <c r="CQ706"/>
      <c r="CR706"/>
      <c r="CS706"/>
      <c r="CT706"/>
      <c r="CU706"/>
      <c r="CV706"/>
      <c r="CW706"/>
      <c r="CX706"/>
      <c r="CY706"/>
      <c r="CZ706"/>
      <c r="DA706"/>
      <c r="DB706"/>
      <c r="DC706"/>
      <c r="DD706"/>
      <c r="DE706"/>
      <c r="DF706"/>
      <c r="DG706"/>
      <c r="DH706"/>
      <c r="DI706"/>
      <c r="DJ706"/>
      <c r="DK706"/>
      <c r="DL706"/>
      <c r="DM706"/>
      <c r="DN706"/>
      <c r="DO706"/>
      <c r="DP706"/>
      <c r="DQ706"/>
      <c r="DR706"/>
      <c r="DS706"/>
      <c r="DT706"/>
      <c r="DU706"/>
      <c r="DV706"/>
      <c r="DW706"/>
      <c r="DX706"/>
      <c r="DY706"/>
      <c r="DZ706"/>
      <c r="EA706"/>
      <c r="EB706"/>
      <c r="EC706"/>
      <c r="ED706"/>
      <c r="EE706"/>
      <c r="EF706"/>
      <c r="EG706"/>
      <c r="EH706"/>
      <c r="EI706"/>
      <c r="EJ706"/>
      <c r="EK706"/>
      <c r="EL706"/>
      <c r="EM706"/>
      <c r="EN706"/>
      <c r="EO706"/>
      <c r="EP706"/>
      <c r="EQ706"/>
      <c r="ER706"/>
      <c r="ES706"/>
      <c r="ET706"/>
      <c r="EU706"/>
      <c r="EV706"/>
      <c r="EW706"/>
      <c r="EX706"/>
      <c r="EY706"/>
      <c r="EZ706"/>
      <c r="FA706"/>
      <c r="FB706"/>
      <c r="FC706"/>
      <c r="FD706"/>
      <c r="FE706"/>
      <c r="FF706"/>
      <c r="FG706"/>
      <c r="FH706"/>
      <c r="FI706"/>
      <c r="FJ706"/>
      <c r="FK706"/>
      <c r="FL706"/>
      <c r="FM706"/>
      <c r="FN706"/>
      <c r="FO706"/>
      <c r="FP706"/>
      <c r="FQ706"/>
      <c r="FR706"/>
      <c r="FS706"/>
      <c r="FT706"/>
      <c r="FU706"/>
      <c r="FV706"/>
      <c r="FW706"/>
      <c r="FX706"/>
      <c r="FY706"/>
      <c r="FZ706"/>
      <c r="GA706"/>
      <c r="GB706"/>
      <c r="GC706"/>
      <c r="GD706"/>
      <c r="GE706"/>
      <c r="GF706"/>
      <c r="GG706"/>
      <c r="GH706"/>
      <c r="GI706"/>
      <c r="GJ706"/>
      <c r="GK706"/>
      <c r="GL706"/>
      <c r="GM706"/>
      <c r="GN706"/>
      <c r="GO706"/>
      <c r="GP706"/>
      <c r="GQ706"/>
      <c r="GR706"/>
      <c r="GS706"/>
      <c r="GT706"/>
      <c r="GU706"/>
      <c r="GV706"/>
      <c r="GW706"/>
      <c r="GX706"/>
      <c r="GY706"/>
      <c r="GZ706"/>
      <c r="HA706"/>
      <c r="HB706"/>
      <c r="HC706"/>
      <c r="HD706"/>
      <c r="HE706"/>
      <c r="HF706"/>
      <c r="HG706"/>
      <c r="HH706"/>
      <c r="HI706"/>
      <c r="HJ706"/>
      <c r="HK706"/>
      <c r="HL706"/>
      <c r="HM706"/>
      <c r="HN706"/>
      <c r="HO706"/>
      <c r="HP706"/>
      <c r="HQ706"/>
      <c r="HR706"/>
      <c r="HS706"/>
      <c r="HT706"/>
      <c r="HU706"/>
      <c r="HV706"/>
      <c r="HW706"/>
      <c r="HX706"/>
      <c r="HY706"/>
      <c r="HZ706"/>
      <c r="IA706"/>
    </row>
    <row r="707" spans="1:235" ht="11.25" hidden="1">
      <c r="A707" s="21"/>
      <c r="B707" s="7"/>
      <c r="C707" s="7"/>
      <c r="D707" s="14"/>
      <c r="E707" s="14"/>
      <c r="F707" s="14"/>
      <c r="G707" s="14"/>
      <c r="H707" s="14"/>
      <c r="I707" s="14"/>
      <c r="J707" s="14"/>
      <c r="K707" s="14"/>
      <c r="L707" s="14"/>
      <c r="M707" s="14"/>
      <c r="N707" s="14"/>
      <c r="O707" s="14"/>
      <c r="P707" s="70"/>
      <c r="Q707" s="71"/>
      <c r="R707"/>
      <c r="S707"/>
      <c r="T707"/>
      <c r="U707"/>
      <c r="V707"/>
      <c r="W707"/>
      <c r="X707"/>
      <c r="Y707"/>
      <c r="Z707"/>
      <c r="AA707"/>
      <c r="AB707"/>
      <c r="AC707"/>
      <c r="AD707"/>
      <c r="AE707"/>
      <c r="AF707"/>
      <c r="AG707"/>
      <c r="AH707"/>
      <c r="AI707"/>
      <c r="AJ707"/>
      <c r="AK707"/>
      <c r="AL707"/>
      <c r="AM707"/>
      <c r="AN707"/>
      <c r="AO707"/>
      <c r="AP707"/>
      <c r="AQ707"/>
      <c r="AR707"/>
      <c r="AS707"/>
      <c r="AT707"/>
      <c r="AU707"/>
      <c r="AV707"/>
      <c r="AW707"/>
      <c r="AX707"/>
      <c r="AY707"/>
      <c r="AZ707"/>
      <c r="BA707"/>
      <c r="BB707"/>
      <c r="BC707"/>
      <c r="BD707"/>
      <c r="BE707"/>
      <c r="BF707"/>
      <c r="BG707"/>
      <c r="BH707"/>
      <c r="BI707"/>
      <c r="BJ707"/>
      <c r="BK707"/>
      <c r="BL707"/>
      <c r="BM707"/>
      <c r="BN707"/>
      <c r="BO707"/>
      <c r="BP707"/>
      <c r="BQ707"/>
      <c r="BR707"/>
      <c r="BS707"/>
      <c r="BT707"/>
      <c r="BU707"/>
      <c r="BV707"/>
      <c r="BW707"/>
      <c r="BX707"/>
      <c r="BY707"/>
      <c r="BZ707"/>
      <c r="CA707"/>
      <c r="CB707"/>
      <c r="CC707"/>
      <c r="CD707"/>
      <c r="CE707"/>
      <c r="CF707"/>
      <c r="CG707"/>
      <c r="CH707"/>
      <c r="CI707"/>
      <c r="CJ707"/>
      <c r="CK707"/>
      <c r="CL707"/>
      <c r="CM707"/>
      <c r="CN707"/>
      <c r="CO707"/>
      <c r="CP707"/>
      <c r="CQ707"/>
      <c r="CR707"/>
      <c r="CS707"/>
      <c r="CT707"/>
      <c r="CU707"/>
      <c r="CV707"/>
      <c r="CW707"/>
      <c r="CX707"/>
      <c r="CY707"/>
      <c r="CZ707"/>
      <c r="DA707"/>
      <c r="DB707"/>
      <c r="DC707"/>
      <c r="DD707"/>
      <c r="DE707"/>
      <c r="DF707"/>
      <c r="DG707"/>
      <c r="DH707"/>
      <c r="DI707"/>
      <c r="DJ707"/>
      <c r="DK707"/>
      <c r="DL707"/>
      <c r="DM707"/>
      <c r="DN707"/>
      <c r="DO707"/>
      <c r="DP707"/>
      <c r="DQ707"/>
      <c r="DR707"/>
      <c r="DS707"/>
      <c r="DT707"/>
      <c r="DU707"/>
      <c r="DV707"/>
      <c r="DW707"/>
      <c r="DX707"/>
      <c r="DY707"/>
      <c r="DZ707"/>
      <c r="EA707"/>
      <c r="EB707"/>
      <c r="EC707"/>
      <c r="ED707"/>
      <c r="EE707"/>
      <c r="EF707"/>
      <c r="EG707"/>
      <c r="EH707"/>
      <c r="EI707"/>
      <c r="EJ707"/>
      <c r="EK707"/>
      <c r="EL707"/>
      <c r="EM707"/>
      <c r="EN707"/>
      <c r="EO707"/>
      <c r="EP707"/>
      <c r="EQ707"/>
      <c r="ER707"/>
      <c r="ES707"/>
      <c r="ET707"/>
      <c r="EU707"/>
      <c r="EV707"/>
      <c r="EW707"/>
      <c r="EX707"/>
      <c r="EY707"/>
      <c r="EZ707"/>
      <c r="FA707"/>
      <c r="FB707"/>
      <c r="FC707"/>
      <c r="FD707"/>
      <c r="FE707"/>
      <c r="FF707"/>
      <c r="FG707"/>
      <c r="FH707"/>
      <c r="FI707"/>
      <c r="FJ707"/>
      <c r="FK707"/>
      <c r="FL707"/>
      <c r="FM707"/>
      <c r="FN707"/>
      <c r="FO707"/>
      <c r="FP707"/>
      <c r="FQ707"/>
      <c r="FR707"/>
      <c r="FS707"/>
      <c r="FT707"/>
      <c r="FU707"/>
      <c r="FV707"/>
      <c r="FW707"/>
      <c r="FX707"/>
      <c r="FY707"/>
      <c r="FZ707"/>
      <c r="GA707"/>
      <c r="GB707"/>
      <c r="GC707"/>
      <c r="GD707"/>
      <c r="GE707"/>
      <c r="GF707"/>
      <c r="GG707"/>
      <c r="GH707"/>
      <c r="GI707"/>
      <c r="GJ707"/>
      <c r="GK707"/>
      <c r="GL707"/>
      <c r="GM707"/>
      <c r="GN707"/>
      <c r="GO707"/>
      <c r="GP707"/>
      <c r="GQ707"/>
      <c r="GR707"/>
      <c r="GS707"/>
      <c r="GT707"/>
      <c r="GU707"/>
      <c r="GV707"/>
      <c r="GW707"/>
      <c r="GX707"/>
      <c r="GY707"/>
      <c r="GZ707"/>
      <c r="HA707"/>
      <c r="HB707"/>
      <c r="HC707"/>
      <c r="HD707"/>
      <c r="HE707"/>
      <c r="HF707"/>
      <c r="HG707"/>
      <c r="HH707"/>
      <c r="HI707"/>
      <c r="HJ707"/>
      <c r="HK707"/>
      <c r="HL707"/>
      <c r="HM707"/>
      <c r="HN707"/>
      <c r="HO707"/>
      <c r="HP707"/>
      <c r="HQ707"/>
      <c r="HR707"/>
      <c r="HS707"/>
      <c r="HT707"/>
      <c r="HU707"/>
      <c r="HV707"/>
      <c r="HW707"/>
      <c r="HX707"/>
      <c r="HY707"/>
      <c r="HZ707"/>
      <c r="IA707"/>
    </row>
    <row r="708" spans="1:235" ht="11.25" hidden="1">
      <c r="A708" s="21"/>
      <c r="B708" s="7"/>
      <c r="C708" s="7"/>
      <c r="D708" s="14"/>
      <c r="E708" s="14"/>
      <c r="F708" s="14"/>
      <c r="G708" s="14"/>
      <c r="H708" s="14"/>
      <c r="I708" s="14"/>
      <c r="J708" s="14"/>
      <c r="K708" s="14"/>
      <c r="L708" s="14"/>
      <c r="M708" s="14"/>
      <c r="N708" s="14"/>
      <c r="O708" s="14"/>
      <c r="P708" s="70"/>
      <c r="Q708" s="71"/>
      <c r="R708"/>
      <c r="S708"/>
      <c r="T708"/>
      <c r="U708"/>
      <c r="V708"/>
      <c r="W708"/>
      <c r="X708"/>
      <c r="Y708"/>
      <c r="Z708"/>
      <c r="AA708"/>
      <c r="AB708"/>
      <c r="AC708"/>
      <c r="AD708"/>
      <c r="AE708"/>
      <c r="AF708"/>
      <c r="AG708"/>
      <c r="AH708"/>
      <c r="AI708"/>
      <c r="AJ708"/>
      <c r="AK708"/>
      <c r="AL708"/>
      <c r="AM708"/>
      <c r="AN708"/>
      <c r="AO708"/>
      <c r="AP708"/>
      <c r="AQ708"/>
      <c r="AR708"/>
      <c r="AS708"/>
      <c r="AT708"/>
      <c r="AU708"/>
      <c r="AV708"/>
      <c r="AW708"/>
      <c r="AX708"/>
      <c r="AY708"/>
      <c r="AZ708"/>
      <c r="BA708"/>
      <c r="BB708"/>
      <c r="BC708"/>
      <c r="BD708"/>
      <c r="BE708"/>
      <c r="BF708"/>
      <c r="BG708"/>
      <c r="BH708"/>
      <c r="BI708"/>
      <c r="BJ708"/>
      <c r="BK708"/>
      <c r="BL708"/>
      <c r="BM708"/>
      <c r="BN708"/>
      <c r="BO708"/>
      <c r="BP708"/>
      <c r="BQ708"/>
      <c r="BR708"/>
      <c r="BS708"/>
      <c r="BT708"/>
      <c r="BU708"/>
      <c r="BV708"/>
      <c r="BW708"/>
      <c r="BX708"/>
      <c r="BY708"/>
      <c r="BZ708"/>
      <c r="CA708"/>
      <c r="CB708"/>
      <c r="CC708"/>
      <c r="CD708"/>
      <c r="CE708"/>
      <c r="CF708"/>
      <c r="CG708"/>
      <c r="CH708"/>
      <c r="CI708"/>
      <c r="CJ708"/>
      <c r="CK708"/>
      <c r="CL708"/>
      <c r="CM708"/>
      <c r="CN708"/>
      <c r="CO708"/>
      <c r="CP708"/>
      <c r="CQ708"/>
      <c r="CR708"/>
      <c r="CS708"/>
      <c r="CT708"/>
      <c r="CU708"/>
      <c r="CV708"/>
      <c r="CW708"/>
      <c r="CX708"/>
      <c r="CY708"/>
      <c r="CZ708"/>
      <c r="DA708"/>
      <c r="DB708"/>
      <c r="DC708"/>
      <c r="DD708"/>
      <c r="DE708"/>
      <c r="DF708"/>
      <c r="DG708"/>
      <c r="DH708"/>
      <c r="DI708"/>
      <c r="DJ708"/>
      <c r="DK708"/>
      <c r="DL708"/>
      <c r="DM708"/>
      <c r="DN708"/>
      <c r="DO708"/>
      <c r="DP708"/>
      <c r="DQ708"/>
      <c r="DR708"/>
      <c r="DS708"/>
      <c r="DT708"/>
      <c r="DU708"/>
      <c r="DV708"/>
      <c r="DW708"/>
      <c r="DX708"/>
      <c r="DY708"/>
      <c r="DZ708"/>
      <c r="EA708"/>
      <c r="EB708"/>
      <c r="EC708"/>
      <c r="ED708"/>
      <c r="EE708"/>
      <c r="EF708"/>
      <c r="EG708"/>
      <c r="EH708"/>
      <c r="EI708"/>
      <c r="EJ708"/>
      <c r="EK708"/>
      <c r="EL708"/>
      <c r="EM708"/>
      <c r="EN708"/>
      <c r="EO708"/>
      <c r="EP708"/>
      <c r="EQ708"/>
      <c r="ER708"/>
      <c r="ES708"/>
      <c r="ET708"/>
      <c r="EU708"/>
      <c r="EV708"/>
      <c r="EW708"/>
      <c r="EX708"/>
      <c r="EY708"/>
      <c r="EZ708"/>
      <c r="FA708"/>
      <c r="FB708"/>
      <c r="FC708"/>
      <c r="FD708"/>
      <c r="FE708"/>
      <c r="FF708"/>
      <c r="FG708"/>
      <c r="FH708"/>
      <c r="FI708"/>
      <c r="FJ708"/>
      <c r="FK708"/>
      <c r="FL708"/>
      <c r="FM708"/>
      <c r="FN708"/>
      <c r="FO708"/>
      <c r="FP708"/>
      <c r="FQ708"/>
      <c r="FR708"/>
      <c r="FS708"/>
      <c r="FT708"/>
      <c r="FU708"/>
      <c r="FV708"/>
      <c r="FW708"/>
      <c r="FX708"/>
      <c r="FY708"/>
      <c r="FZ708"/>
      <c r="GA708"/>
      <c r="GB708"/>
      <c r="GC708"/>
      <c r="GD708"/>
      <c r="GE708"/>
      <c r="GF708"/>
      <c r="GG708"/>
      <c r="GH708"/>
      <c r="GI708"/>
      <c r="GJ708"/>
      <c r="GK708"/>
      <c r="GL708"/>
      <c r="GM708"/>
      <c r="GN708"/>
      <c r="GO708"/>
      <c r="GP708"/>
      <c r="GQ708"/>
      <c r="GR708"/>
      <c r="GS708"/>
      <c r="GT708"/>
      <c r="GU708"/>
      <c r="GV708"/>
      <c r="GW708"/>
      <c r="GX708"/>
      <c r="GY708"/>
      <c r="GZ708"/>
      <c r="HA708"/>
      <c r="HB708"/>
      <c r="HC708"/>
      <c r="HD708"/>
      <c r="HE708"/>
      <c r="HF708"/>
      <c r="HG708"/>
      <c r="HH708"/>
      <c r="HI708"/>
      <c r="HJ708"/>
      <c r="HK708"/>
      <c r="HL708"/>
      <c r="HM708"/>
      <c r="HN708"/>
      <c r="HO708"/>
      <c r="HP708"/>
      <c r="HQ708"/>
      <c r="HR708"/>
      <c r="HS708"/>
      <c r="HT708"/>
      <c r="HU708"/>
      <c r="HV708"/>
      <c r="HW708"/>
      <c r="HX708"/>
      <c r="HY708"/>
      <c r="HZ708"/>
      <c r="IA708"/>
    </row>
    <row r="709" spans="1:235" ht="11.25" hidden="1">
      <c r="A709" s="21"/>
      <c r="B709" s="7"/>
      <c r="C709" s="7"/>
      <c r="D709" s="14"/>
      <c r="E709" s="14"/>
      <c r="F709" s="14"/>
      <c r="G709" s="14"/>
      <c r="H709" s="14"/>
      <c r="I709" s="14"/>
      <c r="J709" s="14"/>
      <c r="K709" s="14"/>
      <c r="L709" s="14"/>
      <c r="M709" s="14"/>
      <c r="N709" s="14"/>
      <c r="O709" s="14"/>
      <c r="P709" s="70"/>
      <c r="Q709" s="71"/>
      <c r="R709"/>
      <c r="S709"/>
      <c r="T709"/>
      <c r="U709"/>
      <c r="V709"/>
      <c r="W709"/>
      <c r="X709"/>
      <c r="Y709"/>
      <c r="Z709"/>
      <c r="AA709"/>
      <c r="AB709"/>
      <c r="AC709"/>
      <c r="AD709"/>
      <c r="AE709"/>
      <c r="AF709"/>
      <c r="AG709"/>
      <c r="AH709"/>
      <c r="AI709"/>
      <c r="AJ709"/>
      <c r="AK709"/>
      <c r="AL709"/>
      <c r="AM709"/>
      <c r="AN709"/>
      <c r="AO709"/>
      <c r="AP709"/>
      <c r="AQ709"/>
      <c r="AR709"/>
      <c r="AS709"/>
      <c r="AT709"/>
      <c r="AU709"/>
      <c r="AV709"/>
      <c r="AW709"/>
      <c r="AX709"/>
      <c r="AY709"/>
      <c r="AZ709"/>
      <c r="BA709"/>
      <c r="BB709"/>
      <c r="BC709"/>
      <c r="BD709"/>
      <c r="BE709"/>
      <c r="BF709"/>
      <c r="BG709"/>
      <c r="BH709"/>
      <c r="BI709"/>
      <c r="BJ709"/>
      <c r="BK709"/>
      <c r="BL709"/>
      <c r="BM709"/>
      <c r="BN709"/>
      <c r="BO709"/>
      <c r="BP709"/>
      <c r="BQ709"/>
      <c r="BR709"/>
      <c r="BS709"/>
      <c r="BT709"/>
      <c r="BU709"/>
      <c r="BV709"/>
      <c r="BW709"/>
      <c r="BX709"/>
      <c r="BY709"/>
      <c r="BZ709"/>
      <c r="CA709"/>
      <c r="CB709"/>
      <c r="CC709"/>
      <c r="CD709"/>
      <c r="CE709"/>
      <c r="CF709"/>
      <c r="CG709"/>
      <c r="CH709"/>
      <c r="CI709"/>
      <c r="CJ709"/>
      <c r="CK709"/>
      <c r="CL709"/>
      <c r="CM709"/>
      <c r="CN709"/>
      <c r="CO709"/>
      <c r="CP709"/>
      <c r="CQ709"/>
      <c r="CR709"/>
      <c r="CS709"/>
      <c r="CT709"/>
      <c r="CU709"/>
      <c r="CV709"/>
      <c r="CW709"/>
      <c r="CX709"/>
      <c r="CY709"/>
      <c r="CZ709"/>
      <c r="DA709"/>
      <c r="DB709"/>
      <c r="DC709"/>
      <c r="DD709"/>
      <c r="DE709"/>
      <c r="DF709"/>
      <c r="DG709"/>
      <c r="DH709"/>
      <c r="DI709"/>
      <c r="DJ709"/>
      <c r="DK709"/>
      <c r="DL709"/>
      <c r="DM709"/>
      <c r="DN709"/>
      <c r="DO709"/>
      <c r="DP709"/>
      <c r="DQ709"/>
      <c r="DR709"/>
      <c r="DS709"/>
      <c r="DT709"/>
      <c r="DU709"/>
      <c r="DV709"/>
      <c r="DW709"/>
      <c r="DX709"/>
      <c r="DY709"/>
      <c r="DZ709"/>
      <c r="EA709"/>
      <c r="EB709"/>
      <c r="EC709"/>
      <c r="ED709"/>
      <c r="EE709"/>
      <c r="EF709"/>
      <c r="EG709"/>
      <c r="EH709"/>
      <c r="EI709"/>
      <c r="EJ709"/>
      <c r="EK709"/>
      <c r="EL709"/>
      <c r="EM709"/>
      <c r="EN709"/>
      <c r="EO709"/>
      <c r="EP709"/>
      <c r="EQ709"/>
      <c r="ER709"/>
      <c r="ES709"/>
      <c r="ET709"/>
      <c r="EU709"/>
      <c r="EV709"/>
      <c r="EW709"/>
      <c r="EX709"/>
      <c r="EY709"/>
      <c r="EZ709"/>
      <c r="FA709"/>
      <c r="FB709"/>
      <c r="FC709"/>
      <c r="FD709"/>
      <c r="FE709"/>
      <c r="FF709"/>
      <c r="FG709"/>
      <c r="FH709"/>
      <c r="FI709"/>
      <c r="FJ709"/>
      <c r="FK709"/>
      <c r="FL709"/>
      <c r="FM709"/>
      <c r="FN709"/>
      <c r="FO709"/>
      <c r="FP709"/>
      <c r="FQ709"/>
      <c r="FR709"/>
      <c r="FS709"/>
      <c r="FT709"/>
      <c r="FU709"/>
      <c r="FV709"/>
      <c r="FW709"/>
      <c r="FX709"/>
      <c r="FY709"/>
      <c r="FZ709"/>
      <c r="GA709"/>
      <c r="GB709"/>
      <c r="GC709"/>
      <c r="GD709"/>
      <c r="GE709"/>
      <c r="GF709"/>
      <c r="GG709"/>
      <c r="GH709"/>
      <c r="GI709"/>
      <c r="GJ709"/>
      <c r="GK709"/>
      <c r="GL709"/>
      <c r="GM709"/>
      <c r="GN709"/>
      <c r="GO709"/>
      <c r="GP709"/>
      <c r="GQ709"/>
      <c r="GR709"/>
      <c r="GS709"/>
      <c r="GT709"/>
      <c r="GU709"/>
      <c r="GV709"/>
      <c r="GW709"/>
      <c r="GX709"/>
      <c r="GY709"/>
      <c r="GZ709"/>
      <c r="HA709"/>
      <c r="HB709"/>
      <c r="HC709"/>
      <c r="HD709"/>
      <c r="HE709"/>
      <c r="HF709"/>
      <c r="HG709"/>
      <c r="HH709"/>
      <c r="HI709"/>
      <c r="HJ709"/>
      <c r="HK709"/>
      <c r="HL709"/>
      <c r="HM709"/>
      <c r="HN709"/>
      <c r="HO709"/>
      <c r="HP709"/>
      <c r="HQ709"/>
      <c r="HR709"/>
      <c r="HS709"/>
      <c r="HT709"/>
      <c r="HU709"/>
      <c r="HV709"/>
      <c r="HW709"/>
      <c r="HX709"/>
      <c r="HY709"/>
      <c r="HZ709"/>
      <c r="IA709"/>
    </row>
    <row r="710" spans="1:235" ht="11.25" hidden="1">
      <c r="A710" s="21"/>
      <c r="B710" s="7"/>
      <c r="C710" s="7"/>
      <c r="D710" s="14"/>
      <c r="E710" s="14"/>
      <c r="F710" s="14"/>
      <c r="G710" s="14"/>
      <c r="H710" s="14"/>
      <c r="I710" s="14"/>
      <c r="J710" s="14"/>
      <c r="K710" s="14"/>
      <c r="L710" s="14"/>
      <c r="M710" s="14"/>
      <c r="N710" s="14"/>
      <c r="O710" s="14"/>
      <c r="P710" s="70"/>
      <c r="Q710" s="71"/>
      <c r="R710"/>
      <c r="S710"/>
      <c r="T710"/>
      <c r="U710"/>
      <c r="V710"/>
      <c r="W710"/>
      <c r="X710"/>
      <c r="Y710"/>
      <c r="Z710"/>
      <c r="AA710"/>
      <c r="AB710"/>
      <c r="AC710"/>
      <c r="AD710"/>
      <c r="AE710"/>
      <c r="AF710"/>
      <c r="AG710"/>
      <c r="AH710"/>
      <c r="AI710"/>
      <c r="AJ710"/>
      <c r="AK710"/>
      <c r="AL710"/>
      <c r="AM710"/>
      <c r="AN710"/>
      <c r="AO710"/>
      <c r="AP710"/>
      <c r="AQ710"/>
      <c r="AR710"/>
      <c r="AS710"/>
      <c r="AT710"/>
      <c r="AU710"/>
      <c r="AV710"/>
      <c r="AW710"/>
      <c r="AX710"/>
      <c r="AY710"/>
      <c r="AZ710"/>
      <c r="BA710"/>
      <c r="BB710"/>
      <c r="BC710"/>
      <c r="BD710"/>
      <c r="BE710"/>
      <c r="BF710"/>
      <c r="BG710"/>
      <c r="BH710"/>
      <c r="BI710"/>
      <c r="BJ710"/>
      <c r="BK710"/>
      <c r="BL710"/>
      <c r="BM710"/>
      <c r="BN710"/>
      <c r="BO710"/>
      <c r="BP710"/>
      <c r="BQ710"/>
      <c r="BR710"/>
      <c r="BS710"/>
      <c r="BT710"/>
      <c r="BU710"/>
      <c r="BV710"/>
      <c r="BW710"/>
      <c r="BX710"/>
      <c r="BY710"/>
      <c r="BZ710"/>
      <c r="CA710"/>
      <c r="CB710"/>
      <c r="CC710"/>
      <c r="CD710"/>
      <c r="CE710"/>
      <c r="CF710"/>
      <c r="CG710"/>
      <c r="CH710"/>
      <c r="CI710"/>
      <c r="CJ710"/>
      <c r="CK710"/>
      <c r="CL710"/>
      <c r="CM710"/>
      <c r="CN710"/>
      <c r="CO710"/>
      <c r="CP710"/>
      <c r="CQ710"/>
      <c r="CR710"/>
      <c r="CS710"/>
      <c r="CT710"/>
      <c r="CU710"/>
      <c r="CV710"/>
      <c r="CW710"/>
      <c r="CX710"/>
      <c r="CY710"/>
      <c r="CZ710"/>
      <c r="DA710"/>
      <c r="DB710"/>
      <c r="DC710"/>
      <c r="DD710"/>
      <c r="DE710"/>
      <c r="DF710"/>
      <c r="DG710"/>
      <c r="DH710"/>
      <c r="DI710"/>
      <c r="DJ710"/>
      <c r="DK710"/>
      <c r="DL710"/>
      <c r="DM710"/>
      <c r="DN710"/>
      <c r="DO710"/>
      <c r="DP710"/>
      <c r="DQ710"/>
      <c r="DR710"/>
      <c r="DS710"/>
      <c r="DT710"/>
      <c r="DU710"/>
      <c r="DV710"/>
      <c r="DW710"/>
      <c r="DX710"/>
      <c r="DY710"/>
      <c r="DZ710"/>
      <c r="EA710"/>
      <c r="EB710"/>
      <c r="EC710"/>
      <c r="ED710"/>
      <c r="EE710"/>
      <c r="EF710"/>
      <c r="EG710"/>
      <c r="EH710"/>
      <c r="EI710"/>
      <c r="EJ710"/>
      <c r="EK710"/>
      <c r="EL710"/>
      <c r="EM710"/>
      <c r="EN710"/>
      <c r="EO710"/>
      <c r="EP710"/>
      <c r="EQ710"/>
      <c r="ER710"/>
      <c r="ES710"/>
      <c r="ET710"/>
      <c r="EU710"/>
      <c r="EV710"/>
      <c r="EW710"/>
      <c r="EX710"/>
      <c r="EY710"/>
      <c r="EZ710"/>
      <c r="FA710"/>
      <c r="FB710"/>
      <c r="FC710"/>
      <c r="FD710"/>
      <c r="FE710"/>
      <c r="FF710"/>
      <c r="FG710"/>
      <c r="FH710"/>
      <c r="FI710"/>
      <c r="FJ710"/>
      <c r="FK710"/>
      <c r="FL710"/>
      <c r="FM710"/>
      <c r="FN710"/>
      <c r="FO710"/>
      <c r="FP710"/>
      <c r="FQ710"/>
      <c r="FR710"/>
      <c r="FS710"/>
      <c r="FT710"/>
      <c r="FU710"/>
      <c r="FV710"/>
      <c r="FW710"/>
      <c r="FX710"/>
      <c r="FY710"/>
      <c r="FZ710"/>
      <c r="GA710"/>
      <c r="GB710"/>
      <c r="GC710"/>
      <c r="GD710"/>
      <c r="GE710"/>
      <c r="GF710"/>
      <c r="GG710"/>
      <c r="GH710"/>
      <c r="GI710"/>
      <c r="GJ710"/>
      <c r="GK710"/>
      <c r="GL710"/>
      <c r="GM710"/>
      <c r="GN710"/>
      <c r="GO710"/>
      <c r="GP710"/>
      <c r="GQ710"/>
      <c r="GR710"/>
      <c r="GS710"/>
      <c r="GT710"/>
      <c r="GU710"/>
      <c r="GV710"/>
      <c r="GW710"/>
      <c r="GX710"/>
      <c r="GY710"/>
      <c r="GZ710"/>
      <c r="HA710"/>
      <c r="HB710"/>
      <c r="HC710"/>
      <c r="HD710"/>
      <c r="HE710"/>
      <c r="HF710"/>
      <c r="HG710"/>
      <c r="HH710"/>
      <c r="HI710"/>
      <c r="HJ710"/>
      <c r="HK710"/>
      <c r="HL710"/>
      <c r="HM710"/>
      <c r="HN710"/>
      <c r="HO710"/>
      <c r="HP710"/>
      <c r="HQ710"/>
      <c r="HR710"/>
      <c r="HS710"/>
      <c r="HT710"/>
      <c r="HU710"/>
      <c r="HV710"/>
      <c r="HW710"/>
      <c r="HX710"/>
      <c r="HY710"/>
      <c r="HZ710"/>
      <c r="IA710"/>
    </row>
    <row r="711" spans="1:17" s="83" customFormat="1" ht="12">
      <c r="A711" s="105" t="s">
        <v>428</v>
      </c>
      <c r="B711" s="75"/>
      <c r="C711" s="75"/>
      <c r="D711" s="87">
        <f>D713+D787+D796+D821</f>
        <v>0</v>
      </c>
      <c r="E711" s="87"/>
      <c r="F711" s="87">
        <f>D711</f>
        <v>0</v>
      </c>
      <c r="G711" s="87">
        <f>G713</f>
        <v>679500</v>
      </c>
      <c r="H711" s="87">
        <f>H713</f>
        <v>750500</v>
      </c>
      <c r="I711" s="87">
        <f>I713</f>
        <v>0</v>
      </c>
      <c r="J711" s="87">
        <f>G711+H711</f>
        <v>1430000</v>
      </c>
      <c r="K711" s="87"/>
      <c r="L711" s="87"/>
      <c r="M711" s="87"/>
      <c r="N711" s="87">
        <f>N713</f>
        <v>758500</v>
      </c>
      <c r="O711" s="87">
        <f>O713</f>
        <v>2221500</v>
      </c>
      <c r="P711" s="87">
        <f>N711+O711</f>
        <v>2980000</v>
      </c>
      <c r="Q711" s="82"/>
    </row>
    <row r="712" spans="1:235" ht="56.25">
      <c r="A712" s="21" t="s">
        <v>304</v>
      </c>
      <c r="B712" s="7"/>
      <c r="C712" s="7"/>
      <c r="D712" s="14"/>
      <c r="E712" s="14"/>
      <c r="F712" s="14"/>
      <c r="G712" s="14"/>
      <c r="H712" s="14"/>
      <c r="I712" s="14"/>
      <c r="J712" s="14"/>
      <c r="K712" s="14"/>
      <c r="L712" s="14"/>
      <c r="M712" s="14"/>
      <c r="N712" s="14"/>
      <c r="O712" s="14"/>
      <c r="P712" s="14"/>
      <c r="Q712" s="71"/>
      <c r="R712"/>
      <c r="S712"/>
      <c r="T712"/>
      <c r="U712"/>
      <c r="V712"/>
      <c r="W712"/>
      <c r="X712"/>
      <c r="Y712"/>
      <c r="Z712"/>
      <c r="AA712"/>
      <c r="AB712"/>
      <c r="AC712"/>
      <c r="AD712"/>
      <c r="AE712"/>
      <c r="AF712"/>
      <c r="AG712"/>
      <c r="AH712"/>
      <c r="AI712"/>
      <c r="AJ712"/>
      <c r="AK712"/>
      <c r="AL712"/>
      <c r="AM712"/>
      <c r="AN712"/>
      <c r="AO712"/>
      <c r="AP712"/>
      <c r="AQ712"/>
      <c r="AR712"/>
      <c r="AS712"/>
      <c r="AT712"/>
      <c r="AU712"/>
      <c r="AV712"/>
      <c r="AW712"/>
      <c r="AX712"/>
      <c r="AY712"/>
      <c r="AZ712"/>
      <c r="BA712"/>
      <c r="BB712"/>
      <c r="BC712"/>
      <c r="BD712"/>
      <c r="BE712"/>
      <c r="BF712"/>
      <c r="BG712"/>
      <c r="BH712"/>
      <c r="BI712"/>
      <c r="BJ712"/>
      <c r="BK712"/>
      <c r="BL712"/>
      <c r="BM712"/>
      <c r="BN712"/>
      <c r="BO712"/>
      <c r="BP712"/>
      <c r="BQ712"/>
      <c r="BR712"/>
      <c r="BS712"/>
      <c r="BT712"/>
      <c r="BU712"/>
      <c r="BV712"/>
      <c r="BW712"/>
      <c r="BX712"/>
      <c r="BY712"/>
      <c r="BZ712"/>
      <c r="CA712"/>
      <c r="CB712"/>
      <c r="CC712"/>
      <c r="CD712"/>
      <c r="CE712"/>
      <c r="CF712"/>
      <c r="CG712"/>
      <c r="CH712"/>
      <c r="CI712"/>
      <c r="CJ712"/>
      <c r="CK712"/>
      <c r="CL712"/>
      <c r="CM712"/>
      <c r="CN712"/>
      <c r="CO712"/>
      <c r="CP712"/>
      <c r="CQ712"/>
      <c r="CR712"/>
      <c r="CS712"/>
      <c r="CT712"/>
      <c r="CU712"/>
      <c r="CV712"/>
      <c r="CW712"/>
      <c r="CX712"/>
      <c r="CY712"/>
      <c r="CZ712"/>
      <c r="DA712"/>
      <c r="DB712"/>
      <c r="DC712"/>
      <c r="DD712"/>
      <c r="DE712"/>
      <c r="DF712"/>
      <c r="DG712"/>
      <c r="DH712"/>
      <c r="DI712"/>
      <c r="DJ712"/>
      <c r="DK712"/>
      <c r="DL712"/>
      <c r="DM712"/>
      <c r="DN712"/>
      <c r="DO712"/>
      <c r="DP712"/>
      <c r="DQ712"/>
      <c r="DR712"/>
      <c r="DS712"/>
      <c r="DT712"/>
      <c r="DU712"/>
      <c r="DV712"/>
      <c r="DW712"/>
      <c r="DX712"/>
      <c r="DY712"/>
      <c r="DZ712"/>
      <c r="EA712"/>
      <c r="EB712"/>
      <c r="EC712"/>
      <c r="ED712"/>
      <c r="EE712"/>
      <c r="EF712"/>
      <c r="EG712"/>
      <c r="EH712"/>
      <c r="EI712"/>
      <c r="EJ712"/>
      <c r="EK712"/>
      <c r="EL712"/>
      <c r="EM712"/>
      <c r="EN712"/>
      <c r="EO712"/>
      <c r="EP712"/>
      <c r="EQ712"/>
      <c r="ER712"/>
      <c r="ES712"/>
      <c r="ET712"/>
      <c r="EU712"/>
      <c r="EV712"/>
      <c r="EW712"/>
      <c r="EX712"/>
      <c r="EY712"/>
      <c r="EZ712"/>
      <c r="FA712"/>
      <c r="FB712"/>
      <c r="FC712"/>
      <c r="FD712"/>
      <c r="FE712"/>
      <c r="FF712"/>
      <c r="FG712"/>
      <c r="FH712"/>
      <c r="FI712"/>
      <c r="FJ712"/>
      <c r="FK712"/>
      <c r="FL712"/>
      <c r="FM712"/>
      <c r="FN712"/>
      <c r="FO712"/>
      <c r="FP712"/>
      <c r="FQ712"/>
      <c r="FR712"/>
      <c r="FS712"/>
      <c r="FT712"/>
      <c r="FU712"/>
      <c r="FV712"/>
      <c r="FW712"/>
      <c r="FX712"/>
      <c r="FY712"/>
      <c r="FZ712"/>
      <c r="GA712"/>
      <c r="GB712"/>
      <c r="GC712"/>
      <c r="GD712"/>
      <c r="GE712"/>
      <c r="GF712"/>
      <c r="GG712"/>
      <c r="GH712"/>
      <c r="GI712"/>
      <c r="GJ712"/>
      <c r="GK712"/>
      <c r="GL712"/>
      <c r="GM712"/>
      <c r="GN712"/>
      <c r="GO712"/>
      <c r="GP712"/>
      <c r="GQ712"/>
      <c r="GR712"/>
      <c r="GS712"/>
      <c r="GT712"/>
      <c r="GU712"/>
      <c r="GV712"/>
      <c r="GW712"/>
      <c r="GX712"/>
      <c r="GY712"/>
      <c r="GZ712"/>
      <c r="HA712"/>
      <c r="HB712"/>
      <c r="HC712"/>
      <c r="HD712"/>
      <c r="HE712"/>
      <c r="HF712"/>
      <c r="HG712"/>
      <c r="HH712"/>
      <c r="HI712"/>
      <c r="HJ712"/>
      <c r="HK712"/>
      <c r="HL712"/>
      <c r="HM712"/>
      <c r="HN712"/>
      <c r="HO712"/>
      <c r="HP712"/>
      <c r="HQ712"/>
      <c r="HR712"/>
      <c r="HS712"/>
      <c r="HT712"/>
      <c r="HU712"/>
      <c r="HV712"/>
      <c r="HW712"/>
      <c r="HX712"/>
      <c r="HY712"/>
      <c r="HZ712"/>
      <c r="IA712"/>
    </row>
    <row r="713" spans="1:17" s="90" customFormat="1" ht="36" customHeight="1">
      <c r="A713" s="80" t="s">
        <v>407</v>
      </c>
      <c r="B713" s="86"/>
      <c r="C713" s="86"/>
      <c r="D713" s="87"/>
      <c r="E713" s="87"/>
      <c r="F713" s="87">
        <f>D713</f>
        <v>0</v>
      </c>
      <c r="G713" s="87">
        <f>G717*G719</f>
        <v>679500</v>
      </c>
      <c r="H713" s="87">
        <f>H715</f>
        <v>750500</v>
      </c>
      <c r="I713" s="87"/>
      <c r="J713" s="87">
        <f>G713+H713</f>
        <v>1430000</v>
      </c>
      <c r="K713" s="87"/>
      <c r="L713" s="87"/>
      <c r="M713" s="87"/>
      <c r="N713" s="87">
        <f>N717*N719</f>
        <v>758500</v>
      </c>
      <c r="O713" s="87">
        <f>O717*O719</f>
        <v>2221500</v>
      </c>
      <c r="P713" s="87">
        <f>N713+O713</f>
        <v>2980000</v>
      </c>
      <c r="Q713" s="103"/>
    </row>
    <row r="714" spans="1:235" ht="11.25">
      <c r="A714" s="20" t="s">
        <v>4</v>
      </c>
      <c r="B714" s="7"/>
      <c r="C714" s="7"/>
      <c r="D714" s="14"/>
      <c r="E714" s="14"/>
      <c r="F714" s="14"/>
      <c r="G714" s="14"/>
      <c r="H714" s="14"/>
      <c r="I714" s="14"/>
      <c r="J714" s="14"/>
      <c r="K714" s="14"/>
      <c r="L714" s="14"/>
      <c r="M714" s="14"/>
      <c r="N714" s="14"/>
      <c r="O714" s="14"/>
      <c r="P714" s="14"/>
      <c r="Q714" s="71"/>
      <c r="R714"/>
      <c r="S714"/>
      <c r="T714"/>
      <c r="U714"/>
      <c r="V714"/>
      <c r="W714"/>
      <c r="X714"/>
      <c r="Y714"/>
      <c r="Z714"/>
      <c r="AA714"/>
      <c r="AB714"/>
      <c r="AC714"/>
      <c r="AD714"/>
      <c r="AE714"/>
      <c r="AF714"/>
      <c r="AG714"/>
      <c r="AH714"/>
      <c r="AI714"/>
      <c r="AJ714"/>
      <c r="AK714"/>
      <c r="AL714"/>
      <c r="AM714"/>
      <c r="AN714"/>
      <c r="AO714"/>
      <c r="AP714"/>
      <c r="AQ714"/>
      <c r="AR714"/>
      <c r="AS714"/>
      <c r="AT714"/>
      <c r="AU714"/>
      <c r="AV714"/>
      <c r="AW714"/>
      <c r="AX714"/>
      <c r="AY714"/>
      <c r="AZ714"/>
      <c r="BA714"/>
      <c r="BB714"/>
      <c r="BC714"/>
      <c r="BD714"/>
      <c r="BE714"/>
      <c r="BF714"/>
      <c r="BG714"/>
      <c r="BH714"/>
      <c r="BI714"/>
      <c r="BJ714"/>
      <c r="BK714"/>
      <c r="BL714"/>
      <c r="BM714"/>
      <c r="BN714"/>
      <c r="BO714"/>
      <c r="BP714"/>
      <c r="BQ714"/>
      <c r="BR714"/>
      <c r="BS714"/>
      <c r="BT714"/>
      <c r="BU714"/>
      <c r="BV714"/>
      <c r="BW714"/>
      <c r="BX714"/>
      <c r="BY714"/>
      <c r="BZ714"/>
      <c r="CA714"/>
      <c r="CB714"/>
      <c r="CC714"/>
      <c r="CD714"/>
      <c r="CE714"/>
      <c r="CF714"/>
      <c r="CG714"/>
      <c r="CH714"/>
      <c r="CI714"/>
      <c r="CJ714"/>
      <c r="CK714"/>
      <c r="CL714"/>
      <c r="CM714"/>
      <c r="CN714"/>
      <c r="CO714"/>
      <c r="CP714"/>
      <c r="CQ714"/>
      <c r="CR714"/>
      <c r="CS714"/>
      <c r="CT714"/>
      <c r="CU714"/>
      <c r="CV714"/>
      <c r="CW714"/>
      <c r="CX714"/>
      <c r="CY714"/>
      <c r="CZ714"/>
      <c r="DA714"/>
      <c r="DB714"/>
      <c r="DC714"/>
      <c r="DD714"/>
      <c r="DE714"/>
      <c r="DF714"/>
      <c r="DG714"/>
      <c r="DH714"/>
      <c r="DI714"/>
      <c r="DJ714"/>
      <c r="DK714"/>
      <c r="DL714"/>
      <c r="DM714"/>
      <c r="DN714"/>
      <c r="DO714"/>
      <c r="DP714"/>
      <c r="DQ714"/>
      <c r="DR714"/>
      <c r="DS714"/>
      <c r="DT714"/>
      <c r="DU714"/>
      <c r="DV714"/>
      <c r="DW714"/>
      <c r="DX714"/>
      <c r="DY714"/>
      <c r="DZ714"/>
      <c r="EA714"/>
      <c r="EB714"/>
      <c r="EC714"/>
      <c r="ED714"/>
      <c r="EE714"/>
      <c r="EF714"/>
      <c r="EG714"/>
      <c r="EH714"/>
      <c r="EI714"/>
      <c r="EJ714"/>
      <c r="EK714"/>
      <c r="EL714"/>
      <c r="EM714"/>
      <c r="EN714"/>
      <c r="EO714"/>
      <c r="EP714"/>
      <c r="EQ714"/>
      <c r="ER714"/>
      <c r="ES714"/>
      <c r="ET714"/>
      <c r="EU714"/>
      <c r="EV714"/>
      <c r="EW714"/>
      <c r="EX714"/>
      <c r="EY714"/>
      <c r="EZ714"/>
      <c r="FA714"/>
      <c r="FB714"/>
      <c r="FC714"/>
      <c r="FD714"/>
      <c r="FE714"/>
      <c r="FF714"/>
      <c r="FG714"/>
      <c r="FH714"/>
      <c r="FI714"/>
      <c r="FJ714"/>
      <c r="FK714"/>
      <c r="FL714"/>
      <c r="FM714"/>
      <c r="FN714"/>
      <c r="FO714"/>
      <c r="FP714"/>
      <c r="FQ714"/>
      <c r="FR714"/>
      <c r="FS714"/>
      <c r="FT714"/>
      <c r="FU714"/>
      <c r="FV714"/>
      <c r="FW714"/>
      <c r="FX714"/>
      <c r="FY714"/>
      <c r="FZ714"/>
      <c r="GA714"/>
      <c r="GB714"/>
      <c r="GC714"/>
      <c r="GD714"/>
      <c r="GE714"/>
      <c r="GF714"/>
      <c r="GG714"/>
      <c r="GH714"/>
      <c r="GI714"/>
      <c r="GJ714"/>
      <c r="GK714"/>
      <c r="GL714"/>
      <c r="GM714"/>
      <c r="GN714"/>
      <c r="GO714"/>
      <c r="GP714"/>
      <c r="GQ714"/>
      <c r="GR714"/>
      <c r="GS714"/>
      <c r="GT714"/>
      <c r="GU714"/>
      <c r="GV714"/>
      <c r="GW714"/>
      <c r="GX714"/>
      <c r="GY714"/>
      <c r="GZ714"/>
      <c r="HA714"/>
      <c r="HB714"/>
      <c r="HC714"/>
      <c r="HD714"/>
      <c r="HE714"/>
      <c r="HF714"/>
      <c r="HG714"/>
      <c r="HH714"/>
      <c r="HI714"/>
      <c r="HJ714"/>
      <c r="HK714"/>
      <c r="HL714"/>
      <c r="HM714"/>
      <c r="HN714"/>
      <c r="HO714"/>
      <c r="HP714"/>
      <c r="HQ714"/>
      <c r="HR714"/>
      <c r="HS714"/>
      <c r="HT714"/>
      <c r="HU714"/>
      <c r="HV714"/>
      <c r="HW714"/>
      <c r="HX714"/>
      <c r="HY714"/>
      <c r="HZ714"/>
      <c r="IA714"/>
    </row>
    <row r="715" spans="1:235" ht="11.25">
      <c r="A715" s="21" t="s">
        <v>63</v>
      </c>
      <c r="B715" s="7"/>
      <c r="C715" s="7"/>
      <c r="D715" s="14"/>
      <c r="E715" s="14"/>
      <c r="F715" s="14">
        <f>D715</f>
        <v>0</v>
      </c>
      <c r="G715" s="14">
        <v>679500</v>
      </c>
      <c r="H715" s="14">
        <v>750500</v>
      </c>
      <c r="I715" s="14"/>
      <c r="J715" s="14">
        <f>G715+H715</f>
        <v>1430000</v>
      </c>
      <c r="K715" s="14"/>
      <c r="L715" s="14"/>
      <c r="M715" s="14"/>
      <c r="N715" s="14">
        <v>758500</v>
      </c>
      <c r="O715" s="14">
        <v>2221500</v>
      </c>
      <c r="P715" s="14">
        <f>N715+O715</f>
        <v>2980000</v>
      </c>
      <c r="Q715" s="71"/>
      <c r="R715"/>
      <c r="S715"/>
      <c r="T715"/>
      <c r="U715"/>
      <c r="V715"/>
      <c r="W715"/>
      <c r="X715"/>
      <c r="Y715"/>
      <c r="Z715"/>
      <c r="AA715"/>
      <c r="AB715"/>
      <c r="AC715"/>
      <c r="AD715"/>
      <c r="AE715"/>
      <c r="AF715"/>
      <c r="AG715"/>
      <c r="AH715"/>
      <c r="AI715"/>
      <c r="AJ715"/>
      <c r="AK715"/>
      <c r="AL715"/>
      <c r="AM715"/>
      <c r="AN715"/>
      <c r="AO715"/>
      <c r="AP715"/>
      <c r="AQ715"/>
      <c r="AR715"/>
      <c r="AS715"/>
      <c r="AT715"/>
      <c r="AU715"/>
      <c r="AV715"/>
      <c r="AW715"/>
      <c r="AX715"/>
      <c r="AY715"/>
      <c r="AZ715"/>
      <c r="BA715"/>
      <c r="BB715"/>
      <c r="BC715"/>
      <c r="BD715"/>
      <c r="BE715"/>
      <c r="BF715"/>
      <c r="BG715"/>
      <c r="BH715"/>
      <c r="BI715"/>
      <c r="BJ715"/>
      <c r="BK715"/>
      <c r="BL715"/>
      <c r="BM715"/>
      <c r="BN715"/>
      <c r="BO715"/>
      <c r="BP715"/>
      <c r="BQ715"/>
      <c r="BR715"/>
      <c r="BS715"/>
      <c r="BT715"/>
      <c r="BU715"/>
      <c r="BV715"/>
      <c r="BW715"/>
      <c r="BX715"/>
      <c r="BY715"/>
      <c r="BZ715"/>
      <c r="CA715"/>
      <c r="CB715"/>
      <c r="CC715"/>
      <c r="CD715"/>
      <c r="CE715"/>
      <c r="CF715"/>
      <c r="CG715"/>
      <c r="CH715"/>
      <c r="CI715"/>
      <c r="CJ715"/>
      <c r="CK715"/>
      <c r="CL715"/>
      <c r="CM715"/>
      <c r="CN715"/>
      <c r="CO715"/>
      <c r="CP715"/>
      <c r="CQ715"/>
      <c r="CR715"/>
      <c r="CS715"/>
      <c r="CT715"/>
      <c r="CU715"/>
      <c r="CV715"/>
      <c r="CW715"/>
      <c r="CX715"/>
      <c r="CY715"/>
      <c r="CZ715"/>
      <c r="DA715"/>
      <c r="DB715"/>
      <c r="DC715"/>
      <c r="DD715"/>
      <c r="DE715"/>
      <c r="DF715"/>
      <c r="DG715"/>
      <c r="DH715"/>
      <c r="DI715"/>
      <c r="DJ715"/>
      <c r="DK715"/>
      <c r="DL715"/>
      <c r="DM715"/>
      <c r="DN715"/>
      <c r="DO715"/>
      <c r="DP715"/>
      <c r="DQ715"/>
      <c r="DR715"/>
      <c r="DS715"/>
      <c r="DT715"/>
      <c r="DU715"/>
      <c r="DV715"/>
      <c r="DW715"/>
      <c r="DX715"/>
      <c r="DY715"/>
      <c r="DZ715"/>
      <c r="EA715"/>
      <c r="EB715"/>
      <c r="EC715"/>
      <c r="ED715"/>
      <c r="EE715"/>
      <c r="EF715"/>
      <c r="EG715"/>
      <c r="EH715"/>
      <c r="EI715"/>
      <c r="EJ715"/>
      <c r="EK715"/>
      <c r="EL715"/>
      <c r="EM715"/>
      <c r="EN715"/>
      <c r="EO715"/>
      <c r="EP715"/>
      <c r="EQ715"/>
      <c r="ER715"/>
      <c r="ES715"/>
      <c r="ET715"/>
      <c r="EU715"/>
      <c r="EV715"/>
      <c r="EW715"/>
      <c r="EX715"/>
      <c r="EY715"/>
      <c r="EZ715"/>
      <c r="FA715"/>
      <c r="FB715"/>
      <c r="FC715"/>
      <c r="FD715"/>
      <c r="FE715"/>
      <c r="FF715"/>
      <c r="FG715"/>
      <c r="FH715"/>
      <c r="FI715"/>
      <c r="FJ715"/>
      <c r="FK715"/>
      <c r="FL715"/>
      <c r="FM715"/>
      <c r="FN715"/>
      <c r="FO715"/>
      <c r="FP715"/>
      <c r="FQ715"/>
      <c r="FR715"/>
      <c r="FS715"/>
      <c r="FT715"/>
      <c r="FU715"/>
      <c r="FV715"/>
      <c r="FW715"/>
      <c r="FX715"/>
      <c r="FY715"/>
      <c r="FZ715"/>
      <c r="GA715"/>
      <c r="GB715"/>
      <c r="GC715"/>
      <c r="GD715"/>
      <c r="GE715"/>
      <c r="GF715"/>
      <c r="GG715"/>
      <c r="GH715"/>
      <c r="GI715"/>
      <c r="GJ715"/>
      <c r="GK715"/>
      <c r="GL715"/>
      <c r="GM715"/>
      <c r="GN715"/>
      <c r="GO715"/>
      <c r="GP715"/>
      <c r="GQ715"/>
      <c r="GR715"/>
      <c r="GS715"/>
      <c r="GT715"/>
      <c r="GU715"/>
      <c r="GV715"/>
      <c r="GW715"/>
      <c r="GX715"/>
      <c r="GY715"/>
      <c r="GZ715"/>
      <c r="HA715"/>
      <c r="HB715"/>
      <c r="HC715"/>
      <c r="HD715"/>
      <c r="HE715"/>
      <c r="HF715"/>
      <c r="HG715"/>
      <c r="HH715"/>
      <c r="HI715"/>
      <c r="HJ715"/>
      <c r="HK715"/>
      <c r="HL715"/>
      <c r="HM715"/>
      <c r="HN715"/>
      <c r="HO715"/>
      <c r="HP715"/>
      <c r="HQ715"/>
      <c r="HR715"/>
      <c r="HS715"/>
      <c r="HT715"/>
      <c r="HU715"/>
      <c r="HV715"/>
      <c r="HW715"/>
      <c r="HX715"/>
      <c r="HY715"/>
      <c r="HZ715"/>
      <c r="IA715"/>
    </row>
    <row r="716" spans="1:235" ht="11.25">
      <c r="A716" s="20" t="s">
        <v>5</v>
      </c>
      <c r="B716" s="7"/>
      <c r="C716" s="7"/>
      <c r="D716" s="14"/>
      <c r="E716" s="14"/>
      <c r="F716" s="14"/>
      <c r="G716" s="14"/>
      <c r="H716" s="14"/>
      <c r="I716" s="14"/>
      <c r="J716" s="14"/>
      <c r="K716" s="14"/>
      <c r="L716" s="14"/>
      <c r="M716" s="14"/>
      <c r="N716" s="14"/>
      <c r="O716" s="14"/>
      <c r="P716" s="14"/>
      <c r="Q716" s="71"/>
      <c r="R716"/>
      <c r="S716"/>
      <c r="T716"/>
      <c r="U716"/>
      <c r="V716"/>
      <c r="W716"/>
      <c r="X716"/>
      <c r="Y716"/>
      <c r="Z716"/>
      <c r="AA716"/>
      <c r="AB716"/>
      <c r="AC716"/>
      <c r="AD716"/>
      <c r="AE716"/>
      <c r="AF716"/>
      <c r="AG716"/>
      <c r="AH716"/>
      <c r="AI716"/>
      <c r="AJ716"/>
      <c r="AK716"/>
      <c r="AL716"/>
      <c r="AM716"/>
      <c r="AN716"/>
      <c r="AO716"/>
      <c r="AP716"/>
      <c r="AQ716"/>
      <c r="AR716"/>
      <c r="AS716"/>
      <c r="AT716"/>
      <c r="AU716"/>
      <c r="AV716"/>
      <c r="AW716"/>
      <c r="AX716"/>
      <c r="AY716"/>
      <c r="AZ716"/>
      <c r="BA716"/>
      <c r="BB716"/>
      <c r="BC716"/>
      <c r="BD716"/>
      <c r="BE716"/>
      <c r="BF716"/>
      <c r="BG716"/>
      <c r="BH716"/>
      <c r="BI716"/>
      <c r="BJ716"/>
      <c r="BK716"/>
      <c r="BL716"/>
      <c r="BM716"/>
      <c r="BN716"/>
      <c r="BO716"/>
      <c r="BP716"/>
      <c r="BQ716"/>
      <c r="BR716"/>
      <c r="BS716"/>
      <c r="BT716"/>
      <c r="BU716"/>
      <c r="BV716"/>
      <c r="BW716"/>
      <c r="BX716"/>
      <c r="BY716"/>
      <c r="BZ716"/>
      <c r="CA716"/>
      <c r="CB716"/>
      <c r="CC716"/>
      <c r="CD716"/>
      <c r="CE716"/>
      <c r="CF716"/>
      <c r="CG716"/>
      <c r="CH716"/>
      <c r="CI716"/>
      <c r="CJ716"/>
      <c r="CK716"/>
      <c r="CL716"/>
      <c r="CM716"/>
      <c r="CN716"/>
      <c r="CO716"/>
      <c r="CP716"/>
      <c r="CQ716"/>
      <c r="CR716"/>
      <c r="CS716"/>
      <c r="CT716"/>
      <c r="CU716"/>
      <c r="CV716"/>
      <c r="CW716"/>
      <c r="CX716"/>
      <c r="CY716"/>
      <c r="CZ716"/>
      <c r="DA716"/>
      <c r="DB716"/>
      <c r="DC716"/>
      <c r="DD716"/>
      <c r="DE716"/>
      <c r="DF716"/>
      <c r="DG716"/>
      <c r="DH716"/>
      <c r="DI716"/>
      <c r="DJ716"/>
      <c r="DK716"/>
      <c r="DL716"/>
      <c r="DM716"/>
      <c r="DN716"/>
      <c r="DO716"/>
      <c r="DP716"/>
      <c r="DQ716"/>
      <c r="DR716"/>
      <c r="DS716"/>
      <c r="DT716"/>
      <c r="DU716"/>
      <c r="DV716"/>
      <c r="DW716"/>
      <c r="DX716"/>
      <c r="DY716"/>
      <c r="DZ716"/>
      <c r="EA716"/>
      <c r="EB716"/>
      <c r="EC716"/>
      <c r="ED716"/>
      <c r="EE716"/>
      <c r="EF716"/>
      <c r="EG716"/>
      <c r="EH716"/>
      <c r="EI716"/>
      <c r="EJ716"/>
      <c r="EK716"/>
      <c r="EL716"/>
      <c r="EM716"/>
      <c r="EN716"/>
      <c r="EO716"/>
      <c r="EP716"/>
      <c r="EQ716"/>
      <c r="ER716"/>
      <c r="ES716"/>
      <c r="ET716"/>
      <c r="EU716"/>
      <c r="EV716"/>
      <c r="EW716"/>
      <c r="EX716"/>
      <c r="EY716"/>
      <c r="EZ716"/>
      <c r="FA716"/>
      <c r="FB716"/>
      <c r="FC716"/>
      <c r="FD716"/>
      <c r="FE716"/>
      <c r="FF716"/>
      <c r="FG716"/>
      <c r="FH716"/>
      <c r="FI716"/>
      <c r="FJ716"/>
      <c r="FK716"/>
      <c r="FL716"/>
      <c r="FM716"/>
      <c r="FN716"/>
      <c r="FO716"/>
      <c r="FP716"/>
      <c r="FQ716"/>
      <c r="FR716"/>
      <c r="FS716"/>
      <c r="FT716"/>
      <c r="FU716"/>
      <c r="FV716"/>
      <c r="FW716"/>
      <c r="FX716"/>
      <c r="FY716"/>
      <c r="FZ716"/>
      <c r="GA716"/>
      <c r="GB716"/>
      <c r="GC716"/>
      <c r="GD716"/>
      <c r="GE716"/>
      <c r="GF716"/>
      <c r="GG716"/>
      <c r="GH716"/>
      <c r="GI716"/>
      <c r="GJ716"/>
      <c r="GK716"/>
      <c r="GL716"/>
      <c r="GM716"/>
      <c r="GN716"/>
      <c r="GO716"/>
      <c r="GP716"/>
      <c r="GQ716"/>
      <c r="GR716"/>
      <c r="GS716"/>
      <c r="GT716"/>
      <c r="GU716"/>
      <c r="GV716"/>
      <c r="GW716"/>
      <c r="GX716"/>
      <c r="GY716"/>
      <c r="GZ716"/>
      <c r="HA716"/>
      <c r="HB716"/>
      <c r="HC716"/>
      <c r="HD716"/>
      <c r="HE716"/>
      <c r="HF716"/>
      <c r="HG716"/>
      <c r="HH716"/>
      <c r="HI716"/>
      <c r="HJ716"/>
      <c r="HK716"/>
      <c r="HL716"/>
      <c r="HM716"/>
      <c r="HN716"/>
      <c r="HO716"/>
      <c r="HP716"/>
      <c r="HQ716"/>
      <c r="HR716"/>
      <c r="HS716"/>
      <c r="HT716"/>
      <c r="HU716"/>
      <c r="HV716"/>
      <c r="HW716"/>
      <c r="HX716"/>
      <c r="HY716"/>
      <c r="HZ716"/>
      <c r="IA716"/>
    </row>
    <row r="717" spans="1:235" ht="22.5">
      <c r="A717" s="21" t="s">
        <v>307</v>
      </c>
      <c r="B717" s="7"/>
      <c r="C717" s="7"/>
      <c r="D717" s="14"/>
      <c r="E717" s="14"/>
      <c r="F717" s="14"/>
      <c r="G717" s="14">
        <v>1</v>
      </c>
      <c r="H717" s="14">
        <v>1</v>
      </c>
      <c r="I717" s="14"/>
      <c r="J717" s="14">
        <v>1</v>
      </c>
      <c r="K717" s="14"/>
      <c r="L717" s="14"/>
      <c r="M717" s="14"/>
      <c r="N717" s="14">
        <v>1</v>
      </c>
      <c r="O717" s="14">
        <v>1</v>
      </c>
      <c r="P717" s="14">
        <v>1</v>
      </c>
      <c r="Q717" s="71"/>
      <c r="R717"/>
      <c r="S717"/>
      <c r="T717"/>
      <c r="U717"/>
      <c r="V717"/>
      <c r="W717"/>
      <c r="X717"/>
      <c r="Y717"/>
      <c r="Z717"/>
      <c r="AA717"/>
      <c r="AB717"/>
      <c r="AC717"/>
      <c r="AD717"/>
      <c r="AE717"/>
      <c r="AF717"/>
      <c r="AG717"/>
      <c r="AH717"/>
      <c r="AI717"/>
      <c r="AJ717"/>
      <c r="AK717"/>
      <c r="AL717"/>
      <c r="AM717"/>
      <c r="AN717"/>
      <c r="AO717"/>
      <c r="AP717"/>
      <c r="AQ717"/>
      <c r="AR717"/>
      <c r="AS717"/>
      <c r="AT717"/>
      <c r="AU717"/>
      <c r="AV717"/>
      <c r="AW717"/>
      <c r="AX717"/>
      <c r="AY717"/>
      <c r="AZ717"/>
      <c r="BA717"/>
      <c r="BB717"/>
      <c r="BC717"/>
      <c r="BD717"/>
      <c r="BE717"/>
      <c r="BF717"/>
      <c r="BG717"/>
      <c r="BH717"/>
      <c r="BI717"/>
      <c r="BJ717"/>
      <c r="BK717"/>
      <c r="BL717"/>
      <c r="BM717"/>
      <c r="BN717"/>
      <c r="BO717"/>
      <c r="BP717"/>
      <c r="BQ717"/>
      <c r="BR717"/>
      <c r="BS717"/>
      <c r="BT717"/>
      <c r="BU717"/>
      <c r="BV717"/>
      <c r="BW717"/>
      <c r="BX717"/>
      <c r="BY717"/>
      <c r="BZ717"/>
      <c r="CA717"/>
      <c r="CB717"/>
      <c r="CC717"/>
      <c r="CD717"/>
      <c r="CE717"/>
      <c r="CF717"/>
      <c r="CG717"/>
      <c r="CH717"/>
      <c r="CI717"/>
      <c r="CJ717"/>
      <c r="CK717"/>
      <c r="CL717"/>
      <c r="CM717"/>
      <c r="CN717"/>
      <c r="CO717"/>
      <c r="CP717"/>
      <c r="CQ717"/>
      <c r="CR717"/>
      <c r="CS717"/>
      <c r="CT717"/>
      <c r="CU717"/>
      <c r="CV717"/>
      <c r="CW717"/>
      <c r="CX717"/>
      <c r="CY717"/>
      <c r="CZ717"/>
      <c r="DA717"/>
      <c r="DB717"/>
      <c r="DC717"/>
      <c r="DD717"/>
      <c r="DE717"/>
      <c r="DF717"/>
      <c r="DG717"/>
      <c r="DH717"/>
      <c r="DI717"/>
      <c r="DJ717"/>
      <c r="DK717"/>
      <c r="DL717"/>
      <c r="DM717"/>
      <c r="DN717"/>
      <c r="DO717"/>
      <c r="DP717"/>
      <c r="DQ717"/>
      <c r="DR717"/>
      <c r="DS717"/>
      <c r="DT717"/>
      <c r="DU717"/>
      <c r="DV717"/>
      <c r="DW717"/>
      <c r="DX717"/>
      <c r="DY717"/>
      <c r="DZ717"/>
      <c r="EA717"/>
      <c r="EB717"/>
      <c r="EC717"/>
      <c r="ED717"/>
      <c r="EE717"/>
      <c r="EF717"/>
      <c r="EG717"/>
      <c r="EH717"/>
      <c r="EI717"/>
      <c r="EJ717"/>
      <c r="EK717"/>
      <c r="EL717"/>
      <c r="EM717"/>
      <c r="EN717"/>
      <c r="EO717"/>
      <c r="EP717"/>
      <c r="EQ717"/>
      <c r="ER717"/>
      <c r="ES717"/>
      <c r="ET717"/>
      <c r="EU717"/>
      <c r="EV717"/>
      <c r="EW717"/>
      <c r="EX717"/>
      <c r="EY717"/>
      <c r="EZ717"/>
      <c r="FA717"/>
      <c r="FB717"/>
      <c r="FC717"/>
      <c r="FD717"/>
      <c r="FE717"/>
      <c r="FF717"/>
      <c r="FG717"/>
      <c r="FH717"/>
      <c r="FI717"/>
      <c r="FJ717"/>
      <c r="FK717"/>
      <c r="FL717"/>
      <c r="FM717"/>
      <c r="FN717"/>
      <c r="FO717"/>
      <c r="FP717"/>
      <c r="FQ717"/>
      <c r="FR717"/>
      <c r="FS717"/>
      <c r="FT717"/>
      <c r="FU717"/>
      <c r="FV717"/>
      <c r="FW717"/>
      <c r="FX717"/>
      <c r="FY717"/>
      <c r="FZ717"/>
      <c r="GA717"/>
      <c r="GB717"/>
      <c r="GC717"/>
      <c r="GD717"/>
      <c r="GE717"/>
      <c r="GF717"/>
      <c r="GG717"/>
      <c r="GH717"/>
      <c r="GI717"/>
      <c r="GJ717"/>
      <c r="GK717"/>
      <c r="GL717"/>
      <c r="GM717"/>
      <c r="GN717"/>
      <c r="GO717"/>
      <c r="GP717"/>
      <c r="GQ717"/>
      <c r="GR717"/>
      <c r="GS717"/>
      <c r="GT717"/>
      <c r="GU717"/>
      <c r="GV717"/>
      <c r="GW717"/>
      <c r="GX717"/>
      <c r="GY717"/>
      <c r="GZ717"/>
      <c r="HA717"/>
      <c r="HB717"/>
      <c r="HC717"/>
      <c r="HD717"/>
      <c r="HE717"/>
      <c r="HF717"/>
      <c r="HG717"/>
      <c r="HH717"/>
      <c r="HI717"/>
      <c r="HJ717"/>
      <c r="HK717"/>
      <c r="HL717"/>
      <c r="HM717"/>
      <c r="HN717"/>
      <c r="HO717"/>
      <c r="HP717"/>
      <c r="HQ717"/>
      <c r="HR717"/>
      <c r="HS717"/>
      <c r="HT717"/>
      <c r="HU717"/>
      <c r="HV717"/>
      <c r="HW717"/>
      <c r="HX717"/>
      <c r="HY717"/>
      <c r="HZ717"/>
      <c r="IA717"/>
    </row>
    <row r="718" spans="1:235" ht="11.25">
      <c r="A718" s="20" t="s">
        <v>7</v>
      </c>
      <c r="B718" s="7"/>
      <c r="C718" s="7"/>
      <c r="D718" s="14"/>
      <c r="E718" s="14"/>
      <c r="F718" s="14"/>
      <c r="G718" s="14"/>
      <c r="H718" s="14"/>
      <c r="I718" s="14"/>
      <c r="J718" s="14"/>
      <c r="K718" s="14"/>
      <c r="L718" s="14"/>
      <c r="M718" s="14"/>
      <c r="N718" s="14"/>
      <c r="O718" s="14"/>
      <c r="P718" s="14"/>
      <c r="Q718" s="71"/>
      <c r="R718"/>
      <c r="S718"/>
      <c r="T718"/>
      <c r="U718"/>
      <c r="V718"/>
      <c r="W718"/>
      <c r="X718"/>
      <c r="Y718"/>
      <c r="Z718"/>
      <c r="AA718"/>
      <c r="AB718"/>
      <c r="AC718"/>
      <c r="AD718"/>
      <c r="AE718"/>
      <c r="AF718"/>
      <c r="AG718"/>
      <c r="AH718"/>
      <c r="AI718"/>
      <c r="AJ718"/>
      <c r="AK718"/>
      <c r="AL718"/>
      <c r="AM718"/>
      <c r="AN718"/>
      <c r="AO718"/>
      <c r="AP718"/>
      <c r="AQ718"/>
      <c r="AR718"/>
      <c r="AS718"/>
      <c r="AT718"/>
      <c r="AU718"/>
      <c r="AV718"/>
      <c r="AW718"/>
      <c r="AX718"/>
      <c r="AY718"/>
      <c r="AZ718"/>
      <c r="BA718"/>
      <c r="BB718"/>
      <c r="BC718"/>
      <c r="BD718"/>
      <c r="BE718"/>
      <c r="BF718"/>
      <c r="BG718"/>
      <c r="BH718"/>
      <c r="BI718"/>
      <c r="BJ718"/>
      <c r="BK718"/>
      <c r="BL718"/>
      <c r="BM718"/>
      <c r="BN718"/>
      <c r="BO718"/>
      <c r="BP718"/>
      <c r="BQ718"/>
      <c r="BR718"/>
      <c r="BS718"/>
      <c r="BT718"/>
      <c r="BU718"/>
      <c r="BV718"/>
      <c r="BW718"/>
      <c r="BX718"/>
      <c r="BY718"/>
      <c r="BZ718"/>
      <c r="CA718"/>
      <c r="CB718"/>
      <c r="CC718"/>
      <c r="CD718"/>
      <c r="CE718"/>
      <c r="CF718"/>
      <c r="CG718"/>
      <c r="CH718"/>
      <c r="CI718"/>
      <c r="CJ718"/>
      <c r="CK718"/>
      <c r="CL718"/>
      <c r="CM718"/>
      <c r="CN718"/>
      <c r="CO718"/>
      <c r="CP718"/>
      <c r="CQ718"/>
      <c r="CR718"/>
      <c r="CS718"/>
      <c r="CT718"/>
      <c r="CU718"/>
      <c r="CV718"/>
      <c r="CW718"/>
      <c r="CX718"/>
      <c r="CY718"/>
      <c r="CZ718"/>
      <c r="DA718"/>
      <c r="DB718"/>
      <c r="DC718"/>
      <c r="DD718"/>
      <c r="DE718"/>
      <c r="DF718"/>
      <c r="DG718"/>
      <c r="DH718"/>
      <c r="DI718"/>
      <c r="DJ718"/>
      <c r="DK718"/>
      <c r="DL718"/>
      <c r="DM718"/>
      <c r="DN718"/>
      <c r="DO718"/>
      <c r="DP718"/>
      <c r="DQ718"/>
      <c r="DR718"/>
      <c r="DS718"/>
      <c r="DT718"/>
      <c r="DU718"/>
      <c r="DV718"/>
      <c r="DW718"/>
      <c r="DX718"/>
      <c r="DY718"/>
      <c r="DZ718"/>
      <c r="EA718"/>
      <c r="EB718"/>
      <c r="EC718"/>
      <c r="ED718"/>
      <c r="EE718"/>
      <c r="EF718"/>
      <c r="EG718"/>
      <c r="EH718"/>
      <c r="EI718"/>
      <c r="EJ718"/>
      <c r="EK718"/>
      <c r="EL718"/>
      <c r="EM718"/>
      <c r="EN718"/>
      <c r="EO718"/>
      <c r="EP718"/>
      <c r="EQ718"/>
      <c r="ER718"/>
      <c r="ES718"/>
      <c r="ET718"/>
      <c r="EU718"/>
      <c r="EV718"/>
      <c r="EW718"/>
      <c r="EX718"/>
      <c r="EY718"/>
      <c r="EZ718"/>
      <c r="FA718"/>
      <c r="FB718"/>
      <c r="FC718"/>
      <c r="FD718"/>
      <c r="FE718"/>
      <c r="FF718"/>
      <c r="FG718"/>
      <c r="FH718"/>
      <c r="FI718"/>
      <c r="FJ718"/>
      <c r="FK718"/>
      <c r="FL718"/>
      <c r="FM718"/>
      <c r="FN718"/>
      <c r="FO718"/>
      <c r="FP718"/>
      <c r="FQ718"/>
      <c r="FR718"/>
      <c r="FS718"/>
      <c r="FT718"/>
      <c r="FU718"/>
      <c r="FV718"/>
      <c r="FW718"/>
      <c r="FX718"/>
      <c r="FY718"/>
      <c r="FZ718"/>
      <c r="GA718"/>
      <c r="GB718"/>
      <c r="GC718"/>
      <c r="GD718"/>
      <c r="GE718"/>
      <c r="GF718"/>
      <c r="GG718"/>
      <c r="GH718"/>
      <c r="GI718"/>
      <c r="GJ718"/>
      <c r="GK718"/>
      <c r="GL718"/>
      <c r="GM718"/>
      <c r="GN718"/>
      <c r="GO718"/>
      <c r="GP718"/>
      <c r="GQ718"/>
      <c r="GR718"/>
      <c r="GS718"/>
      <c r="GT718"/>
      <c r="GU718"/>
      <c r="GV718"/>
      <c r="GW718"/>
      <c r="GX718"/>
      <c r="GY718"/>
      <c r="GZ718"/>
      <c r="HA718"/>
      <c r="HB718"/>
      <c r="HC718"/>
      <c r="HD718"/>
      <c r="HE718"/>
      <c r="HF718"/>
      <c r="HG718"/>
      <c r="HH718"/>
      <c r="HI718"/>
      <c r="HJ718"/>
      <c r="HK718"/>
      <c r="HL718"/>
      <c r="HM718"/>
      <c r="HN718"/>
      <c r="HO718"/>
      <c r="HP718"/>
      <c r="HQ718"/>
      <c r="HR718"/>
      <c r="HS718"/>
      <c r="HT718"/>
      <c r="HU718"/>
      <c r="HV718"/>
      <c r="HW718"/>
      <c r="HX718"/>
      <c r="HY718"/>
      <c r="HZ718"/>
      <c r="IA718"/>
    </row>
    <row r="719" spans="1:235" ht="22.5">
      <c r="A719" s="21" t="s">
        <v>308</v>
      </c>
      <c r="B719" s="7"/>
      <c r="C719" s="7"/>
      <c r="D719" s="14"/>
      <c r="E719" s="14"/>
      <c r="F719" s="14"/>
      <c r="G719" s="14">
        <v>679500</v>
      </c>
      <c r="H719" s="14">
        <f>H715/H717</f>
        <v>750500</v>
      </c>
      <c r="I719" s="147"/>
      <c r="J719" s="147">
        <f>J715/J717</f>
        <v>1430000</v>
      </c>
      <c r="K719" s="147"/>
      <c r="L719" s="147"/>
      <c r="M719" s="147"/>
      <c r="N719" s="147">
        <v>758500</v>
      </c>
      <c r="O719" s="147">
        <v>2221500</v>
      </c>
      <c r="P719" s="14">
        <f>N719+O719</f>
        <v>2980000</v>
      </c>
      <c r="Q719" s="71"/>
      <c r="R719"/>
      <c r="S719"/>
      <c r="T719"/>
      <c r="U719"/>
      <c r="V719"/>
      <c r="W719"/>
      <c r="X719"/>
      <c r="Y719"/>
      <c r="Z719"/>
      <c r="AA719"/>
      <c r="AB719"/>
      <c r="AC719"/>
      <c r="AD719"/>
      <c r="AE719"/>
      <c r="AF719"/>
      <c r="AG719"/>
      <c r="AH719"/>
      <c r="AI719"/>
      <c r="AJ719"/>
      <c r="AK719"/>
      <c r="AL719"/>
      <c r="AM719"/>
      <c r="AN719"/>
      <c r="AO719"/>
      <c r="AP719"/>
      <c r="AQ719"/>
      <c r="AR719"/>
      <c r="AS719"/>
      <c r="AT719"/>
      <c r="AU719"/>
      <c r="AV719"/>
      <c r="AW719"/>
      <c r="AX719"/>
      <c r="AY719"/>
      <c r="AZ719"/>
      <c r="BA719"/>
      <c r="BB719"/>
      <c r="BC719"/>
      <c r="BD719"/>
      <c r="BE719"/>
      <c r="BF719"/>
      <c r="BG719"/>
      <c r="BH719"/>
      <c r="BI719"/>
      <c r="BJ719"/>
      <c r="BK719"/>
      <c r="BL719"/>
      <c r="BM719"/>
      <c r="BN719"/>
      <c r="BO719"/>
      <c r="BP719"/>
      <c r="BQ719"/>
      <c r="BR719"/>
      <c r="BS719"/>
      <c r="BT719"/>
      <c r="BU719"/>
      <c r="BV719"/>
      <c r="BW719"/>
      <c r="BX719"/>
      <c r="BY719"/>
      <c r="BZ719"/>
      <c r="CA719"/>
      <c r="CB719"/>
      <c r="CC719"/>
      <c r="CD719"/>
      <c r="CE719"/>
      <c r="CF719"/>
      <c r="CG719"/>
      <c r="CH719"/>
      <c r="CI719"/>
      <c r="CJ719"/>
      <c r="CK719"/>
      <c r="CL719"/>
      <c r="CM719"/>
      <c r="CN719"/>
      <c r="CO719"/>
      <c r="CP719"/>
      <c r="CQ719"/>
      <c r="CR719"/>
      <c r="CS719"/>
      <c r="CT719"/>
      <c r="CU719"/>
      <c r="CV719"/>
      <c r="CW719"/>
      <c r="CX719"/>
      <c r="CY719"/>
      <c r="CZ719"/>
      <c r="DA719"/>
      <c r="DB719"/>
      <c r="DC719"/>
      <c r="DD719"/>
      <c r="DE719"/>
      <c r="DF719"/>
      <c r="DG719"/>
      <c r="DH719"/>
      <c r="DI719"/>
      <c r="DJ719"/>
      <c r="DK719"/>
      <c r="DL719"/>
      <c r="DM719"/>
      <c r="DN719"/>
      <c r="DO719"/>
      <c r="DP719"/>
      <c r="DQ719"/>
      <c r="DR719"/>
      <c r="DS719"/>
      <c r="DT719"/>
      <c r="DU719"/>
      <c r="DV719"/>
      <c r="DW719"/>
      <c r="DX719"/>
      <c r="DY719"/>
      <c r="DZ719"/>
      <c r="EA719"/>
      <c r="EB719"/>
      <c r="EC719"/>
      <c r="ED719"/>
      <c r="EE719"/>
      <c r="EF719"/>
      <c r="EG719"/>
      <c r="EH719"/>
      <c r="EI719"/>
      <c r="EJ719"/>
      <c r="EK719"/>
      <c r="EL719"/>
      <c r="EM719"/>
      <c r="EN719"/>
      <c r="EO719"/>
      <c r="EP719"/>
      <c r="EQ719"/>
      <c r="ER719"/>
      <c r="ES719"/>
      <c r="ET719"/>
      <c r="EU719"/>
      <c r="EV719"/>
      <c r="EW719"/>
      <c r="EX719"/>
      <c r="EY719"/>
      <c r="EZ719"/>
      <c r="FA719"/>
      <c r="FB719"/>
      <c r="FC719"/>
      <c r="FD719"/>
      <c r="FE719"/>
      <c r="FF719"/>
      <c r="FG719"/>
      <c r="FH719"/>
      <c r="FI719"/>
      <c r="FJ719"/>
      <c r="FK719"/>
      <c r="FL719"/>
      <c r="FM719"/>
      <c r="FN719"/>
      <c r="FO719"/>
      <c r="FP719"/>
      <c r="FQ719"/>
      <c r="FR719"/>
      <c r="FS719"/>
      <c r="FT719"/>
      <c r="FU719"/>
      <c r="FV719"/>
      <c r="FW719"/>
      <c r="FX719"/>
      <c r="FY719"/>
      <c r="FZ719"/>
      <c r="GA719"/>
      <c r="GB719"/>
      <c r="GC719"/>
      <c r="GD719"/>
      <c r="GE719"/>
      <c r="GF719"/>
      <c r="GG719"/>
      <c r="GH719"/>
      <c r="GI719"/>
      <c r="GJ719"/>
      <c r="GK719"/>
      <c r="GL719"/>
      <c r="GM719"/>
      <c r="GN719"/>
      <c r="GO719"/>
      <c r="GP719"/>
      <c r="GQ719"/>
      <c r="GR719"/>
      <c r="GS719"/>
      <c r="GT719"/>
      <c r="GU719"/>
      <c r="GV719"/>
      <c r="GW719"/>
      <c r="GX719"/>
      <c r="GY719"/>
      <c r="GZ719"/>
      <c r="HA719"/>
      <c r="HB719"/>
      <c r="HC719"/>
      <c r="HD719"/>
      <c r="HE719"/>
      <c r="HF719"/>
      <c r="HG719"/>
      <c r="HH719"/>
      <c r="HI719"/>
      <c r="HJ719"/>
      <c r="HK719"/>
      <c r="HL719"/>
      <c r="HM719"/>
      <c r="HN719"/>
      <c r="HO719"/>
      <c r="HP719"/>
      <c r="HQ719"/>
      <c r="HR719"/>
      <c r="HS719"/>
      <c r="HT719"/>
      <c r="HU719"/>
      <c r="HV719"/>
      <c r="HW719"/>
      <c r="HX719"/>
      <c r="HY719"/>
      <c r="HZ719"/>
      <c r="IA719"/>
    </row>
    <row r="720" spans="1:17" s="83" customFormat="1" ht="12">
      <c r="A720" s="105" t="s">
        <v>429</v>
      </c>
      <c r="B720" s="75"/>
      <c r="C720" s="75"/>
      <c r="D720" s="87">
        <f>D723</f>
        <v>0</v>
      </c>
      <c r="E720" s="87">
        <v>0</v>
      </c>
      <c r="F720" s="87">
        <f>D720</f>
        <v>0</v>
      </c>
      <c r="G720" s="87">
        <f>G723</f>
        <v>2000000</v>
      </c>
      <c r="H720" s="87"/>
      <c r="I720" s="87">
        <f>I723</f>
        <v>0</v>
      </c>
      <c r="J720" s="87">
        <f>J723</f>
        <v>2000000</v>
      </c>
      <c r="K720" s="87"/>
      <c r="L720" s="87"/>
      <c r="M720" s="87"/>
      <c r="N720" s="87">
        <f>N723</f>
        <v>3200000</v>
      </c>
      <c r="O720" s="87"/>
      <c r="P720" s="87">
        <f>P723</f>
        <v>3200000</v>
      </c>
      <c r="Q720" s="82"/>
    </row>
    <row r="721" spans="1:235" ht="33.75">
      <c r="A721" s="22" t="s">
        <v>245</v>
      </c>
      <c r="B721" s="7"/>
      <c r="C721" s="7"/>
      <c r="D721" s="14"/>
      <c r="E721" s="14"/>
      <c r="F721" s="14"/>
      <c r="G721" s="14"/>
      <c r="H721" s="14"/>
      <c r="I721" s="14"/>
      <c r="J721" s="14"/>
      <c r="K721" s="14"/>
      <c r="L721" s="14"/>
      <c r="M721" s="14"/>
      <c r="N721" s="14"/>
      <c r="O721" s="14"/>
      <c r="P721" s="14"/>
      <c r="Q721" s="71"/>
      <c r="R721"/>
      <c r="S721"/>
      <c r="T721"/>
      <c r="U721"/>
      <c r="V721"/>
      <c r="W721"/>
      <c r="X721"/>
      <c r="Y721"/>
      <c r="Z721"/>
      <c r="AA721"/>
      <c r="AB721"/>
      <c r="AC721"/>
      <c r="AD721"/>
      <c r="AE721"/>
      <c r="AF721"/>
      <c r="AG721"/>
      <c r="AH721"/>
      <c r="AI721"/>
      <c r="AJ721"/>
      <c r="AK721"/>
      <c r="AL721"/>
      <c r="AM721"/>
      <c r="AN721"/>
      <c r="AO721"/>
      <c r="AP721"/>
      <c r="AQ721"/>
      <c r="AR721"/>
      <c r="AS721"/>
      <c r="AT721"/>
      <c r="AU721"/>
      <c r="AV721"/>
      <c r="AW721"/>
      <c r="AX721"/>
      <c r="AY721"/>
      <c r="AZ721"/>
      <c r="BA721"/>
      <c r="BB721"/>
      <c r="BC721"/>
      <c r="BD721"/>
      <c r="BE721"/>
      <c r="BF721"/>
      <c r="BG721"/>
      <c r="BH721"/>
      <c r="BI721"/>
      <c r="BJ721"/>
      <c r="BK721"/>
      <c r="BL721"/>
      <c r="BM721"/>
      <c r="BN721"/>
      <c r="BO721"/>
      <c r="BP721"/>
      <c r="BQ721"/>
      <c r="BR721"/>
      <c r="BS721"/>
      <c r="BT721"/>
      <c r="BU721"/>
      <c r="BV721"/>
      <c r="BW721"/>
      <c r="BX721"/>
      <c r="BY721"/>
      <c r="BZ721"/>
      <c r="CA721"/>
      <c r="CB721"/>
      <c r="CC721"/>
      <c r="CD721"/>
      <c r="CE721"/>
      <c r="CF721"/>
      <c r="CG721"/>
      <c r="CH721"/>
      <c r="CI721"/>
      <c r="CJ721"/>
      <c r="CK721"/>
      <c r="CL721"/>
      <c r="CM721"/>
      <c r="CN721"/>
      <c r="CO721"/>
      <c r="CP721"/>
      <c r="CQ721"/>
      <c r="CR721"/>
      <c r="CS721"/>
      <c r="CT721"/>
      <c r="CU721"/>
      <c r="CV721"/>
      <c r="CW721"/>
      <c r="CX721"/>
      <c r="CY721"/>
      <c r="CZ721"/>
      <c r="DA721"/>
      <c r="DB721"/>
      <c r="DC721"/>
      <c r="DD721"/>
      <c r="DE721"/>
      <c r="DF721"/>
      <c r="DG721"/>
      <c r="DH721"/>
      <c r="DI721"/>
      <c r="DJ721"/>
      <c r="DK721"/>
      <c r="DL721"/>
      <c r="DM721"/>
      <c r="DN721"/>
      <c r="DO721"/>
      <c r="DP721"/>
      <c r="DQ721"/>
      <c r="DR721"/>
      <c r="DS721"/>
      <c r="DT721"/>
      <c r="DU721"/>
      <c r="DV721"/>
      <c r="DW721"/>
      <c r="DX721"/>
      <c r="DY721"/>
      <c r="DZ721"/>
      <c r="EA721"/>
      <c r="EB721"/>
      <c r="EC721"/>
      <c r="ED721"/>
      <c r="EE721"/>
      <c r="EF721"/>
      <c r="EG721"/>
      <c r="EH721"/>
      <c r="EI721"/>
      <c r="EJ721"/>
      <c r="EK721"/>
      <c r="EL721"/>
      <c r="EM721"/>
      <c r="EN721"/>
      <c r="EO721"/>
      <c r="EP721"/>
      <c r="EQ721"/>
      <c r="ER721"/>
      <c r="ES721"/>
      <c r="ET721"/>
      <c r="EU721"/>
      <c r="EV721"/>
      <c r="EW721"/>
      <c r="EX721"/>
      <c r="EY721"/>
      <c r="EZ721"/>
      <c r="FA721"/>
      <c r="FB721"/>
      <c r="FC721"/>
      <c r="FD721"/>
      <c r="FE721"/>
      <c r="FF721"/>
      <c r="FG721"/>
      <c r="FH721"/>
      <c r="FI721"/>
      <c r="FJ721"/>
      <c r="FK721"/>
      <c r="FL721"/>
      <c r="FM721"/>
      <c r="FN721"/>
      <c r="FO721"/>
      <c r="FP721"/>
      <c r="FQ721"/>
      <c r="FR721"/>
      <c r="FS721"/>
      <c r="FT721"/>
      <c r="FU721"/>
      <c r="FV721"/>
      <c r="FW721"/>
      <c r="FX721"/>
      <c r="FY721"/>
      <c r="FZ721"/>
      <c r="GA721"/>
      <c r="GB721"/>
      <c r="GC721"/>
      <c r="GD721"/>
      <c r="GE721"/>
      <c r="GF721"/>
      <c r="GG721"/>
      <c r="GH721"/>
      <c r="GI721"/>
      <c r="GJ721"/>
      <c r="GK721"/>
      <c r="GL721"/>
      <c r="GM721"/>
      <c r="GN721"/>
      <c r="GO721"/>
      <c r="GP721"/>
      <c r="GQ721"/>
      <c r="GR721"/>
      <c r="GS721"/>
      <c r="GT721"/>
      <c r="GU721"/>
      <c r="GV721"/>
      <c r="GW721"/>
      <c r="GX721"/>
      <c r="GY721"/>
      <c r="GZ721"/>
      <c r="HA721"/>
      <c r="HB721"/>
      <c r="HC721"/>
      <c r="HD721"/>
      <c r="HE721"/>
      <c r="HF721"/>
      <c r="HG721"/>
      <c r="HH721"/>
      <c r="HI721"/>
      <c r="HJ721"/>
      <c r="HK721"/>
      <c r="HL721"/>
      <c r="HM721"/>
      <c r="HN721"/>
      <c r="HO721"/>
      <c r="HP721"/>
      <c r="HQ721"/>
      <c r="HR721"/>
      <c r="HS721"/>
      <c r="HT721"/>
      <c r="HU721"/>
      <c r="HV721"/>
      <c r="HW721"/>
      <c r="HX721"/>
      <c r="HY721"/>
      <c r="HZ721"/>
      <c r="IA721"/>
    </row>
    <row r="722" spans="1:235" ht="22.5">
      <c r="A722" s="21" t="s">
        <v>296</v>
      </c>
      <c r="B722" s="7"/>
      <c r="C722" s="7"/>
      <c r="D722" s="60"/>
      <c r="E722" s="14"/>
      <c r="F722" s="14"/>
      <c r="G722" s="14"/>
      <c r="H722" s="14"/>
      <c r="I722" s="14"/>
      <c r="J722" s="14"/>
      <c r="K722" s="14"/>
      <c r="L722" s="14"/>
      <c r="M722" s="14"/>
      <c r="N722" s="14"/>
      <c r="O722" s="14"/>
      <c r="P722" s="14"/>
      <c r="Q722" s="71"/>
      <c r="R722"/>
      <c r="S722"/>
      <c r="T722"/>
      <c r="U722"/>
      <c r="V722"/>
      <c r="W722"/>
      <c r="X722"/>
      <c r="Y722"/>
      <c r="Z722"/>
      <c r="AA722"/>
      <c r="AB722"/>
      <c r="AC722"/>
      <c r="AD722"/>
      <c r="AE722"/>
      <c r="AF722"/>
      <c r="AG722"/>
      <c r="AH722"/>
      <c r="AI722"/>
      <c r="AJ722"/>
      <c r="AK722"/>
      <c r="AL722"/>
      <c r="AM722"/>
      <c r="AN722"/>
      <c r="AO722"/>
      <c r="AP722"/>
      <c r="AQ722"/>
      <c r="AR722"/>
      <c r="AS722"/>
      <c r="AT722"/>
      <c r="AU722"/>
      <c r="AV722"/>
      <c r="AW722"/>
      <c r="AX722"/>
      <c r="AY722"/>
      <c r="AZ722"/>
      <c r="BA722"/>
      <c r="BB722"/>
      <c r="BC722"/>
      <c r="BD722"/>
      <c r="BE722"/>
      <c r="BF722"/>
      <c r="BG722"/>
      <c r="BH722"/>
      <c r="BI722"/>
      <c r="BJ722"/>
      <c r="BK722"/>
      <c r="BL722"/>
      <c r="BM722"/>
      <c r="BN722"/>
      <c r="BO722"/>
      <c r="BP722"/>
      <c r="BQ722"/>
      <c r="BR722"/>
      <c r="BS722"/>
      <c r="BT722"/>
      <c r="BU722"/>
      <c r="BV722"/>
      <c r="BW722"/>
      <c r="BX722"/>
      <c r="BY722"/>
      <c r="BZ722"/>
      <c r="CA722"/>
      <c r="CB722"/>
      <c r="CC722"/>
      <c r="CD722"/>
      <c r="CE722"/>
      <c r="CF722"/>
      <c r="CG722"/>
      <c r="CH722"/>
      <c r="CI722"/>
      <c r="CJ722"/>
      <c r="CK722"/>
      <c r="CL722"/>
      <c r="CM722"/>
      <c r="CN722"/>
      <c r="CO722"/>
      <c r="CP722"/>
      <c r="CQ722"/>
      <c r="CR722"/>
      <c r="CS722"/>
      <c r="CT722"/>
      <c r="CU722"/>
      <c r="CV722"/>
      <c r="CW722"/>
      <c r="CX722"/>
      <c r="CY722"/>
      <c r="CZ722"/>
      <c r="DA722"/>
      <c r="DB722"/>
      <c r="DC722"/>
      <c r="DD722"/>
      <c r="DE722"/>
      <c r="DF722"/>
      <c r="DG722"/>
      <c r="DH722"/>
      <c r="DI722"/>
      <c r="DJ722"/>
      <c r="DK722"/>
      <c r="DL722"/>
      <c r="DM722"/>
      <c r="DN722"/>
      <c r="DO722"/>
      <c r="DP722"/>
      <c r="DQ722"/>
      <c r="DR722"/>
      <c r="DS722"/>
      <c r="DT722"/>
      <c r="DU722"/>
      <c r="DV722"/>
      <c r="DW722"/>
      <c r="DX722"/>
      <c r="DY722"/>
      <c r="DZ722"/>
      <c r="EA722"/>
      <c r="EB722"/>
      <c r="EC722"/>
      <c r="ED722"/>
      <c r="EE722"/>
      <c r="EF722"/>
      <c r="EG722"/>
      <c r="EH722"/>
      <c r="EI722"/>
      <c r="EJ722"/>
      <c r="EK722"/>
      <c r="EL722"/>
      <c r="EM722"/>
      <c r="EN722"/>
      <c r="EO722"/>
      <c r="EP722"/>
      <c r="EQ722"/>
      <c r="ER722"/>
      <c r="ES722"/>
      <c r="ET722"/>
      <c r="EU722"/>
      <c r="EV722"/>
      <c r="EW722"/>
      <c r="EX722"/>
      <c r="EY722"/>
      <c r="EZ722"/>
      <c r="FA722"/>
      <c r="FB722"/>
      <c r="FC722"/>
      <c r="FD722"/>
      <c r="FE722"/>
      <c r="FF722"/>
      <c r="FG722"/>
      <c r="FH722"/>
      <c r="FI722"/>
      <c r="FJ722"/>
      <c r="FK722"/>
      <c r="FL722"/>
      <c r="FM722"/>
      <c r="FN722"/>
      <c r="FO722"/>
      <c r="FP722"/>
      <c r="FQ722"/>
      <c r="FR722"/>
      <c r="FS722"/>
      <c r="FT722"/>
      <c r="FU722"/>
      <c r="FV722"/>
      <c r="FW722"/>
      <c r="FX722"/>
      <c r="FY722"/>
      <c r="FZ722"/>
      <c r="GA722"/>
      <c r="GB722"/>
      <c r="GC722"/>
      <c r="GD722"/>
      <c r="GE722"/>
      <c r="GF722"/>
      <c r="GG722"/>
      <c r="GH722"/>
      <c r="GI722"/>
      <c r="GJ722"/>
      <c r="GK722"/>
      <c r="GL722"/>
      <c r="GM722"/>
      <c r="GN722"/>
      <c r="GO722"/>
      <c r="GP722"/>
      <c r="GQ722"/>
      <c r="GR722"/>
      <c r="GS722"/>
      <c r="GT722"/>
      <c r="GU722"/>
      <c r="GV722"/>
      <c r="GW722"/>
      <c r="GX722"/>
      <c r="GY722"/>
      <c r="GZ722"/>
      <c r="HA722"/>
      <c r="HB722"/>
      <c r="HC722"/>
      <c r="HD722"/>
      <c r="HE722"/>
      <c r="HF722"/>
      <c r="HG722"/>
      <c r="HH722"/>
      <c r="HI722"/>
      <c r="HJ722"/>
      <c r="HK722"/>
      <c r="HL722"/>
      <c r="HM722"/>
      <c r="HN722"/>
      <c r="HO722"/>
      <c r="HP722"/>
      <c r="HQ722"/>
      <c r="HR722"/>
      <c r="HS722"/>
      <c r="HT722"/>
      <c r="HU722"/>
      <c r="HV722"/>
      <c r="HW722"/>
      <c r="HX722"/>
      <c r="HY722"/>
      <c r="HZ722"/>
      <c r="IA722"/>
    </row>
    <row r="723" spans="1:17" s="90" customFormat="1" ht="37.5" customHeight="1">
      <c r="A723" s="80" t="s">
        <v>408</v>
      </c>
      <c r="B723" s="86"/>
      <c r="C723" s="86"/>
      <c r="D723" s="141"/>
      <c r="E723" s="141"/>
      <c r="F723" s="141">
        <f>D723</f>
        <v>0</v>
      </c>
      <c r="G723" s="87">
        <f>G729*G738</f>
        <v>2000000</v>
      </c>
      <c r="H723" s="87"/>
      <c r="I723" s="87"/>
      <c r="J723" s="87">
        <f>J725</f>
        <v>2000000</v>
      </c>
      <c r="K723" s="87"/>
      <c r="L723" s="87"/>
      <c r="M723" s="87"/>
      <c r="N723" s="87">
        <f>N725</f>
        <v>3200000</v>
      </c>
      <c r="O723" s="87"/>
      <c r="P723" s="87">
        <f>N723</f>
        <v>3200000</v>
      </c>
      <c r="Q723" s="103"/>
    </row>
    <row r="724" spans="1:235" ht="11.25">
      <c r="A724" s="20" t="s">
        <v>4</v>
      </c>
      <c r="B724" s="7"/>
      <c r="C724" s="7"/>
      <c r="D724" s="142"/>
      <c r="E724" s="143"/>
      <c r="F724" s="143"/>
      <c r="G724" s="14"/>
      <c r="H724" s="14"/>
      <c r="I724" s="14"/>
      <c r="J724" s="14"/>
      <c r="K724" s="14"/>
      <c r="L724" s="14"/>
      <c r="M724" s="14"/>
      <c r="N724" s="14"/>
      <c r="O724" s="14"/>
      <c r="P724" s="14"/>
      <c r="Q724" s="71"/>
      <c r="R724"/>
      <c r="S724"/>
      <c r="T724"/>
      <c r="U724"/>
      <c r="V724"/>
      <c r="W724"/>
      <c r="X724"/>
      <c r="Y724"/>
      <c r="Z724"/>
      <c r="AA724"/>
      <c r="AB724"/>
      <c r="AC724"/>
      <c r="AD724"/>
      <c r="AE724"/>
      <c r="AF724"/>
      <c r="AG724"/>
      <c r="AH724"/>
      <c r="AI724"/>
      <c r="AJ724"/>
      <c r="AK724"/>
      <c r="AL724"/>
      <c r="AM724"/>
      <c r="AN724"/>
      <c r="AO724"/>
      <c r="AP724"/>
      <c r="AQ724"/>
      <c r="AR724"/>
      <c r="AS724"/>
      <c r="AT724"/>
      <c r="AU724"/>
      <c r="AV724"/>
      <c r="AW724"/>
      <c r="AX724"/>
      <c r="AY724"/>
      <c r="AZ724"/>
      <c r="BA724"/>
      <c r="BB724"/>
      <c r="BC724"/>
      <c r="BD724"/>
      <c r="BE724"/>
      <c r="BF724"/>
      <c r="BG724"/>
      <c r="BH724"/>
      <c r="BI724"/>
      <c r="BJ724"/>
      <c r="BK724"/>
      <c r="BL724"/>
      <c r="BM724"/>
      <c r="BN724"/>
      <c r="BO724"/>
      <c r="BP724"/>
      <c r="BQ724"/>
      <c r="BR724"/>
      <c r="BS724"/>
      <c r="BT724"/>
      <c r="BU724"/>
      <c r="BV724"/>
      <c r="BW724"/>
      <c r="BX724"/>
      <c r="BY724"/>
      <c r="BZ724"/>
      <c r="CA724"/>
      <c r="CB724"/>
      <c r="CC724"/>
      <c r="CD724"/>
      <c r="CE724"/>
      <c r="CF724"/>
      <c r="CG724"/>
      <c r="CH724"/>
      <c r="CI724"/>
      <c r="CJ724"/>
      <c r="CK724"/>
      <c r="CL724"/>
      <c r="CM724"/>
      <c r="CN724"/>
      <c r="CO724"/>
      <c r="CP724"/>
      <c r="CQ724"/>
      <c r="CR724"/>
      <c r="CS724"/>
      <c r="CT724"/>
      <c r="CU724"/>
      <c r="CV724"/>
      <c r="CW724"/>
      <c r="CX724"/>
      <c r="CY724"/>
      <c r="CZ724"/>
      <c r="DA724"/>
      <c r="DB724"/>
      <c r="DC724"/>
      <c r="DD724"/>
      <c r="DE724"/>
      <c r="DF724"/>
      <c r="DG724"/>
      <c r="DH724"/>
      <c r="DI724"/>
      <c r="DJ724"/>
      <c r="DK724"/>
      <c r="DL724"/>
      <c r="DM724"/>
      <c r="DN724"/>
      <c r="DO724"/>
      <c r="DP724"/>
      <c r="DQ724"/>
      <c r="DR724"/>
      <c r="DS724"/>
      <c r="DT724"/>
      <c r="DU724"/>
      <c r="DV724"/>
      <c r="DW724"/>
      <c r="DX724"/>
      <c r="DY724"/>
      <c r="DZ724"/>
      <c r="EA724"/>
      <c r="EB724"/>
      <c r="EC724"/>
      <c r="ED724"/>
      <c r="EE724"/>
      <c r="EF724"/>
      <c r="EG724"/>
      <c r="EH724"/>
      <c r="EI724"/>
      <c r="EJ724"/>
      <c r="EK724"/>
      <c r="EL724"/>
      <c r="EM724"/>
      <c r="EN724"/>
      <c r="EO724"/>
      <c r="EP724"/>
      <c r="EQ724"/>
      <c r="ER724"/>
      <c r="ES724"/>
      <c r="ET724"/>
      <c r="EU724"/>
      <c r="EV724"/>
      <c r="EW724"/>
      <c r="EX724"/>
      <c r="EY724"/>
      <c r="EZ724"/>
      <c r="FA724"/>
      <c r="FB724"/>
      <c r="FC724"/>
      <c r="FD724"/>
      <c r="FE724"/>
      <c r="FF724"/>
      <c r="FG724"/>
      <c r="FH724"/>
      <c r="FI724"/>
      <c r="FJ724"/>
      <c r="FK724"/>
      <c r="FL724"/>
      <c r="FM724"/>
      <c r="FN724"/>
      <c r="FO724"/>
      <c r="FP724"/>
      <c r="FQ724"/>
      <c r="FR724"/>
      <c r="FS724"/>
      <c r="FT724"/>
      <c r="FU724"/>
      <c r="FV724"/>
      <c r="FW724"/>
      <c r="FX724"/>
      <c r="FY724"/>
      <c r="FZ724"/>
      <c r="GA724"/>
      <c r="GB724"/>
      <c r="GC724"/>
      <c r="GD724"/>
      <c r="GE724"/>
      <c r="GF724"/>
      <c r="GG724"/>
      <c r="GH724"/>
      <c r="GI724"/>
      <c r="GJ724"/>
      <c r="GK724"/>
      <c r="GL724"/>
      <c r="GM724"/>
      <c r="GN724"/>
      <c r="GO724"/>
      <c r="GP724"/>
      <c r="GQ724"/>
      <c r="GR724"/>
      <c r="GS724"/>
      <c r="GT724"/>
      <c r="GU724"/>
      <c r="GV724"/>
      <c r="GW724"/>
      <c r="GX724"/>
      <c r="GY724"/>
      <c r="GZ724"/>
      <c r="HA724"/>
      <c r="HB724"/>
      <c r="HC724"/>
      <c r="HD724"/>
      <c r="HE724"/>
      <c r="HF724"/>
      <c r="HG724"/>
      <c r="HH724"/>
      <c r="HI724"/>
      <c r="HJ724"/>
      <c r="HK724"/>
      <c r="HL724"/>
      <c r="HM724"/>
      <c r="HN724"/>
      <c r="HO724"/>
      <c r="HP724"/>
      <c r="HQ724"/>
      <c r="HR724"/>
      <c r="HS724"/>
      <c r="HT724"/>
      <c r="HU724"/>
      <c r="HV724"/>
      <c r="HW724"/>
      <c r="HX724"/>
      <c r="HY724"/>
      <c r="HZ724"/>
      <c r="IA724"/>
    </row>
    <row r="725" spans="1:235" ht="10.5" customHeight="1">
      <c r="A725" s="21" t="s">
        <v>63</v>
      </c>
      <c r="B725" s="7"/>
      <c r="C725" s="7"/>
      <c r="D725" s="142"/>
      <c r="E725" s="143"/>
      <c r="F725" s="143"/>
      <c r="G725" s="14">
        <v>2000000</v>
      </c>
      <c r="H725" s="14"/>
      <c r="I725" s="14"/>
      <c r="J725" s="14">
        <f>J729*J738</f>
        <v>2000000</v>
      </c>
      <c r="K725" s="14"/>
      <c r="L725" s="14"/>
      <c r="M725" s="14"/>
      <c r="N725" s="14">
        <v>3200000</v>
      </c>
      <c r="O725" s="14"/>
      <c r="P725" s="14">
        <f>N725</f>
        <v>3200000</v>
      </c>
      <c r="Q725" s="71"/>
      <c r="R725"/>
      <c r="S725"/>
      <c r="T725"/>
      <c r="U725"/>
      <c r="V725"/>
      <c r="W725"/>
      <c r="X725"/>
      <c r="Y725"/>
      <c r="Z725"/>
      <c r="AA725"/>
      <c r="AB725"/>
      <c r="AC725"/>
      <c r="AD725"/>
      <c r="AE725"/>
      <c r="AF725"/>
      <c r="AG725"/>
      <c r="AH725"/>
      <c r="AI725"/>
      <c r="AJ725"/>
      <c r="AK725"/>
      <c r="AL725"/>
      <c r="AM725"/>
      <c r="AN725"/>
      <c r="AO725"/>
      <c r="AP725"/>
      <c r="AQ725"/>
      <c r="AR725"/>
      <c r="AS725"/>
      <c r="AT725"/>
      <c r="AU725"/>
      <c r="AV725"/>
      <c r="AW725"/>
      <c r="AX725"/>
      <c r="AY725"/>
      <c r="AZ725"/>
      <c r="BA725"/>
      <c r="BB725"/>
      <c r="BC725"/>
      <c r="BD725"/>
      <c r="BE725"/>
      <c r="BF725"/>
      <c r="BG725"/>
      <c r="BH725"/>
      <c r="BI725"/>
      <c r="BJ725"/>
      <c r="BK725"/>
      <c r="BL725"/>
      <c r="BM725"/>
      <c r="BN725"/>
      <c r="BO725"/>
      <c r="BP725"/>
      <c r="BQ725"/>
      <c r="BR725"/>
      <c r="BS725"/>
      <c r="BT725"/>
      <c r="BU725"/>
      <c r="BV725"/>
      <c r="BW725"/>
      <c r="BX725"/>
      <c r="BY725"/>
      <c r="BZ725"/>
      <c r="CA725"/>
      <c r="CB725"/>
      <c r="CC725"/>
      <c r="CD725"/>
      <c r="CE725"/>
      <c r="CF725"/>
      <c r="CG725"/>
      <c r="CH725"/>
      <c r="CI725"/>
      <c r="CJ725"/>
      <c r="CK725"/>
      <c r="CL725"/>
      <c r="CM725"/>
      <c r="CN725"/>
      <c r="CO725"/>
      <c r="CP725"/>
      <c r="CQ725"/>
      <c r="CR725"/>
      <c r="CS725"/>
      <c r="CT725"/>
      <c r="CU725"/>
      <c r="CV725"/>
      <c r="CW725"/>
      <c r="CX725"/>
      <c r="CY725"/>
      <c r="CZ725"/>
      <c r="DA725"/>
      <c r="DB725"/>
      <c r="DC725"/>
      <c r="DD725"/>
      <c r="DE725"/>
      <c r="DF725"/>
      <c r="DG725"/>
      <c r="DH725"/>
      <c r="DI725"/>
      <c r="DJ725"/>
      <c r="DK725"/>
      <c r="DL725"/>
      <c r="DM725"/>
      <c r="DN725"/>
      <c r="DO725"/>
      <c r="DP725"/>
      <c r="DQ725"/>
      <c r="DR725"/>
      <c r="DS725"/>
      <c r="DT725"/>
      <c r="DU725"/>
      <c r="DV725"/>
      <c r="DW725"/>
      <c r="DX725"/>
      <c r="DY725"/>
      <c r="DZ725"/>
      <c r="EA725"/>
      <c r="EB725"/>
      <c r="EC725"/>
      <c r="ED725"/>
      <c r="EE725"/>
      <c r="EF725"/>
      <c r="EG725"/>
      <c r="EH725"/>
      <c r="EI725"/>
      <c r="EJ725"/>
      <c r="EK725"/>
      <c r="EL725"/>
      <c r="EM725"/>
      <c r="EN725"/>
      <c r="EO725"/>
      <c r="EP725"/>
      <c r="EQ725"/>
      <c r="ER725"/>
      <c r="ES725"/>
      <c r="ET725"/>
      <c r="EU725"/>
      <c r="EV725"/>
      <c r="EW725"/>
      <c r="EX725"/>
      <c r="EY725"/>
      <c r="EZ725"/>
      <c r="FA725"/>
      <c r="FB725"/>
      <c r="FC725"/>
      <c r="FD725"/>
      <c r="FE725"/>
      <c r="FF725"/>
      <c r="FG725"/>
      <c r="FH725"/>
      <c r="FI725"/>
      <c r="FJ725"/>
      <c r="FK725"/>
      <c r="FL725"/>
      <c r="FM725"/>
      <c r="FN725"/>
      <c r="FO725"/>
      <c r="FP725"/>
      <c r="FQ725"/>
      <c r="FR725"/>
      <c r="FS725"/>
      <c r="FT725"/>
      <c r="FU725"/>
      <c r="FV725"/>
      <c r="FW725"/>
      <c r="FX725"/>
      <c r="FY725"/>
      <c r="FZ725"/>
      <c r="GA725"/>
      <c r="GB725"/>
      <c r="GC725"/>
      <c r="GD725"/>
      <c r="GE725"/>
      <c r="GF725"/>
      <c r="GG725"/>
      <c r="GH725"/>
      <c r="GI725"/>
      <c r="GJ725"/>
      <c r="GK725"/>
      <c r="GL725"/>
      <c r="GM725"/>
      <c r="GN725"/>
      <c r="GO725"/>
      <c r="GP725"/>
      <c r="GQ725"/>
      <c r="GR725"/>
      <c r="GS725"/>
      <c r="GT725"/>
      <c r="GU725"/>
      <c r="GV725"/>
      <c r="GW725"/>
      <c r="GX725"/>
      <c r="GY725"/>
      <c r="GZ725"/>
      <c r="HA725"/>
      <c r="HB725"/>
      <c r="HC725"/>
      <c r="HD725"/>
      <c r="HE725"/>
      <c r="HF725"/>
      <c r="HG725"/>
      <c r="HH725"/>
      <c r="HI725"/>
      <c r="HJ725"/>
      <c r="HK725"/>
      <c r="HL725"/>
      <c r="HM725"/>
      <c r="HN725"/>
      <c r="HO725"/>
      <c r="HP725"/>
      <c r="HQ725"/>
      <c r="HR725"/>
      <c r="HS725"/>
      <c r="HT725"/>
      <c r="HU725"/>
      <c r="HV725"/>
      <c r="HW725"/>
      <c r="HX725"/>
      <c r="HY725"/>
      <c r="HZ725"/>
      <c r="IA725"/>
    </row>
    <row r="726" spans="1:235" ht="11.25" hidden="1">
      <c r="A726" s="21" t="s">
        <v>63</v>
      </c>
      <c r="B726" s="7"/>
      <c r="C726" s="7"/>
      <c r="D726" s="142"/>
      <c r="E726" s="143"/>
      <c r="F726" s="143"/>
      <c r="G726" s="14"/>
      <c r="H726" s="14"/>
      <c r="I726" s="14"/>
      <c r="J726" s="14"/>
      <c r="K726" s="14"/>
      <c r="L726" s="14"/>
      <c r="M726" s="14"/>
      <c r="N726" s="14"/>
      <c r="O726" s="14"/>
      <c r="P726" s="14">
        <f aca="true" t="shared" si="48" ref="P726:P738">N726</f>
        <v>0</v>
      </c>
      <c r="Q726" s="71"/>
      <c r="R726"/>
      <c r="S726"/>
      <c r="T726"/>
      <c r="U726"/>
      <c r="V726"/>
      <c r="W726"/>
      <c r="X726"/>
      <c r="Y726"/>
      <c r="Z726"/>
      <c r="AA726"/>
      <c r="AB726"/>
      <c r="AC726"/>
      <c r="AD726"/>
      <c r="AE726"/>
      <c r="AF726"/>
      <c r="AG726"/>
      <c r="AH726"/>
      <c r="AI726"/>
      <c r="AJ726"/>
      <c r="AK726"/>
      <c r="AL726"/>
      <c r="AM726"/>
      <c r="AN726"/>
      <c r="AO726"/>
      <c r="AP726"/>
      <c r="AQ726"/>
      <c r="AR726"/>
      <c r="AS726"/>
      <c r="AT726"/>
      <c r="AU726"/>
      <c r="AV726"/>
      <c r="AW726"/>
      <c r="AX726"/>
      <c r="AY726"/>
      <c r="AZ726"/>
      <c r="BA726"/>
      <c r="BB726"/>
      <c r="BC726"/>
      <c r="BD726"/>
      <c r="BE726"/>
      <c r="BF726"/>
      <c r="BG726"/>
      <c r="BH726"/>
      <c r="BI726"/>
      <c r="BJ726"/>
      <c r="BK726"/>
      <c r="BL726"/>
      <c r="BM726"/>
      <c r="BN726"/>
      <c r="BO726"/>
      <c r="BP726"/>
      <c r="BQ726"/>
      <c r="BR726"/>
      <c r="BS726"/>
      <c r="BT726"/>
      <c r="BU726"/>
      <c r="BV726"/>
      <c r="BW726"/>
      <c r="BX726"/>
      <c r="BY726"/>
      <c r="BZ726"/>
      <c r="CA726"/>
      <c r="CB726"/>
      <c r="CC726"/>
      <c r="CD726"/>
      <c r="CE726"/>
      <c r="CF726"/>
      <c r="CG726"/>
      <c r="CH726"/>
      <c r="CI726"/>
      <c r="CJ726"/>
      <c r="CK726"/>
      <c r="CL726"/>
      <c r="CM726"/>
      <c r="CN726"/>
      <c r="CO726"/>
      <c r="CP726"/>
      <c r="CQ726"/>
      <c r="CR726"/>
      <c r="CS726"/>
      <c r="CT726"/>
      <c r="CU726"/>
      <c r="CV726"/>
      <c r="CW726"/>
      <c r="CX726"/>
      <c r="CY726"/>
      <c r="CZ726"/>
      <c r="DA726"/>
      <c r="DB726"/>
      <c r="DC726"/>
      <c r="DD726"/>
      <c r="DE726"/>
      <c r="DF726"/>
      <c r="DG726"/>
      <c r="DH726"/>
      <c r="DI726"/>
      <c r="DJ726"/>
      <c r="DK726"/>
      <c r="DL726"/>
      <c r="DM726"/>
      <c r="DN726"/>
      <c r="DO726"/>
      <c r="DP726"/>
      <c r="DQ726"/>
      <c r="DR726"/>
      <c r="DS726"/>
      <c r="DT726"/>
      <c r="DU726"/>
      <c r="DV726"/>
      <c r="DW726"/>
      <c r="DX726"/>
      <c r="DY726"/>
      <c r="DZ726"/>
      <c r="EA726"/>
      <c r="EB726"/>
      <c r="EC726"/>
      <c r="ED726"/>
      <c r="EE726"/>
      <c r="EF726"/>
      <c r="EG726"/>
      <c r="EH726"/>
      <c r="EI726"/>
      <c r="EJ726"/>
      <c r="EK726"/>
      <c r="EL726"/>
      <c r="EM726"/>
      <c r="EN726"/>
      <c r="EO726"/>
      <c r="EP726"/>
      <c r="EQ726"/>
      <c r="ER726"/>
      <c r="ES726"/>
      <c r="ET726"/>
      <c r="EU726"/>
      <c r="EV726"/>
      <c r="EW726"/>
      <c r="EX726"/>
      <c r="EY726"/>
      <c r="EZ726"/>
      <c r="FA726"/>
      <c r="FB726"/>
      <c r="FC726"/>
      <c r="FD726"/>
      <c r="FE726"/>
      <c r="FF726"/>
      <c r="FG726"/>
      <c r="FH726"/>
      <c r="FI726"/>
      <c r="FJ726"/>
      <c r="FK726"/>
      <c r="FL726"/>
      <c r="FM726"/>
      <c r="FN726"/>
      <c r="FO726"/>
      <c r="FP726"/>
      <c r="FQ726"/>
      <c r="FR726"/>
      <c r="FS726"/>
      <c r="FT726"/>
      <c r="FU726"/>
      <c r="FV726"/>
      <c r="FW726"/>
      <c r="FX726"/>
      <c r="FY726"/>
      <c r="FZ726"/>
      <c r="GA726"/>
      <c r="GB726"/>
      <c r="GC726"/>
      <c r="GD726"/>
      <c r="GE726"/>
      <c r="GF726"/>
      <c r="GG726"/>
      <c r="GH726"/>
      <c r="GI726"/>
      <c r="GJ726"/>
      <c r="GK726"/>
      <c r="GL726"/>
      <c r="GM726"/>
      <c r="GN726"/>
      <c r="GO726"/>
      <c r="GP726"/>
      <c r="GQ726"/>
      <c r="GR726"/>
      <c r="GS726"/>
      <c r="GT726"/>
      <c r="GU726"/>
      <c r="GV726"/>
      <c r="GW726"/>
      <c r="GX726"/>
      <c r="GY726"/>
      <c r="GZ726"/>
      <c r="HA726"/>
      <c r="HB726"/>
      <c r="HC726"/>
      <c r="HD726"/>
      <c r="HE726"/>
      <c r="HF726"/>
      <c r="HG726"/>
      <c r="HH726"/>
      <c r="HI726"/>
      <c r="HJ726"/>
      <c r="HK726"/>
      <c r="HL726"/>
      <c r="HM726"/>
      <c r="HN726"/>
      <c r="HO726"/>
      <c r="HP726"/>
      <c r="HQ726"/>
      <c r="HR726"/>
      <c r="HS726"/>
      <c r="HT726"/>
      <c r="HU726"/>
      <c r="HV726"/>
      <c r="HW726"/>
      <c r="HX726"/>
      <c r="HY726"/>
      <c r="HZ726"/>
      <c r="IA726"/>
    </row>
    <row r="727" spans="1:235" ht="11.25">
      <c r="A727" s="20" t="s">
        <v>5</v>
      </c>
      <c r="B727" s="7"/>
      <c r="C727" s="7"/>
      <c r="D727" s="142"/>
      <c r="E727" s="143"/>
      <c r="F727" s="143"/>
      <c r="G727" s="14"/>
      <c r="H727" s="14"/>
      <c r="I727" s="14"/>
      <c r="J727" s="14"/>
      <c r="K727" s="14"/>
      <c r="L727" s="14"/>
      <c r="M727" s="14"/>
      <c r="N727" s="14"/>
      <c r="O727" s="14"/>
      <c r="P727" s="14"/>
      <c r="Q727" s="71"/>
      <c r="R727"/>
      <c r="S727"/>
      <c r="T727"/>
      <c r="U727"/>
      <c r="V727"/>
      <c r="W727"/>
      <c r="X727"/>
      <c r="Y727"/>
      <c r="Z727"/>
      <c r="AA727"/>
      <c r="AB727"/>
      <c r="AC727"/>
      <c r="AD727"/>
      <c r="AE727"/>
      <c r="AF727"/>
      <c r="AG727"/>
      <c r="AH727"/>
      <c r="AI727"/>
      <c r="AJ727"/>
      <c r="AK727"/>
      <c r="AL727"/>
      <c r="AM727"/>
      <c r="AN727"/>
      <c r="AO727"/>
      <c r="AP727"/>
      <c r="AQ727"/>
      <c r="AR727"/>
      <c r="AS727"/>
      <c r="AT727"/>
      <c r="AU727"/>
      <c r="AV727"/>
      <c r="AW727"/>
      <c r="AX727"/>
      <c r="AY727"/>
      <c r="AZ727"/>
      <c r="BA727"/>
      <c r="BB727"/>
      <c r="BC727"/>
      <c r="BD727"/>
      <c r="BE727"/>
      <c r="BF727"/>
      <c r="BG727"/>
      <c r="BH727"/>
      <c r="BI727"/>
      <c r="BJ727"/>
      <c r="BK727"/>
      <c r="BL727"/>
      <c r="BM727"/>
      <c r="BN727"/>
      <c r="BO727"/>
      <c r="BP727"/>
      <c r="BQ727"/>
      <c r="BR727"/>
      <c r="BS727"/>
      <c r="BT727"/>
      <c r="BU727"/>
      <c r="BV727"/>
      <c r="BW727"/>
      <c r="BX727"/>
      <c r="BY727"/>
      <c r="BZ727"/>
      <c r="CA727"/>
      <c r="CB727"/>
      <c r="CC727"/>
      <c r="CD727"/>
      <c r="CE727"/>
      <c r="CF727"/>
      <c r="CG727"/>
      <c r="CH727"/>
      <c r="CI727"/>
      <c r="CJ727"/>
      <c r="CK727"/>
      <c r="CL727"/>
      <c r="CM727"/>
      <c r="CN727"/>
      <c r="CO727"/>
      <c r="CP727"/>
      <c r="CQ727"/>
      <c r="CR727"/>
      <c r="CS727"/>
      <c r="CT727"/>
      <c r="CU727"/>
      <c r="CV727"/>
      <c r="CW727"/>
      <c r="CX727"/>
      <c r="CY727"/>
      <c r="CZ727"/>
      <c r="DA727"/>
      <c r="DB727"/>
      <c r="DC727"/>
      <c r="DD727"/>
      <c r="DE727"/>
      <c r="DF727"/>
      <c r="DG727"/>
      <c r="DH727"/>
      <c r="DI727"/>
      <c r="DJ727"/>
      <c r="DK727"/>
      <c r="DL727"/>
      <c r="DM727"/>
      <c r="DN727"/>
      <c r="DO727"/>
      <c r="DP727"/>
      <c r="DQ727"/>
      <c r="DR727"/>
      <c r="DS727"/>
      <c r="DT727"/>
      <c r="DU727"/>
      <c r="DV727"/>
      <c r="DW727"/>
      <c r="DX727"/>
      <c r="DY727"/>
      <c r="DZ727"/>
      <c r="EA727"/>
      <c r="EB727"/>
      <c r="EC727"/>
      <c r="ED727"/>
      <c r="EE727"/>
      <c r="EF727"/>
      <c r="EG727"/>
      <c r="EH727"/>
      <c r="EI727"/>
      <c r="EJ727"/>
      <c r="EK727"/>
      <c r="EL727"/>
      <c r="EM727"/>
      <c r="EN727"/>
      <c r="EO727"/>
      <c r="EP727"/>
      <c r="EQ727"/>
      <c r="ER727"/>
      <c r="ES727"/>
      <c r="ET727"/>
      <c r="EU727"/>
      <c r="EV727"/>
      <c r="EW727"/>
      <c r="EX727"/>
      <c r="EY727"/>
      <c r="EZ727"/>
      <c r="FA727"/>
      <c r="FB727"/>
      <c r="FC727"/>
      <c r="FD727"/>
      <c r="FE727"/>
      <c r="FF727"/>
      <c r="FG727"/>
      <c r="FH727"/>
      <c r="FI727"/>
      <c r="FJ727"/>
      <c r="FK727"/>
      <c r="FL727"/>
      <c r="FM727"/>
      <c r="FN727"/>
      <c r="FO727"/>
      <c r="FP727"/>
      <c r="FQ727"/>
      <c r="FR727"/>
      <c r="FS727"/>
      <c r="FT727"/>
      <c r="FU727"/>
      <c r="FV727"/>
      <c r="FW727"/>
      <c r="FX727"/>
      <c r="FY727"/>
      <c r="FZ727"/>
      <c r="GA727"/>
      <c r="GB727"/>
      <c r="GC727"/>
      <c r="GD727"/>
      <c r="GE727"/>
      <c r="GF727"/>
      <c r="GG727"/>
      <c r="GH727"/>
      <c r="GI727"/>
      <c r="GJ727"/>
      <c r="GK727"/>
      <c r="GL727"/>
      <c r="GM727"/>
      <c r="GN727"/>
      <c r="GO727"/>
      <c r="GP727"/>
      <c r="GQ727"/>
      <c r="GR727"/>
      <c r="GS727"/>
      <c r="GT727"/>
      <c r="GU727"/>
      <c r="GV727"/>
      <c r="GW727"/>
      <c r="GX727"/>
      <c r="GY727"/>
      <c r="GZ727"/>
      <c r="HA727"/>
      <c r="HB727"/>
      <c r="HC727"/>
      <c r="HD727"/>
      <c r="HE727"/>
      <c r="HF727"/>
      <c r="HG727"/>
      <c r="HH727"/>
      <c r="HI727"/>
      <c r="HJ727"/>
      <c r="HK727"/>
      <c r="HL727"/>
      <c r="HM727"/>
      <c r="HN727"/>
      <c r="HO727"/>
      <c r="HP727"/>
      <c r="HQ727"/>
      <c r="HR727"/>
      <c r="HS727"/>
      <c r="HT727"/>
      <c r="HU727"/>
      <c r="HV727"/>
      <c r="HW727"/>
      <c r="HX727"/>
      <c r="HY727"/>
      <c r="HZ727"/>
      <c r="IA727"/>
    </row>
    <row r="728" spans="1:235" ht="0.75" customHeight="1" hidden="1">
      <c r="A728" s="21" t="s">
        <v>277</v>
      </c>
      <c r="B728" s="7"/>
      <c r="C728" s="7"/>
      <c r="D728" s="142"/>
      <c r="E728" s="143"/>
      <c r="F728" s="143">
        <f>D728</f>
        <v>0</v>
      </c>
      <c r="G728" s="143">
        <v>1</v>
      </c>
      <c r="H728" s="143"/>
      <c r="I728" s="143"/>
      <c r="J728" s="143">
        <f>G728</f>
        <v>1</v>
      </c>
      <c r="K728" s="14"/>
      <c r="L728" s="14"/>
      <c r="M728" s="14"/>
      <c r="N728" s="14"/>
      <c r="O728" s="14"/>
      <c r="P728" s="14">
        <f t="shared" si="48"/>
        <v>0</v>
      </c>
      <c r="Q728" s="71"/>
      <c r="R728"/>
      <c r="S728"/>
      <c r="T728"/>
      <c r="U728"/>
      <c r="V728"/>
      <c r="W728"/>
      <c r="X728"/>
      <c r="Y728"/>
      <c r="Z728"/>
      <c r="AA728"/>
      <c r="AB728"/>
      <c r="AC728"/>
      <c r="AD728"/>
      <c r="AE728"/>
      <c r="AF728"/>
      <c r="AG728"/>
      <c r="AH728"/>
      <c r="AI728"/>
      <c r="AJ728"/>
      <c r="AK728"/>
      <c r="AL728"/>
      <c r="AM728"/>
      <c r="AN728"/>
      <c r="AO728"/>
      <c r="AP728"/>
      <c r="AQ728"/>
      <c r="AR728"/>
      <c r="AS728"/>
      <c r="AT728"/>
      <c r="AU728"/>
      <c r="AV728"/>
      <c r="AW728"/>
      <c r="AX728"/>
      <c r="AY728"/>
      <c r="AZ728"/>
      <c r="BA728"/>
      <c r="BB728"/>
      <c r="BC728"/>
      <c r="BD728"/>
      <c r="BE728"/>
      <c r="BF728"/>
      <c r="BG728"/>
      <c r="BH728"/>
      <c r="BI728"/>
      <c r="BJ728"/>
      <c r="BK728"/>
      <c r="BL728"/>
      <c r="BM728"/>
      <c r="BN728"/>
      <c r="BO728"/>
      <c r="BP728"/>
      <c r="BQ728"/>
      <c r="BR728"/>
      <c r="BS728"/>
      <c r="BT728"/>
      <c r="BU728"/>
      <c r="BV728"/>
      <c r="BW728"/>
      <c r="BX728"/>
      <c r="BY728"/>
      <c r="BZ728"/>
      <c r="CA728"/>
      <c r="CB728"/>
      <c r="CC728"/>
      <c r="CD728"/>
      <c r="CE728"/>
      <c r="CF728"/>
      <c r="CG728"/>
      <c r="CH728"/>
      <c r="CI728"/>
      <c r="CJ728"/>
      <c r="CK728"/>
      <c r="CL728"/>
      <c r="CM728"/>
      <c r="CN728"/>
      <c r="CO728"/>
      <c r="CP728"/>
      <c r="CQ728"/>
      <c r="CR728"/>
      <c r="CS728"/>
      <c r="CT728"/>
      <c r="CU728"/>
      <c r="CV728"/>
      <c r="CW728"/>
      <c r="CX728"/>
      <c r="CY728"/>
      <c r="CZ728"/>
      <c r="DA728"/>
      <c r="DB728"/>
      <c r="DC728"/>
      <c r="DD728"/>
      <c r="DE728"/>
      <c r="DF728"/>
      <c r="DG728"/>
      <c r="DH728"/>
      <c r="DI728"/>
      <c r="DJ728"/>
      <c r="DK728"/>
      <c r="DL728"/>
      <c r="DM728"/>
      <c r="DN728"/>
      <c r="DO728"/>
      <c r="DP728"/>
      <c r="DQ728"/>
      <c r="DR728"/>
      <c r="DS728"/>
      <c r="DT728"/>
      <c r="DU728"/>
      <c r="DV728"/>
      <c r="DW728"/>
      <c r="DX728"/>
      <c r="DY728"/>
      <c r="DZ728"/>
      <c r="EA728"/>
      <c r="EB728"/>
      <c r="EC728"/>
      <c r="ED728"/>
      <c r="EE728"/>
      <c r="EF728"/>
      <c r="EG728"/>
      <c r="EH728"/>
      <c r="EI728"/>
      <c r="EJ728"/>
      <c r="EK728"/>
      <c r="EL728"/>
      <c r="EM728"/>
      <c r="EN728"/>
      <c r="EO728"/>
      <c r="EP728"/>
      <c r="EQ728"/>
      <c r="ER728"/>
      <c r="ES728"/>
      <c r="ET728"/>
      <c r="EU728"/>
      <c r="EV728"/>
      <c r="EW728"/>
      <c r="EX728"/>
      <c r="EY728"/>
      <c r="EZ728"/>
      <c r="FA728"/>
      <c r="FB728"/>
      <c r="FC728"/>
      <c r="FD728"/>
      <c r="FE728"/>
      <c r="FF728"/>
      <c r="FG728"/>
      <c r="FH728"/>
      <c r="FI728"/>
      <c r="FJ728"/>
      <c r="FK728"/>
      <c r="FL728"/>
      <c r="FM728"/>
      <c r="FN728"/>
      <c r="FO728"/>
      <c r="FP728"/>
      <c r="FQ728"/>
      <c r="FR728"/>
      <c r="FS728"/>
      <c r="FT728"/>
      <c r="FU728"/>
      <c r="FV728"/>
      <c r="FW728"/>
      <c r="FX728"/>
      <c r="FY728"/>
      <c r="FZ728"/>
      <c r="GA728"/>
      <c r="GB728"/>
      <c r="GC728"/>
      <c r="GD728"/>
      <c r="GE728"/>
      <c r="GF728"/>
      <c r="GG728"/>
      <c r="GH728"/>
      <c r="GI728"/>
      <c r="GJ728"/>
      <c r="GK728"/>
      <c r="GL728"/>
      <c r="GM728"/>
      <c r="GN728"/>
      <c r="GO728"/>
      <c r="GP728"/>
      <c r="GQ728"/>
      <c r="GR728"/>
      <c r="GS728"/>
      <c r="GT728"/>
      <c r="GU728"/>
      <c r="GV728"/>
      <c r="GW728"/>
      <c r="GX728"/>
      <c r="GY728"/>
      <c r="GZ728"/>
      <c r="HA728"/>
      <c r="HB728"/>
      <c r="HC728"/>
      <c r="HD728"/>
      <c r="HE728"/>
      <c r="HF728"/>
      <c r="HG728"/>
      <c r="HH728"/>
      <c r="HI728"/>
      <c r="HJ728"/>
      <c r="HK728"/>
      <c r="HL728"/>
      <c r="HM728"/>
      <c r="HN728"/>
      <c r="HO728"/>
      <c r="HP728"/>
      <c r="HQ728"/>
      <c r="HR728"/>
      <c r="HS728"/>
      <c r="HT728"/>
      <c r="HU728"/>
      <c r="HV728"/>
      <c r="HW728"/>
      <c r="HX728"/>
      <c r="HY728"/>
      <c r="HZ728"/>
      <c r="IA728"/>
    </row>
    <row r="729" spans="1:235" ht="11.25">
      <c r="A729" s="21" t="s">
        <v>290</v>
      </c>
      <c r="B729" s="7"/>
      <c r="C729" s="7"/>
      <c r="D729" s="142"/>
      <c r="E729" s="143"/>
      <c r="F729" s="143"/>
      <c r="G729" s="143">
        <v>500</v>
      </c>
      <c r="H729" s="143"/>
      <c r="I729" s="143"/>
      <c r="J729" s="143">
        <v>500</v>
      </c>
      <c r="K729" s="14"/>
      <c r="L729" s="14"/>
      <c r="M729" s="14"/>
      <c r="N729" s="14">
        <v>1244</v>
      </c>
      <c r="O729" s="14"/>
      <c r="P729" s="14">
        <f t="shared" si="48"/>
        <v>1244</v>
      </c>
      <c r="Q729" s="71"/>
      <c r="R729"/>
      <c r="S729"/>
      <c r="T729"/>
      <c r="U729"/>
      <c r="V729"/>
      <c r="W729"/>
      <c r="X729"/>
      <c r="Y729"/>
      <c r="Z729"/>
      <c r="AA729"/>
      <c r="AB729"/>
      <c r="AC729"/>
      <c r="AD729"/>
      <c r="AE729"/>
      <c r="AF729"/>
      <c r="AG729"/>
      <c r="AH729"/>
      <c r="AI729"/>
      <c r="AJ729"/>
      <c r="AK729"/>
      <c r="AL729"/>
      <c r="AM729"/>
      <c r="AN729"/>
      <c r="AO729"/>
      <c r="AP729"/>
      <c r="AQ729"/>
      <c r="AR729"/>
      <c r="AS729"/>
      <c r="AT729"/>
      <c r="AU729"/>
      <c r="AV729"/>
      <c r="AW729"/>
      <c r="AX729"/>
      <c r="AY729"/>
      <c r="AZ729"/>
      <c r="BA729"/>
      <c r="BB729"/>
      <c r="BC729"/>
      <c r="BD729"/>
      <c r="BE729"/>
      <c r="BF729"/>
      <c r="BG729"/>
      <c r="BH729"/>
      <c r="BI729"/>
      <c r="BJ729"/>
      <c r="BK729"/>
      <c r="BL729"/>
      <c r="BM729"/>
      <c r="BN729"/>
      <c r="BO729"/>
      <c r="BP729"/>
      <c r="BQ729"/>
      <c r="BR729"/>
      <c r="BS729"/>
      <c r="BT729"/>
      <c r="BU729"/>
      <c r="BV729"/>
      <c r="BW729"/>
      <c r="BX729"/>
      <c r="BY729"/>
      <c r="BZ729"/>
      <c r="CA729"/>
      <c r="CB729"/>
      <c r="CC729"/>
      <c r="CD729"/>
      <c r="CE729"/>
      <c r="CF729"/>
      <c r="CG729"/>
      <c r="CH729"/>
      <c r="CI729"/>
      <c r="CJ729"/>
      <c r="CK729"/>
      <c r="CL729"/>
      <c r="CM729"/>
      <c r="CN729"/>
      <c r="CO729"/>
      <c r="CP729"/>
      <c r="CQ729"/>
      <c r="CR729"/>
      <c r="CS729"/>
      <c r="CT729"/>
      <c r="CU729"/>
      <c r="CV729"/>
      <c r="CW729"/>
      <c r="CX729"/>
      <c r="CY729"/>
      <c r="CZ729"/>
      <c r="DA729"/>
      <c r="DB729"/>
      <c r="DC729"/>
      <c r="DD729"/>
      <c r="DE729"/>
      <c r="DF729"/>
      <c r="DG729"/>
      <c r="DH729"/>
      <c r="DI729"/>
      <c r="DJ729"/>
      <c r="DK729"/>
      <c r="DL729"/>
      <c r="DM729"/>
      <c r="DN729"/>
      <c r="DO729"/>
      <c r="DP729"/>
      <c r="DQ729"/>
      <c r="DR729"/>
      <c r="DS729"/>
      <c r="DT729"/>
      <c r="DU729"/>
      <c r="DV729"/>
      <c r="DW729"/>
      <c r="DX729"/>
      <c r="DY729"/>
      <c r="DZ729"/>
      <c r="EA729"/>
      <c r="EB729"/>
      <c r="EC729"/>
      <c r="ED729"/>
      <c r="EE729"/>
      <c r="EF729"/>
      <c r="EG729"/>
      <c r="EH729"/>
      <c r="EI729"/>
      <c r="EJ729"/>
      <c r="EK729"/>
      <c r="EL729"/>
      <c r="EM729"/>
      <c r="EN729"/>
      <c r="EO729"/>
      <c r="EP729"/>
      <c r="EQ729"/>
      <c r="ER729"/>
      <c r="ES729"/>
      <c r="ET729"/>
      <c r="EU729"/>
      <c r="EV729"/>
      <c r="EW729"/>
      <c r="EX729"/>
      <c r="EY729"/>
      <c r="EZ729"/>
      <c r="FA729"/>
      <c r="FB729"/>
      <c r="FC729"/>
      <c r="FD729"/>
      <c r="FE729"/>
      <c r="FF729"/>
      <c r="FG729"/>
      <c r="FH729"/>
      <c r="FI729"/>
      <c r="FJ729"/>
      <c r="FK729"/>
      <c r="FL729"/>
      <c r="FM729"/>
      <c r="FN729"/>
      <c r="FO729"/>
      <c r="FP729"/>
      <c r="FQ729"/>
      <c r="FR729"/>
      <c r="FS729"/>
      <c r="FT729"/>
      <c r="FU729"/>
      <c r="FV729"/>
      <c r="FW729"/>
      <c r="FX729"/>
      <c r="FY729"/>
      <c r="FZ729"/>
      <c r="GA729"/>
      <c r="GB729"/>
      <c r="GC729"/>
      <c r="GD729"/>
      <c r="GE729"/>
      <c r="GF729"/>
      <c r="GG729"/>
      <c r="GH729"/>
      <c r="GI729"/>
      <c r="GJ729"/>
      <c r="GK729"/>
      <c r="GL729"/>
      <c r="GM729"/>
      <c r="GN729"/>
      <c r="GO729"/>
      <c r="GP729"/>
      <c r="GQ729"/>
      <c r="GR729"/>
      <c r="GS729"/>
      <c r="GT729"/>
      <c r="GU729"/>
      <c r="GV729"/>
      <c r="GW729"/>
      <c r="GX729"/>
      <c r="GY729"/>
      <c r="GZ729"/>
      <c r="HA729"/>
      <c r="HB729"/>
      <c r="HC729"/>
      <c r="HD729"/>
      <c r="HE729"/>
      <c r="HF729"/>
      <c r="HG729"/>
      <c r="HH729"/>
      <c r="HI729"/>
      <c r="HJ729"/>
      <c r="HK729"/>
      <c r="HL729"/>
      <c r="HM729"/>
      <c r="HN729"/>
      <c r="HO729"/>
      <c r="HP729"/>
      <c r="HQ729"/>
      <c r="HR729"/>
      <c r="HS729"/>
      <c r="HT729"/>
      <c r="HU729"/>
      <c r="HV729"/>
      <c r="HW729"/>
      <c r="HX729"/>
      <c r="HY729"/>
      <c r="HZ729"/>
      <c r="IA729"/>
    </row>
    <row r="730" spans="1:235" ht="22.5">
      <c r="A730" s="21" t="s">
        <v>380</v>
      </c>
      <c r="B730" s="7"/>
      <c r="C730" s="7"/>
      <c r="D730" s="142"/>
      <c r="E730" s="143"/>
      <c r="F730" s="143"/>
      <c r="G730" s="143">
        <f>G729*4000</f>
        <v>2000000</v>
      </c>
      <c r="H730" s="143"/>
      <c r="I730" s="143"/>
      <c r="J730" s="143">
        <f>G730</f>
        <v>2000000</v>
      </c>
      <c r="K730" s="14"/>
      <c r="L730" s="14"/>
      <c r="M730" s="14"/>
      <c r="N730" s="14">
        <f>N729*4000</f>
        <v>4976000</v>
      </c>
      <c r="O730" s="14"/>
      <c r="P730" s="14">
        <f>N730</f>
        <v>4976000</v>
      </c>
      <c r="Q730" s="71"/>
      <c r="R730"/>
      <c r="S730"/>
      <c r="T730"/>
      <c r="U730"/>
      <c r="V730"/>
      <c r="W730"/>
      <c r="X730"/>
      <c r="Y730"/>
      <c r="Z730"/>
      <c r="AA730"/>
      <c r="AB730"/>
      <c r="AC730"/>
      <c r="AD730"/>
      <c r="AE730"/>
      <c r="AF730"/>
      <c r="AG730"/>
      <c r="AH730"/>
      <c r="AI730"/>
      <c r="AJ730"/>
      <c r="AK730"/>
      <c r="AL730"/>
      <c r="AM730"/>
      <c r="AN730"/>
      <c r="AO730"/>
      <c r="AP730"/>
      <c r="AQ730"/>
      <c r="AR730"/>
      <c r="AS730"/>
      <c r="AT730"/>
      <c r="AU730"/>
      <c r="AV730"/>
      <c r="AW730"/>
      <c r="AX730"/>
      <c r="AY730"/>
      <c r="AZ730"/>
      <c r="BA730"/>
      <c r="BB730"/>
      <c r="BC730"/>
      <c r="BD730"/>
      <c r="BE730"/>
      <c r="BF730"/>
      <c r="BG730"/>
      <c r="BH730"/>
      <c r="BI730"/>
      <c r="BJ730"/>
      <c r="BK730"/>
      <c r="BL730"/>
      <c r="BM730"/>
      <c r="BN730"/>
      <c r="BO730"/>
      <c r="BP730"/>
      <c r="BQ730"/>
      <c r="BR730"/>
      <c r="BS730"/>
      <c r="BT730"/>
      <c r="BU730"/>
      <c r="BV730"/>
      <c r="BW730"/>
      <c r="BX730"/>
      <c r="BY730"/>
      <c r="BZ730"/>
      <c r="CA730"/>
      <c r="CB730"/>
      <c r="CC730"/>
      <c r="CD730"/>
      <c r="CE730"/>
      <c r="CF730"/>
      <c r="CG730"/>
      <c r="CH730"/>
      <c r="CI730"/>
      <c r="CJ730"/>
      <c r="CK730"/>
      <c r="CL730"/>
      <c r="CM730"/>
      <c r="CN730"/>
      <c r="CO730"/>
      <c r="CP730"/>
      <c r="CQ730"/>
      <c r="CR730"/>
      <c r="CS730"/>
      <c r="CT730"/>
      <c r="CU730"/>
      <c r="CV730"/>
      <c r="CW730"/>
      <c r="CX730"/>
      <c r="CY730"/>
      <c r="CZ730"/>
      <c r="DA730"/>
      <c r="DB730"/>
      <c r="DC730"/>
      <c r="DD730"/>
      <c r="DE730"/>
      <c r="DF730"/>
      <c r="DG730"/>
      <c r="DH730"/>
      <c r="DI730"/>
      <c r="DJ730"/>
      <c r="DK730"/>
      <c r="DL730"/>
      <c r="DM730"/>
      <c r="DN730"/>
      <c r="DO730"/>
      <c r="DP730"/>
      <c r="DQ730"/>
      <c r="DR730"/>
      <c r="DS730"/>
      <c r="DT730"/>
      <c r="DU730"/>
      <c r="DV730"/>
      <c r="DW730"/>
      <c r="DX730"/>
      <c r="DY730"/>
      <c r="DZ730"/>
      <c r="EA730"/>
      <c r="EB730"/>
      <c r="EC730"/>
      <c r="ED730"/>
      <c r="EE730"/>
      <c r="EF730"/>
      <c r="EG730"/>
      <c r="EH730"/>
      <c r="EI730"/>
      <c r="EJ730"/>
      <c r="EK730"/>
      <c r="EL730"/>
      <c r="EM730"/>
      <c r="EN730"/>
      <c r="EO730"/>
      <c r="EP730"/>
      <c r="EQ730"/>
      <c r="ER730"/>
      <c r="ES730"/>
      <c r="ET730"/>
      <c r="EU730"/>
      <c r="EV730"/>
      <c r="EW730"/>
      <c r="EX730"/>
      <c r="EY730"/>
      <c r="EZ730"/>
      <c r="FA730"/>
      <c r="FB730"/>
      <c r="FC730"/>
      <c r="FD730"/>
      <c r="FE730"/>
      <c r="FF730"/>
      <c r="FG730"/>
      <c r="FH730"/>
      <c r="FI730"/>
      <c r="FJ730"/>
      <c r="FK730"/>
      <c r="FL730"/>
      <c r="FM730"/>
      <c r="FN730"/>
      <c r="FO730"/>
      <c r="FP730"/>
      <c r="FQ730"/>
      <c r="FR730"/>
      <c r="FS730"/>
      <c r="FT730"/>
      <c r="FU730"/>
      <c r="FV730"/>
      <c r="FW730"/>
      <c r="FX730"/>
      <c r="FY730"/>
      <c r="FZ730"/>
      <c r="GA730"/>
      <c r="GB730"/>
      <c r="GC730"/>
      <c r="GD730"/>
      <c r="GE730"/>
      <c r="GF730"/>
      <c r="GG730"/>
      <c r="GH730"/>
      <c r="GI730"/>
      <c r="GJ730"/>
      <c r="GK730"/>
      <c r="GL730"/>
      <c r="GM730"/>
      <c r="GN730"/>
      <c r="GO730"/>
      <c r="GP730"/>
      <c r="GQ730"/>
      <c r="GR730"/>
      <c r="GS730"/>
      <c r="GT730"/>
      <c r="GU730"/>
      <c r="GV730"/>
      <c r="GW730"/>
      <c r="GX730"/>
      <c r="GY730"/>
      <c r="GZ730"/>
      <c r="HA730"/>
      <c r="HB730"/>
      <c r="HC730"/>
      <c r="HD730"/>
      <c r="HE730"/>
      <c r="HF730"/>
      <c r="HG730"/>
      <c r="HH730"/>
      <c r="HI730"/>
      <c r="HJ730"/>
      <c r="HK730"/>
      <c r="HL730"/>
      <c r="HM730"/>
      <c r="HN730"/>
      <c r="HO730"/>
      <c r="HP730"/>
      <c r="HQ730"/>
      <c r="HR730"/>
      <c r="HS730"/>
      <c r="HT730"/>
      <c r="HU730"/>
      <c r="HV730"/>
      <c r="HW730"/>
      <c r="HX730"/>
      <c r="HY730"/>
      <c r="HZ730"/>
      <c r="IA730"/>
    </row>
    <row r="731" spans="1:235" ht="10.5" customHeight="1">
      <c r="A731" s="20" t="s">
        <v>7</v>
      </c>
      <c r="B731" s="7"/>
      <c r="C731" s="7"/>
      <c r="D731" s="142"/>
      <c r="E731" s="143"/>
      <c r="F731" s="143"/>
      <c r="G731" s="14"/>
      <c r="H731" s="14"/>
      <c r="I731" s="14"/>
      <c r="J731" s="14"/>
      <c r="K731" s="14"/>
      <c r="L731" s="14"/>
      <c r="M731" s="14"/>
      <c r="N731" s="14"/>
      <c r="O731" s="14"/>
      <c r="P731" s="14"/>
      <c r="Q731" s="71"/>
      <c r="R731"/>
      <c r="S731"/>
      <c r="T731"/>
      <c r="U731"/>
      <c r="V731"/>
      <c r="W731"/>
      <c r="X731"/>
      <c r="Y731"/>
      <c r="Z731"/>
      <c r="AA731"/>
      <c r="AB731"/>
      <c r="AC731"/>
      <c r="AD731"/>
      <c r="AE731"/>
      <c r="AF731"/>
      <c r="AG731"/>
      <c r="AH731"/>
      <c r="AI731"/>
      <c r="AJ731"/>
      <c r="AK731"/>
      <c r="AL731"/>
      <c r="AM731"/>
      <c r="AN731"/>
      <c r="AO731"/>
      <c r="AP731"/>
      <c r="AQ731"/>
      <c r="AR731"/>
      <c r="AS731"/>
      <c r="AT731"/>
      <c r="AU731"/>
      <c r="AV731"/>
      <c r="AW731"/>
      <c r="AX731"/>
      <c r="AY731"/>
      <c r="AZ731"/>
      <c r="BA731"/>
      <c r="BB731"/>
      <c r="BC731"/>
      <c r="BD731"/>
      <c r="BE731"/>
      <c r="BF731"/>
      <c r="BG731"/>
      <c r="BH731"/>
      <c r="BI731"/>
      <c r="BJ731"/>
      <c r="BK731"/>
      <c r="BL731"/>
      <c r="BM731"/>
      <c r="BN731"/>
      <c r="BO731"/>
      <c r="BP731"/>
      <c r="BQ731"/>
      <c r="BR731"/>
      <c r="BS731"/>
      <c r="BT731"/>
      <c r="BU731"/>
      <c r="BV731"/>
      <c r="BW731"/>
      <c r="BX731"/>
      <c r="BY731"/>
      <c r="BZ731"/>
      <c r="CA731"/>
      <c r="CB731"/>
      <c r="CC731"/>
      <c r="CD731"/>
      <c r="CE731"/>
      <c r="CF731"/>
      <c r="CG731"/>
      <c r="CH731"/>
      <c r="CI731"/>
      <c r="CJ731"/>
      <c r="CK731"/>
      <c r="CL731"/>
      <c r="CM731"/>
      <c r="CN731"/>
      <c r="CO731"/>
      <c r="CP731"/>
      <c r="CQ731"/>
      <c r="CR731"/>
      <c r="CS731"/>
      <c r="CT731"/>
      <c r="CU731"/>
      <c r="CV731"/>
      <c r="CW731"/>
      <c r="CX731"/>
      <c r="CY731"/>
      <c r="CZ731"/>
      <c r="DA731"/>
      <c r="DB731"/>
      <c r="DC731"/>
      <c r="DD731"/>
      <c r="DE731"/>
      <c r="DF731"/>
      <c r="DG731"/>
      <c r="DH731"/>
      <c r="DI731"/>
      <c r="DJ731"/>
      <c r="DK731"/>
      <c r="DL731"/>
      <c r="DM731"/>
      <c r="DN731"/>
      <c r="DO731"/>
      <c r="DP731"/>
      <c r="DQ731"/>
      <c r="DR731"/>
      <c r="DS731"/>
      <c r="DT731"/>
      <c r="DU731"/>
      <c r="DV731"/>
      <c r="DW731"/>
      <c r="DX731"/>
      <c r="DY731"/>
      <c r="DZ731"/>
      <c r="EA731"/>
      <c r="EB731"/>
      <c r="EC731"/>
      <c r="ED731"/>
      <c r="EE731"/>
      <c r="EF731"/>
      <c r="EG731"/>
      <c r="EH731"/>
      <c r="EI731"/>
      <c r="EJ731"/>
      <c r="EK731"/>
      <c r="EL731"/>
      <c r="EM731"/>
      <c r="EN731"/>
      <c r="EO731"/>
      <c r="EP731"/>
      <c r="EQ731"/>
      <c r="ER731"/>
      <c r="ES731"/>
      <c r="ET731"/>
      <c r="EU731"/>
      <c r="EV731"/>
      <c r="EW731"/>
      <c r="EX731"/>
      <c r="EY731"/>
      <c r="EZ731"/>
      <c r="FA731"/>
      <c r="FB731"/>
      <c r="FC731"/>
      <c r="FD731"/>
      <c r="FE731"/>
      <c r="FF731"/>
      <c r="FG731"/>
      <c r="FH731"/>
      <c r="FI731"/>
      <c r="FJ731"/>
      <c r="FK731"/>
      <c r="FL731"/>
      <c r="FM731"/>
      <c r="FN731"/>
      <c r="FO731"/>
      <c r="FP731"/>
      <c r="FQ731"/>
      <c r="FR731"/>
      <c r="FS731"/>
      <c r="FT731"/>
      <c r="FU731"/>
      <c r="FV731"/>
      <c r="FW731"/>
      <c r="FX731"/>
      <c r="FY731"/>
      <c r="FZ731"/>
      <c r="GA731"/>
      <c r="GB731"/>
      <c r="GC731"/>
      <c r="GD731"/>
      <c r="GE731"/>
      <c r="GF731"/>
      <c r="GG731"/>
      <c r="GH731"/>
      <c r="GI731"/>
      <c r="GJ731"/>
      <c r="GK731"/>
      <c r="GL731"/>
      <c r="GM731"/>
      <c r="GN731"/>
      <c r="GO731"/>
      <c r="GP731"/>
      <c r="GQ731"/>
      <c r="GR731"/>
      <c r="GS731"/>
      <c r="GT731"/>
      <c r="GU731"/>
      <c r="GV731"/>
      <c r="GW731"/>
      <c r="GX731"/>
      <c r="GY731"/>
      <c r="GZ731"/>
      <c r="HA731"/>
      <c r="HB731"/>
      <c r="HC731"/>
      <c r="HD731"/>
      <c r="HE731"/>
      <c r="HF731"/>
      <c r="HG731"/>
      <c r="HH731"/>
      <c r="HI731"/>
      <c r="HJ731"/>
      <c r="HK731"/>
      <c r="HL731"/>
      <c r="HM731"/>
      <c r="HN731"/>
      <c r="HO731"/>
      <c r="HP731"/>
      <c r="HQ731"/>
      <c r="HR731"/>
      <c r="HS731"/>
      <c r="HT731"/>
      <c r="HU731"/>
      <c r="HV731"/>
      <c r="HW731"/>
      <c r="HX731"/>
      <c r="HY731"/>
      <c r="HZ731"/>
      <c r="IA731"/>
    </row>
    <row r="732" spans="1:235" ht="15" customHeight="1" hidden="1">
      <c r="A732" s="21" t="s">
        <v>278</v>
      </c>
      <c r="B732" s="7"/>
      <c r="C732" s="7"/>
      <c r="D732" s="142"/>
      <c r="E732" s="143"/>
      <c r="F732" s="143"/>
      <c r="G732" s="14">
        <v>465000</v>
      </c>
      <c r="H732" s="14"/>
      <c r="I732" s="14"/>
      <c r="J732" s="14">
        <f>G732</f>
        <v>465000</v>
      </c>
      <c r="K732" s="14"/>
      <c r="L732" s="14"/>
      <c r="M732" s="14"/>
      <c r="N732" s="14"/>
      <c r="O732" s="14"/>
      <c r="P732" s="14">
        <f t="shared" si="48"/>
        <v>0</v>
      </c>
      <c r="Q732" s="71"/>
      <c r="R732"/>
      <c r="S732"/>
      <c r="T732"/>
      <c r="U732"/>
      <c r="V732"/>
      <c r="W732"/>
      <c r="X732"/>
      <c r="Y732"/>
      <c r="Z732"/>
      <c r="AA732"/>
      <c r="AB732"/>
      <c r="AC732"/>
      <c r="AD732"/>
      <c r="AE732"/>
      <c r="AF732"/>
      <c r="AG732"/>
      <c r="AH732"/>
      <c r="AI732"/>
      <c r="AJ732"/>
      <c r="AK732"/>
      <c r="AL732"/>
      <c r="AM732"/>
      <c r="AN732"/>
      <c r="AO732"/>
      <c r="AP732"/>
      <c r="AQ732"/>
      <c r="AR732"/>
      <c r="AS732"/>
      <c r="AT732"/>
      <c r="AU732"/>
      <c r="AV732"/>
      <c r="AW732"/>
      <c r="AX732"/>
      <c r="AY732"/>
      <c r="AZ732"/>
      <c r="BA732"/>
      <c r="BB732"/>
      <c r="BC732"/>
      <c r="BD732"/>
      <c r="BE732"/>
      <c r="BF732"/>
      <c r="BG732"/>
      <c r="BH732"/>
      <c r="BI732"/>
      <c r="BJ732"/>
      <c r="BK732"/>
      <c r="BL732"/>
      <c r="BM732"/>
      <c r="BN732"/>
      <c r="BO732"/>
      <c r="BP732"/>
      <c r="BQ732"/>
      <c r="BR732"/>
      <c r="BS732"/>
      <c r="BT732"/>
      <c r="BU732"/>
      <c r="BV732"/>
      <c r="BW732"/>
      <c r="BX732"/>
      <c r="BY732"/>
      <c r="BZ732"/>
      <c r="CA732"/>
      <c r="CB732"/>
      <c r="CC732"/>
      <c r="CD732"/>
      <c r="CE732"/>
      <c r="CF732"/>
      <c r="CG732"/>
      <c r="CH732"/>
      <c r="CI732"/>
      <c r="CJ732"/>
      <c r="CK732"/>
      <c r="CL732"/>
      <c r="CM732"/>
      <c r="CN732"/>
      <c r="CO732"/>
      <c r="CP732"/>
      <c r="CQ732"/>
      <c r="CR732"/>
      <c r="CS732"/>
      <c r="CT732"/>
      <c r="CU732"/>
      <c r="CV732"/>
      <c r="CW732"/>
      <c r="CX732"/>
      <c r="CY732"/>
      <c r="CZ732"/>
      <c r="DA732"/>
      <c r="DB732"/>
      <c r="DC732"/>
      <c r="DD732"/>
      <c r="DE732"/>
      <c r="DF732"/>
      <c r="DG732"/>
      <c r="DH732"/>
      <c r="DI732"/>
      <c r="DJ732"/>
      <c r="DK732"/>
      <c r="DL732"/>
      <c r="DM732"/>
      <c r="DN732"/>
      <c r="DO732"/>
      <c r="DP732"/>
      <c r="DQ732"/>
      <c r="DR732"/>
      <c r="DS732"/>
      <c r="DT732"/>
      <c r="DU732"/>
      <c r="DV732"/>
      <c r="DW732"/>
      <c r="DX732"/>
      <c r="DY732"/>
      <c r="DZ732"/>
      <c r="EA732"/>
      <c r="EB732"/>
      <c r="EC732"/>
      <c r="ED732"/>
      <c r="EE732"/>
      <c r="EF732"/>
      <c r="EG732"/>
      <c r="EH732"/>
      <c r="EI732"/>
      <c r="EJ732"/>
      <c r="EK732"/>
      <c r="EL732"/>
      <c r="EM732"/>
      <c r="EN732"/>
      <c r="EO732"/>
      <c r="EP732"/>
      <c r="EQ732"/>
      <c r="ER732"/>
      <c r="ES732"/>
      <c r="ET732"/>
      <c r="EU732"/>
      <c r="EV732"/>
      <c r="EW732"/>
      <c r="EX732"/>
      <c r="EY732"/>
      <c r="EZ732"/>
      <c r="FA732"/>
      <c r="FB732"/>
      <c r="FC732"/>
      <c r="FD732"/>
      <c r="FE732"/>
      <c r="FF732"/>
      <c r="FG732"/>
      <c r="FH732"/>
      <c r="FI732"/>
      <c r="FJ732"/>
      <c r="FK732"/>
      <c r="FL732"/>
      <c r="FM732"/>
      <c r="FN732"/>
      <c r="FO732"/>
      <c r="FP732"/>
      <c r="FQ732"/>
      <c r="FR732"/>
      <c r="FS732"/>
      <c r="FT732"/>
      <c r="FU732"/>
      <c r="FV732"/>
      <c r="FW732"/>
      <c r="FX732"/>
      <c r="FY732"/>
      <c r="FZ732"/>
      <c r="GA732"/>
      <c r="GB732"/>
      <c r="GC732"/>
      <c r="GD732"/>
      <c r="GE732"/>
      <c r="GF732"/>
      <c r="GG732"/>
      <c r="GH732"/>
      <c r="GI732"/>
      <c r="GJ732"/>
      <c r="GK732"/>
      <c r="GL732"/>
      <c r="GM732"/>
      <c r="GN732"/>
      <c r="GO732"/>
      <c r="GP732"/>
      <c r="GQ732"/>
      <c r="GR732"/>
      <c r="GS732"/>
      <c r="GT732"/>
      <c r="GU732"/>
      <c r="GV732"/>
      <c r="GW732"/>
      <c r="GX732"/>
      <c r="GY732"/>
      <c r="GZ732"/>
      <c r="HA732"/>
      <c r="HB732"/>
      <c r="HC732"/>
      <c r="HD732"/>
      <c r="HE732"/>
      <c r="HF732"/>
      <c r="HG732"/>
      <c r="HH732"/>
      <c r="HI732"/>
      <c r="HJ732"/>
      <c r="HK732"/>
      <c r="HL732"/>
      <c r="HM732"/>
      <c r="HN732"/>
      <c r="HO732"/>
      <c r="HP732"/>
      <c r="HQ732"/>
      <c r="HR732"/>
      <c r="HS732"/>
      <c r="HT732"/>
      <c r="HU732"/>
      <c r="HV732"/>
      <c r="HW732"/>
      <c r="HX732"/>
      <c r="HY732"/>
      <c r="HZ732"/>
      <c r="IA732"/>
    </row>
    <row r="733" spans="1:235" ht="11.25" hidden="1">
      <c r="A733" s="21"/>
      <c r="B733" s="7"/>
      <c r="C733" s="7"/>
      <c r="D733" s="14"/>
      <c r="E733" s="14"/>
      <c r="F733" s="14"/>
      <c r="G733" s="14"/>
      <c r="H733" s="14"/>
      <c r="I733" s="14"/>
      <c r="J733" s="14"/>
      <c r="K733" s="14"/>
      <c r="L733" s="14"/>
      <c r="M733" s="14"/>
      <c r="N733" s="14"/>
      <c r="O733" s="14"/>
      <c r="P733" s="14">
        <f t="shared" si="48"/>
        <v>0</v>
      </c>
      <c r="Q733" s="71"/>
      <c r="R733"/>
      <c r="S733"/>
      <c r="T733"/>
      <c r="U733"/>
      <c r="V733"/>
      <c r="W733"/>
      <c r="X733"/>
      <c r="Y733"/>
      <c r="Z733"/>
      <c r="AA733"/>
      <c r="AB733"/>
      <c r="AC733"/>
      <c r="AD733"/>
      <c r="AE733"/>
      <c r="AF733"/>
      <c r="AG733"/>
      <c r="AH733"/>
      <c r="AI733"/>
      <c r="AJ733"/>
      <c r="AK733"/>
      <c r="AL733"/>
      <c r="AM733"/>
      <c r="AN733"/>
      <c r="AO733"/>
      <c r="AP733"/>
      <c r="AQ733"/>
      <c r="AR733"/>
      <c r="AS733"/>
      <c r="AT733"/>
      <c r="AU733"/>
      <c r="AV733"/>
      <c r="AW733"/>
      <c r="AX733"/>
      <c r="AY733"/>
      <c r="AZ733"/>
      <c r="BA733"/>
      <c r="BB733"/>
      <c r="BC733"/>
      <c r="BD733"/>
      <c r="BE733"/>
      <c r="BF733"/>
      <c r="BG733"/>
      <c r="BH733"/>
      <c r="BI733"/>
      <c r="BJ733"/>
      <c r="BK733"/>
      <c r="BL733"/>
      <c r="BM733"/>
      <c r="BN733"/>
      <c r="BO733"/>
      <c r="BP733"/>
      <c r="BQ733"/>
      <c r="BR733"/>
      <c r="BS733"/>
      <c r="BT733"/>
      <c r="BU733"/>
      <c r="BV733"/>
      <c r="BW733"/>
      <c r="BX733"/>
      <c r="BY733"/>
      <c r="BZ733"/>
      <c r="CA733"/>
      <c r="CB733"/>
      <c r="CC733"/>
      <c r="CD733"/>
      <c r="CE733"/>
      <c r="CF733"/>
      <c r="CG733"/>
      <c r="CH733"/>
      <c r="CI733"/>
      <c r="CJ733"/>
      <c r="CK733"/>
      <c r="CL733"/>
      <c r="CM733"/>
      <c r="CN733"/>
      <c r="CO733"/>
      <c r="CP733"/>
      <c r="CQ733"/>
      <c r="CR733"/>
      <c r="CS733"/>
      <c r="CT733"/>
      <c r="CU733"/>
      <c r="CV733"/>
      <c r="CW733"/>
      <c r="CX733"/>
      <c r="CY733"/>
      <c r="CZ733"/>
      <c r="DA733"/>
      <c r="DB733"/>
      <c r="DC733"/>
      <c r="DD733"/>
      <c r="DE733"/>
      <c r="DF733"/>
      <c r="DG733"/>
      <c r="DH733"/>
      <c r="DI733"/>
      <c r="DJ733"/>
      <c r="DK733"/>
      <c r="DL733"/>
      <c r="DM733"/>
      <c r="DN733"/>
      <c r="DO733"/>
      <c r="DP733"/>
      <c r="DQ733"/>
      <c r="DR733"/>
      <c r="DS733"/>
      <c r="DT733"/>
      <c r="DU733"/>
      <c r="DV733"/>
      <c r="DW733"/>
      <c r="DX733"/>
      <c r="DY733"/>
      <c r="DZ733"/>
      <c r="EA733"/>
      <c r="EB733"/>
      <c r="EC733"/>
      <c r="ED733"/>
      <c r="EE733"/>
      <c r="EF733"/>
      <c r="EG733"/>
      <c r="EH733"/>
      <c r="EI733"/>
      <c r="EJ733"/>
      <c r="EK733"/>
      <c r="EL733"/>
      <c r="EM733"/>
      <c r="EN733"/>
      <c r="EO733"/>
      <c r="EP733"/>
      <c r="EQ733"/>
      <c r="ER733"/>
      <c r="ES733"/>
      <c r="ET733"/>
      <c r="EU733"/>
      <c r="EV733"/>
      <c r="EW733"/>
      <c r="EX733"/>
      <c r="EY733"/>
      <c r="EZ733"/>
      <c r="FA733"/>
      <c r="FB733"/>
      <c r="FC733"/>
      <c r="FD733"/>
      <c r="FE733"/>
      <c r="FF733"/>
      <c r="FG733"/>
      <c r="FH733"/>
      <c r="FI733"/>
      <c r="FJ733"/>
      <c r="FK733"/>
      <c r="FL733"/>
      <c r="FM733"/>
      <c r="FN733"/>
      <c r="FO733"/>
      <c r="FP733"/>
      <c r="FQ733"/>
      <c r="FR733"/>
      <c r="FS733"/>
      <c r="FT733"/>
      <c r="FU733"/>
      <c r="FV733"/>
      <c r="FW733"/>
      <c r="FX733"/>
      <c r="FY733"/>
      <c r="FZ733"/>
      <c r="GA733"/>
      <c r="GB733"/>
      <c r="GC733"/>
      <c r="GD733"/>
      <c r="GE733"/>
      <c r="GF733"/>
      <c r="GG733"/>
      <c r="GH733"/>
      <c r="GI733"/>
      <c r="GJ733"/>
      <c r="GK733"/>
      <c r="GL733"/>
      <c r="GM733"/>
      <c r="GN733"/>
      <c r="GO733"/>
      <c r="GP733"/>
      <c r="GQ733"/>
      <c r="GR733"/>
      <c r="GS733"/>
      <c r="GT733"/>
      <c r="GU733"/>
      <c r="GV733"/>
      <c r="GW733"/>
      <c r="GX733"/>
      <c r="GY733"/>
      <c r="GZ733"/>
      <c r="HA733"/>
      <c r="HB733"/>
      <c r="HC733"/>
      <c r="HD733"/>
      <c r="HE733"/>
      <c r="HF733"/>
      <c r="HG733"/>
      <c r="HH733"/>
      <c r="HI733"/>
      <c r="HJ733"/>
      <c r="HK733"/>
      <c r="HL733"/>
      <c r="HM733"/>
      <c r="HN733"/>
      <c r="HO733"/>
      <c r="HP733"/>
      <c r="HQ733"/>
      <c r="HR733"/>
      <c r="HS733"/>
      <c r="HT733"/>
      <c r="HU733"/>
      <c r="HV733"/>
      <c r="HW733"/>
      <c r="HX733"/>
      <c r="HY733"/>
      <c r="HZ733"/>
      <c r="IA733"/>
    </row>
    <row r="734" spans="1:235" ht="11.25" hidden="1">
      <c r="A734" s="21"/>
      <c r="B734" s="7"/>
      <c r="C734" s="7"/>
      <c r="D734" s="14"/>
      <c r="E734" s="14"/>
      <c r="F734" s="14"/>
      <c r="G734" s="14"/>
      <c r="H734" s="14"/>
      <c r="I734" s="14"/>
      <c r="J734" s="14"/>
      <c r="K734" s="14"/>
      <c r="L734" s="14"/>
      <c r="M734" s="14"/>
      <c r="N734" s="14"/>
      <c r="O734" s="14"/>
      <c r="P734" s="14">
        <f t="shared" si="48"/>
        <v>0</v>
      </c>
      <c r="Q734" s="71"/>
      <c r="R734"/>
      <c r="S734"/>
      <c r="T734"/>
      <c r="U734"/>
      <c r="V734"/>
      <c r="W734"/>
      <c r="X734"/>
      <c r="Y734"/>
      <c r="Z734"/>
      <c r="AA734"/>
      <c r="AB734"/>
      <c r="AC734"/>
      <c r="AD734"/>
      <c r="AE734"/>
      <c r="AF734"/>
      <c r="AG734"/>
      <c r="AH734"/>
      <c r="AI734"/>
      <c r="AJ734"/>
      <c r="AK734"/>
      <c r="AL734"/>
      <c r="AM734"/>
      <c r="AN734"/>
      <c r="AO734"/>
      <c r="AP734"/>
      <c r="AQ734"/>
      <c r="AR734"/>
      <c r="AS734"/>
      <c r="AT734"/>
      <c r="AU734"/>
      <c r="AV734"/>
      <c r="AW734"/>
      <c r="AX734"/>
      <c r="AY734"/>
      <c r="AZ734"/>
      <c r="BA734"/>
      <c r="BB734"/>
      <c r="BC734"/>
      <c r="BD734"/>
      <c r="BE734"/>
      <c r="BF734"/>
      <c r="BG734"/>
      <c r="BH734"/>
      <c r="BI734"/>
      <c r="BJ734"/>
      <c r="BK734"/>
      <c r="BL734"/>
      <c r="BM734"/>
      <c r="BN734"/>
      <c r="BO734"/>
      <c r="BP734"/>
      <c r="BQ734"/>
      <c r="BR734"/>
      <c r="BS734"/>
      <c r="BT734"/>
      <c r="BU734"/>
      <c r="BV734"/>
      <c r="BW734"/>
      <c r="BX734"/>
      <c r="BY734"/>
      <c r="BZ734"/>
      <c r="CA734"/>
      <c r="CB734"/>
      <c r="CC734"/>
      <c r="CD734"/>
      <c r="CE734"/>
      <c r="CF734"/>
      <c r="CG734"/>
      <c r="CH734"/>
      <c r="CI734"/>
      <c r="CJ734"/>
      <c r="CK734"/>
      <c r="CL734"/>
      <c r="CM734"/>
      <c r="CN734"/>
      <c r="CO734"/>
      <c r="CP734"/>
      <c r="CQ734"/>
      <c r="CR734"/>
      <c r="CS734"/>
      <c r="CT734"/>
      <c r="CU734"/>
      <c r="CV734"/>
      <c r="CW734"/>
      <c r="CX734"/>
      <c r="CY734"/>
      <c r="CZ734"/>
      <c r="DA734"/>
      <c r="DB734"/>
      <c r="DC734"/>
      <c r="DD734"/>
      <c r="DE734"/>
      <c r="DF734"/>
      <c r="DG734"/>
      <c r="DH734"/>
      <c r="DI734"/>
      <c r="DJ734"/>
      <c r="DK734"/>
      <c r="DL734"/>
      <c r="DM734"/>
      <c r="DN734"/>
      <c r="DO734"/>
      <c r="DP734"/>
      <c r="DQ734"/>
      <c r="DR734"/>
      <c r="DS734"/>
      <c r="DT734"/>
      <c r="DU734"/>
      <c r="DV734"/>
      <c r="DW734"/>
      <c r="DX734"/>
      <c r="DY734"/>
      <c r="DZ734"/>
      <c r="EA734"/>
      <c r="EB734"/>
      <c r="EC734"/>
      <c r="ED734"/>
      <c r="EE734"/>
      <c r="EF734"/>
      <c r="EG734"/>
      <c r="EH734"/>
      <c r="EI734"/>
      <c r="EJ734"/>
      <c r="EK734"/>
      <c r="EL734"/>
      <c r="EM734"/>
      <c r="EN734"/>
      <c r="EO734"/>
      <c r="EP734"/>
      <c r="EQ734"/>
      <c r="ER734"/>
      <c r="ES734"/>
      <c r="ET734"/>
      <c r="EU734"/>
      <c r="EV734"/>
      <c r="EW734"/>
      <c r="EX734"/>
      <c r="EY734"/>
      <c r="EZ734"/>
      <c r="FA734"/>
      <c r="FB734"/>
      <c r="FC734"/>
      <c r="FD734"/>
      <c r="FE734"/>
      <c r="FF734"/>
      <c r="FG734"/>
      <c r="FH734"/>
      <c r="FI734"/>
      <c r="FJ734"/>
      <c r="FK734"/>
      <c r="FL734"/>
      <c r="FM734"/>
      <c r="FN734"/>
      <c r="FO734"/>
      <c r="FP734"/>
      <c r="FQ734"/>
      <c r="FR734"/>
      <c r="FS734"/>
      <c r="FT734"/>
      <c r="FU734"/>
      <c r="FV734"/>
      <c r="FW734"/>
      <c r="FX734"/>
      <c r="FY734"/>
      <c r="FZ734"/>
      <c r="GA734"/>
      <c r="GB734"/>
      <c r="GC734"/>
      <c r="GD734"/>
      <c r="GE734"/>
      <c r="GF734"/>
      <c r="GG734"/>
      <c r="GH734"/>
      <c r="GI734"/>
      <c r="GJ734"/>
      <c r="GK734"/>
      <c r="GL734"/>
      <c r="GM734"/>
      <c r="GN734"/>
      <c r="GO734"/>
      <c r="GP734"/>
      <c r="GQ734"/>
      <c r="GR734"/>
      <c r="GS734"/>
      <c r="GT734"/>
      <c r="GU734"/>
      <c r="GV734"/>
      <c r="GW734"/>
      <c r="GX734"/>
      <c r="GY734"/>
      <c r="GZ734"/>
      <c r="HA734"/>
      <c r="HB734"/>
      <c r="HC734"/>
      <c r="HD734"/>
      <c r="HE734"/>
      <c r="HF734"/>
      <c r="HG734"/>
      <c r="HH734"/>
      <c r="HI734"/>
      <c r="HJ734"/>
      <c r="HK734"/>
      <c r="HL734"/>
      <c r="HM734"/>
      <c r="HN734"/>
      <c r="HO734"/>
      <c r="HP734"/>
      <c r="HQ734"/>
      <c r="HR734"/>
      <c r="HS734"/>
      <c r="HT734"/>
      <c r="HU734"/>
      <c r="HV734"/>
      <c r="HW734"/>
      <c r="HX734"/>
      <c r="HY734"/>
      <c r="HZ734"/>
      <c r="IA734"/>
    </row>
    <row r="735" spans="1:235" ht="11.25" hidden="1">
      <c r="A735" s="21"/>
      <c r="B735" s="7"/>
      <c r="C735" s="7"/>
      <c r="D735" s="14"/>
      <c r="E735" s="14"/>
      <c r="F735" s="14"/>
      <c r="G735" s="14"/>
      <c r="H735" s="14"/>
      <c r="I735" s="14"/>
      <c r="J735" s="14"/>
      <c r="K735" s="14"/>
      <c r="L735" s="14"/>
      <c r="M735" s="14"/>
      <c r="N735" s="14"/>
      <c r="O735" s="14"/>
      <c r="P735" s="14">
        <f t="shared" si="48"/>
        <v>0</v>
      </c>
      <c r="Q735" s="71"/>
      <c r="R735"/>
      <c r="S735"/>
      <c r="T735"/>
      <c r="U735"/>
      <c r="V735"/>
      <c r="W735"/>
      <c r="X735"/>
      <c r="Y735"/>
      <c r="Z735"/>
      <c r="AA735"/>
      <c r="AB735"/>
      <c r="AC735"/>
      <c r="AD735"/>
      <c r="AE735"/>
      <c r="AF735"/>
      <c r="AG735"/>
      <c r="AH735"/>
      <c r="AI735"/>
      <c r="AJ735"/>
      <c r="AK735"/>
      <c r="AL735"/>
      <c r="AM735"/>
      <c r="AN735"/>
      <c r="AO735"/>
      <c r="AP735"/>
      <c r="AQ735"/>
      <c r="AR735"/>
      <c r="AS735"/>
      <c r="AT735"/>
      <c r="AU735"/>
      <c r="AV735"/>
      <c r="AW735"/>
      <c r="AX735"/>
      <c r="AY735"/>
      <c r="AZ735"/>
      <c r="BA735"/>
      <c r="BB735"/>
      <c r="BC735"/>
      <c r="BD735"/>
      <c r="BE735"/>
      <c r="BF735"/>
      <c r="BG735"/>
      <c r="BH735"/>
      <c r="BI735"/>
      <c r="BJ735"/>
      <c r="BK735"/>
      <c r="BL735"/>
      <c r="BM735"/>
      <c r="BN735"/>
      <c r="BO735"/>
      <c r="BP735"/>
      <c r="BQ735"/>
      <c r="BR735"/>
      <c r="BS735"/>
      <c r="BT735"/>
      <c r="BU735"/>
      <c r="BV735"/>
      <c r="BW735"/>
      <c r="BX735"/>
      <c r="BY735"/>
      <c r="BZ735"/>
      <c r="CA735"/>
      <c r="CB735"/>
      <c r="CC735"/>
      <c r="CD735"/>
      <c r="CE735"/>
      <c r="CF735"/>
      <c r="CG735"/>
      <c r="CH735"/>
      <c r="CI735"/>
      <c r="CJ735"/>
      <c r="CK735"/>
      <c r="CL735"/>
      <c r="CM735"/>
      <c r="CN735"/>
      <c r="CO735"/>
      <c r="CP735"/>
      <c r="CQ735"/>
      <c r="CR735"/>
      <c r="CS735"/>
      <c r="CT735"/>
      <c r="CU735"/>
      <c r="CV735"/>
      <c r="CW735"/>
      <c r="CX735"/>
      <c r="CY735"/>
      <c r="CZ735"/>
      <c r="DA735"/>
      <c r="DB735"/>
      <c r="DC735"/>
      <c r="DD735"/>
      <c r="DE735"/>
      <c r="DF735"/>
      <c r="DG735"/>
      <c r="DH735"/>
      <c r="DI735"/>
      <c r="DJ735"/>
      <c r="DK735"/>
      <c r="DL735"/>
      <c r="DM735"/>
      <c r="DN735"/>
      <c r="DO735"/>
      <c r="DP735"/>
      <c r="DQ735"/>
      <c r="DR735"/>
      <c r="DS735"/>
      <c r="DT735"/>
      <c r="DU735"/>
      <c r="DV735"/>
      <c r="DW735"/>
      <c r="DX735"/>
      <c r="DY735"/>
      <c r="DZ735"/>
      <c r="EA735"/>
      <c r="EB735"/>
      <c r="EC735"/>
      <c r="ED735"/>
      <c r="EE735"/>
      <c r="EF735"/>
      <c r="EG735"/>
      <c r="EH735"/>
      <c r="EI735"/>
      <c r="EJ735"/>
      <c r="EK735"/>
      <c r="EL735"/>
      <c r="EM735"/>
      <c r="EN735"/>
      <c r="EO735"/>
      <c r="EP735"/>
      <c r="EQ735"/>
      <c r="ER735"/>
      <c r="ES735"/>
      <c r="ET735"/>
      <c r="EU735"/>
      <c r="EV735"/>
      <c r="EW735"/>
      <c r="EX735"/>
      <c r="EY735"/>
      <c r="EZ735"/>
      <c r="FA735"/>
      <c r="FB735"/>
      <c r="FC735"/>
      <c r="FD735"/>
      <c r="FE735"/>
      <c r="FF735"/>
      <c r="FG735"/>
      <c r="FH735"/>
      <c r="FI735"/>
      <c r="FJ735"/>
      <c r="FK735"/>
      <c r="FL735"/>
      <c r="FM735"/>
      <c r="FN735"/>
      <c r="FO735"/>
      <c r="FP735"/>
      <c r="FQ735"/>
      <c r="FR735"/>
      <c r="FS735"/>
      <c r="FT735"/>
      <c r="FU735"/>
      <c r="FV735"/>
      <c r="FW735"/>
      <c r="FX735"/>
      <c r="FY735"/>
      <c r="FZ735"/>
      <c r="GA735"/>
      <c r="GB735"/>
      <c r="GC735"/>
      <c r="GD735"/>
      <c r="GE735"/>
      <c r="GF735"/>
      <c r="GG735"/>
      <c r="GH735"/>
      <c r="GI735"/>
      <c r="GJ735"/>
      <c r="GK735"/>
      <c r="GL735"/>
      <c r="GM735"/>
      <c r="GN735"/>
      <c r="GO735"/>
      <c r="GP735"/>
      <c r="GQ735"/>
      <c r="GR735"/>
      <c r="GS735"/>
      <c r="GT735"/>
      <c r="GU735"/>
      <c r="GV735"/>
      <c r="GW735"/>
      <c r="GX735"/>
      <c r="GY735"/>
      <c r="GZ735"/>
      <c r="HA735"/>
      <c r="HB735"/>
      <c r="HC735"/>
      <c r="HD735"/>
      <c r="HE735"/>
      <c r="HF735"/>
      <c r="HG735"/>
      <c r="HH735"/>
      <c r="HI735"/>
      <c r="HJ735"/>
      <c r="HK735"/>
      <c r="HL735"/>
      <c r="HM735"/>
      <c r="HN735"/>
      <c r="HO735"/>
      <c r="HP735"/>
      <c r="HQ735"/>
      <c r="HR735"/>
      <c r="HS735"/>
      <c r="HT735"/>
      <c r="HU735"/>
      <c r="HV735"/>
      <c r="HW735"/>
      <c r="HX735"/>
      <c r="HY735"/>
      <c r="HZ735"/>
      <c r="IA735"/>
    </row>
    <row r="736" spans="1:235" ht="11.25" hidden="1">
      <c r="A736" s="21"/>
      <c r="B736" s="7"/>
      <c r="C736" s="7"/>
      <c r="D736" s="14"/>
      <c r="E736" s="14"/>
      <c r="F736" s="14"/>
      <c r="G736" s="14"/>
      <c r="H736" s="14"/>
      <c r="I736" s="14"/>
      <c r="J736" s="14"/>
      <c r="K736" s="14"/>
      <c r="L736" s="14"/>
      <c r="M736" s="14"/>
      <c r="N736" s="14"/>
      <c r="O736" s="14"/>
      <c r="P736" s="14">
        <f t="shared" si="48"/>
        <v>0</v>
      </c>
      <c r="Q736" s="71"/>
      <c r="R736"/>
      <c r="S736"/>
      <c r="T736"/>
      <c r="U736"/>
      <c r="V736"/>
      <c r="W736"/>
      <c r="X736"/>
      <c r="Y736"/>
      <c r="Z736"/>
      <c r="AA736"/>
      <c r="AB736"/>
      <c r="AC736"/>
      <c r="AD736"/>
      <c r="AE736"/>
      <c r="AF736"/>
      <c r="AG736"/>
      <c r="AH736"/>
      <c r="AI736"/>
      <c r="AJ736"/>
      <c r="AK736"/>
      <c r="AL736"/>
      <c r="AM736"/>
      <c r="AN736"/>
      <c r="AO736"/>
      <c r="AP736"/>
      <c r="AQ736"/>
      <c r="AR736"/>
      <c r="AS736"/>
      <c r="AT736"/>
      <c r="AU736"/>
      <c r="AV736"/>
      <c r="AW736"/>
      <c r="AX736"/>
      <c r="AY736"/>
      <c r="AZ736"/>
      <c r="BA736"/>
      <c r="BB736"/>
      <c r="BC736"/>
      <c r="BD736"/>
      <c r="BE736"/>
      <c r="BF736"/>
      <c r="BG736"/>
      <c r="BH736"/>
      <c r="BI736"/>
      <c r="BJ736"/>
      <c r="BK736"/>
      <c r="BL736"/>
      <c r="BM736"/>
      <c r="BN736"/>
      <c r="BO736"/>
      <c r="BP736"/>
      <c r="BQ736"/>
      <c r="BR736"/>
      <c r="BS736"/>
      <c r="BT736"/>
      <c r="BU736"/>
      <c r="BV736"/>
      <c r="BW736"/>
      <c r="BX736"/>
      <c r="BY736"/>
      <c r="BZ736"/>
      <c r="CA736"/>
      <c r="CB736"/>
      <c r="CC736"/>
      <c r="CD736"/>
      <c r="CE736"/>
      <c r="CF736"/>
      <c r="CG736"/>
      <c r="CH736"/>
      <c r="CI736"/>
      <c r="CJ736"/>
      <c r="CK736"/>
      <c r="CL736"/>
      <c r="CM736"/>
      <c r="CN736"/>
      <c r="CO736"/>
      <c r="CP736"/>
      <c r="CQ736"/>
      <c r="CR736"/>
      <c r="CS736"/>
      <c r="CT736"/>
      <c r="CU736"/>
      <c r="CV736"/>
      <c r="CW736"/>
      <c r="CX736"/>
      <c r="CY736"/>
      <c r="CZ736"/>
      <c r="DA736"/>
      <c r="DB736"/>
      <c r="DC736"/>
      <c r="DD736"/>
      <c r="DE736"/>
      <c r="DF736"/>
      <c r="DG736"/>
      <c r="DH736"/>
      <c r="DI736"/>
      <c r="DJ736"/>
      <c r="DK736"/>
      <c r="DL736"/>
      <c r="DM736"/>
      <c r="DN736"/>
      <c r="DO736"/>
      <c r="DP736"/>
      <c r="DQ736"/>
      <c r="DR736"/>
      <c r="DS736"/>
      <c r="DT736"/>
      <c r="DU736"/>
      <c r="DV736"/>
      <c r="DW736"/>
      <c r="DX736"/>
      <c r="DY736"/>
      <c r="DZ736"/>
      <c r="EA736"/>
      <c r="EB736"/>
      <c r="EC736"/>
      <c r="ED736"/>
      <c r="EE736"/>
      <c r="EF736"/>
      <c r="EG736"/>
      <c r="EH736"/>
      <c r="EI736"/>
      <c r="EJ736"/>
      <c r="EK736"/>
      <c r="EL736"/>
      <c r="EM736"/>
      <c r="EN736"/>
      <c r="EO736"/>
      <c r="EP736"/>
      <c r="EQ736"/>
      <c r="ER736"/>
      <c r="ES736"/>
      <c r="ET736"/>
      <c r="EU736"/>
      <c r="EV736"/>
      <c r="EW736"/>
      <c r="EX736"/>
      <c r="EY736"/>
      <c r="EZ736"/>
      <c r="FA736"/>
      <c r="FB736"/>
      <c r="FC736"/>
      <c r="FD736"/>
      <c r="FE736"/>
      <c r="FF736"/>
      <c r="FG736"/>
      <c r="FH736"/>
      <c r="FI736"/>
      <c r="FJ736"/>
      <c r="FK736"/>
      <c r="FL736"/>
      <c r="FM736"/>
      <c r="FN736"/>
      <c r="FO736"/>
      <c r="FP736"/>
      <c r="FQ736"/>
      <c r="FR736"/>
      <c r="FS736"/>
      <c r="FT736"/>
      <c r="FU736"/>
      <c r="FV736"/>
      <c r="FW736"/>
      <c r="FX736"/>
      <c r="FY736"/>
      <c r="FZ736"/>
      <c r="GA736"/>
      <c r="GB736"/>
      <c r="GC736"/>
      <c r="GD736"/>
      <c r="GE736"/>
      <c r="GF736"/>
      <c r="GG736"/>
      <c r="GH736"/>
      <c r="GI736"/>
      <c r="GJ736"/>
      <c r="GK736"/>
      <c r="GL736"/>
      <c r="GM736"/>
      <c r="GN736"/>
      <c r="GO736"/>
      <c r="GP736"/>
      <c r="GQ736"/>
      <c r="GR736"/>
      <c r="GS736"/>
      <c r="GT736"/>
      <c r="GU736"/>
      <c r="GV736"/>
      <c r="GW736"/>
      <c r="GX736"/>
      <c r="GY736"/>
      <c r="GZ736"/>
      <c r="HA736"/>
      <c r="HB736"/>
      <c r="HC736"/>
      <c r="HD736"/>
      <c r="HE736"/>
      <c r="HF736"/>
      <c r="HG736"/>
      <c r="HH736"/>
      <c r="HI736"/>
      <c r="HJ736"/>
      <c r="HK736"/>
      <c r="HL736"/>
      <c r="HM736"/>
      <c r="HN736"/>
      <c r="HO736"/>
      <c r="HP736"/>
      <c r="HQ736"/>
      <c r="HR736"/>
      <c r="HS736"/>
      <c r="HT736"/>
      <c r="HU736"/>
      <c r="HV736"/>
      <c r="HW736"/>
      <c r="HX736"/>
      <c r="HY736"/>
      <c r="HZ736"/>
      <c r="IA736"/>
    </row>
    <row r="737" spans="1:235" ht="11.25" hidden="1">
      <c r="A737" s="21"/>
      <c r="B737" s="7"/>
      <c r="C737" s="7"/>
      <c r="D737" s="14"/>
      <c r="E737" s="14"/>
      <c r="F737" s="14"/>
      <c r="G737" s="14"/>
      <c r="H737" s="14"/>
      <c r="I737" s="14"/>
      <c r="J737" s="14"/>
      <c r="K737" s="14"/>
      <c r="L737" s="14"/>
      <c r="M737" s="14"/>
      <c r="N737" s="14"/>
      <c r="O737" s="14"/>
      <c r="P737" s="14">
        <f t="shared" si="48"/>
        <v>0</v>
      </c>
      <c r="Q737" s="71"/>
      <c r="R737"/>
      <c r="S737"/>
      <c r="T737"/>
      <c r="U737"/>
      <c r="V737"/>
      <c r="W737"/>
      <c r="X737"/>
      <c r="Y737"/>
      <c r="Z737"/>
      <c r="AA737"/>
      <c r="AB737"/>
      <c r="AC737"/>
      <c r="AD737"/>
      <c r="AE737"/>
      <c r="AF737"/>
      <c r="AG737"/>
      <c r="AH737"/>
      <c r="AI737"/>
      <c r="AJ737"/>
      <c r="AK737"/>
      <c r="AL737"/>
      <c r="AM737"/>
      <c r="AN737"/>
      <c r="AO737"/>
      <c r="AP737"/>
      <c r="AQ737"/>
      <c r="AR737"/>
      <c r="AS737"/>
      <c r="AT737"/>
      <c r="AU737"/>
      <c r="AV737"/>
      <c r="AW737"/>
      <c r="AX737"/>
      <c r="AY737"/>
      <c r="AZ737"/>
      <c r="BA737"/>
      <c r="BB737"/>
      <c r="BC737"/>
      <c r="BD737"/>
      <c r="BE737"/>
      <c r="BF737"/>
      <c r="BG737"/>
      <c r="BH737"/>
      <c r="BI737"/>
      <c r="BJ737"/>
      <c r="BK737"/>
      <c r="BL737"/>
      <c r="BM737"/>
      <c r="BN737"/>
      <c r="BO737"/>
      <c r="BP737"/>
      <c r="BQ737"/>
      <c r="BR737"/>
      <c r="BS737"/>
      <c r="BT737"/>
      <c r="BU737"/>
      <c r="BV737"/>
      <c r="BW737"/>
      <c r="BX737"/>
      <c r="BY737"/>
      <c r="BZ737"/>
      <c r="CA737"/>
      <c r="CB737"/>
      <c r="CC737"/>
      <c r="CD737"/>
      <c r="CE737"/>
      <c r="CF737"/>
      <c r="CG737"/>
      <c r="CH737"/>
      <c r="CI737"/>
      <c r="CJ737"/>
      <c r="CK737"/>
      <c r="CL737"/>
      <c r="CM737"/>
      <c r="CN737"/>
      <c r="CO737"/>
      <c r="CP737"/>
      <c r="CQ737"/>
      <c r="CR737"/>
      <c r="CS737"/>
      <c r="CT737"/>
      <c r="CU737"/>
      <c r="CV737"/>
      <c r="CW737"/>
      <c r="CX737"/>
      <c r="CY737"/>
      <c r="CZ737"/>
      <c r="DA737"/>
      <c r="DB737"/>
      <c r="DC737"/>
      <c r="DD737"/>
      <c r="DE737"/>
      <c r="DF737"/>
      <c r="DG737"/>
      <c r="DH737"/>
      <c r="DI737"/>
      <c r="DJ737"/>
      <c r="DK737"/>
      <c r="DL737"/>
      <c r="DM737"/>
      <c r="DN737"/>
      <c r="DO737"/>
      <c r="DP737"/>
      <c r="DQ737"/>
      <c r="DR737"/>
      <c r="DS737"/>
      <c r="DT737"/>
      <c r="DU737"/>
      <c r="DV737"/>
      <c r="DW737"/>
      <c r="DX737"/>
      <c r="DY737"/>
      <c r="DZ737"/>
      <c r="EA737"/>
      <c r="EB737"/>
      <c r="EC737"/>
      <c r="ED737"/>
      <c r="EE737"/>
      <c r="EF737"/>
      <c r="EG737"/>
      <c r="EH737"/>
      <c r="EI737"/>
      <c r="EJ737"/>
      <c r="EK737"/>
      <c r="EL737"/>
      <c r="EM737"/>
      <c r="EN737"/>
      <c r="EO737"/>
      <c r="EP737"/>
      <c r="EQ737"/>
      <c r="ER737"/>
      <c r="ES737"/>
      <c r="ET737"/>
      <c r="EU737"/>
      <c r="EV737"/>
      <c r="EW737"/>
      <c r="EX737"/>
      <c r="EY737"/>
      <c r="EZ737"/>
      <c r="FA737"/>
      <c r="FB737"/>
      <c r="FC737"/>
      <c r="FD737"/>
      <c r="FE737"/>
      <c r="FF737"/>
      <c r="FG737"/>
      <c r="FH737"/>
      <c r="FI737"/>
      <c r="FJ737"/>
      <c r="FK737"/>
      <c r="FL737"/>
      <c r="FM737"/>
      <c r="FN737"/>
      <c r="FO737"/>
      <c r="FP737"/>
      <c r="FQ737"/>
      <c r="FR737"/>
      <c r="FS737"/>
      <c r="FT737"/>
      <c r="FU737"/>
      <c r="FV737"/>
      <c r="FW737"/>
      <c r="FX737"/>
      <c r="FY737"/>
      <c r="FZ737"/>
      <c r="GA737"/>
      <c r="GB737"/>
      <c r="GC737"/>
      <c r="GD737"/>
      <c r="GE737"/>
      <c r="GF737"/>
      <c r="GG737"/>
      <c r="GH737"/>
      <c r="GI737"/>
      <c r="GJ737"/>
      <c r="GK737"/>
      <c r="GL737"/>
      <c r="GM737"/>
      <c r="GN737"/>
      <c r="GO737"/>
      <c r="GP737"/>
      <c r="GQ737"/>
      <c r="GR737"/>
      <c r="GS737"/>
      <c r="GT737"/>
      <c r="GU737"/>
      <c r="GV737"/>
      <c r="GW737"/>
      <c r="GX737"/>
      <c r="GY737"/>
      <c r="GZ737"/>
      <c r="HA737"/>
      <c r="HB737"/>
      <c r="HC737"/>
      <c r="HD737"/>
      <c r="HE737"/>
      <c r="HF737"/>
      <c r="HG737"/>
      <c r="HH737"/>
      <c r="HI737"/>
      <c r="HJ737"/>
      <c r="HK737"/>
      <c r="HL737"/>
      <c r="HM737"/>
      <c r="HN737"/>
      <c r="HO737"/>
      <c r="HP737"/>
      <c r="HQ737"/>
      <c r="HR737"/>
      <c r="HS737"/>
      <c r="HT737"/>
      <c r="HU737"/>
      <c r="HV737"/>
      <c r="HW737"/>
      <c r="HX737"/>
      <c r="HY737"/>
      <c r="HZ737"/>
      <c r="IA737"/>
    </row>
    <row r="738" spans="1:235" ht="12.75" customHeight="1">
      <c r="A738" s="21" t="s">
        <v>291</v>
      </c>
      <c r="B738" s="7"/>
      <c r="C738" s="7"/>
      <c r="D738" s="14"/>
      <c r="E738" s="14"/>
      <c r="F738" s="14"/>
      <c r="G738" s="14">
        <v>4000</v>
      </c>
      <c r="H738" s="14"/>
      <c r="I738" s="14"/>
      <c r="J738" s="14">
        <v>4000</v>
      </c>
      <c r="K738" s="14"/>
      <c r="L738" s="14"/>
      <c r="M738" s="14"/>
      <c r="N738" s="14">
        <v>2572.339</v>
      </c>
      <c r="O738" s="14"/>
      <c r="P738" s="14">
        <f t="shared" si="48"/>
        <v>2572.339</v>
      </c>
      <c r="Q738" s="71"/>
      <c r="R738"/>
      <c r="S738"/>
      <c r="T738"/>
      <c r="U738"/>
      <c r="V738"/>
      <c r="W738"/>
      <c r="X738"/>
      <c r="Y738"/>
      <c r="Z738"/>
      <c r="AA738"/>
      <c r="AB738"/>
      <c r="AC738"/>
      <c r="AD738"/>
      <c r="AE738"/>
      <c r="AF738"/>
      <c r="AG738"/>
      <c r="AH738"/>
      <c r="AI738"/>
      <c r="AJ738"/>
      <c r="AK738"/>
      <c r="AL738"/>
      <c r="AM738"/>
      <c r="AN738"/>
      <c r="AO738"/>
      <c r="AP738"/>
      <c r="AQ738"/>
      <c r="AR738"/>
      <c r="AS738"/>
      <c r="AT738"/>
      <c r="AU738"/>
      <c r="AV738"/>
      <c r="AW738"/>
      <c r="AX738"/>
      <c r="AY738"/>
      <c r="AZ738"/>
      <c r="BA738"/>
      <c r="BB738"/>
      <c r="BC738"/>
      <c r="BD738"/>
      <c r="BE738"/>
      <c r="BF738"/>
      <c r="BG738"/>
      <c r="BH738"/>
      <c r="BI738"/>
      <c r="BJ738"/>
      <c r="BK738"/>
      <c r="BL738"/>
      <c r="BM738"/>
      <c r="BN738"/>
      <c r="BO738"/>
      <c r="BP738"/>
      <c r="BQ738"/>
      <c r="BR738"/>
      <c r="BS738"/>
      <c r="BT738"/>
      <c r="BU738"/>
      <c r="BV738"/>
      <c r="BW738"/>
      <c r="BX738"/>
      <c r="BY738"/>
      <c r="BZ738"/>
      <c r="CA738"/>
      <c r="CB738"/>
      <c r="CC738"/>
      <c r="CD738"/>
      <c r="CE738"/>
      <c r="CF738"/>
      <c r="CG738"/>
      <c r="CH738"/>
      <c r="CI738"/>
      <c r="CJ738"/>
      <c r="CK738"/>
      <c r="CL738"/>
      <c r="CM738"/>
      <c r="CN738"/>
      <c r="CO738"/>
      <c r="CP738"/>
      <c r="CQ738"/>
      <c r="CR738"/>
      <c r="CS738"/>
      <c r="CT738"/>
      <c r="CU738"/>
      <c r="CV738"/>
      <c r="CW738"/>
      <c r="CX738"/>
      <c r="CY738"/>
      <c r="CZ738"/>
      <c r="DA738"/>
      <c r="DB738"/>
      <c r="DC738"/>
      <c r="DD738"/>
      <c r="DE738"/>
      <c r="DF738"/>
      <c r="DG738"/>
      <c r="DH738"/>
      <c r="DI738"/>
      <c r="DJ738"/>
      <c r="DK738"/>
      <c r="DL738"/>
      <c r="DM738"/>
      <c r="DN738"/>
      <c r="DO738"/>
      <c r="DP738"/>
      <c r="DQ738"/>
      <c r="DR738"/>
      <c r="DS738"/>
      <c r="DT738"/>
      <c r="DU738"/>
      <c r="DV738"/>
      <c r="DW738"/>
      <c r="DX738"/>
      <c r="DY738"/>
      <c r="DZ738"/>
      <c r="EA738"/>
      <c r="EB738"/>
      <c r="EC738"/>
      <c r="ED738"/>
      <c r="EE738"/>
      <c r="EF738"/>
      <c r="EG738"/>
      <c r="EH738"/>
      <c r="EI738"/>
      <c r="EJ738"/>
      <c r="EK738"/>
      <c r="EL738"/>
      <c r="EM738"/>
      <c r="EN738"/>
      <c r="EO738"/>
      <c r="EP738"/>
      <c r="EQ738"/>
      <c r="ER738"/>
      <c r="ES738"/>
      <c r="ET738"/>
      <c r="EU738"/>
      <c r="EV738"/>
      <c r="EW738"/>
      <c r="EX738"/>
      <c r="EY738"/>
      <c r="EZ738"/>
      <c r="FA738"/>
      <c r="FB738"/>
      <c r="FC738"/>
      <c r="FD738"/>
      <c r="FE738"/>
      <c r="FF738"/>
      <c r="FG738"/>
      <c r="FH738"/>
      <c r="FI738"/>
      <c r="FJ738"/>
      <c r="FK738"/>
      <c r="FL738"/>
      <c r="FM738"/>
      <c r="FN738"/>
      <c r="FO738"/>
      <c r="FP738"/>
      <c r="FQ738"/>
      <c r="FR738"/>
      <c r="FS738"/>
      <c r="FT738"/>
      <c r="FU738"/>
      <c r="FV738"/>
      <c r="FW738"/>
      <c r="FX738"/>
      <c r="FY738"/>
      <c r="FZ738"/>
      <c r="GA738"/>
      <c r="GB738"/>
      <c r="GC738"/>
      <c r="GD738"/>
      <c r="GE738"/>
      <c r="GF738"/>
      <c r="GG738"/>
      <c r="GH738"/>
      <c r="GI738"/>
      <c r="GJ738"/>
      <c r="GK738"/>
      <c r="GL738"/>
      <c r="GM738"/>
      <c r="GN738"/>
      <c r="GO738"/>
      <c r="GP738"/>
      <c r="GQ738"/>
      <c r="GR738"/>
      <c r="GS738"/>
      <c r="GT738"/>
      <c r="GU738"/>
      <c r="GV738"/>
      <c r="GW738"/>
      <c r="GX738"/>
      <c r="GY738"/>
      <c r="GZ738"/>
      <c r="HA738"/>
      <c r="HB738"/>
      <c r="HC738"/>
      <c r="HD738"/>
      <c r="HE738"/>
      <c r="HF738"/>
      <c r="HG738"/>
      <c r="HH738"/>
      <c r="HI738"/>
      <c r="HJ738"/>
      <c r="HK738"/>
      <c r="HL738"/>
      <c r="HM738"/>
      <c r="HN738"/>
      <c r="HO738"/>
      <c r="HP738"/>
      <c r="HQ738"/>
      <c r="HR738"/>
      <c r="HS738"/>
      <c r="HT738"/>
      <c r="HU738"/>
      <c r="HV738"/>
      <c r="HW738"/>
      <c r="HX738"/>
      <c r="HY738"/>
      <c r="HZ738"/>
      <c r="IA738"/>
    </row>
    <row r="739" spans="1:235" ht="11.25">
      <c r="A739" s="21" t="s">
        <v>378</v>
      </c>
      <c r="B739" s="7"/>
      <c r="C739" s="7"/>
      <c r="D739" s="14"/>
      <c r="E739" s="14"/>
      <c r="F739" s="14"/>
      <c r="G739" s="14">
        <f>G725/G730</f>
        <v>1</v>
      </c>
      <c r="H739" s="14"/>
      <c r="I739" s="14"/>
      <c r="J739" s="14"/>
      <c r="K739" s="14"/>
      <c r="L739" s="14"/>
      <c r="M739" s="14"/>
      <c r="N739" s="14">
        <f>N725/N730</f>
        <v>0.6430868167202572</v>
      </c>
      <c r="O739" s="14"/>
      <c r="P739" s="14">
        <f>N739</f>
        <v>0.6430868167202572</v>
      </c>
      <c r="Q739" s="71"/>
      <c r="R739"/>
      <c r="S739"/>
      <c r="T739"/>
      <c r="U739"/>
      <c r="V739"/>
      <c r="W739"/>
      <c r="X739"/>
      <c r="Y739"/>
      <c r="Z739"/>
      <c r="AA739"/>
      <c r="AB739"/>
      <c r="AC739"/>
      <c r="AD739"/>
      <c r="AE739"/>
      <c r="AF739"/>
      <c r="AG739"/>
      <c r="AH739"/>
      <c r="AI739"/>
      <c r="AJ739"/>
      <c r="AK739"/>
      <c r="AL739"/>
      <c r="AM739"/>
      <c r="AN739"/>
      <c r="AO739"/>
      <c r="AP739"/>
      <c r="AQ739"/>
      <c r="AR739"/>
      <c r="AS739"/>
      <c r="AT739"/>
      <c r="AU739"/>
      <c r="AV739"/>
      <c r="AW739"/>
      <c r="AX739"/>
      <c r="AY739"/>
      <c r="AZ739"/>
      <c r="BA739"/>
      <c r="BB739"/>
      <c r="BC739"/>
      <c r="BD739"/>
      <c r="BE739"/>
      <c r="BF739"/>
      <c r="BG739"/>
      <c r="BH739"/>
      <c r="BI739"/>
      <c r="BJ739"/>
      <c r="BK739"/>
      <c r="BL739"/>
      <c r="BM739"/>
      <c r="BN739"/>
      <c r="BO739"/>
      <c r="BP739"/>
      <c r="BQ739"/>
      <c r="BR739"/>
      <c r="BS739"/>
      <c r="BT739"/>
      <c r="BU739"/>
      <c r="BV739"/>
      <c r="BW739"/>
      <c r="BX739"/>
      <c r="BY739"/>
      <c r="BZ739"/>
      <c r="CA739"/>
      <c r="CB739"/>
      <c r="CC739"/>
      <c r="CD739"/>
      <c r="CE739"/>
      <c r="CF739"/>
      <c r="CG739"/>
      <c r="CH739"/>
      <c r="CI739"/>
      <c r="CJ739"/>
      <c r="CK739"/>
      <c r="CL739"/>
      <c r="CM739"/>
      <c r="CN739"/>
      <c r="CO739"/>
      <c r="CP739"/>
      <c r="CQ739"/>
      <c r="CR739"/>
      <c r="CS739"/>
      <c r="CT739"/>
      <c r="CU739"/>
      <c r="CV739"/>
      <c r="CW739"/>
      <c r="CX739"/>
      <c r="CY739"/>
      <c r="CZ739"/>
      <c r="DA739"/>
      <c r="DB739"/>
      <c r="DC739"/>
      <c r="DD739"/>
      <c r="DE739"/>
      <c r="DF739"/>
      <c r="DG739"/>
      <c r="DH739"/>
      <c r="DI739"/>
      <c r="DJ739"/>
      <c r="DK739"/>
      <c r="DL739"/>
      <c r="DM739"/>
      <c r="DN739"/>
      <c r="DO739"/>
      <c r="DP739"/>
      <c r="DQ739"/>
      <c r="DR739"/>
      <c r="DS739"/>
      <c r="DT739"/>
      <c r="DU739"/>
      <c r="DV739"/>
      <c r="DW739"/>
      <c r="DX739"/>
      <c r="DY739"/>
      <c r="DZ739"/>
      <c r="EA739"/>
      <c r="EB739"/>
      <c r="EC739"/>
      <c r="ED739"/>
      <c r="EE739"/>
      <c r="EF739"/>
      <c r="EG739"/>
      <c r="EH739"/>
      <c r="EI739"/>
      <c r="EJ739"/>
      <c r="EK739"/>
      <c r="EL739"/>
      <c r="EM739"/>
      <c r="EN739"/>
      <c r="EO739"/>
      <c r="EP739"/>
      <c r="EQ739"/>
      <c r="ER739"/>
      <c r="ES739"/>
      <c r="ET739"/>
      <c r="EU739"/>
      <c r="EV739"/>
      <c r="EW739"/>
      <c r="EX739"/>
      <c r="EY739"/>
      <c r="EZ739"/>
      <c r="FA739"/>
      <c r="FB739"/>
      <c r="FC739"/>
      <c r="FD739"/>
      <c r="FE739"/>
      <c r="FF739"/>
      <c r="FG739"/>
      <c r="FH739"/>
      <c r="FI739"/>
      <c r="FJ739"/>
      <c r="FK739"/>
      <c r="FL739"/>
      <c r="FM739"/>
      <c r="FN739"/>
      <c r="FO739"/>
      <c r="FP739"/>
      <c r="FQ739"/>
      <c r="FR739"/>
      <c r="FS739"/>
      <c r="FT739"/>
      <c r="FU739"/>
      <c r="FV739"/>
      <c r="FW739"/>
      <c r="FX739"/>
      <c r="FY739"/>
      <c r="FZ739"/>
      <c r="GA739"/>
      <c r="GB739"/>
      <c r="GC739"/>
      <c r="GD739"/>
      <c r="GE739"/>
      <c r="GF739"/>
      <c r="GG739"/>
      <c r="GH739"/>
      <c r="GI739"/>
      <c r="GJ739"/>
      <c r="GK739"/>
      <c r="GL739"/>
      <c r="GM739"/>
      <c r="GN739"/>
      <c r="GO739"/>
      <c r="GP739"/>
      <c r="GQ739"/>
      <c r="GR739"/>
      <c r="GS739"/>
      <c r="GT739"/>
      <c r="GU739"/>
      <c r="GV739"/>
      <c r="GW739"/>
      <c r="GX739"/>
      <c r="GY739"/>
      <c r="GZ739"/>
      <c r="HA739"/>
      <c r="HB739"/>
      <c r="HC739"/>
      <c r="HD739"/>
      <c r="HE739"/>
      <c r="HF739"/>
      <c r="HG739"/>
      <c r="HH739"/>
      <c r="HI739"/>
      <c r="HJ739"/>
      <c r="HK739"/>
      <c r="HL739"/>
      <c r="HM739"/>
      <c r="HN739"/>
      <c r="HO739"/>
      <c r="HP739"/>
      <c r="HQ739"/>
      <c r="HR739"/>
      <c r="HS739"/>
      <c r="HT739"/>
      <c r="HU739"/>
      <c r="HV739"/>
      <c r="HW739"/>
      <c r="HX739"/>
      <c r="HY739"/>
      <c r="HZ739"/>
      <c r="IA739"/>
    </row>
    <row r="740" spans="1:17" s="83" customFormat="1" ht="12.75">
      <c r="A740" s="81" t="s">
        <v>430</v>
      </c>
      <c r="B740" s="75"/>
      <c r="C740" s="75"/>
      <c r="D740" s="76"/>
      <c r="E740" s="76"/>
      <c r="F740" s="76"/>
      <c r="G740" s="148">
        <f>G741</f>
        <v>349999.999992</v>
      </c>
      <c r="H740" s="148"/>
      <c r="I740" s="148">
        <f>I741</f>
        <v>0</v>
      </c>
      <c r="J740" s="148">
        <f>G740</f>
        <v>349999.999992</v>
      </c>
      <c r="K740" s="76"/>
      <c r="L740" s="76"/>
      <c r="M740" s="76"/>
      <c r="N740" s="148">
        <f>N741</f>
        <v>550000</v>
      </c>
      <c r="O740" s="148"/>
      <c r="P740" s="148">
        <f>N740</f>
        <v>550000</v>
      </c>
      <c r="Q740" s="82"/>
    </row>
    <row r="741" spans="1:17" s="90" customFormat="1" ht="22.5">
      <c r="A741" s="80" t="s">
        <v>409</v>
      </c>
      <c r="B741" s="86"/>
      <c r="C741" s="86"/>
      <c r="D741" s="87"/>
      <c r="E741" s="87"/>
      <c r="F741" s="87"/>
      <c r="G741" s="87">
        <f>G745*G747</f>
        <v>349999.999992</v>
      </c>
      <c r="H741" s="87"/>
      <c r="I741" s="87"/>
      <c r="J741" s="87">
        <f>G741</f>
        <v>349999.999992</v>
      </c>
      <c r="K741" s="87"/>
      <c r="L741" s="87"/>
      <c r="M741" s="87"/>
      <c r="N741" s="87">
        <f>N745*N747</f>
        <v>550000</v>
      </c>
      <c r="O741" s="87"/>
      <c r="P741" s="148">
        <f>N741</f>
        <v>550000</v>
      </c>
      <c r="Q741" s="103"/>
    </row>
    <row r="742" spans="1:235" ht="11.25">
      <c r="A742" s="20" t="s">
        <v>4</v>
      </c>
      <c r="B742" s="7"/>
      <c r="C742" s="7"/>
      <c r="D742" s="14"/>
      <c r="E742" s="14"/>
      <c r="F742" s="14"/>
      <c r="G742" s="14"/>
      <c r="H742" s="14"/>
      <c r="I742" s="14"/>
      <c r="J742" s="14"/>
      <c r="K742" s="14"/>
      <c r="L742" s="14"/>
      <c r="M742" s="14"/>
      <c r="N742" s="14"/>
      <c r="O742" s="14"/>
      <c r="P742" s="14"/>
      <c r="Q742" s="71"/>
      <c r="R742"/>
      <c r="S742"/>
      <c r="T742"/>
      <c r="U742"/>
      <c r="V742"/>
      <c r="W742"/>
      <c r="X742"/>
      <c r="Y742"/>
      <c r="Z742"/>
      <c r="AA742"/>
      <c r="AB742"/>
      <c r="AC742"/>
      <c r="AD742"/>
      <c r="AE742"/>
      <c r="AF742"/>
      <c r="AG742"/>
      <c r="AH742"/>
      <c r="AI742"/>
      <c r="AJ742"/>
      <c r="AK742"/>
      <c r="AL742"/>
      <c r="AM742"/>
      <c r="AN742"/>
      <c r="AO742"/>
      <c r="AP742"/>
      <c r="AQ742"/>
      <c r="AR742"/>
      <c r="AS742"/>
      <c r="AT742"/>
      <c r="AU742"/>
      <c r="AV742"/>
      <c r="AW742"/>
      <c r="AX742"/>
      <c r="AY742"/>
      <c r="AZ742"/>
      <c r="BA742"/>
      <c r="BB742"/>
      <c r="BC742"/>
      <c r="BD742"/>
      <c r="BE742"/>
      <c r="BF742"/>
      <c r="BG742"/>
      <c r="BH742"/>
      <c r="BI742"/>
      <c r="BJ742"/>
      <c r="BK742"/>
      <c r="BL742"/>
      <c r="BM742"/>
      <c r="BN742"/>
      <c r="BO742"/>
      <c r="BP742"/>
      <c r="BQ742"/>
      <c r="BR742"/>
      <c r="BS742"/>
      <c r="BT742"/>
      <c r="BU742"/>
      <c r="BV742"/>
      <c r="BW742"/>
      <c r="BX742"/>
      <c r="BY742"/>
      <c r="BZ742"/>
      <c r="CA742"/>
      <c r="CB742"/>
      <c r="CC742"/>
      <c r="CD742"/>
      <c r="CE742"/>
      <c r="CF742"/>
      <c r="CG742"/>
      <c r="CH742"/>
      <c r="CI742"/>
      <c r="CJ742"/>
      <c r="CK742"/>
      <c r="CL742"/>
      <c r="CM742"/>
      <c r="CN742"/>
      <c r="CO742"/>
      <c r="CP742"/>
      <c r="CQ742"/>
      <c r="CR742"/>
      <c r="CS742"/>
      <c r="CT742"/>
      <c r="CU742"/>
      <c r="CV742"/>
      <c r="CW742"/>
      <c r="CX742"/>
      <c r="CY742"/>
      <c r="CZ742"/>
      <c r="DA742"/>
      <c r="DB742"/>
      <c r="DC742"/>
      <c r="DD742"/>
      <c r="DE742"/>
      <c r="DF742"/>
      <c r="DG742"/>
      <c r="DH742"/>
      <c r="DI742"/>
      <c r="DJ742"/>
      <c r="DK742"/>
      <c r="DL742"/>
      <c r="DM742"/>
      <c r="DN742"/>
      <c r="DO742"/>
      <c r="DP742"/>
      <c r="DQ742"/>
      <c r="DR742"/>
      <c r="DS742"/>
      <c r="DT742"/>
      <c r="DU742"/>
      <c r="DV742"/>
      <c r="DW742"/>
      <c r="DX742"/>
      <c r="DY742"/>
      <c r="DZ742"/>
      <c r="EA742"/>
      <c r="EB742"/>
      <c r="EC742"/>
      <c r="ED742"/>
      <c r="EE742"/>
      <c r="EF742"/>
      <c r="EG742"/>
      <c r="EH742"/>
      <c r="EI742"/>
      <c r="EJ742"/>
      <c r="EK742"/>
      <c r="EL742"/>
      <c r="EM742"/>
      <c r="EN742"/>
      <c r="EO742"/>
      <c r="EP742"/>
      <c r="EQ742"/>
      <c r="ER742"/>
      <c r="ES742"/>
      <c r="ET742"/>
      <c r="EU742"/>
      <c r="EV742"/>
      <c r="EW742"/>
      <c r="EX742"/>
      <c r="EY742"/>
      <c r="EZ742"/>
      <c r="FA742"/>
      <c r="FB742"/>
      <c r="FC742"/>
      <c r="FD742"/>
      <c r="FE742"/>
      <c r="FF742"/>
      <c r="FG742"/>
      <c r="FH742"/>
      <c r="FI742"/>
      <c r="FJ742"/>
      <c r="FK742"/>
      <c r="FL742"/>
      <c r="FM742"/>
      <c r="FN742"/>
      <c r="FO742"/>
      <c r="FP742"/>
      <c r="FQ742"/>
      <c r="FR742"/>
      <c r="FS742"/>
      <c r="FT742"/>
      <c r="FU742"/>
      <c r="FV742"/>
      <c r="FW742"/>
      <c r="FX742"/>
      <c r="FY742"/>
      <c r="FZ742"/>
      <c r="GA742"/>
      <c r="GB742"/>
      <c r="GC742"/>
      <c r="GD742"/>
      <c r="GE742"/>
      <c r="GF742"/>
      <c r="GG742"/>
      <c r="GH742"/>
      <c r="GI742"/>
      <c r="GJ742"/>
      <c r="GK742"/>
      <c r="GL742"/>
      <c r="GM742"/>
      <c r="GN742"/>
      <c r="GO742"/>
      <c r="GP742"/>
      <c r="GQ742"/>
      <c r="GR742"/>
      <c r="GS742"/>
      <c r="GT742"/>
      <c r="GU742"/>
      <c r="GV742"/>
      <c r="GW742"/>
      <c r="GX742"/>
      <c r="GY742"/>
      <c r="GZ742"/>
      <c r="HA742"/>
      <c r="HB742"/>
      <c r="HC742"/>
      <c r="HD742"/>
      <c r="HE742"/>
      <c r="HF742"/>
      <c r="HG742"/>
      <c r="HH742"/>
      <c r="HI742"/>
      <c r="HJ742"/>
      <c r="HK742"/>
      <c r="HL742"/>
      <c r="HM742"/>
      <c r="HN742"/>
      <c r="HO742"/>
      <c r="HP742"/>
      <c r="HQ742"/>
      <c r="HR742"/>
      <c r="HS742"/>
      <c r="HT742"/>
      <c r="HU742"/>
      <c r="HV742"/>
      <c r="HW742"/>
      <c r="HX742"/>
      <c r="HY742"/>
      <c r="HZ742"/>
      <c r="IA742"/>
    </row>
    <row r="743" spans="1:235" ht="22.5">
      <c r="A743" s="53" t="s">
        <v>78</v>
      </c>
      <c r="B743" s="7"/>
      <c r="C743" s="7"/>
      <c r="D743" s="14"/>
      <c r="E743" s="14"/>
      <c r="F743" s="14"/>
      <c r="G743" s="14">
        <f>G745*G747</f>
        <v>349999.999992</v>
      </c>
      <c r="H743" s="14"/>
      <c r="I743" s="14"/>
      <c r="J743" s="14">
        <f>G743</f>
        <v>349999.999992</v>
      </c>
      <c r="K743" s="14"/>
      <c r="L743" s="14"/>
      <c r="M743" s="14"/>
      <c r="N743" s="14">
        <f>N745*N747</f>
        <v>550000</v>
      </c>
      <c r="O743" s="14"/>
      <c r="P743" s="14">
        <f>N743</f>
        <v>550000</v>
      </c>
      <c r="Q743" s="71"/>
      <c r="R743"/>
      <c r="S743"/>
      <c r="T743"/>
      <c r="U743"/>
      <c r="V743"/>
      <c r="W743"/>
      <c r="X743"/>
      <c r="Y743"/>
      <c r="Z743"/>
      <c r="AA743"/>
      <c r="AB743"/>
      <c r="AC743"/>
      <c r="AD743"/>
      <c r="AE743"/>
      <c r="AF743"/>
      <c r="AG743"/>
      <c r="AH743"/>
      <c r="AI743"/>
      <c r="AJ743"/>
      <c r="AK743"/>
      <c r="AL743"/>
      <c r="AM743"/>
      <c r="AN743"/>
      <c r="AO743"/>
      <c r="AP743"/>
      <c r="AQ743"/>
      <c r="AR743"/>
      <c r="AS743"/>
      <c r="AT743"/>
      <c r="AU743"/>
      <c r="AV743"/>
      <c r="AW743"/>
      <c r="AX743"/>
      <c r="AY743"/>
      <c r="AZ743"/>
      <c r="BA743"/>
      <c r="BB743"/>
      <c r="BC743"/>
      <c r="BD743"/>
      <c r="BE743"/>
      <c r="BF743"/>
      <c r="BG743"/>
      <c r="BH743"/>
      <c r="BI743"/>
      <c r="BJ743"/>
      <c r="BK743"/>
      <c r="BL743"/>
      <c r="BM743"/>
      <c r="BN743"/>
      <c r="BO743"/>
      <c r="BP743"/>
      <c r="BQ743"/>
      <c r="BR743"/>
      <c r="BS743"/>
      <c r="BT743"/>
      <c r="BU743"/>
      <c r="BV743"/>
      <c r="BW743"/>
      <c r="BX743"/>
      <c r="BY743"/>
      <c r="BZ743"/>
      <c r="CA743"/>
      <c r="CB743"/>
      <c r="CC743"/>
      <c r="CD743"/>
      <c r="CE743"/>
      <c r="CF743"/>
      <c r="CG743"/>
      <c r="CH743"/>
      <c r="CI743"/>
      <c r="CJ743"/>
      <c r="CK743"/>
      <c r="CL743"/>
      <c r="CM743"/>
      <c r="CN743"/>
      <c r="CO743"/>
      <c r="CP743"/>
      <c r="CQ743"/>
      <c r="CR743"/>
      <c r="CS743"/>
      <c r="CT743"/>
      <c r="CU743"/>
      <c r="CV743"/>
      <c r="CW743"/>
      <c r="CX743"/>
      <c r="CY743"/>
      <c r="CZ743"/>
      <c r="DA743"/>
      <c r="DB743"/>
      <c r="DC743"/>
      <c r="DD743"/>
      <c r="DE743"/>
      <c r="DF743"/>
      <c r="DG743"/>
      <c r="DH743"/>
      <c r="DI743"/>
      <c r="DJ743"/>
      <c r="DK743"/>
      <c r="DL743"/>
      <c r="DM743"/>
      <c r="DN743"/>
      <c r="DO743"/>
      <c r="DP743"/>
      <c r="DQ743"/>
      <c r="DR743"/>
      <c r="DS743"/>
      <c r="DT743"/>
      <c r="DU743"/>
      <c r="DV743"/>
      <c r="DW743"/>
      <c r="DX743"/>
      <c r="DY743"/>
      <c r="DZ743"/>
      <c r="EA743"/>
      <c r="EB743"/>
      <c r="EC743"/>
      <c r="ED743"/>
      <c r="EE743"/>
      <c r="EF743"/>
      <c r="EG743"/>
      <c r="EH743"/>
      <c r="EI743"/>
      <c r="EJ743"/>
      <c r="EK743"/>
      <c r="EL743"/>
      <c r="EM743"/>
      <c r="EN743"/>
      <c r="EO743"/>
      <c r="EP743"/>
      <c r="EQ743"/>
      <c r="ER743"/>
      <c r="ES743"/>
      <c r="ET743"/>
      <c r="EU743"/>
      <c r="EV743"/>
      <c r="EW743"/>
      <c r="EX743"/>
      <c r="EY743"/>
      <c r="EZ743"/>
      <c r="FA743"/>
      <c r="FB743"/>
      <c r="FC743"/>
      <c r="FD743"/>
      <c r="FE743"/>
      <c r="FF743"/>
      <c r="FG743"/>
      <c r="FH743"/>
      <c r="FI743"/>
      <c r="FJ743"/>
      <c r="FK743"/>
      <c r="FL743"/>
      <c r="FM743"/>
      <c r="FN743"/>
      <c r="FO743"/>
      <c r="FP743"/>
      <c r="FQ743"/>
      <c r="FR743"/>
      <c r="FS743"/>
      <c r="FT743"/>
      <c r="FU743"/>
      <c r="FV743"/>
      <c r="FW743"/>
      <c r="FX743"/>
      <c r="FY743"/>
      <c r="FZ743"/>
      <c r="GA743"/>
      <c r="GB743"/>
      <c r="GC743"/>
      <c r="GD743"/>
      <c r="GE743"/>
      <c r="GF743"/>
      <c r="GG743"/>
      <c r="GH743"/>
      <c r="GI743"/>
      <c r="GJ743"/>
      <c r="GK743"/>
      <c r="GL743"/>
      <c r="GM743"/>
      <c r="GN743"/>
      <c r="GO743"/>
      <c r="GP743"/>
      <c r="GQ743"/>
      <c r="GR743"/>
      <c r="GS743"/>
      <c r="GT743"/>
      <c r="GU743"/>
      <c r="GV743"/>
      <c r="GW743"/>
      <c r="GX743"/>
      <c r="GY743"/>
      <c r="GZ743"/>
      <c r="HA743"/>
      <c r="HB743"/>
      <c r="HC743"/>
      <c r="HD743"/>
      <c r="HE743"/>
      <c r="HF743"/>
      <c r="HG743"/>
      <c r="HH743"/>
      <c r="HI743"/>
      <c r="HJ743"/>
      <c r="HK743"/>
      <c r="HL743"/>
      <c r="HM743"/>
      <c r="HN743"/>
      <c r="HO743"/>
      <c r="HP743"/>
      <c r="HQ743"/>
      <c r="HR743"/>
      <c r="HS743"/>
      <c r="HT743"/>
      <c r="HU743"/>
      <c r="HV743"/>
      <c r="HW743"/>
      <c r="HX743"/>
      <c r="HY743"/>
      <c r="HZ743"/>
      <c r="IA743"/>
    </row>
    <row r="744" spans="1:235" ht="11.25">
      <c r="A744" s="20" t="s">
        <v>5</v>
      </c>
      <c r="B744" s="7"/>
      <c r="C744" s="7"/>
      <c r="D744" s="14"/>
      <c r="E744" s="14"/>
      <c r="F744" s="14"/>
      <c r="G744" s="14"/>
      <c r="H744" s="14"/>
      <c r="I744" s="14"/>
      <c r="J744" s="14"/>
      <c r="K744" s="14"/>
      <c r="L744" s="14"/>
      <c r="M744" s="14"/>
      <c r="N744" s="14"/>
      <c r="O744" s="14"/>
      <c r="P744" s="14"/>
      <c r="Q744" s="71"/>
      <c r="R744"/>
      <c r="S744"/>
      <c r="T744"/>
      <c r="U744"/>
      <c r="V744"/>
      <c r="W744"/>
      <c r="X744"/>
      <c r="Y744"/>
      <c r="Z744"/>
      <c r="AA744"/>
      <c r="AB744"/>
      <c r="AC744"/>
      <c r="AD744"/>
      <c r="AE744"/>
      <c r="AF744"/>
      <c r="AG744"/>
      <c r="AH744"/>
      <c r="AI744"/>
      <c r="AJ744"/>
      <c r="AK744"/>
      <c r="AL744"/>
      <c r="AM744"/>
      <c r="AN744"/>
      <c r="AO744"/>
      <c r="AP744"/>
      <c r="AQ744"/>
      <c r="AR744"/>
      <c r="AS744"/>
      <c r="AT744"/>
      <c r="AU744"/>
      <c r="AV744"/>
      <c r="AW744"/>
      <c r="AX744"/>
      <c r="AY744"/>
      <c r="AZ744"/>
      <c r="BA744"/>
      <c r="BB744"/>
      <c r="BC744"/>
      <c r="BD744"/>
      <c r="BE744"/>
      <c r="BF744"/>
      <c r="BG744"/>
      <c r="BH744"/>
      <c r="BI744"/>
      <c r="BJ744"/>
      <c r="BK744"/>
      <c r="BL744"/>
      <c r="BM744"/>
      <c r="BN744"/>
      <c r="BO744"/>
      <c r="BP744"/>
      <c r="BQ744"/>
      <c r="BR744"/>
      <c r="BS744"/>
      <c r="BT744"/>
      <c r="BU744"/>
      <c r="BV744"/>
      <c r="BW744"/>
      <c r="BX744"/>
      <c r="BY744"/>
      <c r="BZ744"/>
      <c r="CA744"/>
      <c r="CB744"/>
      <c r="CC744"/>
      <c r="CD744"/>
      <c r="CE744"/>
      <c r="CF744"/>
      <c r="CG744"/>
      <c r="CH744"/>
      <c r="CI744"/>
      <c r="CJ744"/>
      <c r="CK744"/>
      <c r="CL744"/>
      <c r="CM744"/>
      <c r="CN744"/>
      <c r="CO744"/>
      <c r="CP744"/>
      <c r="CQ744"/>
      <c r="CR744"/>
      <c r="CS744"/>
      <c r="CT744"/>
      <c r="CU744"/>
      <c r="CV744"/>
      <c r="CW744"/>
      <c r="CX744"/>
      <c r="CY744"/>
      <c r="CZ744"/>
      <c r="DA744"/>
      <c r="DB744"/>
      <c r="DC744"/>
      <c r="DD744"/>
      <c r="DE744"/>
      <c r="DF744"/>
      <c r="DG744"/>
      <c r="DH744"/>
      <c r="DI744"/>
      <c r="DJ744"/>
      <c r="DK744"/>
      <c r="DL744"/>
      <c r="DM744"/>
      <c r="DN744"/>
      <c r="DO744"/>
      <c r="DP744"/>
      <c r="DQ744"/>
      <c r="DR744"/>
      <c r="DS744"/>
      <c r="DT744"/>
      <c r="DU744"/>
      <c r="DV744"/>
      <c r="DW744"/>
      <c r="DX744"/>
      <c r="DY744"/>
      <c r="DZ744"/>
      <c r="EA744"/>
      <c r="EB744"/>
      <c r="EC744"/>
      <c r="ED744"/>
      <c r="EE744"/>
      <c r="EF744"/>
      <c r="EG744"/>
      <c r="EH744"/>
      <c r="EI744"/>
      <c r="EJ744"/>
      <c r="EK744"/>
      <c r="EL744"/>
      <c r="EM744"/>
      <c r="EN744"/>
      <c r="EO744"/>
      <c r="EP744"/>
      <c r="EQ744"/>
      <c r="ER744"/>
      <c r="ES744"/>
      <c r="ET744"/>
      <c r="EU744"/>
      <c r="EV744"/>
      <c r="EW744"/>
      <c r="EX744"/>
      <c r="EY744"/>
      <c r="EZ744"/>
      <c r="FA744"/>
      <c r="FB744"/>
      <c r="FC744"/>
      <c r="FD744"/>
      <c r="FE744"/>
      <c r="FF744"/>
      <c r="FG744"/>
      <c r="FH744"/>
      <c r="FI744"/>
      <c r="FJ744"/>
      <c r="FK744"/>
      <c r="FL744"/>
      <c r="FM744"/>
      <c r="FN744"/>
      <c r="FO744"/>
      <c r="FP744"/>
      <c r="FQ744"/>
      <c r="FR744"/>
      <c r="FS744"/>
      <c r="FT744"/>
      <c r="FU744"/>
      <c r="FV744"/>
      <c r="FW744"/>
      <c r="FX744"/>
      <c r="FY744"/>
      <c r="FZ744"/>
      <c r="GA744"/>
      <c r="GB744"/>
      <c r="GC744"/>
      <c r="GD744"/>
      <c r="GE744"/>
      <c r="GF744"/>
      <c r="GG744"/>
      <c r="GH744"/>
      <c r="GI744"/>
      <c r="GJ744"/>
      <c r="GK744"/>
      <c r="GL744"/>
      <c r="GM744"/>
      <c r="GN744"/>
      <c r="GO744"/>
      <c r="GP744"/>
      <c r="GQ744"/>
      <c r="GR744"/>
      <c r="GS744"/>
      <c r="GT744"/>
      <c r="GU744"/>
      <c r="GV744"/>
      <c r="GW744"/>
      <c r="GX744"/>
      <c r="GY744"/>
      <c r="GZ744"/>
      <c r="HA744"/>
      <c r="HB744"/>
      <c r="HC744"/>
      <c r="HD744"/>
      <c r="HE744"/>
      <c r="HF744"/>
      <c r="HG744"/>
      <c r="HH744"/>
      <c r="HI744"/>
      <c r="HJ744"/>
      <c r="HK744"/>
      <c r="HL744"/>
      <c r="HM744"/>
      <c r="HN744"/>
      <c r="HO744"/>
      <c r="HP744"/>
      <c r="HQ744"/>
      <c r="HR744"/>
      <c r="HS744"/>
      <c r="HT744"/>
      <c r="HU744"/>
      <c r="HV744"/>
      <c r="HW744"/>
      <c r="HX744"/>
      <c r="HY744"/>
      <c r="HZ744"/>
      <c r="IA744"/>
    </row>
    <row r="745" spans="1:235" ht="27.75" customHeight="1">
      <c r="A745" s="53" t="s">
        <v>77</v>
      </c>
      <c r="B745" s="7"/>
      <c r="C745" s="7"/>
      <c r="D745" s="14"/>
      <c r="E745" s="14"/>
      <c r="F745" s="14"/>
      <c r="G745" s="14">
        <v>12</v>
      </c>
      <c r="H745" s="14"/>
      <c r="I745" s="14"/>
      <c r="J745" s="14">
        <f>G745</f>
        <v>12</v>
      </c>
      <c r="K745" s="14"/>
      <c r="L745" s="14"/>
      <c r="M745" s="14"/>
      <c r="N745" s="14">
        <v>16</v>
      </c>
      <c r="O745" s="14"/>
      <c r="P745" s="14">
        <f>N745</f>
        <v>16</v>
      </c>
      <c r="Q745" s="71"/>
      <c r="R745"/>
      <c r="S745"/>
      <c r="T745"/>
      <c r="U745"/>
      <c r="V745"/>
      <c r="W745"/>
      <c r="X745"/>
      <c r="Y745"/>
      <c r="Z745"/>
      <c r="AA745"/>
      <c r="AB745"/>
      <c r="AC745"/>
      <c r="AD745"/>
      <c r="AE745"/>
      <c r="AF745"/>
      <c r="AG745"/>
      <c r="AH745"/>
      <c r="AI745"/>
      <c r="AJ745"/>
      <c r="AK745"/>
      <c r="AL745"/>
      <c r="AM745"/>
      <c r="AN745"/>
      <c r="AO745"/>
      <c r="AP745"/>
      <c r="AQ745"/>
      <c r="AR745"/>
      <c r="AS745"/>
      <c r="AT745"/>
      <c r="AU745"/>
      <c r="AV745"/>
      <c r="AW745"/>
      <c r="AX745"/>
      <c r="AY745"/>
      <c r="AZ745"/>
      <c r="BA745"/>
      <c r="BB745"/>
      <c r="BC745"/>
      <c r="BD745"/>
      <c r="BE745"/>
      <c r="BF745"/>
      <c r="BG745"/>
      <c r="BH745"/>
      <c r="BI745"/>
      <c r="BJ745"/>
      <c r="BK745"/>
      <c r="BL745"/>
      <c r="BM745"/>
      <c r="BN745"/>
      <c r="BO745"/>
      <c r="BP745"/>
      <c r="BQ745"/>
      <c r="BR745"/>
      <c r="BS745"/>
      <c r="BT745"/>
      <c r="BU745"/>
      <c r="BV745"/>
      <c r="BW745"/>
      <c r="BX745"/>
      <c r="BY745"/>
      <c r="BZ745"/>
      <c r="CA745"/>
      <c r="CB745"/>
      <c r="CC745"/>
      <c r="CD745"/>
      <c r="CE745"/>
      <c r="CF745"/>
      <c r="CG745"/>
      <c r="CH745"/>
      <c r="CI745"/>
      <c r="CJ745"/>
      <c r="CK745"/>
      <c r="CL745"/>
      <c r="CM745"/>
      <c r="CN745"/>
      <c r="CO745"/>
      <c r="CP745"/>
      <c r="CQ745"/>
      <c r="CR745"/>
      <c r="CS745"/>
      <c r="CT745"/>
      <c r="CU745"/>
      <c r="CV745"/>
      <c r="CW745"/>
      <c r="CX745"/>
      <c r="CY745"/>
      <c r="CZ745"/>
      <c r="DA745"/>
      <c r="DB745"/>
      <c r="DC745"/>
      <c r="DD745"/>
      <c r="DE745"/>
      <c r="DF745"/>
      <c r="DG745"/>
      <c r="DH745"/>
      <c r="DI745"/>
      <c r="DJ745"/>
      <c r="DK745"/>
      <c r="DL745"/>
      <c r="DM745"/>
      <c r="DN745"/>
      <c r="DO745"/>
      <c r="DP745"/>
      <c r="DQ745"/>
      <c r="DR745"/>
      <c r="DS745"/>
      <c r="DT745"/>
      <c r="DU745"/>
      <c r="DV745"/>
      <c r="DW745"/>
      <c r="DX745"/>
      <c r="DY745"/>
      <c r="DZ745"/>
      <c r="EA745"/>
      <c r="EB745"/>
      <c r="EC745"/>
      <c r="ED745"/>
      <c r="EE745"/>
      <c r="EF745"/>
      <c r="EG745"/>
      <c r="EH745"/>
      <c r="EI745"/>
      <c r="EJ745"/>
      <c r="EK745"/>
      <c r="EL745"/>
      <c r="EM745"/>
      <c r="EN745"/>
      <c r="EO745"/>
      <c r="EP745"/>
      <c r="EQ745"/>
      <c r="ER745"/>
      <c r="ES745"/>
      <c r="ET745"/>
      <c r="EU745"/>
      <c r="EV745"/>
      <c r="EW745"/>
      <c r="EX745"/>
      <c r="EY745"/>
      <c r="EZ745"/>
      <c r="FA745"/>
      <c r="FB745"/>
      <c r="FC745"/>
      <c r="FD745"/>
      <c r="FE745"/>
      <c r="FF745"/>
      <c r="FG745"/>
      <c r="FH745"/>
      <c r="FI745"/>
      <c r="FJ745"/>
      <c r="FK745"/>
      <c r="FL745"/>
      <c r="FM745"/>
      <c r="FN745"/>
      <c r="FO745"/>
      <c r="FP745"/>
      <c r="FQ745"/>
      <c r="FR745"/>
      <c r="FS745"/>
      <c r="FT745"/>
      <c r="FU745"/>
      <c r="FV745"/>
      <c r="FW745"/>
      <c r="FX745"/>
      <c r="FY745"/>
      <c r="FZ745"/>
      <c r="GA745"/>
      <c r="GB745"/>
      <c r="GC745"/>
      <c r="GD745"/>
      <c r="GE745"/>
      <c r="GF745"/>
      <c r="GG745"/>
      <c r="GH745"/>
      <c r="GI745"/>
      <c r="GJ745"/>
      <c r="GK745"/>
      <c r="GL745"/>
      <c r="GM745"/>
      <c r="GN745"/>
      <c r="GO745"/>
      <c r="GP745"/>
      <c r="GQ745"/>
      <c r="GR745"/>
      <c r="GS745"/>
      <c r="GT745"/>
      <c r="GU745"/>
      <c r="GV745"/>
      <c r="GW745"/>
      <c r="GX745"/>
      <c r="GY745"/>
      <c r="GZ745"/>
      <c r="HA745"/>
      <c r="HB745"/>
      <c r="HC745"/>
      <c r="HD745"/>
      <c r="HE745"/>
      <c r="HF745"/>
      <c r="HG745"/>
      <c r="HH745"/>
      <c r="HI745"/>
      <c r="HJ745"/>
      <c r="HK745"/>
      <c r="HL745"/>
      <c r="HM745"/>
      <c r="HN745"/>
      <c r="HO745"/>
      <c r="HP745"/>
      <c r="HQ745"/>
      <c r="HR745"/>
      <c r="HS745"/>
      <c r="HT745"/>
      <c r="HU745"/>
      <c r="HV745"/>
      <c r="HW745"/>
      <c r="HX745"/>
      <c r="HY745"/>
      <c r="HZ745"/>
      <c r="IA745"/>
    </row>
    <row r="746" spans="1:235" ht="11.25">
      <c r="A746" s="20" t="s">
        <v>7</v>
      </c>
      <c r="B746" s="7"/>
      <c r="C746" s="7"/>
      <c r="D746" s="14"/>
      <c r="E746" s="14"/>
      <c r="F746" s="14"/>
      <c r="G746" s="14"/>
      <c r="H746" s="14"/>
      <c r="I746" s="14"/>
      <c r="J746" s="14"/>
      <c r="K746" s="14"/>
      <c r="L746" s="14"/>
      <c r="M746" s="14"/>
      <c r="N746" s="14"/>
      <c r="O746" s="14"/>
      <c r="P746" s="14"/>
      <c r="Q746" s="71"/>
      <c r="R746"/>
      <c r="S746"/>
      <c r="T746"/>
      <c r="U746"/>
      <c r="V746"/>
      <c r="W746"/>
      <c r="X746"/>
      <c r="Y746"/>
      <c r="Z746"/>
      <c r="AA746"/>
      <c r="AB746"/>
      <c r="AC746"/>
      <c r="AD746"/>
      <c r="AE746"/>
      <c r="AF746"/>
      <c r="AG746"/>
      <c r="AH746"/>
      <c r="AI746"/>
      <c r="AJ746"/>
      <c r="AK746"/>
      <c r="AL746"/>
      <c r="AM746"/>
      <c r="AN746"/>
      <c r="AO746"/>
      <c r="AP746"/>
      <c r="AQ746"/>
      <c r="AR746"/>
      <c r="AS746"/>
      <c r="AT746"/>
      <c r="AU746"/>
      <c r="AV746"/>
      <c r="AW746"/>
      <c r="AX746"/>
      <c r="AY746"/>
      <c r="AZ746"/>
      <c r="BA746"/>
      <c r="BB746"/>
      <c r="BC746"/>
      <c r="BD746"/>
      <c r="BE746"/>
      <c r="BF746"/>
      <c r="BG746"/>
      <c r="BH746"/>
      <c r="BI746"/>
      <c r="BJ746"/>
      <c r="BK746"/>
      <c r="BL746"/>
      <c r="BM746"/>
      <c r="BN746"/>
      <c r="BO746"/>
      <c r="BP746"/>
      <c r="BQ746"/>
      <c r="BR746"/>
      <c r="BS746"/>
      <c r="BT746"/>
      <c r="BU746"/>
      <c r="BV746"/>
      <c r="BW746"/>
      <c r="BX746"/>
      <c r="BY746"/>
      <c r="BZ746"/>
      <c r="CA746"/>
      <c r="CB746"/>
      <c r="CC746"/>
      <c r="CD746"/>
      <c r="CE746"/>
      <c r="CF746"/>
      <c r="CG746"/>
      <c r="CH746"/>
      <c r="CI746"/>
      <c r="CJ746"/>
      <c r="CK746"/>
      <c r="CL746"/>
      <c r="CM746"/>
      <c r="CN746"/>
      <c r="CO746"/>
      <c r="CP746"/>
      <c r="CQ746"/>
      <c r="CR746"/>
      <c r="CS746"/>
      <c r="CT746"/>
      <c r="CU746"/>
      <c r="CV746"/>
      <c r="CW746"/>
      <c r="CX746"/>
      <c r="CY746"/>
      <c r="CZ746"/>
      <c r="DA746"/>
      <c r="DB746"/>
      <c r="DC746"/>
      <c r="DD746"/>
      <c r="DE746"/>
      <c r="DF746"/>
      <c r="DG746"/>
      <c r="DH746"/>
      <c r="DI746"/>
      <c r="DJ746"/>
      <c r="DK746"/>
      <c r="DL746"/>
      <c r="DM746"/>
      <c r="DN746"/>
      <c r="DO746"/>
      <c r="DP746"/>
      <c r="DQ746"/>
      <c r="DR746"/>
      <c r="DS746"/>
      <c r="DT746"/>
      <c r="DU746"/>
      <c r="DV746"/>
      <c r="DW746"/>
      <c r="DX746"/>
      <c r="DY746"/>
      <c r="DZ746"/>
      <c r="EA746"/>
      <c r="EB746"/>
      <c r="EC746"/>
      <c r="ED746"/>
      <c r="EE746"/>
      <c r="EF746"/>
      <c r="EG746"/>
      <c r="EH746"/>
      <c r="EI746"/>
      <c r="EJ746"/>
      <c r="EK746"/>
      <c r="EL746"/>
      <c r="EM746"/>
      <c r="EN746"/>
      <c r="EO746"/>
      <c r="EP746"/>
      <c r="EQ746"/>
      <c r="ER746"/>
      <c r="ES746"/>
      <c r="ET746"/>
      <c r="EU746"/>
      <c r="EV746"/>
      <c r="EW746"/>
      <c r="EX746"/>
      <c r="EY746"/>
      <c r="EZ746"/>
      <c r="FA746"/>
      <c r="FB746"/>
      <c r="FC746"/>
      <c r="FD746"/>
      <c r="FE746"/>
      <c r="FF746"/>
      <c r="FG746"/>
      <c r="FH746"/>
      <c r="FI746"/>
      <c r="FJ746"/>
      <c r="FK746"/>
      <c r="FL746"/>
      <c r="FM746"/>
      <c r="FN746"/>
      <c r="FO746"/>
      <c r="FP746"/>
      <c r="FQ746"/>
      <c r="FR746"/>
      <c r="FS746"/>
      <c r="FT746"/>
      <c r="FU746"/>
      <c r="FV746"/>
      <c r="FW746"/>
      <c r="FX746"/>
      <c r="FY746"/>
      <c r="FZ746"/>
      <c r="GA746"/>
      <c r="GB746"/>
      <c r="GC746"/>
      <c r="GD746"/>
      <c r="GE746"/>
      <c r="GF746"/>
      <c r="GG746"/>
      <c r="GH746"/>
      <c r="GI746"/>
      <c r="GJ746"/>
      <c r="GK746"/>
      <c r="GL746"/>
      <c r="GM746"/>
      <c r="GN746"/>
      <c r="GO746"/>
      <c r="GP746"/>
      <c r="GQ746"/>
      <c r="GR746"/>
      <c r="GS746"/>
      <c r="GT746"/>
      <c r="GU746"/>
      <c r="GV746"/>
      <c r="GW746"/>
      <c r="GX746"/>
      <c r="GY746"/>
      <c r="GZ746"/>
      <c r="HA746"/>
      <c r="HB746"/>
      <c r="HC746"/>
      <c r="HD746"/>
      <c r="HE746"/>
      <c r="HF746"/>
      <c r="HG746"/>
      <c r="HH746"/>
      <c r="HI746"/>
      <c r="HJ746"/>
      <c r="HK746"/>
      <c r="HL746"/>
      <c r="HM746"/>
      <c r="HN746"/>
      <c r="HO746"/>
      <c r="HP746"/>
      <c r="HQ746"/>
      <c r="HR746"/>
      <c r="HS746"/>
      <c r="HT746"/>
      <c r="HU746"/>
      <c r="HV746"/>
      <c r="HW746"/>
      <c r="HX746"/>
      <c r="HY746"/>
      <c r="HZ746"/>
      <c r="IA746"/>
    </row>
    <row r="747" spans="1:235" ht="33.75">
      <c r="A747" s="53" t="s">
        <v>81</v>
      </c>
      <c r="B747" s="7"/>
      <c r="C747" s="7"/>
      <c r="D747" s="14"/>
      <c r="E747" s="14"/>
      <c r="F747" s="14"/>
      <c r="G747" s="14">
        <v>29166.666666</v>
      </c>
      <c r="H747" s="14"/>
      <c r="I747" s="14"/>
      <c r="J747" s="14">
        <f>G747</f>
        <v>29166.666666</v>
      </c>
      <c r="K747" s="14"/>
      <c r="L747" s="14"/>
      <c r="M747" s="14"/>
      <c r="N747" s="14">
        <v>34375</v>
      </c>
      <c r="O747" s="14"/>
      <c r="P747" s="14">
        <f>N747</f>
        <v>34375</v>
      </c>
      <c r="Q747" s="71"/>
      <c r="R747"/>
      <c r="S747"/>
      <c r="T747"/>
      <c r="U747"/>
      <c r="V747"/>
      <c r="W747"/>
      <c r="X747"/>
      <c r="Y747"/>
      <c r="Z747"/>
      <c r="AA747"/>
      <c r="AB747"/>
      <c r="AC747"/>
      <c r="AD747"/>
      <c r="AE747"/>
      <c r="AF747"/>
      <c r="AG747"/>
      <c r="AH747"/>
      <c r="AI747"/>
      <c r="AJ747"/>
      <c r="AK747"/>
      <c r="AL747"/>
      <c r="AM747"/>
      <c r="AN747"/>
      <c r="AO747"/>
      <c r="AP747"/>
      <c r="AQ747"/>
      <c r="AR747"/>
      <c r="AS747"/>
      <c r="AT747"/>
      <c r="AU747"/>
      <c r="AV747"/>
      <c r="AW747"/>
      <c r="AX747"/>
      <c r="AY747"/>
      <c r="AZ747"/>
      <c r="BA747"/>
      <c r="BB747"/>
      <c r="BC747"/>
      <c r="BD747"/>
      <c r="BE747"/>
      <c r="BF747"/>
      <c r="BG747"/>
      <c r="BH747"/>
      <c r="BI747"/>
      <c r="BJ747"/>
      <c r="BK747"/>
      <c r="BL747"/>
      <c r="BM747"/>
      <c r="BN747"/>
      <c r="BO747"/>
      <c r="BP747"/>
      <c r="BQ747"/>
      <c r="BR747"/>
      <c r="BS747"/>
      <c r="BT747"/>
      <c r="BU747"/>
      <c r="BV747"/>
      <c r="BW747"/>
      <c r="BX747"/>
      <c r="BY747"/>
      <c r="BZ747"/>
      <c r="CA747"/>
      <c r="CB747"/>
      <c r="CC747"/>
      <c r="CD747"/>
      <c r="CE747"/>
      <c r="CF747"/>
      <c r="CG747"/>
      <c r="CH747"/>
      <c r="CI747"/>
      <c r="CJ747"/>
      <c r="CK747"/>
      <c r="CL747"/>
      <c r="CM747"/>
      <c r="CN747"/>
      <c r="CO747"/>
      <c r="CP747"/>
      <c r="CQ747"/>
      <c r="CR747"/>
      <c r="CS747"/>
      <c r="CT747"/>
      <c r="CU747"/>
      <c r="CV747"/>
      <c r="CW747"/>
      <c r="CX747"/>
      <c r="CY747"/>
      <c r="CZ747"/>
      <c r="DA747"/>
      <c r="DB747"/>
      <c r="DC747"/>
      <c r="DD747"/>
      <c r="DE747"/>
      <c r="DF747"/>
      <c r="DG747"/>
      <c r="DH747"/>
      <c r="DI747"/>
      <c r="DJ747"/>
      <c r="DK747"/>
      <c r="DL747"/>
      <c r="DM747"/>
      <c r="DN747"/>
      <c r="DO747"/>
      <c r="DP747"/>
      <c r="DQ747"/>
      <c r="DR747"/>
      <c r="DS747"/>
      <c r="DT747"/>
      <c r="DU747"/>
      <c r="DV747"/>
      <c r="DW747"/>
      <c r="DX747"/>
      <c r="DY747"/>
      <c r="DZ747"/>
      <c r="EA747"/>
      <c r="EB747"/>
      <c r="EC747"/>
      <c r="ED747"/>
      <c r="EE747"/>
      <c r="EF747"/>
      <c r="EG747"/>
      <c r="EH747"/>
      <c r="EI747"/>
      <c r="EJ747"/>
      <c r="EK747"/>
      <c r="EL747"/>
      <c r="EM747"/>
      <c r="EN747"/>
      <c r="EO747"/>
      <c r="EP747"/>
      <c r="EQ747"/>
      <c r="ER747"/>
      <c r="ES747"/>
      <c r="ET747"/>
      <c r="EU747"/>
      <c r="EV747"/>
      <c r="EW747"/>
      <c r="EX747"/>
      <c r="EY747"/>
      <c r="EZ747"/>
      <c r="FA747"/>
      <c r="FB747"/>
      <c r="FC747"/>
      <c r="FD747"/>
      <c r="FE747"/>
      <c r="FF747"/>
      <c r="FG747"/>
      <c r="FH747"/>
      <c r="FI747"/>
      <c r="FJ747"/>
      <c r="FK747"/>
      <c r="FL747"/>
      <c r="FM747"/>
      <c r="FN747"/>
      <c r="FO747"/>
      <c r="FP747"/>
      <c r="FQ747"/>
      <c r="FR747"/>
      <c r="FS747"/>
      <c r="FT747"/>
      <c r="FU747"/>
      <c r="FV747"/>
      <c r="FW747"/>
      <c r="FX747"/>
      <c r="FY747"/>
      <c r="FZ747"/>
      <c r="GA747"/>
      <c r="GB747"/>
      <c r="GC747"/>
      <c r="GD747"/>
      <c r="GE747"/>
      <c r="GF747"/>
      <c r="GG747"/>
      <c r="GH747"/>
      <c r="GI747"/>
      <c r="GJ747"/>
      <c r="GK747"/>
      <c r="GL747"/>
      <c r="GM747"/>
      <c r="GN747"/>
      <c r="GO747"/>
      <c r="GP747"/>
      <c r="GQ747"/>
      <c r="GR747"/>
      <c r="GS747"/>
      <c r="GT747"/>
      <c r="GU747"/>
      <c r="GV747"/>
      <c r="GW747"/>
      <c r="GX747"/>
      <c r="GY747"/>
      <c r="GZ747"/>
      <c r="HA747"/>
      <c r="HB747"/>
      <c r="HC747"/>
      <c r="HD747"/>
      <c r="HE747"/>
      <c r="HF747"/>
      <c r="HG747"/>
      <c r="HH747"/>
      <c r="HI747"/>
      <c r="HJ747"/>
      <c r="HK747"/>
      <c r="HL747"/>
      <c r="HM747"/>
      <c r="HN747"/>
      <c r="HO747"/>
      <c r="HP747"/>
      <c r="HQ747"/>
      <c r="HR747"/>
      <c r="HS747"/>
      <c r="HT747"/>
      <c r="HU747"/>
      <c r="HV747"/>
      <c r="HW747"/>
      <c r="HX747"/>
      <c r="HY747"/>
      <c r="HZ747"/>
      <c r="IA747"/>
    </row>
    <row r="748" spans="1:17" s="83" customFormat="1" ht="12">
      <c r="A748" s="105" t="s">
        <v>431</v>
      </c>
      <c r="B748" s="75"/>
      <c r="C748" s="75"/>
      <c r="D748" s="87">
        <f>D751</f>
        <v>0</v>
      </c>
      <c r="E748" s="87">
        <v>0</v>
      </c>
      <c r="F748" s="87">
        <f>D748</f>
        <v>0</v>
      </c>
      <c r="G748" s="87">
        <f>G751+G760</f>
        <v>0</v>
      </c>
      <c r="H748" s="87">
        <f aca="true" t="shared" si="49" ref="H748:P748">H751+H760</f>
        <v>2092800</v>
      </c>
      <c r="I748" s="87">
        <f t="shared" si="49"/>
        <v>0</v>
      </c>
      <c r="J748" s="87">
        <f t="shared" si="49"/>
        <v>2092800</v>
      </c>
      <c r="K748" s="87">
        <f t="shared" si="49"/>
        <v>0</v>
      </c>
      <c r="L748" s="87">
        <f t="shared" si="49"/>
        <v>0</v>
      </c>
      <c r="M748" s="87">
        <f t="shared" si="49"/>
        <v>0</v>
      </c>
      <c r="N748" s="87">
        <f t="shared" si="49"/>
        <v>0</v>
      </c>
      <c r="O748" s="87">
        <f t="shared" si="49"/>
        <v>61149000</v>
      </c>
      <c r="P748" s="87">
        <f t="shared" si="49"/>
        <v>61149000</v>
      </c>
      <c r="Q748" s="82"/>
    </row>
    <row r="749" spans="1:235" ht="24.75" customHeight="1">
      <c r="A749" s="22" t="s">
        <v>330</v>
      </c>
      <c r="B749" s="7"/>
      <c r="C749" s="7"/>
      <c r="D749" s="14"/>
      <c r="E749" s="14"/>
      <c r="F749" s="14"/>
      <c r="G749" s="14"/>
      <c r="H749" s="14"/>
      <c r="I749" s="14"/>
      <c r="J749" s="14"/>
      <c r="K749" s="14"/>
      <c r="L749" s="14"/>
      <c r="M749" s="14"/>
      <c r="N749" s="14"/>
      <c r="O749" s="14"/>
      <c r="P749" s="14"/>
      <c r="Q749" s="71"/>
      <c r="R749"/>
      <c r="S749"/>
      <c r="T749"/>
      <c r="U749"/>
      <c r="V749"/>
      <c r="W749"/>
      <c r="X749"/>
      <c r="Y749"/>
      <c r="Z749"/>
      <c r="AA749"/>
      <c r="AB749"/>
      <c r="AC749"/>
      <c r="AD749"/>
      <c r="AE749"/>
      <c r="AF749"/>
      <c r="AG749"/>
      <c r="AH749"/>
      <c r="AI749"/>
      <c r="AJ749"/>
      <c r="AK749"/>
      <c r="AL749"/>
      <c r="AM749"/>
      <c r="AN749"/>
      <c r="AO749"/>
      <c r="AP749"/>
      <c r="AQ749"/>
      <c r="AR749"/>
      <c r="AS749"/>
      <c r="AT749"/>
      <c r="AU749"/>
      <c r="AV749"/>
      <c r="AW749"/>
      <c r="AX749"/>
      <c r="AY749"/>
      <c r="AZ749"/>
      <c r="BA749"/>
      <c r="BB749"/>
      <c r="BC749"/>
      <c r="BD749"/>
      <c r="BE749"/>
      <c r="BF749"/>
      <c r="BG749"/>
      <c r="BH749"/>
      <c r="BI749"/>
      <c r="BJ749"/>
      <c r="BK749"/>
      <c r="BL749"/>
      <c r="BM749"/>
      <c r="BN749"/>
      <c r="BO749"/>
      <c r="BP749"/>
      <c r="BQ749"/>
      <c r="BR749"/>
      <c r="BS749"/>
      <c r="BT749"/>
      <c r="BU749"/>
      <c r="BV749"/>
      <c r="BW749"/>
      <c r="BX749"/>
      <c r="BY749"/>
      <c r="BZ749"/>
      <c r="CA749"/>
      <c r="CB749"/>
      <c r="CC749"/>
      <c r="CD749"/>
      <c r="CE749"/>
      <c r="CF749"/>
      <c r="CG749"/>
      <c r="CH749"/>
      <c r="CI749"/>
      <c r="CJ749"/>
      <c r="CK749"/>
      <c r="CL749"/>
      <c r="CM749"/>
      <c r="CN749"/>
      <c r="CO749"/>
      <c r="CP749"/>
      <c r="CQ749"/>
      <c r="CR749"/>
      <c r="CS749"/>
      <c r="CT749"/>
      <c r="CU749"/>
      <c r="CV749"/>
      <c r="CW749"/>
      <c r="CX749"/>
      <c r="CY749"/>
      <c r="CZ749"/>
      <c r="DA749"/>
      <c r="DB749"/>
      <c r="DC749"/>
      <c r="DD749"/>
      <c r="DE749"/>
      <c r="DF749"/>
      <c r="DG749"/>
      <c r="DH749"/>
      <c r="DI749"/>
      <c r="DJ749"/>
      <c r="DK749"/>
      <c r="DL749"/>
      <c r="DM749"/>
      <c r="DN749"/>
      <c r="DO749"/>
      <c r="DP749"/>
      <c r="DQ749"/>
      <c r="DR749"/>
      <c r="DS749"/>
      <c r="DT749"/>
      <c r="DU749"/>
      <c r="DV749"/>
      <c r="DW749"/>
      <c r="DX749"/>
      <c r="DY749"/>
      <c r="DZ749"/>
      <c r="EA749"/>
      <c r="EB749"/>
      <c r="EC749"/>
      <c r="ED749"/>
      <c r="EE749"/>
      <c r="EF749"/>
      <c r="EG749"/>
      <c r="EH749"/>
      <c r="EI749"/>
      <c r="EJ749"/>
      <c r="EK749"/>
      <c r="EL749"/>
      <c r="EM749"/>
      <c r="EN749"/>
      <c r="EO749"/>
      <c r="EP749"/>
      <c r="EQ749"/>
      <c r="ER749"/>
      <c r="ES749"/>
      <c r="ET749"/>
      <c r="EU749"/>
      <c r="EV749"/>
      <c r="EW749"/>
      <c r="EX749"/>
      <c r="EY749"/>
      <c r="EZ749"/>
      <c r="FA749"/>
      <c r="FB749"/>
      <c r="FC749"/>
      <c r="FD749"/>
      <c r="FE749"/>
      <c r="FF749"/>
      <c r="FG749"/>
      <c r="FH749"/>
      <c r="FI749"/>
      <c r="FJ749"/>
      <c r="FK749"/>
      <c r="FL749"/>
      <c r="FM749"/>
      <c r="FN749"/>
      <c r="FO749"/>
      <c r="FP749"/>
      <c r="FQ749"/>
      <c r="FR749"/>
      <c r="FS749"/>
      <c r="FT749"/>
      <c r="FU749"/>
      <c r="FV749"/>
      <c r="FW749"/>
      <c r="FX749"/>
      <c r="FY749"/>
      <c r="FZ749"/>
      <c r="GA749"/>
      <c r="GB749"/>
      <c r="GC749"/>
      <c r="GD749"/>
      <c r="GE749"/>
      <c r="GF749"/>
      <c r="GG749"/>
      <c r="GH749"/>
      <c r="GI749"/>
      <c r="GJ749"/>
      <c r="GK749"/>
      <c r="GL749"/>
      <c r="GM749"/>
      <c r="GN749"/>
      <c r="GO749"/>
      <c r="GP749"/>
      <c r="GQ749"/>
      <c r="GR749"/>
      <c r="GS749"/>
      <c r="GT749"/>
      <c r="GU749"/>
      <c r="GV749"/>
      <c r="GW749"/>
      <c r="GX749"/>
      <c r="GY749"/>
      <c r="GZ749"/>
      <c r="HA749"/>
      <c r="HB749"/>
      <c r="HC749"/>
      <c r="HD749"/>
      <c r="HE749"/>
      <c r="HF749"/>
      <c r="HG749"/>
      <c r="HH749"/>
      <c r="HI749"/>
      <c r="HJ749"/>
      <c r="HK749"/>
      <c r="HL749"/>
      <c r="HM749"/>
      <c r="HN749"/>
      <c r="HO749"/>
      <c r="HP749"/>
      <c r="HQ749"/>
      <c r="HR749"/>
      <c r="HS749"/>
      <c r="HT749"/>
      <c r="HU749"/>
      <c r="HV749"/>
      <c r="HW749"/>
      <c r="HX749"/>
      <c r="HY749"/>
      <c r="HZ749"/>
      <c r="IA749"/>
    </row>
    <row r="750" spans="1:235" ht="22.5">
      <c r="A750" s="21" t="s">
        <v>447</v>
      </c>
      <c r="B750" s="7"/>
      <c r="C750" s="7"/>
      <c r="D750" s="60"/>
      <c r="E750" s="14"/>
      <c r="F750" s="14"/>
      <c r="G750" s="14"/>
      <c r="H750" s="14"/>
      <c r="I750" s="14"/>
      <c r="J750" s="14"/>
      <c r="K750" s="14"/>
      <c r="L750" s="14"/>
      <c r="M750" s="14"/>
      <c r="N750" s="14"/>
      <c r="O750" s="14"/>
      <c r="P750" s="14"/>
      <c r="Q750" s="71"/>
      <c r="R750"/>
      <c r="S750"/>
      <c r="T750"/>
      <c r="U750"/>
      <c r="V750"/>
      <c r="W750"/>
      <c r="X750"/>
      <c r="Y750"/>
      <c r="Z750"/>
      <c r="AA750"/>
      <c r="AB750"/>
      <c r="AC750"/>
      <c r="AD750"/>
      <c r="AE750"/>
      <c r="AF750"/>
      <c r="AG750"/>
      <c r="AH750"/>
      <c r="AI750"/>
      <c r="AJ750"/>
      <c r="AK750"/>
      <c r="AL750"/>
      <c r="AM750"/>
      <c r="AN750"/>
      <c r="AO750"/>
      <c r="AP750"/>
      <c r="AQ750"/>
      <c r="AR750"/>
      <c r="AS750"/>
      <c r="AT750"/>
      <c r="AU750"/>
      <c r="AV750"/>
      <c r="AW750"/>
      <c r="AX750"/>
      <c r="AY750"/>
      <c r="AZ750"/>
      <c r="BA750"/>
      <c r="BB750"/>
      <c r="BC750"/>
      <c r="BD750"/>
      <c r="BE750"/>
      <c r="BF750"/>
      <c r="BG750"/>
      <c r="BH750"/>
      <c r="BI750"/>
      <c r="BJ750"/>
      <c r="BK750"/>
      <c r="BL750"/>
      <c r="BM750"/>
      <c r="BN750"/>
      <c r="BO750"/>
      <c r="BP750"/>
      <c r="BQ750"/>
      <c r="BR750"/>
      <c r="BS750"/>
      <c r="BT750"/>
      <c r="BU750"/>
      <c r="BV750"/>
      <c r="BW750"/>
      <c r="BX750"/>
      <c r="BY750"/>
      <c r="BZ750"/>
      <c r="CA750"/>
      <c r="CB750"/>
      <c r="CC750"/>
      <c r="CD750"/>
      <c r="CE750"/>
      <c r="CF750"/>
      <c r="CG750"/>
      <c r="CH750"/>
      <c r="CI750"/>
      <c r="CJ750"/>
      <c r="CK750"/>
      <c r="CL750"/>
      <c r="CM750"/>
      <c r="CN750"/>
      <c r="CO750"/>
      <c r="CP750"/>
      <c r="CQ750"/>
      <c r="CR750"/>
      <c r="CS750"/>
      <c r="CT750"/>
      <c r="CU750"/>
      <c r="CV750"/>
      <c r="CW750"/>
      <c r="CX750"/>
      <c r="CY750"/>
      <c r="CZ750"/>
      <c r="DA750"/>
      <c r="DB750"/>
      <c r="DC750"/>
      <c r="DD750"/>
      <c r="DE750"/>
      <c r="DF750"/>
      <c r="DG750"/>
      <c r="DH750"/>
      <c r="DI750"/>
      <c r="DJ750"/>
      <c r="DK750"/>
      <c r="DL750"/>
      <c r="DM750"/>
      <c r="DN750"/>
      <c r="DO750"/>
      <c r="DP750"/>
      <c r="DQ750"/>
      <c r="DR750"/>
      <c r="DS750"/>
      <c r="DT750"/>
      <c r="DU750"/>
      <c r="DV750"/>
      <c r="DW750"/>
      <c r="DX750"/>
      <c r="DY750"/>
      <c r="DZ750"/>
      <c r="EA750"/>
      <c r="EB750"/>
      <c r="EC750"/>
      <c r="ED750"/>
      <c r="EE750"/>
      <c r="EF750"/>
      <c r="EG750"/>
      <c r="EH750"/>
      <c r="EI750"/>
      <c r="EJ750"/>
      <c r="EK750"/>
      <c r="EL750"/>
      <c r="EM750"/>
      <c r="EN750"/>
      <c r="EO750"/>
      <c r="EP750"/>
      <c r="EQ750"/>
      <c r="ER750"/>
      <c r="ES750"/>
      <c r="ET750"/>
      <c r="EU750"/>
      <c r="EV750"/>
      <c r="EW750"/>
      <c r="EX750"/>
      <c r="EY750"/>
      <c r="EZ750"/>
      <c r="FA750"/>
      <c r="FB750"/>
      <c r="FC750"/>
      <c r="FD750"/>
      <c r="FE750"/>
      <c r="FF750"/>
      <c r="FG750"/>
      <c r="FH750"/>
      <c r="FI750"/>
      <c r="FJ750"/>
      <c r="FK750"/>
      <c r="FL750"/>
      <c r="FM750"/>
      <c r="FN750"/>
      <c r="FO750"/>
      <c r="FP750"/>
      <c r="FQ750"/>
      <c r="FR750"/>
      <c r="FS750"/>
      <c r="FT750"/>
      <c r="FU750"/>
      <c r="FV750"/>
      <c r="FW750"/>
      <c r="FX750"/>
      <c r="FY750"/>
      <c r="FZ750"/>
      <c r="GA750"/>
      <c r="GB750"/>
      <c r="GC750"/>
      <c r="GD750"/>
      <c r="GE750"/>
      <c r="GF750"/>
      <c r="GG750"/>
      <c r="GH750"/>
      <c r="GI750"/>
      <c r="GJ750"/>
      <c r="GK750"/>
      <c r="GL750"/>
      <c r="GM750"/>
      <c r="GN750"/>
      <c r="GO750"/>
      <c r="GP750"/>
      <c r="GQ750"/>
      <c r="GR750"/>
      <c r="GS750"/>
      <c r="GT750"/>
      <c r="GU750"/>
      <c r="GV750"/>
      <c r="GW750"/>
      <c r="GX750"/>
      <c r="GY750"/>
      <c r="GZ750"/>
      <c r="HA750"/>
      <c r="HB750"/>
      <c r="HC750"/>
      <c r="HD750"/>
      <c r="HE750"/>
      <c r="HF750"/>
      <c r="HG750"/>
      <c r="HH750"/>
      <c r="HI750"/>
      <c r="HJ750"/>
      <c r="HK750"/>
      <c r="HL750"/>
      <c r="HM750"/>
      <c r="HN750"/>
      <c r="HO750"/>
      <c r="HP750"/>
      <c r="HQ750"/>
      <c r="HR750"/>
      <c r="HS750"/>
      <c r="HT750"/>
      <c r="HU750"/>
      <c r="HV750"/>
      <c r="HW750"/>
      <c r="HX750"/>
      <c r="HY750"/>
      <c r="HZ750"/>
      <c r="IA750"/>
    </row>
    <row r="751" spans="1:17" s="90" customFormat="1" ht="33.75">
      <c r="A751" s="80" t="s">
        <v>469</v>
      </c>
      <c r="B751" s="86"/>
      <c r="C751" s="86"/>
      <c r="D751" s="141"/>
      <c r="E751" s="141"/>
      <c r="F751" s="141">
        <f>D751</f>
        <v>0</v>
      </c>
      <c r="G751" s="87">
        <f>G756*G759</f>
        <v>0</v>
      </c>
      <c r="H751" s="87">
        <f>H753</f>
        <v>0</v>
      </c>
      <c r="I751" s="87">
        <f>I756*I759</f>
        <v>0</v>
      </c>
      <c r="J751" s="87">
        <f>J753</f>
        <v>0</v>
      </c>
      <c r="K751" s="87"/>
      <c r="L751" s="87"/>
      <c r="M751" s="87"/>
      <c r="N751" s="87"/>
      <c r="O751" s="87">
        <f>O753</f>
        <v>4815000</v>
      </c>
      <c r="P751" s="87">
        <f>P753</f>
        <v>4815000</v>
      </c>
      <c r="Q751" s="103"/>
    </row>
    <row r="752" spans="1:235" ht="11.25">
      <c r="A752" s="20" t="s">
        <v>4</v>
      </c>
      <c r="B752" s="7"/>
      <c r="C752" s="7"/>
      <c r="D752" s="142"/>
      <c r="E752" s="143"/>
      <c r="F752" s="143"/>
      <c r="G752" s="14"/>
      <c r="H752" s="14"/>
      <c r="I752" s="14"/>
      <c r="J752" s="14"/>
      <c r="K752" s="14"/>
      <c r="L752" s="14"/>
      <c r="M752" s="14"/>
      <c r="N752" s="14"/>
      <c r="O752" s="14"/>
      <c r="P752" s="14"/>
      <c r="Q752" s="71"/>
      <c r="R752"/>
      <c r="S752"/>
      <c r="T752"/>
      <c r="U752"/>
      <c r="V752"/>
      <c r="W752"/>
      <c r="X752"/>
      <c r="Y752"/>
      <c r="Z752"/>
      <c r="AA752"/>
      <c r="AB752"/>
      <c r="AC752"/>
      <c r="AD752"/>
      <c r="AE752"/>
      <c r="AF752"/>
      <c r="AG752"/>
      <c r="AH752"/>
      <c r="AI752"/>
      <c r="AJ752"/>
      <c r="AK752"/>
      <c r="AL752"/>
      <c r="AM752"/>
      <c r="AN752"/>
      <c r="AO752"/>
      <c r="AP752"/>
      <c r="AQ752"/>
      <c r="AR752"/>
      <c r="AS752"/>
      <c r="AT752"/>
      <c r="AU752"/>
      <c r="AV752"/>
      <c r="AW752"/>
      <c r="AX752"/>
      <c r="AY752"/>
      <c r="AZ752"/>
      <c r="BA752"/>
      <c r="BB752"/>
      <c r="BC752"/>
      <c r="BD752"/>
      <c r="BE752"/>
      <c r="BF752"/>
      <c r="BG752"/>
      <c r="BH752"/>
      <c r="BI752"/>
      <c r="BJ752"/>
      <c r="BK752"/>
      <c r="BL752"/>
      <c r="BM752"/>
      <c r="BN752"/>
      <c r="BO752"/>
      <c r="BP752"/>
      <c r="BQ752"/>
      <c r="BR752"/>
      <c r="BS752"/>
      <c r="BT752"/>
      <c r="BU752"/>
      <c r="BV752"/>
      <c r="BW752"/>
      <c r="BX752"/>
      <c r="BY752"/>
      <c r="BZ752"/>
      <c r="CA752"/>
      <c r="CB752"/>
      <c r="CC752"/>
      <c r="CD752"/>
      <c r="CE752"/>
      <c r="CF752"/>
      <c r="CG752"/>
      <c r="CH752"/>
      <c r="CI752"/>
      <c r="CJ752"/>
      <c r="CK752"/>
      <c r="CL752"/>
      <c r="CM752"/>
      <c r="CN752"/>
      <c r="CO752"/>
      <c r="CP752"/>
      <c r="CQ752"/>
      <c r="CR752"/>
      <c r="CS752"/>
      <c r="CT752"/>
      <c r="CU752"/>
      <c r="CV752"/>
      <c r="CW752"/>
      <c r="CX752"/>
      <c r="CY752"/>
      <c r="CZ752"/>
      <c r="DA752"/>
      <c r="DB752"/>
      <c r="DC752"/>
      <c r="DD752"/>
      <c r="DE752"/>
      <c r="DF752"/>
      <c r="DG752"/>
      <c r="DH752"/>
      <c r="DI752"/>
      <c r="DJ752"/>
      <c r="DK752"/>
      <c r="DL752"/>
      <c r="DM752"/>
      <c r="DN752"/>
      <c r="DO752"/>
      <c r="DP752"/>
      <c r="DQ752"/>
      <c r="DR752"/>
      <c r="DS752"/>
      <c r="DT752"/>
      <c r="DU752"/>
      <c r="DV752"/>
      <c r="DW752"/>
      <c r="DX752"/>
      <c r="DY752"/>
      <c r="DZ752"/>
      <c r="EA752"/>
      <c r="EB752"/>
      <c r="EC752"/>
      <c r="ED752"/>
      <c r="EE752"/>
      <c r="EF752"/>
      <c r="EG752"/>
      <c r="EH752"/>
      <c r="EI752"/>
      <c r="EJ752"/>
      <c r="EK752"/>
      <c r="EL752"/>
      <c r="EM752"/>
      <c r="EN752"/>
      <c r="EO752"/>
      <c r="EP752"/>
      <c r="EQ752"/>
      <c r="ER752"/>
      <c r="ES752"/>
      <c r="ET752"/>
      <c r="EU752"/>
      <c r="EV752"/>
      <c r="EW752"/>
      <c r="EX752"/>
      <c r="EY752"/>
      <c r="EZ752"/>
      <c r="FA752"/>
      <c r="FB752"/>
      <c r="FC752"/>
      <c r="FD752"/>
      <c r="FE752"/>
      <c r="FF752"/>
      <c r="FG752"/>
      <c r="FH752"/>
      <c r="FI752"/>
      <c r="FJ752"/>
      <c r="FK752"/>
      <c r="FL752"/>
      <c r="FM752"/>
      <c r="FN752"/>
      <c r="FO752"/>
      <c r="FP752"/>
      <c r="FQ752"/>
      <c r="FR752"/>
      <c r="FS752"/>
      <c r="FT752"/>
      <c r="FU752"/>
      <c r="FV752"/>
      <c r="FW752"/>
      <c r="FX752"/>
      <c r="FY752"/>
      <c r="FZ752"/>
      <c r="GA752"/>
      <c r="GB752"/>
      <c r="GC752"/>
      <c r="GD752"/>
      <c r="GE752"/>
      <c r="GF752"/>
      <c r="GG752"/>
      <c r="GH752"/>
      <c r="GI752"/>
      <c r="GJ752"/>
      <c r="GK752"/>
      <c r="GL752"/>
      <c r="GM752"/>
      <c r="GN752"/>
      <c r="GO752"/>
      <c r="GP752"/>
      <c r="GQ752"/>
      <c r="GR752"/>
      <c r="GS752"/>
      <c r="GT752"/>
      <c r="GU752"/>
      <c r="GV752"/>
      <c r="GW752"/>
      <c r="GX752"/>
      <c r="GY752"/>
      <c r="GZ752"/>
      <c r="HA752"/>
      <c r="HB752"/>
      <c r="HC752"/>
      <c r="HD752"/>
      <c r="HE752"/>
      <c r="HF752"/>
      <c r="HG752"/>
      <c r="HH752"/>
      <c r="HI752"/>
      <c r="HJ752"/>
      <c r="HK752"/>
      <c r="HL752"/>
      <c r="HM752"/>
      <c r="HN752"/>
      <c r="HO752"/>
      <c r="HP752"/>
      <c r="HQ752"/>
      <c r="HR752"/>
      <c r="HS752"/>
      <c r="HT752"/>
      <c r="HU752"/>
      <c r="HV752"/>
      <c r="HW752"/>
      <c r="HX752"/>
      <c r="HY752"/>
      <c r="HZ752"/>
      <c r="IA752"/>
    </row>
    <row r="753" spans="1:235" ht="10.5" customHeight="1">
      <c r="A753" s="21" t="s">
        <v>63</v>
      </c>
      <c r="B753" s="7"/>
      <c r="C753" s="7"/>
      <c r="D753" s="142"/>
      <c r="E753" s="143"/>
      <c r="F753" s="143"/>
      <c r="G753" s="14"/>
      <c r="H753" s="14"/>
      <c r="I753" s="14"/>
      <c r="J753" s="14">
        <f>H753</f>
        <v>0</v>
      </c>
      <c r="K753" s="14"/>
      <c r="L753" s="14"/>
      <c r="M753" s="14"/>
      <c r="N753" s="14"/>
      <c r="O753" s="14">
        <f>4200000+220000+300000+95000</f>
        <v>4815000</v>
      </c>
      <c r="P753" s="14">
        <f>O753</f>
        <v>4815000</v>
      </c>
      <c r="Q753" s="71"/>
      <c r="R753"/>
      <c r="S753"/>
      <c r="T753"/>
      <c r="U753"/>
      <c r="V753"/>
      <c r="W753"/>
      <c r="X753"/>
      <c r="Y753"/>
      <c r="Z753"/>
      <c r="AA753"/>
      <c r="AB753"/>
      <c r="AC753"/>
      <c r="AD753"/>
      <c r="AE753"/>
      <c r="AF753"/>
      <c r="AG753"/>
      <c r="AH753"/>
      <c r="AI753"/>
      <c r="AJ753"/>
      <c r="AK753"/>
      <c r="AL753"/>
      <c r="AM753"/>
      <c r="AN753"/>
      <c r="AO753"/>
      <c r="AP753"/>
      <c r="AQ753"/>
      <c r="AR753"/>
      <c r="AS753"/>
      <c r="AT753"/>
      <c r="AU753"/>
      <c r="AV753"/>
      <c r="AW753"/>
      <c r="AX753"/>
      <c r="AY753"/>
      <c r="AZ753"/>
      <c r="BA753"/>
      <c r="BB753"/>
      <c r="BC753"/>
      <c r="BD753"/>
      <c r="BE753"/>
      <c r="BF753"/>
      <c r="BG753"/>
      <c r="BH753"/>
      <c r="BI753"/>
      <c r="BJ753"/>
      <c r="BK753"/>
      <c r="BL753"/>
      <c r="BM753"/>
      <c r="BN753"/>
      <c r="BO753"/>
      <c r="BP753"/>
      <c r="BQ753"/>
      <c r="BR753"/>
      <c r="BS753"/>
      <c r="BT753"/>
      <c r="BU753"/>
      <c r="BV753"/>
      <c r="BW753"/>
      <c r="BX753"/>
      <c r="BY753"/>
      <c r="BZ753"/>
      <c r="CA753"/>
      <c r="CB753"/>
      <c r="CC753"/>
      <c r="CD753"/>
      <c r="CE753"/>
      <c r="CF753"/>
      <c r="CG753"/>
      <c r="CH753"/>
      <c r="CI753"/>
      <c r="CJ753"/>
      <c r="CK753"/>
      <c r="CL753"/>
      <c r="CM753"/>
      <c r="CN753"/>
      <c r="CO753"/>
      <c r="CP753"/>
      <c r="CQ753"/>
      <c r="CR753"/>
      <c r="CS753"/>
      <c r="CT753"/>
      <c r="CU753"/>
      <c r="CV753"/>
      <c r="CW753"/>
      <c r="CX753"/>
      <c r="CY753"/>
      <c r="CZ753"/>
      <c r="DA753"/>
      <c r="DB753"/>
      <c r="DC753"/>
      <c r="DD753"/>
      <c r="DE753"/>
      <c r="DF753"/>
      <c r="DG753"/>
      <c r="DH753"/>
      <c r="DI753"/>
      <c r="DJ753"/>
      <c r="DK753"/>
      <c r="DL753"/>
      <c r="DM753"/>
      <c r="DN753"/>
      <c r="DO753"/>
      <c r="DP753"/>
      <c r="DQ753"/>
      <c r="DR753"/>
      <c r="DS753"/>
      <c r="DT753"/>
      <c r="DU753"/>
      <c r="DV753"/>
      <c r="DW753"/>
      <c r="DX753"/>
      <c r="DY753"/>
      <c r="DZ753"/>
      <c r="EA753"/>
      <c r="EB753"/>
      <c r="EC753"/>
      <c r="ED753"/>
      <c r="EE753"/>
      <c r="EF753"/>
      <c r="EG753"/>
      <c r="EH753"/>
      <c r="EI753"/>
      <c r="EJ753"/>
      <c r="EK753"/>
      <c r="EL753"/>
      <c r="EM753"/>
      <c r="EN753"/>
      <c r="EO753"/>
      <c r="EP753"/>
      <c r="EQ753"/>
      <c r="ER753"/>
      <c r="ES753"/>
      <c r="ET753"/>
      <c r="EU753"/>
      <c r="EV753"/>
      <c r="EW753"/>
      <c r="EX753"/>
      <c r="EY753"/>
      <c r="EZ753"/>
      <c r="FA753"/>
      <c r="FB753"/>
      <c r="FC753"/>
      <c r="FD753"/>
      <c r="FE753"/>
      <c r="FF753"/>
      <c r="FG753"/>
      <c r="FH753"/>
      <c r="FI753"/>
      <c r="FJ753"/>
      <c r="FK753"/>
      <c r="FL753"/>
      <c r="FM753"/>
      <c r="FN753"/>
      <c r="FO753"/>
      <c r="FP753"/>
      <c r="FQ753"/>
      <c r="FR753"/>
      <c r="FS753"/>
      <c r="FT753"/>
      <c r="FU753"/>
      <c r="FV753"/>
      <c r="FW753"/>
      <c r="FX753"/>
      <c r="FY753"/>
      <c r="FZ753"/>
      <c r="GA753"/>
      <c r="GB753"/>
      <c r="GC753"/>
      <c r="GD753"/>
      <c r="GE753"/>
      <c r="GF753"/>
      <c r="GG753"/>
      <c r="GH753"/>
      <c r="GI753"/>
      <c r="GJ753"/>
      <c r="GK753"/>
      <c r="GL753"/>
      <c r="GM753"/>
      <c r="GN753"/>
      <c r="GO753"/>
      <c r="GP753"/>
      <c r="GQ753"/>
      <c r="GR753"/>
      <c r="GS753"/>
      <c r="GT753"/>
      <c r="GU753"/>
      <c r="GV753"/>
      <c r="GW753"/>
      <c r="GX753"/>
      <c r="GY753"/>
      <c r="GZ753"/>
      <c r="HA753"/>
      <c r="HB753"/>
      <c r="HC753"/>
      <c r="HD753"/>
      <c r="HE753"/>
      <c r="HF753"/>
      <c r="HG753"/>
      <c r="HH753"/>
      <c r="HI753"/>
      <c r="HJ753"/>
      <c r="HK753"/>
      <c r="HL753"/>
      <c r="HM753"/>
      <c r="HN753"/>
      <c r="HO753"/>
      <c r="HP753"/>
      <c r="HQ753"/>
      <c r="HR753"/>
      <c r="HS753"/>
      <c r="HT753"/>
      <c r="HU753"/>
      <c r="HV753"/>
      <c r="HW753"/>
      <c r="HX753"/>
      <c r="HY753"/>
      <c r="HZ753"/>
      <c r="IA753"/>
    </row>
    <row r="754" spans="1:235" ht="11.25" hidden="1">
      <c r="A754" s="21" t="s">
        <v>63</v>
      </c>
      <c r="B754" s="7"/>
      <c r="C754" s="7"/>
      <c r="D754" s="142"/>
      <c r="E754" s="143"/>
      <c r="F754" s="143"/>
      <c r="G754" s="14"/>
      <c r="H754" s="14"/>
      <c r="I754" s="14"/>
      <c r="J754" s="14"/>
      <c r="K754" s="14"/>
      <c r="L754" s="14"/>
      <c r="M754" s="14"/>
      <c r="N754" s="14"/>
      <c r="O754" s="14"/>
      <c r="P754" s="14"/>
      <c r="Q754" s="71"/>
      <c r="R754"/>
      <c r="S754"/>
      <c r="T754"/>
      <c r="U754"/>
      <c r="V754"/>
      <c r="W754"/>
      <c r="X754"/>
      <c r="Y754"/>
      <c r="Z754"/>
      <c r="AA754"/>
      <c r="AB754"/>
      <c r="AC754"/>
      <c r="AD754"/>
      <c r="AE754"/>
      <c r="AF754"/>
      <c r="AG754"/>
      <c r="AH754"/>
      <c r="AI754"/>
      <c r="AJ754"/>
      <c r="AK754"/>
      <c r="AL754"/>
      <c r="AM754"/>
      <c r="AN754"/>
      <c r="AO754"/>
      <c r="AP754"/>
      <c r="AQ754"/>
      <c r="AR754"/>
      <c r="AS754"/>
      <c r="AT754"/>
      <c r="AU754"/>
      <c r="AV754"/>
      <c r="AW754"/>
      <c r="AX754"/>
      <c r="AY754"/>
      <c r="AZ754"/>
      <c r="BA754"/>
      <c r="BB754"/>
      <c r="BC754"/>
      <c r="BD754"/>
      <c r="BE754"/>
      <c r="BF754"/>
      <c r="BG754"/>
      <c r="BH754"/>
      <c r="BI754"/>
      <c r="BJ754"/>
      <c r="BK754"/>
      <c r="BL754"/>
      <c r="BM754"/>
      <c r="BN754"/>
      <c r="BO754"/>
      <c r="BP754"/>
      <c r="BQ754"/>
      <c r="BR754"/>
      <c r="BS754"/>
      <c r="BT754"/>
      <c r="BU754"/>
      <c r="BV754"/>
      <c r="BW754"/>
      <c r="BX754"/>
      <c r="BY754"/>
      <c r="BZ754"/>
      <c r="CA754"/>
      <c r="CB754"/>
      <c r="CC754"/>
      <c r="CD754"/>
      <c r="CE754"/>
      <c r="CF754"/>
      <c r="CG754"/>
      <c r="CH754"/>
      <c r="CI754"/>
      <c r="CJ754"/>
      <c r="CK754"/>
      <c r="CL754"/>
      <c r="CM754"/>
      <c r="CN754"/>
      <c r="CO754"/>
      <c r="CP754"/>
      <c r="CQ754"/>
      <c r="CR754"/>
      <c r="CS754"/>
      <c r="CT754"/>
      <c r="CU754"/>
      <c r="CV754"/>
      <c r="CW754"/>
      <c r="CX754"/>
      <c r="CY754"/>
      <c r="CZ754"/>
      <c r="DA754"/>
      <c r="DB754"/>
      <c r="DC754"/>
      <c r="DD754"/>
      <c r="DE754"/>
      <c r="DF754"/>
      <c r="DG754"/>
      <c r="DH754"/>
      <c r="DI754"/>
      <c r="DJ754"/>
      <c r="DK754"/>
      <c r="DL754"/>
      <c r="DM754"/>
      <c r="DN754"/>
      <c r="DO754"/>
      <c r="DP754"/>
      <c r="DQ754"/>
      <c r="DR754"/>
      <c r="DS754"/>
      <c r="DT754"/>
      <c r="DU754"/>
      <c r="DV754"/>
      <c r="DW754"/>
      <c r="DX754"/>
      <c r="DY754"/>
      <c r="DZ754"/>
      <c r="EA754"/>
      <c r="EB754"/>
      <c r="EC754"/>
      <c r="ED754"/>
      <c r="EE754"/>
      <c r="EF754"/>
      <c r="EG754"/>
      <c r="EH754"/>
      <c r="EI754"/>
      <c r="EJ754"/>
      <c r="EK754"/>
      <c r="EL754"/>
      <c r="EM754"/>
      <c r="EN754"/>
      <c r="EO754"/>
      <c r="EP754"/>
      <c r="EQ754"/>
      <c r="ER754"/>
      <c r="ES754"/>
      <c r="ET754"/>
      <c r="EU754"/>
      <c r="EV754"/>
      <c r="EW754"/>
      <c r="EX754"/>
      <c r="EY754"/>
      <c r="EZ754"/>
      <c r="FA754"/>
      <c r="FB754"/>
      <c r="FC754"/>
      <c r="FD754"/>
      <c r="FE754"/>
      <c r="FF754"/>
      <c r="FG754"/>
      <c r="FH754"/>
      <c r="FI754"/>
      <c r="FJ754"/>
      <c r="FK754"/>
      <c r="FL754"/>
      <c r="FM754"/>
      <c r="FN754"/>
      <c r="FO754"/>
      <c r="FP754"/>
      <c r="FQ754"/>
      <c r="FR754"/>
      <c r="FS754"/>
      <c r="FT754"/>
      <c r="FU754"/>
      <c r="FV754"/>
      <c r="FW754"/>
      <c r="FX754"/>
      <c r="FY754"/>
      <c r="FZ754"/>
      <c r="GA754"/>
      <c r="GB754"/>
      <c r="GC754"/>
      <c r="GD754"/>
      <c r="GE754"/>
      <c r="GF754"/>
      <c r="GG754"/>
      <c r="GH754"/>
      <c r="GI754"/>
      <c r="GJ754"/>
      <c r="GK754"/>
      <c r="GL754"/>
      <c r="GM754"/>
      <c r="GN754"/>
      <c r="GO754"/>
      <c r="GP754"/>
      <c r="GQ754"/>
      <c r="GR754"/>
      <c r="GS754"/>
      <c r="GT754"/>
      <c r="GU754"/>
      <c r="GV754"/>
      <c r="GW754"/>
      <c r="GX754"/>
      <c r="GY754"/>
      <c r="GZ754"/>
      <c r="HA754"/>
      <c r="HB754"/>
      <c r="HC754"/>
      <c r="HD754"/>
      <c r="HE754"/>
      <c r="HF754"/>
      <c r="HG754"/>
      <c r="HH754"/>
      <c r="HI754"/>
      <c r="HJ754"/>
      <c r="HK754"/>
      <c r="HL754"/>
      <c r="HM754"/>
      <c r="HN754"/>
      <c r="HO754"/>
      <c r="HP754"/>
      <c r="HQ754"/>
      <c r="HR754"/>
      <c r="HS754"/>
      <c r="HT754"/>
      <c r="HU754"/>
      <c r="HV754"/>
      <c r="HW754"/>
      <c r="HX754"/>
      <c r="HY754"/>
      <c r="HZ754"/>
      <c r="IA754"/>
    </row>
    <row r="755" spans="1:235" ht="11.25">
      <c r="A755" s="20" t="s">
        <v>5</v>
      </c>
      <c r="B755" s="7"/>
      <c r="C755" s="7"/>
      <c r="D755" s="142"/>
      <c r="E755" s="143"/>
      <c r="F755" s="143"/>
      <c r="G755" s="14"/>
      <c r="H755" s="14"/>
      <c r="I755" s="14"/>
      <c r="J755" s="14"/>
      <c r="K755" s="14"/>
      <c r="L755" s="14"/>
      <c r="M755" s="14"/>
      <c r="N755" s="14"/>
      <c r="O755" s="14"/>
      <c r="P755" s="14"/>
      <c r="Q755" s="71"/>
      <c r="R755"/>
      <c r="S755"/>
      <c r="T755"/>
      <c r="U755"/>
      <c r="V755"/>
      <c r="W755"/>
      <c r="X755"/>
      <c r="Y755"/>
      <c r="Z755"/>
      <c r="AA755"/>
      <c r="AB755"/>
      <c r="AC755"/>
      <c r="AD755"/>
      <c r="AE755"/>
      <c r="AF755"/>
      <c r="AG755"/>
      <c r="AH755"/>
      <c r="AI755"/>
      <c r="AJ755"/>
      <c r="AK755"/>
      <c r="AL755"/>
      <c r="AM755"/>
      <c r="AN755"/>
      <c r="AO755"/>
      <c r="AP755"/>
      <c r="AQ755"/>
      <c r="AR755"/>
      <c r="AS755"/>
      <c r="AT755"/>
      <c r="AU755"/>
      <c r="AV755"/>
      <c r="AW755"/>
      <c r="AX755"/>
      <c r="AY755"/>
      <c r="AZ755"/>
      <c r="BA755"/>
      <c r="BB755"/>
      <c r="BC755"/>
      <c r="BD755"/>
      <c r="BE755"/>
      <c r="BF755"/>
      <c r="BG755"/>
      <c r="BH755"/>
      <c r="BI755"/>
      <c r="BJ755"/>
      <c r="BK755"/>
      <c r="BL755"/>
      <c r="BM755"/>
      <c r="BN755"/>
      <c r="BO755"/>
      <c r="BP755"/>
      <c r="BQ755"/>
      <c r="BR755"/>
      <c r="BS755"/>
      <c r="BT755"/>
      <c r="BU755"/>
      <c r="BV755"/>
      <c r="BW755"/>
      <c r="BX755"/>
      <c r="BY755"/>
      <c r="BZ755"/>
      <c r="CA755"/>
      <c r="CB755"/>
      <c r="CC755"/>
      <c r="CD755"/>
      <c r="CE755"/>
      <c r="CF755"/>
      <c r="CG755"/>
      <c r="CH755"/>
      <c r="CI755"/>
      <c r="CJ755"/>
      <c r="CK755"/>
      <c r="CL755"/>
      <c r="CM755"/>
      <c r="CN755"/>
      <c r="CO755"/>
      <c r="CP755"/>
      <c r="CQ755"/>
      <c r="CR755"/>
      <c r="CS755"/>
      <c r="CT755"/>
      <c r="CU755"/>
      <c r="CV755"/>
      <c r="CW755"/>
      <c r="CX755"/>
      <c r="CY755"/>
      <c r="CZ755"/>
      <c r="DA755"/>
      <c r="DB755"/>
      <c r="DC755"/>
      <c r="DD755"/>
      <c r="DE755"/>
      <c r="DF755"/>
      <c r="DG755"/>
      <c r="DH755"/>
      <c r="DI755"/>
      <c r="DJ755"/>
      <c r="DK755"/>
      <c r="DL755"/>
      <c r="DM755"/>
      <c r="DN755"/>
      <c r="DO755"/>
      <c r="DP755"/>
      <c r="DQ755"/>
      <c r="DR755"/>
      <c r="DS755"/>
      <c r="DT755"/>
      <c r="DU755"/>
      <c r="DV755"/>
      <c r="DW755"/>
      <c r="DX755"/>
      <c r="DY755"/>
      <c r="DZ755"/>
      <c r="EA755"/>
      <c r="EB755"/>
      <c r="EC755"/>
      <c r="ED755"/>
      <c r="EE755"/>
      <c r="EF755"/>
      <c r="EG755"/>
      <c r="EH755"/>
      <c r="EI755"/>
      <c r="EJ755"/>
      <c r="EK755"/>
      <c r="EL755"/>
      <c r="EM755"/>
      <c r="EN755"/>
      <c r="EO755"/>
      <c r="EP755"/>
      <c r="EQ755"/>
      <c r="ER755"/>
      <c r="ES755"/>
      <c r="ET755"/>
      <c r="EU755"/>
      <c r="EV755"/>
      <c r="EW755"/>
      <c r="EX755"/>
      <c r="EY755"/>
      <c r="EZ755"/>
      <c r="FA755"/>
      <c r="FB755"/>
      <c r="FC755"/>
      <c r="FD755"/>
      <c r="FE755"/>
      <c r="FF755"/>
      <c r="FG755"/>
      <c r="FH755"/>
      <c r="FI755"/>
      <c r="FJ755"/>
      <c r="FK755"/>
      <c r="FL755"/>
      <c r="FM755"/>
      <c r="FN755"/>
      <c r="FO755"/>
      <c r="FP755"/>
      <c r="FQ755"/>
      <c r="FR755"/>
      <c r="FS755"/>
      <c r="FT755"/>
      <c r="FU755"/>
      <c r="FV755"/>
      <c r="FW755"/>
      <c r="FX755"/>
      <c r="FY755"/>
      <c r="FZ755"/>
      <c r="GA755"/>
      <c r="GB755"/>
      <c r="GC755"/>
      <c r="GD755"/>
      <c r="GE755"/>
      <c r="GF755"/>
      <c r="GG755"/>
      <c r="GH755"/>
      <c r="GI755"/>
      <c r="GJ755"/>
      <c r="GK755"/>
      <c r="GL755"/>
      <c r="GM755"/>
      <c r="GN755"/>
      <c r="GO755"/>
      <c r="GP755"/>
      <c r="GQ755"/>
      <c r="GR755"/>
      <c r="GS755"/>
      <c r="GT755"/>
      <c r="GU755"/>
      <c r="GV755"/>
      <c r="GW755"/>
      <c r="GX755"/>
      <c r="GY755"/>
      <c r="GZ755"/>
      <c r="HA755"/>
      <c r="HB755"/>
      <c r="HC755"/>
      <c r="HD755"/>
      <c r="HE755"/>
      <c r="HF755"/>
      <c r="HG755"/>
      <c r="HH755"/>
      <c r="HI755"/>
      <c r="HJ755"/>
      <c r="HK755"/>
      <c r="HL755"/>
      <c r="HM755"/>
      <c r="HN755"/>
      <c r="HO755"/>
      <c r="HP755"/>
      <c r="HQ755"/>
      <c r="HR755"/>
      <c r="HS755"/>
      <c r="HT755"/>
      <c r="HU755"/>
      <c r="HV755"/>
      <c r="HW755"/>
      <c r="HX755"/>
      <c r="HY755"/>
      <c r="HZ755"/>
      <c r="IA755"/>
    </row>
    <row r="756" spans="1:235" ht="10.5" customHeight="1">
      <c r="A756" s="21" t="s">
        <v>326</v>
      </c>
      <c r="B756" s="7"/>
      <c r="C756" s="7"/>
      <c r="D756" s="142"/>
      <c r="E756" s="143"/>
      <c r="F756" s="143">
        <f>D756</f>
        <v>0</v>
      </c>
      <c r="G756" s="143"/>
      <c r="H756" s="143"/>
      <c r="I756" s="143"/>
      <c r="J756" s="143"/>
      <c r="K756" s="143">
        <f>H756</f>
        <v>0</v>
      </c>
      <c r="L756" s="143">
        <f>J756</f>
        <v>0</v>
      </c>
      <c r="M756" s="143">
        <f>K756</f>
        <v>0</v>
      </c>
      <c r="N756" s="143"/>
      <c r="O756" s="143">
        <v>2</v>
      </c>
      <c r="P756" s="143">
        <v>2</v>
      </c>
      <c r="Q756" s="71"/>
      <c r="R756"/>
      <c r="S756"/>
      <c r="T756"/>
      <c r="U756"/>
      <c r="V756"/>
      <c r="W756"/>
      <c r="X756"/>
      <c r="Y756"/>
      <c r="Z756"/>
      <c r="AA756"/>
      <c r="AB756"/>
      <c r="AC756"/>
      <c r="AD756"/>
      <c r="AE756"/>
      <c r="AF756"/>
      <c r="AG756"/>
      <c r="AH756"/>
      <c r="AI756"/>
      <c r="AJ756"/>
      <c r="AK756"/>
      <c r="AL756"/>
      <c r="AM756"/>
      <c r="AN756"/>
      <c r="AO756"/>
      <c r="AP756"/>
      <c r="AQ756"/>
      <c r="AR756"/>
      <c r="AS756"/>
      <c r="AT756"/>
      <c r="AU756"/>
      <c r="AV756"/>
      <c r="AW756"/>
      <c r="AX756"/>
      <c r="AY756"/>
      <c r="AZ756"/>
      <c r="BA756"/>
      <c r="BB756"/>
      <c r="BC756"/>
      <c r="BD756"/>
      <c r="BE756"/>
      <c r="BF756"/>
      <c r="BG756"/>
      <c r="BH756"/>
      <c r="BI756"/>
      <c r="BJ756"/>
      <c r="BK756"/>
      <c r="BL756"/>
      <c r="BM756"/>
      <c r="BN756"/>
      <c r="BO756"/>
      <c r="BP756"/>
      <c r="BQ756"/>
      <c r="BR756"/>
      <c r="BS756"/>
      <c r="BT756"/>
      <c r="BU756"/>
      <c r="BV756"/>
      <c r="BW756"/>
      <c r="BX756"/>
      <c r="BY756"/>
      <c r="BZ756"/>
      <c r="CA756"/>
      <c r="CB756"/>
      <c r="CC756"/>
      <c r="CD756"/>
      <c r="CE756"/>
      <c r="CF756"/>
      <c r="CG756"/>
      <c r="CH756"/>
      <c r="CI756"/>
      <c r="CJ756"/>
      <c r="CK756"/>
      <c r="CL756"/>
      <c r="CM756"/>
      <c r="CN756"/>
      <c r="CO756"/>
      <c r="CP756"/>
      <c r="CQ756"/>
      <c r="CR756"/>
      <c r="CS756"/>
      <c r="CT756"/>
      <c r="CU756"/>
      <c r="CV756"/>
      <c r="CW756"/>
      <c r="CX756"/>
      <c r="CY756"/>
      <c r="CZ756"/>
      <c r="DA756"/>
      <c r="DB756"/>
      <c r="DC756"/>
      <c r="DD756"/>
      <c r="DE756"/>
      <c r="DF756"/>
      <c r="DG756"/>
      <c r="DH756"/>
      <c r="DI756"/>
      <c r="DJ756"/>
      <c r="DK756"/>
      <c r="DL756"/>
      <c r="DM756"/>
      <c r="DN756"/>
      <c r="DO756"/>
      <c r="DP756"/>
      <c r="DQ756"/>
      <c r="DR756"/>
      <c r="DS756"/>
      <c r="DT756"/>
      <c r="DU756"/>
      <c r="DV756"/>
      <c r="DW756"/>
      <c r="DX756"/>
      <c r="DY756"/>
      <c r="DZ756"/>
      <c r="EA756"/>
      <c r="EB756"/>
      <c r="EC756"/>
      <c r="ED756"/>
      <c r="EE756"/>
      <c r="EF756"/>
      <c r="EG756"/>
      <c r="EH756"/>
      <c r="EI756"/>
      <c r="EJ756"/>
      <c r="EK756"/>
      <c r="EL756"/>
      <c r="EM756"/>
      <c r="EN756"/>
      <c r="EO756"/>
      <c r="EP756"/>
      <c r="EQ756"/>
      <c r="ER756"/>
      <c r="ES756"/>
      <c r="ET756"/>
      <c r="EU756"/>
      <c r="EV756"/>
      <c r="EW756"/>
      <c r="EX756"/>
      <c r="EY756"/>
      <c r="EZ756"/>
      <c r="FA756"/>
      <c r="FB756"/>
      <c r="FC756"/>
      <c r="FD756"/>
      <c r="FE756"/>
      <c r="FF756"/>
      <c r="FG756"/>
      <c r="FH756"/>
      <c r="FI756"/>
      <c r="FJ756"/>
      <c r="FK756"/>
      <c r="FL756"/>
      <c r="FM756"/>
      <c r="FN756"/>
      <c r="FO756"/>
      <c r="FP756"/>
      <c r="FQ756"/>
      <c r="FR756"/>
      <c r="FS756"/>
      <c r="FT756"/>
      <c r="FU756"/>
      <c r="FV756"/>
      <c r="FW756"/>
      <c r="FX756"/>
      <c r="FY756"/>
      <c r="FZ756"/>
      <c r="GA756"/>
      <c r="GB756"/>
      <c r="GC756"/>
      <c r="GD756"/>
      <c r="GE756"/>
      <c r="GF756"/>
      <c r="GG756"/>
      <c r="GH756"/>
      <c r="GI756"/>
      <c r="GJ756"/>
      <c r="GK756"/>
      <c r="GL756"/>
      <c r="GM756"/>
      <c r="GN756"/>
      <c r="GO756"/>
      <c r="GP756"/>
      <c r="GQ756"/>
      <c r="GR756"/>
      <c r="GS756"/>
      <c r="GT756"/>
      <c r="GU756"/>
      <c r="GV756"/>
      <c r="GW756"/>
      <c r="GX756"/>
      <c r="GY756"/>
      <c r="GZ756"/>
      <c r="HA756"/>
      <c r="HB756"/>
      <c r="HC756"/>
      <c r="HD756"/>
      <c r="HE756"/>
      <c r="HF756"/>
      <c r="HG756"/>
      <c r="HH756"/>
      <c r="HI756"/>
      <c r="HJ756"/>
      <c r="HK756"/>
      <c r="HL756"/>
      <c r="HM756"/>
      <c r="HN756"/>
      <c r="HO756"/>
      <c r="HP756"/>
      <c r="HQ756"/>
      <c r="HR756"/>
      <c r="HS756"/>
      <c r="HT756"/>
      <c r="HU756"/>
      <c r="HV756"/>
      <c r="HW756"/>
      <c r="HX756"/>
      <c r="HY756"/>
      <c r="HZ756"/>
      <c r="IA756"/>
    </row>
    <row r="757" spans="1:235" ht="11.25" hidden="1">
      <c r="A757" s="21" t="s">
        <v>290</v>
      </c>
      <c r="B757" s="7"/>
      <c r="C757" s="7"/>
      <c r="D757" s="142"/>
      <c r="E757" s="143"/>
      <c r="F757" s="143"/>
      <c r="G757" s="143">
        <v>1487</v>
      </c>
      <c r="H757" s="143"/>
      <c r="I757" s="143"/>
      <c r="J757" s="143">
        <f>G757</f>
        <v>1487</v>
      </c>
      <c r="K757" s="143"/>
      <c r="L757" s="143"/>
      <c r="M757" s="143"/>
      <c r="N757" s="143"/>
      <c r="O757" s="143"/>
      <c r="P757" s="143"/>
      <c r="Q757" s="71"/>
      <c r="R757"/>
      <c r="S757"/>
      <c r="T757"/>
      <c r="U757"/>
      <c r="V757"/>
      <c r="W757"/>
      <c r="X757"/>
      <c r="Y757"/>
      <c r="Z757"/>
      <c r="AA757"/>
      <c r="AB757"/>
      <c r="AC757"/>
      <c r="AD757"/>
      <c r="AE757"/>
      <c r="AF757"/>
      <c r="AG757"/>
      <c r="AH757"/>
      <c r="AI757"/>
      <c r="AJ757"/>
      <c r="AK757"/>
      <c r="AL757"/>
      <c r="AM757"/>
      <c r="AN757"/>
      <c r="AO757"/>
      <c r="AP757"/>
      <c r="AQ757"/>
      <c r="AR757"/>
      <c r="AS757"/>
      <c r="AT757"/>
      <c r="AU757"/>
      <c r="AV757"/>
      <c r="AW757"/>
      <c r="AX757"/>
      <c r="AY757"/>
      <c r="AZ757"/>
      <c r="BA757"/>
      <c r="BB757"/>
      <c r="BC757"/>
      <c r="BD757"/>
      <c r="BE757"/>
      <c r="BF757"/>
      <c r="BG757"/>
      <c r="BH757"/>
      <c r="BI757"/>
      <c r="BJ757"/>
      <c r="BK757"/>
      <c r="BL757"/>
      <c r="BM757"/>
      <c r="BN757"/>
      <c r="BO757"/>
      <c r="BP757"/>
      <c r="BQ757"/>
      <c r="BR757"/>
      <c r="BS757"/>
      <c r="BT757"/>
      <c r="BU757"/>
      <c r="BV757"/>
      <c r="BW757"/>
      <c r="BX757"/>
      <c r="BY757"/>
      <c r="BZ757"/>
      <c r="CA757"/>
      <c r="CB757"/>
      <c r="CC757"/>
      <c r="CD757"/>
      <c r="CE757"/>
      <c r="CF757"/>
      <c r="CG757"/>
      <c r="CH757"/>
      <c r="CI757"/>
      <c r="CJ757"/>
      <c r="CK757"/>
      <c r="CL757"/>
      <c r="CM757"/>
      <c r="CN757"/>
      <c r="CO757"/>
      <c r="CP757"/>
      <c r="CQ757"/>
      <c r="CR757"/>
      <c r="CS757"/>
      <c r="CT757"/>
      <c r="CU757"/>
      <c r="CV757"/>
      <c r="CW757"/>
      <c r="CX757"/>
      <c r="CY757"/>
      <c r="CZ757"/>
      <c r="DA757"/>
      <c r="DB757"/>
      <c r="DC757"/>
      <c r="DD757"/>
      <c r="DE757"/>
      <c r="DF757"/>
      <c r="DG757"/>
      <c r="DH757"/>
      <c r="DI757"/>
      <c r="DJ757"/>
      <c r="DK757"/>
      <c r="DL757"/>
      <c r="DM757"/>
      <c r="DN757"/>
      <c r="DO757"/>
      <c r="DP757"/>
      <c r="DQ757"/>
      <c r="DR757"/>
      <c r="DS757"/>
      <c r="DT757"/>
      <c r="DU757"/>
      <c r="DV757"/>
      <c r="DW757"/>
      <c r="DX757"/>
      <c r="DY757"/>
      <c r="DZ757"/>
      <c r="EA757"/>
      <c r="EB757"/>
      <c r="EC757"/>
      <c r="ED757"/>
      <c r="EE757"/>
      <c r="EF757"/>
      <c r="EG757"/>
      <c r="EH757"/>
      <c r="EI757"/>
      <c r="EJ757"/>
      <c r="EK757"/>
      <c r="EL757"/>
      <c r="EM757"/>
      <c r="EN757"/>
      <c r="EO757"/>
      <c r="EP757"/>
      <c r="EQ757"/>
      <c r="ER757"/>
      <c r="ES757"/>
      <c r="ET757"/>
      <c r="EU757"/>
      <c r="EV757"/>
      <c r="EW757"/>
      <c r="EX757"/>
      <c r="EY757"/>
      <c r="EZ757"/>
      <c r="FA757"/>
      <c r="FB757"/>
      <c r="FC757"/>
      <c r="FD757"/>
      <c r="FE757"/>
      <c r="FF757"/>
      <c r="FG757"/>
      <c r="FH757"/>
      <c r="FI757"/>
      <c r="FJ757"/>
      <c r="FK757"/>
      <c r="FL757"/>
      <c r="FM757"/>
      <c r="FN757"/>
      <c r="FO757"/>
      <c r="FP757"/>
      <c r="FQ757"/>
      <c r="FR757"/>
      <c r="FS757"/>
      <c r="FT757"/>
      <c r="FU757"/>
      <c r="FV757"/>
      <c r="FW757"/>
      <c r="FX757"/>
      <c r="FY757"/>
      <c r="FZ757"/>
      <c r="GA757"/>
      <c r="GB757"/>
      <c r="GC757"/>
      <c r="GD757"/>
      <c r="GE757"/>
      <c r="GF757"/>
      <c r="GG757"/>
      <c r="GH757"/>
      <c r="GI757"/>
      <c r="GJ757"/>
      <c r="GK757"/>
      <c r="GL757"/>
      <c r="GM757"/>
      <c r="GN757"/>
      <c r="GO757"/>
      <c r="GP757"/>
      <c r="GQ757"/>
      <c r="GR757"/>
      <c r="GS757"/>
      <c r="GT757"/>
      <c r="GU757"/>
      <c r="GV757"/>
      <c r="GW757"/>
      <c r="GX757"/>
      <c r="GY757"/>
      <c r="GZ757"/>
      <c r="HA757"/>
      <c r="HB757"/>
      <c r="HC757"/>
      <c r="HD757"/>
      <c r="HE757"/>
      <c r="HF757"/>
      <c r="HG757"/>
      <c r="HH757"/>
      <c r="HI757"/>
      <c r="HJ757"/>
      <c r="HK757"/>
      <c r="HL757"/>
      <c r="HM757"/>
      <c r="HN757"/>
      <c r="HO757"/>
      <c r="HP757"/>
      <c r="HQ757"/>
      <c r="HR757"/>
      <c r="HS757"/>
      <c r="HT757"/>
      <c r="HU757"/>
      <c r="HV757"/>
      <c r="HW757"/>
      <c r="HX757"/>
      <c r="HY757"/>
      <c r="HZ757"/>
      <c r="IA757"/>
    </row>
    <row r="758" spans="1:235" ht="11.25">
      <c r="A758" s="20" t="s">
        <v>7</v>
      </c>
      <c r="B758" s="7"/>
      <c r="C758" s="7"/>
      <c r="D758" s="142"/>
      <c r="E758" s="143"/>
      <c r="F758" s="143"/>
      <c r="G758" s="14"/>
      <c r="H758" s="14"/>
      <c r="I758" s="14"/>
      <c r="J758" s="14"/>
      <c r="K758" s="14"/>
      <c r="L758" s="14"/>
      <c r="M758" s="14"/>
      <c r="N758" s="14"/>
      <c r="O758" s="14"/>
      <c r="P758" s="14"/>
      <c r="Q758" s="71"/>
      <c r="R758"/>
      <c r="S758"/>
      <c r="T758"/>
      <c r="U758"/>
      <c r="V758"/>
      <c r="W758"/>
      <c r="X758"/>
      <c r="Y758"/>
      <c r="Z758"/>
      <c r="AA758"/>
      <c r="AB758"/>
      <c r="AC758"/>
      <c r="AD758"/>
      <c r="AE758"/>
      <c r="AF758"/>
      <c r="AG758"/>
      <c r="AH758"/>
      <c r="AI758"/>
      <c r="AJ758"/>
      <c r="AK758"/>
      <c r="AL758"/>
      <c r="AM758"/>
      <c r="AN758"/>
      <c r="AO758"/>
      <c r="AP758"/>
      <c r="AQ758"/>
      <c r="AR758"/>
      <c r="AS758"/>
      <c r="AT758"/>
      <c r="AU758"/>
      <c r="AV758"/>
      <c r="AW758"/>
      <c r="AX758"/>
      <c r="AY758"/>
      <c r="AZ758"/>
      <c r="BA758"/>
      <c r="BB758"/>
      <c r="BC758"/>
      <c r="BD758"/>
      <c r="BE758"/>
      <c r="BF758"/>
      <c r="BG758"/>
      <c r="BH758"/>
      <c r="BI758"/>
      <c r="BJ758"/>
      <c r="BK758"/>
      <c r="BL758"/>
      <c r="BM758"/>
      <c r="BN758"/>
      <c r="BO758"/>
      <c r="BP758"/>
      <c r="BQ758"/>
      <c r="BR758"/>
      <c r="BS758"/>
      <c r="BT758"/>
      <c r="BU758"/>
      <c r="BV758"/>
      <c r="BW758"/>
      <c r="BX758"/>
      <c r="BY758"/>
      <c r="BZ758"/>
      <c r="CA758"/>
      <c r="CB758"/>
      <c r="CC758"/>
      <c r="CD758"/>
      <c r="CE758"/>
      <c r="CF758"/>
      <c r="CG758"/>
      <c r="CH758"/>
      <c r="CI758"/>
      <c r="CJ758"/>
      <c r="CK758"/>
      <c r="CL758"/>
      <c r="CM758"/>
      <c r="CN758"/>
      <c r="CO758"/>
      <c r="CP758"/>
      <c r="CQ758"/>
      <c r="CR758"/>
      <c r="CS758"/>
      <c r="CT758"/>
      <c r="CU758"/>
      <c r="CV758"/>
      <c r="CW758"/>
      <c r="CX758"/>
      <c r="CY758"/>
      <c r="CZ758"/>
      <c r="DA758"/>
      <c r="DB758"/>
      <c r="DC758"/>
      <c r="DD758"/>
      <c r="DE758"/>
      <c r="DF758"/>
      <c r="DG758"/>
      <c r="DH758"/>
      <c r="DI758"/>
      <c r="DJ758"/>
      <c r="DK758"/>
      <c r="DL758"/>
      <c r="DM758"/>
      <c r="DN758"/>
      <c r="DO758"/>
      <c r="DP758"/>
      <c r="DQ758"/>
      <c r="DR758"/>
      <c r="DS758"/>
      <c r="DT758"/>
      <c r="DU758"/>
      <c r="DV758"/>
      <c r="DW758"/>
      <c r="DX758"/>
      <c r="DY758"/>
      <c r="DZ758"/>
      <c r="EA758"/>
      <c r="EB758"/>
      <c r="EC758"/>
      <c r="ED758"/>
      <c r="EE758"/>
      <c r="EF758"/>
      <c r="EG758"/>
      <c r="EH758"/>
      <c r="EI758"/>
      <c r="EJ758"/>
      <c r="EK758"/>
      <c r="EL758"/>
      <c r="EM758"/>
      <c r="EN758"/>
      <c r="EO758"/>
      <c r="EP758"/>
      <c r="EQ758"/>
      <c r="ER758"/>
      <c r="ES758"/>
      <c r="ET758"/>
      <c r="EU758"/>
      <c r="EV758"/>
      <c r="EW758"/>
      <c r="EX758"/>
      <c r="EY758"/>
      <c r="EZ758"/>
      <c r="FA758"/>
      <c r="FB758"/>
      <c r="FC758"/>
      <c r="FD758"/>
      <c r="FE758"/>
      <c r="FF758"/>
      <c r="FG758"/>
      <c r="FH758"/>
      <c r="FI758"/>
      <c r="FJ758"/>
      <c r="FK758"/>
      <c r="FL758"/>
      <c r="FM758"/>
      <c r="FN758"/>
      <c r="FO758"/>
      <c r="FP758"/>
      <c r="FQ758"/>
      <c r="FR758"/>
      <c r="FS758"/>
      <c r="FT758"/>
      <c r="FU758"/>
      <c r="FV758"/>
      <c r="FW758"/>
      <c r="FX758"/>
      <c r="FY758"/>
      <c r="FZ758"/>
      <c r="GA758"/>
      <c r="GB758"/>
      <c r="GC758"/>
      <c r="GD758"/>
      <c r="GE758"/>
      <c r="GF758"/>
      <c r="GG758"/>
      <c r="GH758"/>
      <c r="GI758"/>
      <c r="GJ758"/>
      <c r="GK758"/>
      <c r="GL758"/>
      <c r="GM758"/>
      <c r="GN758"/>
      <c r="GO758"/>
      <c r="GP758"/>
      <c r="GQ758"/>
      <c r="GR758"/>
      <c r="GS758"/>
      <c r="GT758"/>
      <c r="GU758"/>
      <c r="GV758"/>
      <c r="GW758"/>
      <c r="GX758"/>
      <c r="GY758"/>
      <c r="GZ758"/>
      <c r="HA758"/>
      <c r="HB758"/>
      <c r="HC758"/>
      <c r="HD758"/>
      <c r="HE758"/>
      <c r="HF758"/>
      <c r="HG758"/>
      <c r="HH758"/>
      <c r="HI758"/>
      <c r="HJ758"/>
      <c r="HK758"/>
      <c r="HL758"/>
      <c r="HM758"/>
      <c r="HN758"/>
      <c r="HO758"/>
      <c r="HP758"/>
      <c r="HQ758"/>
      <c r="HR758"/>
      <c r="HS758"/>
      <c r="HT758"/>
      <c r="HU758"/>
      <c r="HV758"/>
      <c r="HW758"/>
      <c r="HX758"/>
      <c r="HY758"/>
      <c r="HZ758"/>
      <c r="IA758"/>
    </row>
    <row r="759" spans="1:235" ht="33.75">
      <c r="A759" s="21" t="s">
        <v>470</v>
      </c>
      <c r="B759" s="7"/>
      <c r="C759" s="7"/>
      <c r="D759" s="142"/>
      <c r="E759" s="143"/>
      <c r="F759" s="143"/>
      <c r="G759" s="14"/>
      <c r="H759" s="14"/>
      <c r="I759" s="14"/>
      <c r="J759" s="14"/>
      <c r="K759" s="14"/>
      <c r="L759" s="14"/>
      <c r="M759" s="14"/>
      <c r="N759" s="14"/>
      <c r="O759" s="14">
        <f>O753/O756</f>
        <v>2407500</v>
      </c>
      <c r="P759" s="14">
        <f>P753/P756</f>
        <v>2407500</v>
      </c>
      <c r="Q759" s="14" t="e">
        <f>Q753/Q756</f>
        <v>#DIV/0!</v>
      </c>
      <c r="R759"/>
      <c r="S759"/>
      <c r="T759"/>
      <c r="U759"/>
      <c r="V759"/>
      <c r="W759"/>
      <c r="X759"/>
      <c r="Y759"/>
      <c r="Z759"/>
      <c r="AA759"/>
      <c r="AB759"/>
      <c r="AC759"/>
      <c r="AD759"/>
      <c r="AE759"/>
      <c r="AF759"/>
      <c r="AG759"/>
      <c r="AH759"/>
      <c r="AI759"/>
      <c r="AJ759"/>
      <c r="AK759"/>
      <c r="AL759"/>
      <c r="AM759"/>
      <c r="AN759"/>
      <c r="AO759"/>
      <c r="AP759"/>
      <c r="AQ759"/>
      <c r="AR759"/>
      <c r="AS759"/>
      <c r="AT759"/>
      <c r="AU759"/>
      <c r="AV759"/>
      <c r="AW759"/>
      <c r="AX759"/>
      <c r="AY759"/>
      <c r="AZ759"/>
      <c r="BA759"/>
      <c r="BB759"/>
      <c r="BC759"/>
      <c r="BD759"/>
      <c r="BE759"/>
      <c r="BF759"/>
      <c r="BG759"/>
      <c r="BH759"/>
      <c r="BI759"/>
      <c r="BJ759"/>
      <c r="BK759"/>
      <c r="BL759"/>
      <c r="BM759"/>
      <c r="BN759"/>
      <c r="BO759"/>
      <c r="BP759"/>
      <c r="BQ759"/>
      <c r="BR759"/>
      <c r="BS759"/>
      <c r="BT759"/>
      <c r="BU759"/>
      <c r="BV759"/>
      <c r="BW759"/>
      <c r="BX759"/>
      <c r="BY759"/>
      <c r="BZ759"/>
      <c r="CA759"/>
      <c r="CB759"/>
      <c r="CC759"/>
      <c r="CD759"/>
      <c r="CE759"/>
      <c r="CF759"/>
      <c r="CG759"/>
      <c r="CH759"/>
      <c r="CI759"/>
      <c r="CJ759"/>
      <c r="CK759"/>
      <c r="CL759"/>
      <c r="CM759"/>
      <c r="CN759"/>
      <c r="CO759"/>
      <c r="CP759"/>
      <c r="CQ759"/>
      <c r="CR759"/>
      <c r="CS759"/>
      <c r="CT759"/>
      <c r="CU759"/>
      <c r="CV759"/>
      <c r="CW759"/>
      <c r="CX759"/>
      <c r="CY759"/>
      <c r="CZ759"/>
      <c r="DA759"/>
      <c r="DB759"/>
      <c r="DC759"/>
      <c r="DD759"/>
      <c r="DE759"/>
      <c r="DF759"/>
      <c r="DG759"/>
      <c r="DH759"/>
      <c r="DI759"/>
      <c r="DJ759"/>
      <c r="DK759"/>
      <c r="DL759"/>
      <c r="DM759"/>
      <c r="DN759"/>
      <c r="DO759"/>
      <c r="DP759"/>
      <c r="DQ759"/>
      <c r="DR759"/>
      <c r="DS759"/>
      <c r="DT759"/>
      <c r="DU759"/>
      <c r="DV759"/>
      <c r="DW759"/>
      <c r="DX759"/>
      <c r="DY759"/>
      <c r="DZ759"/>
      <c r="EA759"/>
      <c r="EB759"/>
      <c r="EC759"/>
      <c r="ED759"/>
      <c r="EE759"/>
      <c r="EF759"/>
      <c r="EG759"/>
      <c r="EH759"/>
      <c r="EI759"/>
      <c r="EJ759"/>
      <c r="EK759"/>
      <c r="EL759"/>
      <c r="EM759"/>
      <c r="EN759"/>
      <c r="EO759"/>
      <c r="EP759"/>
      <c r="EQ759"/>
      <c r="ER759"/>
      <c r="ES759"/>
      <c r="ET759"/>
      <c r="EU759"/>
      <c r="EV759"/>
      <c r="EW759"/>
      <c r="EX759"/>
      <c r="EY759"/>
      <c r="EZ759"/>
      <c r="FA759"/>
      <c r="FB759"/>
      <c r="FC759"/>
      <c r="FD759"/>
      <c r="FE759"/>
      <c r="FF759"/>
      <c r="FG759"/>
      <c r="FH759"/>
      <c r="FI759"/>
      <c r="FJ759"/>
      <c r="FK759"/>
      <c r="FL759"/>
      <c r="FM759"/>
      <c r="FN759"/>
      <c r="FO759"/>
      <c r="FP759"/>
      <c r="FQ759"/>
      <c r="FR759"/>
      <c r="FS759"/>
      <c r="FT759"/>
      <c r="FU759"/>
      <c r="FV759"/>
      <c r="FW759"/>
      <c r="FX759"/>
      <c r="FY759"/>
      <c r="FZ759"/>
      <c r="GA759"/>
      <c r="GB759"/>
      <c r="GC759"/>
      <c r="GD759"/>
      <c r="GE759"/>
      <c r="GF759"/>
      <c r="GG759"/>
      <c r="GH759"/>
      <c r="GI759"/>
      <c r="GJ759"/>
      <c r="GK759"/>
      <c r="GL759"/>
      <c r="GM759"/>
      <c r="GN759"/>
      <c r="GO759"/>
      <c r="GP759"/>
      <c r="GQ759"/>
      <c r="GR759"/>
      <c r="GS759"/>
      <c r="GT759"/>
      <c r="GU759"/>
      <c r="GV759"/>
      <c r="GW759"/>
      <c r="GX759"/>
      <c r="GY759"/>
      <c r="GZ759"/>
      <c r="HA759"/>
      <c r="HB759"/>
      <c r="HC759"/>
      <c r="HD759"/>
      <c r="HE759"/>
      <c r="HF759"/>
      <c r="HG759"/>
      <c r="HH759"/>
      <c r="HI759"/>
      <c r="HJ759"/>
      <c r="HK759"/>
      <c r="HL759"/>
      <c r="HM759"/>
      <c r="HN759"/>
      <c r="HO759"/>
      <c r="HP759"/>
      <c r="HQ759"/>
      <c r="HR759"/>
      <c r="HS759"/>
      <c r="HT759"/>
      <c r="HU759"/>
      <c r="HV759"/>
      <c r="HW759"/>
      <c r="HX759"/>
      <c r="HY759"/>
      <c r="HZ759"/>
      <c r="IA759"/>
    </row>
    <row r="760" spans="1:17" s="90" customFormat="1" ht="56.25">
      <c r="A760" s="80" t="s">
        <v>446</v>
      </c>
      <c r="B760" s="86"/>
      <c r="C760" s="86"/>
      <c r="D760" s="141"/>
      <c r="E760" s="141"/>
      <c r="F760" s="141">
        <f>D760</f>
        <v>0</v>
      </c>
      <c r="G760" s="87">
        <f>G762</f>
        <v>0</v>
      </c>
      <c r="H760" s="87">
        <f>H765*H768</f>
        <v>2092800</v>
      </c>
      <c r="I760" s="87"/>
      <c r="J760" s="87">
        <f>G760+H760+I760</f>
        <v>2092800</v>
      </c>
      <c r="K760" s="87"/>
      <c r="L760" s="87"/>
      <c r="M760" s="87"/>
      <c r="N760" s="87"/>
      <c r="O760" s="87">
        <f>O762</f>
        <v>56334000</v>
      </c>
      <c r="P760" s="87">
        <f>N760+O760</f>
        <v>56334000</v>
      </c>
      <c r="Q760" s="103"/>
    </row>
    <row r="761" spans="1:235" ht="11.25">
      <c r="A761" s="20" t="s">
        <v>4</v>
      </c>
      <c r="B761" s="7"/>
      <c r="C761" s="7"/>
      <c r="D761" s="142"/>
      <c r="E761" s="143"/>
      <c r="F761" s="143"/>
      <c r="G761" s="14"/>
      <c r="H761" s="14"/>
      <c r="I761" s="14"/>
      <c r="J761" s="14"/>
      <c r="K761" s="14"/>
      <c r="L761" s="14"/>
      <c r="M761" s="14"/>
      <c r="N761" s="14"/>
      <c r="O761" s="14"/>
      <c r="P761" s="14"/>
      <c r="Q761" s="71"/>
      <c r="R761"/>
      <c r="S761"/>
      <c r="T761"/>
      <c r="U761"/>
      <c r="V761"/>
      <c r="W761"/>
      <c r="X761"/>
      <c r="Y761"/>
      <c r="Z761"/>
      <c r="AA761"/>
      <c r="AB761"/>
      <c r="AC761"/>
      <c r="AD761"/>
      <c r="AE761"/>
      <c r="AF761"/>
      <c r="AG761"/>
      <c r="AH761"/>
      <c r="AI761"/>
      <c r="AJ761"/>
      <c r="AK761"/>
      <c r="AL761"/>
      <c r="AM761"/>
      <c r="AN761"/>
      <c r="AO761"/>
      <c r="AP761"/>
      <c r="AQ761"/>
      <c r="AR761"/>
      <c r="AS761"/>
      <c r="AT761"/>
      <c r="AU761"/>
      <c r="AV761"/>
      <c r="AW761"/>
      <c r="AX761"/>
      <c r="AY761"/>
      <c r="AZ761"/>
      <c r="BA761"/>
      <c r="BB761"/>
      <c r="BC761"/>
      <c r="BD761"/>
      <c r="BE761"/>
      <c r="BF761"/>
      <c r="BG761"/>
      <c r="BH761"/>
      <c r="BI761"/>
      <c r="BJ761"/>
      <c r="BK761"/>
      <c r="BL761"/>
      <c r="BM761"/>
      <c r="BN761"/>
      <c r="BO761"/>
      <c r="BP761"/>
      <c r="BQ761"/>
      <c r="BR761"/>
      <c r="BS761"/>
      <c r="BT761"/>
      <c r="BU761"/>
      <c r="BV761"/>
      <c r="BW761"/>
      <c r="BX761"/>
      <c r="BY761"/>
      <c r="BZ761"/>
      <c r="CA761"/>
      <c r="CB761"/>
      <c r="CC761"/>
      <c r="CD761"/>
      <c r="CE761"/>
      <c r="CF761"/>
      <c r="CG761"/>
      <c r="CH761"/>
      <c r="CI761"/>
      <c r="CJ761"/>
      <c r="CK761"/>
      <c r="CL761"/>
      <c r="CM761"/>
      <c r="CN761"/>
      <c r="CO761"/>
      <c r="CP761"/>
      <c r="CQ761"/>
      <c r="CR761"/>
      <c r="CS761"/>
      <c r="CT761"/>
      <c r="CU761"/>
      <c r="CV761"/>
      <c r="CW761"/>
      <c r="CX761"/>
      <c r="CY761"/>
      <c r="CZ761"/>
      <c r="DA761"/>
      <c r="DB761"/>
      <c r="DC761"/>
      <c r="DD761"/>
      <c r="DE761"/>
      <c r="DF761"/>
      <c r="DG761"/>
      <c r="DH761"/>
      <c r="DI761"/>
      <c r="DJ761"/>
      <c r="DK761"/>
      <c r="DL761"/>
      <c r="DM761"/>
      <c r="DN761"/>
      <c r="DO761"/>
      <c r="DP761"/>
      <c r="DQ761"/>
      <c r="DR761"/>
      <c r="DS761"/>
      <c r="DT761"/>
      <c r="DU761"/>
      <c r="DV761"/>
      <c r="DW761"/>
      <c r="DX761"/>
      <c r="DY761"/>
      <c r="DZ761"/>
      <c r="EA761"/>
      <c r="EB761"/>
      <c r="EC761"/>
      <c r="ED761"/>
      <c r="EE761"/>
      <c r="EF761"/>
      <c r="EG761"/>
      <c r="EH761"/>
      <c r="EI761"/>
      <c r="EJ761"/>
      <c r="EK761"/>
      <c r="EL761"/>
      <c r="EM761"/>
      <c r="EN761"/>
      <c r="EO761"/>
      <c r="EP761"/>
      <c r="EQ761"/>
      <c r="ER761"/>
      <c r="ES761"/>
      <c r="ET761"/>
      <c r="EU761"/>
      <c r="EV761"/>
      <c r="EW761"/>
      <c r="EX761"/>
      <c r="EY761"/>
      <c r="EZ761"/>
      <c r="FA761"/>
      <c r="FB761"/>
      <c r="FC761"/>
      <c r="FD761"/>
      <c r="FE761"/>
      <c r="FF761"/>
      <c r="FG761"/>
      <c r="FH761"/>
      <c r="FI761"/>
      <c r="FJ761"/>
      <c r="FK761"/>
      <c r="FL761"/>
      <c r="FM761"/>
      <c r="FN761"/>
      <c r="FO761"/>
      <c r="FP761"/>
      <c r="FQ761"/>
      <c r="FR761"/>
      <c r="FS761"/>
      <c r="FT761"/>
      <c r="FU761"/>
      <c r="FV761"/>
      <c r="FW761"/>
      <c r="FX761"/>
      <c r="FY761"/>
      <c r="FZ761"/>
      <c r="GA761"/>
      <c r="GB761"/>
      <c r="GC761"/>
      <c r="GD761"/>
      <c r="GE761"/>
      <c r="GF761"/>
      <c r="GG761"/>
      <c r="GH761"/>
      <c r="GI761"/>
      <c r="GJ761"/>
      <c r="GK761"/>
      <c r="GL761"/>
      <c r="GM761"/>
      <c r="GN761"/>
      <c r="GO761"/>
      <c r="GP761"/>
      <c r="GQ761"/>
      <c r="GR761"/>
      <c r="GS761"/>
      <c r="GT761"/>
      <c r="GU761"/>
      <c r="GV761"/>
      <c r="GW761"/>
      <c r="GX761"/>
      <c r="GY761"/>
      <c r="GZ761"/>
      <c r="HA761"/>
      <c r="HB761"/>
      <c r="HC761"/>
      <c r="HD761"/>
      <c r="HE761"/>
      <c r="HF761"/>
      <c r="HG761"/>
      <c r="HH761"/>
      <c r="HI761"/>
      <c r="HJ761"/>
      <c r="HK761"/>
      <c r="HL761"/>
      <c r="HM761"/>
      <c r="HN761"/>
      <c r="HO761"/>
      <c r="HP761"/>
      <c r="HQ761"/>
      <c r="HR761"/>
      <c r="HS761"/>
      <c r="HT761"/>
      <c r="HU761"/>
      <c r="HV761"/>
      <c r="HW761"/>
      <c r="HX761"/>
      <c r="HY761"/>
      <c r="HZ761"/>
      <c r="IA761"/>
    </row>
    <row r="762" spans="1:235" ht="10.5" customHeight="1">
      <c r="A762" s="21" t="s">
        <v>63</v>
      </c>
      <c r="B762" s="7"/>
      <c r="C762" s="7"/>
      <c r="D762" s="142"/>
      <c r="E762" s="143"/>
      <c r="F762" s="143"/>
      <c r="G762" s="14"/>
      <c r="H762" s="14">
        <f>1473000+619800</f>
        <v>2092800</v>
      </c>
      <c r="I762" s="14"/>
      <c r="J762" s="14">
        <f>H762</f>
        <v>2092800</v>
      </c>
      <c r="K762" s="14"/>
      <c r="L762" s="14"/>
      <c r="M762" s="14"/>
      <c r="N762" s="14"/>
      <c r="O762" s="14">
        <f>5200000+1575000+6000000+750000+341000+2750200+30000000+8250000+42800+1425000</f>
        <v>56334000</v>
      </c>
      <c r="P762" s="14">
        <f>O762</f>
        <v>56334000</v>
      </c>
      <c r="Q762" s="71"/>
      <c r="R762"/>
      <c r="S762"/>
      <c r="T762"/>
      <c r="U762"/>
      <c r="V762"/>
      <c r="W762"/>
      <c r="X762"/>
      <c r="Y762"/>
      <c r="Z762"/>
      <c r="AA762"/>
      <c r="AB762"/>
      <c r="AC762"/>
      <c r="AD762"/>
      <c r="AE762"/>
      <c r="AF762"/>
      <c r="AG762"/>
      <c r="AH762"/>
      <c r="AI762"/>
      <c r="AJ762"/>
      <c r="AK762"/>
      <c r="AL762"/>
      <c r="AM762"/>
      <c r="AN762"/>
      <c r="AO762"/>
      <c r="AP762"/>
      <c r="AQ762"/>
      <c r="AR762"/>
      <c r="AS762"/>
      <c r="AT762"/>
      <c r="AU762"/>
      <c r="AV762"/>
      <c r="AW762"/>
      <c r="AX762"/>
      <c r="AY762"/>
      <c r="AZ762"/>
      <c r="BA762"/>
      <c r="BB762"/>
      <c r="BC762"/>
      <c r="BD762"/>
      <c r="BE762"/>
      <c r="BF762"/>
      <c r="BG762"/>
      <c r="BH762"/>
      <c r="BI762"/>
      <c r="BJ762"/>
      <c r="BK762"/>
      <c r="BL762"/>
      <c r="BM762"/>
      <c r="BN762"/>
      <c r="BO762"/>
      <c r="BP762"/>
      <c r="BQ762"/>
      <c r="BR762"/>
      <c r="BS762"/>
      <c r="BT762"/>
      <c r="BU762"/>
      <c r="BV762"/>
      <c r="BW762"/>
      <c r="BX762"/>
      <c r="BY762"/>
      <c r="BZ762"/>
      <c r="CA762"/>
      <c r="CB762"/>
      <c r="CC762"/>
      <c r="CD762"/>
      <c r="CE762"/>
      <c r="CF762"/>
      <c r="CG762"/>
      <c r="CH762"/>
      <c r="CI762"/>
      <c r="CJ762"/>
      <c r="CK762"/>
      <c r="CL762"/>
      <c r="CM762"/>
      <c r="CN762"/>
      <c r="CO762"/>
      <c r="CP762"/>
      <c r="CQ762"/>
      <c r="CR762"/>
      <c r="CS762"/>
      <c r="CT762"/>
      <c r="CU762"/>
      <c r="CV762"/>
      <c r="CW762"/>
      <c r="CX762"/>
      <c r="CY762"/>
      <c r="CZ762"/>
      <c r="DA762"/>
      <c r="DB762"/>
      <c r="DC762"/>
      <c r="DD762"/>
      <c r="DE762"/>
      <c r="DF762"/>
      <c r="DG762"/>
      <c r="DH762"/>
      <c r="DI762"/>
      <c r="DJ762"/>
      <c r="DK762"/>
      <c r="DL762"/>
      <c r="DM762"/>
      <c r="DN762"/>
      <c r="DO762"/>
      <c r="DP762"/>
      <c r="DQ762"/>
      <c r="DR762"/>
      <c r="DS762"/>
      <c r="DT762"/>
      <c r="DU762"/>
      <c r="DV762"/>
      <c r="DW762"/>
      <c r="DX762"/>
      <c r="DY762"/>
      <c r="DZ762"/>
      <c r="EA762"/>
      <c r="EB762"/>
      <c r="EC762"/>
      <c r="ED762"/>
      <c r="EE762"/>
      <c r="EF762"/>
      <c r="EG762"/>
      <c r="EH762"/>
      <c r="EI762"/>
      <c r="EJ762"/>
      <c r="EK762"/>
      <c r="EL762"/>
      <c r="EM762"/>
      <c r="EN762"/>
      <c r="EO762"/>
      <c r="EP762"/>
      <c r="EQ762"/>
      <c r="ER762"/>
      <c r="ES762"/>
      <c r="ET762"/>
      <c r="EU762"/>
      <c r="EV762"/>
      <c r="EW762"/>
      <c r="EX762"/>
      <c r="EY762"/>
      <c r="EZ762"/>
      <c r="FA762"/>
      <c r="FB762"/>
      <c r="FC762"/>
      <c r="FD762"/>
      <c r="FE762"/>
      <c r="FF762"/>
      <c r="FG762"/>
      <c r="FH762"/>
      <c r="FI762"/>
      <c r="FJ762"/>
      <c r="FK762"/>
      <c r="FL762"/>
      <c r="FM762"/>
      <c r="FN762"/>
      <c r="FO762"/>
      <c r="FP762"/>
      <c r="FQ762"/>
      <c r="FR762"/>
      <c r="FS762"/>
      <c r="FT762"/>
      <c r="FU762"/>
      <c r="FV762"/>
      <c r="FW762"/>
      <c r="FX762"/>
      <c r="FY762"/>
      <c r="FZ762"/>
      <c r="GA762"/>
      <c r="GB762"/>
      <c r="GC762"/>
      <c r="GD762"/>
      <c r="GE762"/>
      <c r="GF762"/>
      <c r="GG762"/>
      <c r="GH762"/>
      <c r="GI762"/>
      <c r="GJ762"/>
      <c r="GK762"/>
      <c r="GL762"/>
      <c r="GM762"/>
      <c r="GN762"/>
      <c r="GO762"/>
      <c r="GP762"/>
      <c r="GQ762"/>
      <c r="GR762"/>
      <c r="GS762"/>
      <c r="GT762"/>
      <c r="GU762"/>
      <c r="GV762"/>
      <c r="GW762"/>
      <c r="GX762"/>
      <c r="GY762"/>
      <c r="GZ762"/>
      <c r="HA762"/>
      <c r="HB762"/>
      <c r="HC762"/>
      <c r="HD762"/>
      <c r="HE762"/>
      <c r="HF762"/>
      <c r="HG762"/>
      <c r="HH762"/>
      <c r="HI762"/>
      <c r="HJ762"/>
      <c r="HK762"/>
      <c r="HL762"/>
      <c r="HM762"/>
      <c r="HN762"/>
      <c r="HO762"/>
      <c r="HP762"/>
      <c r="HQ762"/>
      <c r="HR762"/>
      <c r="HS762"/>
      <c r="HT762"/>
      <c r="HU762"/>
      <c r="HV762"/>
      <c r="HW762"/>
      <c r="HX762"/>
      <c r="HY762"/>
      <c r="HZ762"/>
      <c r="IA762"/>
    </row>
    <row r="763" spans="1:235" ht="11.25" hidden="1">
      <c r="A763" s="21" t="s">
        <v>63</v>
      </c>
      <c r="B763" s="7"/>
      <c r="C763" s="7"/>
      <c r="D763" s="142"/>
      <c r="E763" s="143"/>
      <c r="F763" s="143"/>
      <c r="G763" s="14"/>
      <c r="H763" s="14"/>
      <c r="I763" s="14"/>
      <c r="J763" s="14">
        <f aca="true" t="shared" si="50" ref="J763:J768">H763</f>
        <v>0</v>
      </c>
      <c r="K763" s="14"/>
      <c r="L763" s="14"/>
      <c r="M763" s="14"/>
      <c r="N763" s="14"/>
      <c r="O763" s="14"/>
      <c r="P763" s="14"/>
      <c r="Q763" s="71"/>
      <c r="R763"/>
      <c r="S763"/>
      <c r="T763"/>
      <c r="U763"/>
      <c r="V763"/>
      <c r="W763"/>
      <c r="X763"/>
      <c r="Y763"/>
      <c r="Z763"/>
      <c r="AA763"/>
      <c r="AB763"/>
      <c r="AC763"/>
      <c r="AD763"/>
      <c r="AE763"/>
      <c r="AF763"/>
      <c r="AG763"/>
      <c r="AH763"/>
      <c r="AI763"/>
      <c r="AJ763"/>
      <c r="AK763"/>
      <c r="AL763"/>
      <c r="AM763"/>
      <c r="AN763"/>
      <c r="AO763"/>
      <c r="AP763"/>
      <c r="AQ763"/>
      <c r="AR763"/>
      <c r="AS763"/>
      <c r="AT763"/>
      <c r="AU763"/>
      <c r="AV763"/>
      <c r="AW763"/>
      <c r="AX763"/>
      <c r="AY763"/>
      <c r="AZ763"/>
      <c r="BA763"/>
      <c r="BB763"/>
      <c r="BC763"/>
      <c r="BD763"/>
      <c r="BE763"/>
      <c r="BF763"/>
      <c r="BG763"/>
      <c r="BH763"/>
      <c r="BI763"/>
      <c r="BJ763"/>
      <c r="BK763"/>
      <c r="BL763"/>
      <c r="BM763"/>
      <c r="BN763"/>
      <c r="BO763"/>
      <c r="BP763"/>
      <c r="BQ763"/>
      <c r="BR763"/>
      <c r="BS763"/>
      <c r="BT763"/>
      <c r="BU763"/>
      <c r="BV763"/>
      <c r="BW763"/>
      <c r="BX763"/>
      <c r="BY763"/>
      <c r="BZ763"/>
      <c r="CA763"/>
      <c r="CB763"/>
      <c r="CC763"/>
      <c r="CD763"/>
      <c r="CE763"/>
      <c r="CF763"/>
      <c r="CG763"/>
      <c r="CH763"/>
      <c r="CI763"/>
      <c r="CJ763"/>
      <c r="CK763"/>
      <c r="CL763"/>
      <c r="CM763"/>
      <c r="CN763"/>
      <c r="CO763"/>
      <c r="CP763"/>
      <c r="CQ763"/>
      <c r="CR763"/>
      <c r="CS763"/>
      <c r="CT763"/>
      <c r="CU763"/>
      <c r="CV763"/>
      <c r="CW763"/>
      <c r="CX763"/>
      <c r="CY763"/>
      <c r="CZ763"/>
      <c r="DA763"/>
      <c r="DB763"/>
      <c r="DC763"/>
      <c r="DD763"/>
      <c r="DE763"/>
      <c r="DF763"/>
      <c r="DG763"/>
      <c r="DH763"/>
      <c r="DI763"/>
      <c r="DJ763"/>
      <c r="DK763"/>
      <c r="DL763"/>
      <c r="DM763"/>
      <c r="DN763"/>
      <c r="DO763"/>
      <c r="DP763"/>
      <c r="DQ763"/>
      <c r="DR763"/>
      <c r="DS763"/>
      <c r="DT763"/>
      <c r="DU763"/>
      <c r="DV763"/>
      <c r="DW763"/>
      <c r="DX763"/>
      <c r="DY763"/>
      <c r="DZ763"/>
      <c r="EA763"/>
      <c r="EB763"/>
      <c r="EC763"/>
      <c r="ED763"/>
      <c r="EE763"/>
      <c r="EF763"/>
      <c r="EG763"/>
      <c r="EH763"/>
      <c r="EI763"/>
      <c r="EJ763"/>
      <c r="EK763"/>
      <c r="EL763"/>
      <c r="EM763"/>
      <c r="EN763"/>
      <c r="EO763"/>
      <c r="EP763"/>
      <c r="EQ763"/>
      <c r="ER763"/>
      <c r="ES763"/>
      <c r="ET763"/>
      <c r="EU763"/>
      <c r="EV763"/>
      <c r="EW763"/>
      <c r="EX763"/>
      <c r="EY763"/>
      <c r="EZ763"/>
      <c r="FA763"/>
      <c r="FB763"/>
      <c r="FC763"/>
      <c r="FD763"/>
      <c r="FE763"/>
      <c r="FF763"/>
      <c r="FG763"/>
      <c r="FH763"/>
      <c r="FI763"/>
      <c r="FJ763"/>
      <c r="FK763"/>
      <c r="FL763"/>
      <c r="FM763"/>
      <c r="FN763"/>
      <c r="FO763"/>
      <c r="FP763"/>
      <c r="FQ763"/>
      <c r="FR763"/>
      <c r="FS763"/>
      <c r="FT763"/>
      <c r="FU763"/>
      <c r="FV763"/>
      <c r="FW763"/>
      <c r="FX763"/>
      <c r="FY763"/>
      <c r="FZ763"/>
      <c r="GA763"/>
      <c r="GB763"/>
      <c r="GC763"/>
      <c r="GD763"/>
      <c r="GE763"/>
      <c r="GF763"/>
      <c r="GG763"/>
      <c r="GH763"/>
      <c r="GI763"/>
      <c r="GJ763"/>
      <c r="GK763"/>
      <c r="GL763"/>
      <c r="GM763"/>
      <c r="GN763"/>
      <c r="GO763"/>
      <c r="GP763"/>
      <c r="GQ763"/>
      <c r="GR763"/>
      <c r="GS763"/>
      <c r="GT763"/>
      <c r="GU763"/>
      <c r="GV763"/>
      <c r="GW763"/>
      <c r="GX763"/>
      <c r="GY763"/>
      <c r="GZ763"/>
      <c r="HA763"/>
      <c r="HB763"/>
      <c r="HC763"/>
      <c r="HD763"/>
      <c r="HE763"/>
      <c r="HF763"/>
      <c r="HG763"/>
      <c r="HH763"/>
      <c r="HI763"/>
      <c r="HJ763"/>
      <c r="HK763"/>
      <c r="HL763"/>
      <c r="HM763"/>
      <c r="HN763"/>
      <c r="HO763"/>
      <c r="HP763"/>
      <c r="HQ763"/>
      <c r="HR763"/>
      <c r="HS763"/>
      <c r="HT763"/>
      <c r="HU763"/>
      <c r="HV763"/>
      <c r="HW763"/>
      <c r="HX763"/>
      <c r="HY763"/>
      <c r="HZ763"/>
      <c r="IA763"/>
    </row>
    <row r="764" spans="1:235" ht="11.25">
      <c r="A764" s="20" t="s">
        <v>5</v>
      </c>
      <c r="B764" s="7"/>
      <c r="C764" s="7"/>
      <c r="D764" s="142"/>
      <c r="E764" s="143"/>
      <c r="F764" s="143"/>
      <c r="G764" s="14"/>
      <c r="H764" s="14"/>
      <c r="I764" s="14"/>
      <c r="J764" s="14"/>
      <c r="K764" s="14"/>
      <c r="L764" s="14"/>
      <c r="M764" s="14"/>
      <c r="N764" s="14"/>
      <c r="O764" s="14"/>
      <c r="P764" s="14"/>
      <c r="Q764" s="71"/>
      <c r="R764"/>
      <c r="S764"/>
      <c r="T764"/>
      <c r="U764"/>
      <c r="V764"/>
      <c r="W764"/>
      <c r="X764"/>
      <c r="Y764"/>
      <c r="Z764"/>
      <c r="AA764"/>
      <c r="AB764"/>
      <c r="AC764"/>
      <c r="AD764"/>
      <c r="AE764"/>
      <c r="AF764"/>
      <c r="AG764"/>
      <c r="AH764"/>
      <c r="AI764"/>
      <c r="AJ764"/>
      <c r="AK764"/>
      <c r="AL764"/>
      <c r="AM764"/>
      <c r="AN764"/>
      <c r="AO764"/>
      <c r="AP764"/>
      <c r="AQ764"/>
      <c r="AR764"/>
      <c r="AS764"/>
      <c r="AT764"/>
      <c r="AU764"/>
      <c r="AV764"/>
      <c r="AW764"/>
      <c r="AX764"/>
      <c r="AY764"/>
      <c r="AZ764"/>
      <c r="BA764"/>
      <c r="BB764"/>
      <c r="BC764"/>
      <c r="BD764"/>
      <c r="BE764"/>
      <c r="BF764"/>
      <c r="BG764"/>
      <c r="BH764"/>
      <c r="BI764"/>
      <c r="BJ764"/>
      <c r="BK764"/>
      <c r="BL764"/>
      <c r="BM764"/>
      <c r="BN764"/>
      <c r="BO764"/>
      <c r="BP764"/>
      <c r="BQ764"/>
      <c r="BR764"/>
      <c r="BS764"/>
      <c r="BT764"/>
      <c r="BU764"/>
      <c r="BV764"/>
      <c r="BW764"/>
      <c r="BX764"/>
      <c r="BY764"/>
      <c r="BZ764"/>
      <c r="CA764"/>
      <c r="CB764"/>
      <c r="CC764"/>
      <c r="CD764"/>
      <c r="CE764"/>
      <c r="CF764"/>
      <c r="CG764"/>
      <c r="CH764"/>
      <c r="CI764"/>
      <c r="CJ764"/>
      <c r="CK764"/>
      <c r="CL764"/>
      <c r="CM764"/>
      <c r="CN764"/>
      <c r="CO764"/>
      <c r="CP764"/>
      <c r="CQ764"/>
      <c r="CR764"/>
      <c r="CS764"/>
      <c r="CT764"/>
      <c r="CU764"/>
      <c r="CV764"/>
      <c r="CW764"/>
      <c r="CX764"/>
      <c r="CY764"/>
      <c r="CZ764"/>
      <c r="DA764"/>
      <c r="DB764"/>
      <c r="DC764"/>
      <c r="DD764"/>
      <c r="DE764"/>
      <c r="DF764"/>
      <c r="DG764"/>
      <c r="DH764"/>
      <c r="DI764"/>
      <c r="DJ764"/>
      <c r="DK764"/>
      <c r="DL764"/>
      <c r="DM764"/>
      <c r="DN764"/>
      <c r="DO764"/>
      <c r="DP764"/>
      <c r="DQ764"/>
      <c r="DR764"/>
      <c r="DS764"/>
      <c r="DT764"/>
      <c r="DU764"/>
      <c r="DV764"/>
      <c r="DW764"/>
      <c r="DX764"/>
      <c r="DY764"/>
      <c r="DZ764"/>
      <c r="EA764"/>
      <c r="EB764"/>
      <c r="EC764"/>
      <c r="ED764"/>
      <c r="EE764"/>
      <c r="EF764"/>
      <c r="EG764"/>
      <c r="EH764"/>
      <c r="EI764"/>
      <c r="EJ764"/>
      <c r="EK764"/>
      <c r="EL764"/>
      <c r="EM764"/>
      <c r="EN764"/>
      <c r="EO764"/>
      <c r="EP764"/>
      <c r="EQ764"/>
      <c r="ER764"/>
      <c r="ES764"/>
      <c r="ET764"/>
      <c r="EU764"/>
      <c r="EV764"/>
      <c r="EW764"/>
      <c r="EX764"/>
      <c r="EY764"/>
      <c r="EZ764"/>
      <c r="FA764"/>
      <c r="FB764"/>
      <c r="FC764"/>
      <c r="FD764"/>
      <c r="FE764"/>
      <c r="FF764"/>
      <c r="FG764"/>
      <c r="FH764"/>
      <c r="FI764"/>
      <c r="FJ764"/>
      <c r="FK764"/>
      <c r="FL764"/>
      <c r="FM764"/>
      <c r="FN764"/>
      <c r="FO764"/>
      <c r="FP764"/>
      <c r="FQ764"/>
      <c r="FR764"/>
      <c r="FS764"/>
      <c r="FT764"/>
      <c r="FU764"/>
      <c r="FV764"/>
      <c r="FW764"/>
      <c r="FX764"/>
      <c r="FY764"/>
      <c r="FZ764"/>
      <c r="GA764"/>
      <c r="GB764"/>
      <c r="GC764"/>
      <c r="GD764"/>
      <c r="GE764"/>
      <c r="GF764"/>
      <c r="GG764"/>
      <c r="GH764"/>
      <c r="GI764"/>
      <c r="GJ764"/>
      <c r="GK764"/>
      <c r="GL764"/>
      <c r="GM764"/>
      <c r="GN764"/>
      <c r="GO764"/>
      <c r="GP764"/>
      <c r="GQ764"/>
      <c r="GR764"/>
      <c r="GS764"/>
      <c r="GT764"/>
      <c r="GU764"/>
      <c r="GV764"/>
      <c r="GW764"/>
      <c r="GX764"/>
      <c r="GY764"/>
      <c r="GZ764"/>
      <c r="HA764"/>
      <c r="HB764"/>
      <c r="HC764"/>
      <c r="HD764"/>
      <c r="HE764"/>
      <c r="HF764"/>
      <c r="HG764"/>
      <c r="HH764"/>
      <c r="HI764"/>
      <c r="HJ764"/>
      <c r="HK764"/>
      <c r="HL764"/>
      <c r="HM764"/>
      <c r="HN764"/>
      <c r="HO764"/>
      <c r="HP764"/>
      <c r="HQ764"/>
      <c r="HR764"/>
      <c r="HS764"/>
      <c r="HT764"/>
      <c r="HU764"/>
      <c r="HV764"/>
      <c r="HW764"/>
      <c r="HX764"/>
      <c r="HY764"/>
      <c r="HZ764"/>
      <c r="IA764"/>
    </row>
    <row r="765" spans="1:235" ht="10.5" customHeight="1">
      <c r="A765" s="21" t="s">
        <v>326</v>
      </c>
      <c r="B765" s="7"/>
      <c r="C765" s="7"/>
      <c r="D765" s="142"/>
      <c r="E765" s="143"/>
      <c r="F765" s="143">
        <f>D765</f>
        <v>0</v>
      </c>
      <c r="G765" s="143"/>
      <c r="H765" s="143">
        <v>5</v>
      </c>
      <c r="I765" s="143"/>
      <c r="J765" s="14">
        <f t="shared" si="50"/>
        <v>5</v>
      </c>
      <c r="K765" s="143">
        <f>H765</f>
        <v>5</v>
      </c>
      <c r="L765" s="143">
        <f>J765</f>
        <v>5</v>
      </c>
      <c r="M765" s="143">
        <f>K765</f>
        <v>5</v>
      </c>
      <c r="N765" s="143"/>
      <c r="O765" s="143">
        <v>8</v>
      </c>
      <c r="P765" s="143">
        <f>O765</f>
        <v>8</v>
      </c>
      <c r="Q765" s="71"/>
      <c r="R765"/>
      <c r="S765"/>
      <c r="T765"/>
      <c r="U765"/>
      <c r="V765"/>
      <c r="W765"/>
      <c r="X765"/>
      <c r="Y765"/>
      <c r="Z765"/>
      <c r="AA765"/>
      <c r="AB765"/>
      <c r="AC765"/>
      <c r="AD765"/>
      <c r="AE765"/>
      <c r="AF765"/>
      <c r="AG765"/>
      <c r="AH765"/>
      <c r="AI765"/>
      <c r="AJ765"/>
      <c r="AK765"/>
      <c r="AL765"/>
      <c r="AM765"/>
      <c r="AN765"/>
      <c r="AO765"/>
      <c r="AP765"/>
      <c r="AQ765"/>
      <c r="AR765"/>
      <c r="AS765"/>
      <c r="AT765"/>
      <c r="AU765"/>
      <c r="AV765"/>
      <c r="AW765"/>
      <c r="AX765"/>
      <c r="AY765"/>
      <c r="AZ765"/>
      <c r="BA765"/>
      <c r="BB765"/>
      <c r="BC765"/>
      <c r="BD765"/>
      <c r="BE765"/>
      <c r="BF765"/>
      <c r="BG765"/>
      <c r="BH765"/>
      <c r="BI765"/>
      <c r="BJ765"/>
      <c r="BK765"/>
      <c r="BL765"/>
      <c r="BM765"/>
      <c r="BN765"/>
      <c r="BO765"/>
      <c r="BP765"/>
      <c r="BQ765"/>
      <c r="BR765"/>
      <c r="BS765"/>
      <c r="BT765"/>
      <c r="BU765"/>
      <c r="BV765"/>
      <c r="BW765"/>
      <c r="BX765"/>
      <c r="BY765"/>
      <c r="BZ765"/>
      <c r="CA765"/>
      <c r="CB765"/>
      <c r="CC765"/>
      <c r="CD765"/>
      <c r="CE765"/>
      <c r="CF765"/>
      <c r="CG765"/>
      <c r="CH765"/>
      <c r="CI765"/>
      <c r="CJ765"/>
      <c r="CK765"/>
      <c r="CL765"/>
      <c r="CM765"/>
      <c r="CN765"/>
      <c r="CO765"/>
      <c r="CP765"/>
      <c r="CQ765"/>
      <c r="CR765"/>
      <c r="CS765"/>
      <c r="CT765"/>
      <c r="CU765"/>
      <c r="CV765"/>
      <c r="CW765"/>
      <c r="CX765"/>
      <c r="CY765"/>
      <c r="CZ765"/>
      <c r="DA765"/>
      <c r="DB765"/>
      <c r="DC765"/>
      <c r="DD765"/>
      <c r="DE765"/>
      <c r="DF765"/>
      <c r="DG765"/>
      <c r="DH765"/>
      <c r="DI765"/>
      <c r="DJ765"/>
      <c r="DK765"/>
      <c r="DL765"/>
      <c r="DM765"/>
      <c r="DN765"/>
      <c r="DO765"/>
      <c r="DP765"/>
      <c r="DQ765"/>
      <c r="DR765"/>
      <c r="DS765"/>
      <c r="DT765"/>
      <c r="DU765"/>
      <c r="DV765"/>
      <c r="DW765"/>
      <c r="DX765"/>
      <c r="DY765"/>
      <c r="DZ765"/>
      <c r="EA765"/>
      <c r="EB765"/>
      <c r="EC765"/>
      <c r="ED765"/>
      <c r="EE765"/>
      <c r="EF765"/>
      <c r="EG765"/>
      <c r="EH765"/>
      <c r="EI765"/>
      <c r="EJ765"/>
      <c r="EK765"/>
      <c r="EL765"/>
      <c r="EM765"/>
      <c r="EN765"/>
      <c r="EO765"/>
      <c r="EP765"/>
      <c r="EQ765"/>
      <c r="ER765"/>
      <c r="ES765"/>
      <c r="ET765"/>
      <c r="EU765"/>
      <c r="EV765"/>
      <c r="EW765"/>
      <c r="EX765"/>
      <c r="EY765"/>
      <c r="EZ765"/>
      <c r="FA765"/>
      <c r="FB765"/>
      <c r="FC765"/>
      <c r="FD765"/>
      <c r="FE765"/>
      <c r="FF765"/>
      <c r="FG765"/>
      <c r="FH765"/>
      <c r="FI765"/>
      <c r="FJ765"/>
      <c r="FK765"/>
      <c r="FL765"/>
      <c r="FM765"/>
      <c r="FN765"/>
      <c r="FO765"/>
      <c r="FP765"/>
      <c r="FQ765"/>
      <c r="FR765"/>
      <c r="FS765"/>
      <c r="FT765"/>
      <c r="FU765"/>
      <c r="FV765"/>
      <c r="FW765"/>
      <c r="FX765"/>
      <c r="FY765"/>
      <c r="FZ765"/>
      <c r="GA765"/>
      <c r="GB765"/>
      <c r="GC765"/>
      <c r="GD765"/>
      <c r="GE765"/>
      <c r="GF765"/>
      <c r="GG765"/>
      <c r="GH765"/>
      <c r="GI765"/>
      <c r="GJ765"/>
      <c r="GK765"/>
      <c r="GL765"/>
      <c r="GM765"/>
      <c r="GN765"/>
      <c r="GO765"/>
      <c r="GP765"/>
      <c r="GQ765"/>
      <c r="GR765"/>
      <c r="GS765"/>
      <c r="GT765"/>
      <c r="GU765"/>
      <c r="GV765"/>
      <c r="GW765"/>
      <c r="GX765"/>
      <c r="GY765"/>
      <c r="GZ765"/>
      <c r="HA765"/>
      <c r="HB765"/>
      <c r="HC765"/>
      <c r="HD765"/>
      <c r="HE765"/>
      <c r="HF765"/>
      <c r="HG765"/>
      <c r="HH765"/>
      <c r="HI765"/>
      <c r="HJ765"/>
      <c r="HK765"/>
      <c r="HL765"/>
      <c r="HM765"/>
      <c r="HN765"/>
      <c r="HO765"/>
      <c r="HP765"/>
      <c r="HQ765"/>
      <c r="HR765"/>
      <c r="HS765"/>
      <c r="HT765"/>
      <c r="HU765"/>
      <c r="HV765"/>
      <c r="HW765"/>
      <c r="HX765"/>
      <c r="HY765"/>
      <c r="HZ765"/>
      <c r="IA765"/>
    </row>
    <row r="766" spans="1:235" ht="11.25" hidden="1">
      <c r="A766" s="21" t="s">
        <v>290</v>
      </c>
      <c r="B766" s="7"/>
      <c r="C766" s="7"/>
      <c r="D766" s="142"/>
      <c r="E766" s="143"/>
      <c r="F766" s="143"/>
      <c r="G766" s="143">
        <v>1487</v>
      </c>
      <c r="H766" s="143"/>
      <c r="I766" s="143"/>
      <c r="J766" s="14">
        <f t="shared" si="50"/>
        <v>0</v>
      </c>
      <c r="K766" s="143"/>
      <c r="L766" s="143"/>
      <c r="M766" s="143"/>
      <c r="N766" s="143"/>
      <c r="O766" s="143"/>
      <c r="P766" s="143"/>
      <c r="Q766" s="71"/>
      <c r="R766"/>
      <c r="S766"/>
      <c r="T766"/>
      <c r="U766"/>
      <c r="V766"/>
      <c r="W766"/>
      <c r="X766"/>
      <c r="Y766"/>
      <c r="Z766"/>
      <c r="AA766"/>
      <c r="AB766"/>
      <c r="AC766"/>
      <c r="AD766"/>
      <c r="AE766"/>
      <c r="AF766"/>
      <c r="AG766"/>
      <c r="AH766"/>
      <c r="AI766"/>
      <c r="AJ766"/>
      <c r="AK766"/>
      <c r="AL766"/>
      <c r="AM766"/>
      <c r="AN766"/>
      <c r="AO766"/>
      <c r="AP766"/>
      <c r="AQ766"/>
      <c r="AR766"/>
      <c r="AS766"/>
      <c r="AT766"/>
      <c r="AU766"/>
      <c r="AV766"/>
      <c r="AW766"/>
      <c r="AX766"/>
      <c r="AY766"/>
      <c r="AZ766"/>
      <c r="BA766"/>
      <c r="BB766"/>
      <c r="BC766"/>
      <c r="BD766"/>
      <c r="BE766"/>
      <c r="BF766"/>
      <c r="BG766"/>
      <c r="BH766"/>
      <c r="BI766"/>
      <c r="BJ766"/>
      <c r="BK766"/>
      <c r="BL766"/>
      <c r="BM766"/>
      <c r="BN766"/>
      <c r="BO766"/>
      <c r="BP766"/>
      <c r="BQ766"/>
      <c r="BR766"/>
      <c r="BS766"/>
      <c r="BT766"/>
      <c r="BU766"/>
      <c r="BV766"/>
      <c r="BW766"/>
      <c r="BX766"/>
      <c r="BY766"/>
      <c r="BZ766"/>
      <c r="CA766"/>
      <c r="CB766"/>
      <c r="CC766"/>
      <c r="CD766"/>
      <c r="CE766"/>
      <c r="CF766"/>
      <c r="CG766"/>
      <c r="CH766"/>
      <c r="CI766"/>
      <c r="CJ766"/>
      <c r="CK766"/>
      <c r="CL766"/>
      <c r="CM766"/>
      <c r="CN766"/>
      <c r="CO766"/>
      <c r="CP766"/>
      <c r="CQ766"/>
      <c r="CR766"/>
      <c r="CS766"/>
      <c r="CT766"/>
      <c r="CU766"/>
      <c r="CV766"/>
      <c r="CW766"/>
      <c r="CX766"/>
      <c r="CY766"/>
      <c r="CZ766"/>
      <c r="DA766"/>
      <c r="DB766"/>
      <c r="DC766"/>
      <c r="DD766"/>
      <c r="DE766"/>
      <c r="DF766"/>
      <c r="DG766"/>
      <c r="DH766"/>
      <c r="DI766"/>
      <c r="DJ766"/>
      <c r="DK766"/>
      <c r="DL766"/>
      <c r="DM766"/>
      <c r="DN766"/>
      <c r="DO766"/>
      <c r="DP766"/>
      <c r="DQ766"/>
      <c r="DR766"/>
      <c r="DS766"/>
      <c r="DT766"/>
      <c r="DU766"/>
      <c r="DV766"/>
      <c r="DW766"/>
      <c r="DX766"/>
      <c r="DY766"/>
      <c r="DZ766"/>
      <c r="EA766"/>
      <c r="EB766"/>
      <c r="EC766"/>
      <c r="ED766"/>
      <c r="EE766"/>
      <c r="EF766"/>
      <c r="EG766"/>
      <c r="EH766"/>
      <c r="EI766"/>
      <c r="EJ766"/>
      <c r="EK766"/>
      <c r="EL766"/>
      <c r="EM766"/>
      <c r="EN766"/>
      <c r="EO766"/>
      <c r="EP766"/>
      <c r="EQ766"/>
      <c r="ER766"/>
      <c r="ES766"/>
      <c r="ET766"/>
      <c r="EU766"/>
      <c r="EV766"/>
      <c r="EW766"/>
      <c r="EX766"/>
      <c r="EY766"/>
      <c r="EZ766"/>
      <c r="FA766"/>
      <c r="FB766"/>
      <c r="FC766"/>
      <c r="FD766"/>
      <c r="FE766"/>
      <c r="FF766"/>
      <c r="FG766"/>
      <c r="FH766"/>
      <c r="FI766"/>
      <c r="FJ766"/>
      <c r="FK766"/>
      <c r="FL766"/>
      <c r="FM766"/>
      <c r="FN766"/>
      <c r="FO766"/>
      <c r="FP766"/>
      <c r="FQ766"/>
      <c r="FR766"/>
      <c r="FS766"/>
      <c r="FT766"/>
      <c r="FU766"/>
      <c r="FV766"/>
      <c r="FW766"/>
      <c r="FX766"/>
      <c r="FY766"/>
      <c r="FZ766"/>
      <c r="GA766"/>
      <c r="GB766"/>
      <c r="GC766"/>
      <c r="GD766"/>
      <c r="GE766"/>
      <c r="GF766"/>
      <c r="GG766"/>
      <c r="GH766"/>
      <c r="GI766"/>
      <c r="GJ766"/>
      <c r="GK766"/>
      <c r="GL766"/>
      <c r="GM766"/>
      <c r="GN766"/>
      <c r="GO766"/>
      <c r="GP766"/>
      <c r="GQ766"/>
      <c r="GR766"/>
      <c r="GS766"/>
      <c r="GT766"/>
      <c r="GU766"/>
      <c r="GV766"/>
      <c r="GW766"/>
      <c r="GX766"/>
      <c r="GY766"/>
      <c r="GZ766"/>
      <c r="HA766"/>
      <c r="HB766"/>
      <c r="HC766"/>
      <c r="HD766"/>
      <c r="HE766"/>
      <c r="HF766"/>
      <c r="HG766"/>
      <c r="HH766"/>
      <c r="HI766"/>
      <c r="HJ766"/>
      <c r="HK766"/>
      <c r="HL766"/>
      <c r="HM766"/>
      <c r="HN766"/>
      <c r="HO766"/>
      <c r="HP766"/>
      <c r="HQ766"/>
      <c r="HR766"/>
      <c r="HS766"/>
      <c r="HT766"/>
      <c r="HU766"/>
      <c r="HV766"/>
      <c r="HW766"/>
      <c r="HX766"/>
      <c r="HY766"/>
      <c r="HZ766"/>
      <c r="IA766"/>
    </row>
    <row r="767" spans="1:235" ht="11.25">
      <c r="A767" s="20" t="s">
        <v>7</v>
      </c>
      <c r="B767" s="7"/>
      <c r="C767" s="7"/>
      <c r="D767" s="142"/>
      <c r="E767" s="143"/>
      <c r="F767" s="143"/>
      <c r="G767" s="14"/>
      <c r="H767" s="14"/>
      <c r="I767" s="14"/>
      <c r="J767" s="14"/>
      <c r="K767" s="14"/>
      <c r="L767" s="14"/>
      <c r="M767" s="14"/>
      <c r="N767" s="14"/>
      <c r="O767" s="14"/>
      <c r="P767" s="14"/>
      <c r="Q767" s="71"/>
      <c r="R767"/>
      <c r="S767"/>
      <c r="T767"/>
      <c r="U767"/>
      <c r="V767"/>
      <c r="W767"/>
      <c r="X767"/>
      <c r="Y767"/>
      <c r="Z767"/>
      <c r="AA767"/>
      <c r="AB767"/>
      <c r="AC767"/>
      <c r="AD767"/>
      <c r="AE767"/>
      <c r="AF767"/>
      <c r="AG767"/>
      <c r="AH767"/>
      <c r="AI767"/>
      <c r="AJ767"/>
      <c r="AK767"/>
      <c r="AL767"/>
      <c r="AM767"/>
      <c r="AN767"/>
      <c r="AO767"/>
      <c r="AP767"/>
      <c r="AQ767"/>
      <c r="AR767"/>
      <c r="AS767"/>
      <c r="AT767"/>
      <c r="AU767"/>
      <c r="AV767"/>
      <c r="AW767"/>
      <c r="AX767"/>
      <c r="AY767"/>
      <c r="AZ767"/>
      <c r="BA767"/>
      <c r="BB767"/>
      <c r="BC767"/>
      <c r="BD767"/>
      <c r="BE767"/>
      <c r="BF767"/>
      <c r="BG767"/>
      <c r="BH767"/>
      <c r="BI767"/>
      <c r="BJ767"/>
      <c r="BK767"/>
      <c r="BL767"/>
      <c r="BM767"/>
      <c r="BN767"/>
      <c r="BO767"/>
      <c r="BP767"/>
      <c r="BQ767"/>
      <c r="BR767"/>
      <c r="BS767"/>
      <c r="BT767"/>
      <c r="BU767"/>
      <c r="BV767"/>
      <c r="BW767"/>
      <c r="BX767"/>
      <c r="BY767"/>
      <c r="BZ767"/>
      <c r="CA767"/>
      <c r="CB767"/>
      <c r="CC767"/>
      <c r="CD767"/>
      <c r="CE767"/>
      <c r="CF767"/>
      <c r="CG767"/>
      <c r="CH767"/>
      <c r="CI767"/>
      <c r="CJ767"/>
      <c r="CK767"/>
      <c r="CL767"/>
      <c r="CM767"/>
      <c r="CN767"/>
      <c r="CO767"/>
      <c r="CP767"/>
      <c r="CQ767"/>
      <c r="CR767"/>
      <c r="CS767"/>
      <c r="CT767"/>
      <c r="CU767"/>
      <c r="CV767"/>
      <c r="CW767"/>
      <c r="CX767"/>
      <c r="CY767"/>
      <c r="CZ767"/>
      <c r="DA767"/>
      <c r="DB767"/>
      <c r="DC767"/>
      <c r="DD767"/>
      <c r="DE767"/>
      <c r="DF767"/>
      <c r="DG767"/>
      <c r="DH767"/>
      <c r="DI767"/>
      <c r="DJ767"/>
      <c r="DK767"/>
      <c r="DL767"/>
      <c r="DM767"/>
      <c r="DN767"/>
      <c r="DO767"/>
      <c r="DP767"/>
      <c r="DQ767"/>
      <c r="DR767"/>
      <c r="DS767"/>
      <c r="DT767"/>
      <c r="DU767"/>
      <c r="DV767"/>
      <c r="DW767"/>
      <c r="DX767"/>
      <c r="DY767"/>
      <c r="DZ767"/>
      <c r="EA767"/>
      <c r="EB767"/>
      <c r="EC767"/>
      <c r="ED767"/>
      <c r="EE767"/>
      <c r="EF767"/>
      <c r="EG767"/>
      <c r="EH767"/>
      <c r="EI767"/>
      <c r="EJ767"/>
      <c r="EK767"/>
      <c r="EL767"/>
      <c r="EM767"/>
      <c r="EN767"/>
      <c r="EO767"/>
      <c r="EP767"/>
      <c r="EQ767"/>
      <c r="ER767"/>
      <c r="ES767"/>
      <c r="ET767"/>
      <c r="EU767"/>
      <c r="EV767"/>
      <c r="EW767"/>
      <c r="EX767"/>
      <c r="EY767"/>
      <c r="EZ767"/>
      <c r="FA767"/>
      <c r="FB767"/>
      <c r="FC767"/>
      <c r="FD767"/>
      <c r="FE767"/>
      <c r="FF767"/>
      <c r="FG767"/>
      <c r="FH767"/>
      <c r="FI767"/>
      <c r="FJ767"/>
      <c r="FK767"/>
      <c r="FL767"/>
      <c r="FM767"/>
      <c r="FN767"/>
      <c r="FO767"/>
      <c r="FP767"/>
      <c r="FQ767"/>
      <c r="FR767"/>
      <c r="FS767"/>
      <c r="FT767"/>
      <c r="FU767"/>
      <c r="FV767"/>
      <c r="FW767"/>
      <c r="FX767"/>
      <c r="FY767"/>
      <c r="FZ767"/>
      <c r="GA767"/>
      <c r="GB767"/>
      <c r="GC767"/>
      <c r="GD767"/>
      <c r="GE767"/>
      <c r="GF767"/>
      <c r="GG767"/>
      <c r="GH767"/>
      <c r="GI767"/>
      <c r="GJ767"/>
      <c r="GK767"/>
      <c r="GL767"/>
      <c r="GM767"/>
      <c r="GN767"/>
      <c r="GO767"/>
      <c r="GP767"/>
      <c r="GQ767"/>
      <c r="GR767"/>
      <c r="GS767"/>
      <c r="GT767"/>
      <c r="GU767"/>
      <c r="GV767"/>
      <c r="GW767"/>
      <c r="GX767"/>
      <c r="GY767"/>
      <c r="GZ767"/>
      <c r="HA767"/>
      <c r="HB767"/>
      <c r="HC767"/>
      <c r="HD767"/>
      <c r="HE767"/>
      <c r="HF767"/>
      <c r="HG767"/>
      <c r="HH767"/>
      <c r="HI767"/>
      <c r="HJ767"/>
      <c r="HK767"/>
      <c r="HL767"/>
      <c r="HM767"/>
      <c r="HN767"/>
      <c r="HO767"/>
      <c r="HP767"/>
      <c r="HQ767"/>
      <c r="HR767"/>
      <c r="HS767"/>
      <c r="HT767"/>
      <c r="HU767"/>
      <c r="HV767"/>
      <c r="HW767"/>
      <c r="HX767"/>
      <c r="HY767"/>
      <c r="HZ767"/>
      <c r="IA767"/>
    </row>
    <row r="768" spans="1:235" ht="22.5">
      <c r="A768" s="21" t="s">
        <v>329</v>
      </c>
      <c r="B768" s="7"/>
      <c r="C768" s="7"/>
      <c r="D768" s="142"/>
      <c r="E768" s="143"/>
      <c r="F768" s="143"/>
      <c r="G768" s="14"/>
      <c r="H768" s="14">
        <f>H762/H765</f>
        <v>418560</v>
      </c>
      <c r="I768" s="14"/>
      <c r="J768" s="14">
        <f t="shared" si="50"/>
        <v>418560</v>
      </c>
      <c r="K768" s="14"/>
      <c r="L768" s="14"/>
      <c r="M768" s="14"/>
      <c r="N768" s="14"/>
      <c r="O768" s="14">
        <f>O762/O765</f>
        <v>7041750</v>
      </c>
      <c r="P768" s="14">
        <f>O768</f>
        <v>7041750</v>
      </c>
      <c r="Q768" s="71"/>
      <c r="R768"/>
      <c r="S768"/>
      <c r="T768"/>
      <c r="U768"/>
      <c r="V768"/>
      <c r="W768"/>
      <c r="X768"/>
      <c r="Y768"/>
      <c r="Z768"/>
      <c r="AA768"/>
      <c r="AB768"/>
      <c r="AC768"/>
      <c r="AD768"/>
      <c r="AE768"/>
      <c r="AF768"/>
      <c r="AG768"/>
      <c r="AH768"/>
      <c r="AI768"/>
      <c r="AJ768"/>
      <c r="AK768"/>
      <c r="AL768"/>
      <c r="AM768"/>
      <c r="AN768"/>
      <c r="AO768"/>
      <c r="AP768"/>
      <c r="AQ768"/>
      <c r="AR768"/>
      <c r="AS768"/>
      <c r="AT768"/>
      <c r="AU768"/>
      <c r="AV768"/>
      <c r="AW768"/>
      <c r="AX768"/>
      <c r="AY768"/>
      <c r="AZ768"/>
      <c r="BA768"/>
      <c r="BB768"/>
      <c r="BC768"/>
      <c r="BD768"/>
      <c r="BE768"/>
      <c r="BF768"/>
      <c r="BG768"/>
      <c r="BH768"/>
      <c r="BI768"/>
      <c r="BJ768"/>
      <c r="BK768"/>
      <c r="BL768"/>
      <c r="BM768"/>
      <c r="BN768"/>
      <c r="BO768"/>
      <c r="BP768"/>
      <c r="BQ768"/>
      <c r="BR768"/>
      <c r="BS768"/>
      <c r="BT768"/>
      <c r="BU768"/>
      <c r="BV768"/>
      <c r="BW768"/>
      <c r="BX768"/>
      <c r="BY768"/>
      <c r="BZ768"/>
      <c r="CA768"/>
      <c r="CB768"/>
      <c r="CC768"/>
      <c r="CD768"/>
      <c r="CE768"/>
      <c r="CF768"/>
      <c r="CG768"/>
      <c r="CH768"/>
      <c r="CI768"/>
      <c r="CJ768"/>
      <c r="CK768"/>
      <c r="CL768"/>
      <c r="CM768"/>
      <c r="CN768"/>
      <c r="CO768"/>
      <c r="CP768"/>
      <c r="CQ768"/>
      <c r="CR768"/>
      <c r="CS768"/>
      <c r="CT768"/>
      <c r="CU768"/>
      <c r="CV768"/>
      <c r="CW768"/>
      <c r="CX768"/>
      <c r="CY768"/>
      <c r="CZ768"/>
      <c r="DA768"/>
      <c r="DB768"/>
      <c r="DC768"/>
      <c r="DD768"/>
      <c r="DE768"/>
      <c r="DF768"/>
      <c r="DG768"/>
      <c r="DH768"/>
      <c r="DI768"/>
      <c r="DJ768"/>
      <c r="DK768"/>
      <c r="DL768"/>
      <c r="DM768"/>
      <c r="DN768"/>
      <c r="DO768"/>
      <c r="DP768"/>
      <c r="DQ768"/>
      <c r="DR768"/>
      <c r="DS768"/>
      <c r="DT768"/>
      <c r="DU768"/>
      <c r="DV768"/>
      <c r="DW768"/>
      <c r="DX768"/>
      <c r="DY768"/>
      <c r="DZ768"/>
      <c r="EA768"/>
      <c r="EB768"/>
      <c r="EC768"/>
      <c r="ED768"/>
      <c r="EE768"/>
      <c r="EF768"/>
      <c r="EG768"/>
      <c r="EH768"/>
      <c r="EI768"/>
      <c r="EJ768"/>
      <c r="EK768"/>
      <c r="EL768"/>
      <c r="EM768"/>
      <c r="EN768"/>
      <c r="EO768"/>
      <c r="EP768"/>
      <c r="EQ768"/>
      <c r="ER768"/>
      <c r="ES768"/>
      <c r="ET768"/>
      <c r="EU768"/>
      <c r="EV768"/>
      <c r="EW768"/>
      <c r="EX768"/>
      <c r="EY768"/>
      <c r="EZ768"/>
      <c r="FA768"/>
      <c r="FB768"/>
      <c r="FC768"/>
      <c r="FD768"/>
      <c r="FE768"/>
      <c r="FF768"/>
      <c r="FG768"/>
      <c r="FH768"/>
      <c r="FI768"/>
      <c r="FJ768"/>
      <c r="FK768"/>
      <c r="FL768"/>
      <c r="FM768"/>
      <c r="FN768"/>
      <c r="FO768"/>
      <c r="FP768"/>
      <c r="FQ768"/>
      <c r="FR768"/>
      <c r="FS768"/>
      <c r="FT768"/>
      <c r="FU768"/>
      <c r="FV768"/>
      <c r="FW768"/>
      <c r="FX768"/>
      <c r="FY768"/>
      <c r="FZ768"/>
      <c r="GA768"/>
      <c r="GB768"/>
      <c r="GC768"/>
      <c r="GD768"/>
      <c r="GE768"/>
      <c r="GF768"/>
      <c r="GG768"/>
      <c r="GH768"/>
      <c r="GI768"/>
      <c r="GJ768"/>
      <c r="GK768"/>
      <c r="GL768"/>
      <c r="GM768"/>
      <c r="GN768"/>
      <c r="GO768"/>
      <c r="GP768"/>
      <c r="GQ768"/>
      <c r="GR768"/>
      <c r="GS768"/>
      <c r="GT768"/>
      <c r="GU768"/>
      <c r="GV768"/>
      <c r="GW768"/>
      <c r="GX768"/>
      <c r="GY768"/>
      <c r="GZ768"/>
      <c r="HA768"/>
      <c r="HB768"/>
      <c r="HC768"/>
      <c r="HD768"/>
      <c r="HE768"/>
      <c r="HF768"/>
      <c r="HG768"/>
      <c r="HH768"/>
      <c r="HI768"/>
      <c r="HJ768"/>
      <c r="HK768"/>
      <c r="HL768"/>
      <c r="HM768"/>
      <c r="HN768"/>
      <c r="HO768"/>
      <c r="HP768"/>
      <c r="HQ768"/>
      <c r="HR768"/>
      <c r="HS768"/>
      <c r="HT768"/>
      <c r="HU768"/>
      <c r="HV768"/>
      <c r="HW768"/>
      <c r="HX768"/>
      <c r="HY768"/>
      <c r="HZ768"/>
      <c r="IA768"/>
    </row>
    <row r="769" spans="1:235" ht="12">
      <c r="A769" s="105" t="s">
        <v>432</v>
      </c>
      <c r="B769" s="75"/>
      <c r="C769" s="75"/>
      <c r="D769" s="183"/>
      <c r="E769" s="183"/>
      <c r="F769" s="183"/>
      <c r="G769" s="76"/>
      <c r="H769" s="87">
        <f>H771</f>
        <v>-2804000</v>
      </c>
      <c r="I769" s="87"/>
      <c r="J769" s="87">
        <f>H769</f>
        <v>-2804000</v>
      </c>
      <c r="K769" s="87"/>
      <c r="L769" s="87"/>
      <c r="M769" s="87"/>
      <c r="N769" s="87"/>
      <c r="O769" s="87">
        <f>O771</f>
        <v>-2104092</v>
      </c>
      <c r="P769" s="87">
        <f>O769</f>
        <v>-2104092</v>
      </c>
      <c r="Q769" s="71"/>
      <c r="R769"/>
      <c r="S769"/>
      <c r="T769"/>
      <c r="U769"/>
      <c r="V769"/>
      <c r="W769"/>
      <c r="X769"/>
      <c r="Y769"/>
      <c r="Z769"/>
      <c r="AA769"/>
      <c r="AB769"/>
      <c r="AC769"/>
      <c r="AD769"/>
      <c r="AE769"/>
      <c r="AF769"/>
      <c r="AG769"/>
      <c r="AH769"/>
      <c r="AI769"/>
      <c r="AJ769"/>
      <c r="AK769"/>
      <c r="AL769"/>
      <c r="AM769"/>
      <c r="AN769"/>
      <c r="AO769"/>
      <c r="AP769"/>
      <c r="AQ769"/>
      <c r="AR769"/>
      <c r="AS769"/>
      <c r="AT769"/>
      <c r="AU769"/>
      <c r="AV769"/>
      <c r="AW769"/>
      <c r="AX769"/>
      <c r="AY769"/>
      <c r="AZ769"/>
      <c r="BA769"/>
      <c r="BB769"/>
      <c r="BC769"/>
      <c r="BD769"/>
      <c r="BE769"/>
      <c r="BF769"/>
      <c r="BG769"/>
      <c r="BH769"/>
      <c r="BI769"/>
      <c r="BJ769"/>
      <c r="BK769"/>
      <c r="BL769"/>
      <c r="BM769"/>
      <c r="BN769"/>
      <c r="BO769"/>
      <c r="BP769"/>
      <c r="BQ769"/>
      <c r="BR769"/>
      <c r="BS769"/>
      <c r="BT769"/>
      <c r="BU769"/>
      <c r="BV769"/>
      <c r="BW769"/>
      <c r="BX769"/>
      <c r="BY769"/>
      <c r="BZ769"/>
      <c r="CA769"/>
      <c r="CB769"/>
      <c r="CC769"/>
      <c r="CD769"/>
      <c r="CE769"/>
      <c r="CF769"/>
      <c r="CG769"/>
      <c r="CH769"/>
      <c r="CI769"/>
      <c r="CJ769"/>
      <c r="CK769"/>
      <c r="CL769"/>
      <c r="CM769"/>
      <c r="CN769"/>
      <c r="CO769"/>
      <c r="CP769"/>
      <c r="CQ769"/>
      <c r="CR769"/>
      <c r="CS769"/>
      <c r="CT769"/>
      <c r="CU769"/>
      <c r="CV769"/>
      <c r="CW769"/>
      <c r="CX769"/>
      <c r="CY769"/>
      <c r="CZ769"/>
      <c r="DA769"/>
      <c r="DB769"/>
      <c r="DC769"/>
      <c r="DD769"/>
      <c r="DE769"/>
      <c r="DF769"/>
      <c r="DG769"/>
      <c r="DH769"/>
      <c r="DI769"/>
      <c r="DJ769"/>
      <c r="DK769"/>
      <c r="DL769"/>
      <c r="DM769"/>
      <c r="DN769"/>
      <c r="DO769"/>
      <c r="DP769"/>
      <c r="DQ769"/>
      <c r="DR769"/>
      <c r="DS769"/>
      <c r="DT769"/>
      <c r="DU769"/>
      <c r="DV769"/>
      <c r="DW769"/>
      <c r="DX769"/>
      <c r="DY769"/>
      <c r="DZ769"/>
      <c r="EA769"/>
      <c r="EB769"/>
      <c r="EC769"/>
      <c r="ED769"/>
      <c r="EE769"/>
      <c r="EF769"/>
      <c r="EG769"/>
      <c r="EH769"/>
      <c r="EI769"/>
      <c r="EJ769"/>
      <c r="EK769"/>
      <c r="EL769"/>
      <c r="EM769"/>
      <c r="EN769"/>
      <c r="EO769"/>
      <c r="EP769"/>
      <c r="EQ769"/>
      <c r="ER769"/>
      <c r="ES769"/>
      <c r="ET769"/>
      <c r="EU769"/>
      <c r="EV769"/>
      <c r="EW769"/>
      <c r="EX769"/>
      <c r="EY769"/>
      <c r="EZ769"/>
      <c r="FA769"/>
      <c r="FB769"/>
      <c r="FC769"/>
      <c r="FD769"/>
      <c r="FE769"/>
      <c r="FF769"/>
      <c r="FG769"/>
      <c r="FH769"/>
      <c r="FI769"/>
      <c r="FJ769"/>
      <c r="FK769"/>
      <c r="FL769"/>
      <c r="FM769"/>
      <c r="FN769"/>
      <c r="FO769"/>
      <c r="FP769"/>
      <c r="FQ769"/>
      <c r="FR769"/>
      <c r="FS769"/>
      <c r="FT769"/>
      <c r="FU769"/>
      <c r="FV769"/>
      <c r="FW769"/>
      <c r="FX769"/>
      <c r="FY769"/>
      <c r="FZ769"/>
      <c r="GA769"/>
      <c r="GB769"/>
      <c r="GC769"/>
      <c r="GD769"/>
      <c r="GE769"/>
      <c r="GF769"/>
      <c r="GG769"/>
      <c r="GH769"/>
      <c r="GI769"/>
      <c r="GJ769"/>
      <c r="GK769"/>
      <c r="GL769"/>
      <c r="GM769"/>
      <c r="GN769"/>
      <c r="GO769"/>
      <c r="GP769"/>
      <c r="GQ769"/>
      <c r="GR769"/>
      <c r="GS769"/>
      <c r="GT769"/>
      <c r="GU769"/>
      <c r="GV769"/>
      <c r="GW769"/>
      <c r="GX769"/>
      <c r="GY769"/>
      <c r="GZ769"/>
      <c r="HA769"/>
      <c r="HB769"/>
      <c r="HC769"/>
      <c r="HD769"/>
      <c r="HE769"/>
      <c r="HF769"/>
      <c r="HG769"/>
      <c r="HH769"/>
      <c r="HI769"/>
      <c r="HJ769"/>
      <c r="HK769"/>
      <c r="HL769"/>
      <c r="HM769"/>
      <c r="HN769"/>
      <c r="HO769"/>
      <c r="HP769"/>
      <c r="HQ769"/>
      <c r="HR769"/>
      <c r="HS769"/>
      <c r="HT769"/>
      <c r="HU769"/>
      <c r="HV769"/>
      <c r="HW769"/>
      <c r="HX769"/>
      <c r="HY769"/>
      <c r="HZ769"/>
      <c r="IA769"/>
    </row>
    <row r="770" spans="1:235" ht="17.25" customHeight="1">
      <c r="A770" s="21" t="s">
        <v>410</v>
      </c>
      <c r="B770" s="7"/>
      <c r="C770" s="7"/>
      <c r="D770" s="142"/>
      <c r="E770" s="143"/>
      <c r="F770" s="143"/>
      <c r="G770" s="14"/>
      <c r="H770" s="14"/>
      <c r="I770" s="14"/>
      <c r="J770" s="14"/>
      <c r="K770" s="14"/>
      <c r="L770" s="14"/>
      <c r="M770" s="14"/>
      <c r="N770" s="14"/>
      <c r="O770" s="14"/>
      <c r="P770" s="14"/>
      <c r="Q770" s="71"/>
      <c r="R770"/>
      <c r="S770"/>
      <c r="T770"/>
      <c r="U770"/>
      <c r="V770"/>
      <c r="W770"/>
      <c r="X770"/>
      <c r="Y770"/>
      <c r="Z770"/>
      <c r="AA770"/>
      <c r="AB770"/>
      <c r="AC770"/>
      <c r="AD770"/>
      <c r="AE770"/>
      <c r="AF770"/>
      <c r="AG770"/>
      <c r="AH770"/>
      <c r="AI770"/>
      <c r="AJ770"/>
      <c r="AK770"/>
      <c r="AL770"/>
      <c r="AM770"/>
      <c r="AN770"/>
      <c r="AO770"/>
      <c r="AP770"/>
      <c r="AQ770"/>
      <c r="AR770"/>
      <c r="AS770"/>
      <c r="AT770"/>
      <c r="AU770"/>
      <c r="AV770"/>
      <c r="AW770"/>
      <c r="AX770"/>
      <c r="AY770"/>
      <c r="AZ770"/>
      <c r="BA770"/>
      <c r="BB770"/>
      <c r="BC770"/>
      <c r="BD770"/>
      <c r="BE770"/>
      <c r="BF770"/>
      <c r="BG770"/>
      <c r="BH770"/>
      <c r="BI770"/>
      <c r="BJ770"/>
      <c r="BK770"/>
      <c r="BL770"/>
      <c r="BM770"/>
      <c r="BN770"/>
      <c r="BO770"/>
      <c r="BP770"/>
      <c r="BQ770"/>
      <c r="BR770"/>
      <c r="BS770"/>
      <c r="BT770"/>
      <c r="BU770"/>
      <c r="BV770"/>
      <c r="BW770"/>
      <c r="BX770"/>
      <c r="BY770"/>
      <c r="BZ770"/>
      <c r="CA770"/>
      <c r="CB770"/>
      <c r="CC770"/>
      <c r="CD770"/>
      <c r="CE770"/>
      <c r="CF770"/>
      <c r="CG770"/>
      <c r="CH770"/>
      <c r="CI770"/>
      <c r="CJ770"/>
      <c r="CK770"/>
      <c r="CL770"/>
      <c r="CM770"/>
      <c r="CN770"/>
      <c r="CO770"/>
      <c r="CP770"/>
      <c r="CQ770"/>
      <c r="CR770"/>
      <c r="CS770"/>
      <c r="CT770"/>
      <c r="CU770"/>
      <c r="CV770"/>
      <c r="CW770"/>
      <c r="CX770"/>
      <c r="CY770"/>
      <c r="CZ770"/>
      <c r="DA770"/>
      <c r="DB770"/>
      <c r="DC770"/>
      <c r="DD770"/>
      <c r="DE770"/>
      <c r="DF770"/>
      <c r="DG770"/>
      <c r="DH770"/>
      <c r="DI770"/>
      <c r="DJ770"/>
      <c r="DK770"/>
      <c r="DL770"/>
      <c r="DM770"/>
      <c r="DN770"/>
      <c r="DO770"/>
      <c r="DP770"/>
      <c r="DQ770"/>
      <c r="DR770"/>
      <c r="DS770"/>
      <c r="DT770"/>
      <c r="DU770"/>
      <c r="DV770"/>
      <c r="DW770"/>
      <c r="DX770"/>
      <c r="DY770"/>
      <c r="DZ770"/>
      <c r="EA770"/>
      <c r="EB770"/>
      <c r="EC770"/>
      <c r="ED770"/>
      <c r="EE770"/>
      <c r="EF770"/>
      <c r="EG770"/>
      <c r="EH770"/>
      <c r="EI770"/>
      <c r="EJ770"/>
      <c r="EK770"/>
      <c r="EL770"/>
      <c r="EM770"/>
      <c r="EN770"/>
      <c r="EO770"/>
      <c r="EP770"/>
      <c r="EQ770"/>
      <c r="ER770"/>
      <c r="ES770"/>
      <c r="ET770"/>
      <c r="EU770"/>
      <c r="EV770"/>
      <c r="EW770"/>
      <c r="EX770"/>
      <c r="EY770"/>
      <c r="EZ770"/>
      <c r="FA770"/>
      <c r="FB770"/>
      <c r="FC770"/>
      <c r="FD770"/>
      <c r="FE770"/>
      <c r="FF770"/>
      <c r="FG770"/>
      <c r="FH770"/>
      <c r="FI770"/>
      <c r="FJ770"/>
      <c r="FK770"/>
      <c r="FL770"/>
      <c r="FM770"/>
      <c r="FN770"/>
      <c r="FO770"/>
      <c r="FP770"/>
      <c r="FQ770"/>
      <c r="FR770"/>
      <c r="FS770"/>
      <c r="FT770"/>
      <c r="FU770"/>
      <c r="FV770"/>
      <c r="FW770"/>
      <c r="FX770"/>
      <c r="FY770"/>
      <c r="FZ770"/>
      <c r="GA770"/>
      <c r="GB770"/>
      <c r="GC770"/>
      <c r="GD770"/>
      <c r="GE770"/>
      <c r="GF770"/>
      <c r="GG770"/>
      <c r="GH770"/>
      <c r="GI770"/>
      <c r="GJ770"/>
      <c r="GK770"/>
      <c r="GL770"/>
      <c r="GM770"/>
      <c r="GN770"/>
      <c r="GO770"/>
      <c r="GP770"/>
      <c r="GQ770"/>
      <c r="GR770"/>
      <c r="GS770"/>
      <c r="GT770"/>
      <c r="GU770"/>
      <c r="GV770"/>
      <c r="GW770"/>
      <c r="GX770"/>
      <c r="GY770"/>
      <c r="GZ770"/>
      <c r="HA770"/>
      <c r="HB770"/>
      <c r="HC770"/>
      <c r="HD770"/>
      <c r="HE770"/>
      <c r="HF770"/>
      <c r="HG770"/>
      <c r="HH770"/>
      <c r="HI770"/>
      <c r="HJ770"/>
      <c r="HK770"/>
      <c r="HL770"/>
      <c r="HM770"/>
      <c r="HN770"/>
      <c r="HO770"/>
      <c r="HP770"/>
      <c r="HQ770"/>
      <c r="HR770"/>
      <c r="HS770"/>
      <c r="HT770"/>
      <c r="HU770"/>
      <c r="HV770"/>
      <c r="HW770"/>
      <c r="HX770"/>
      <c r="HY770"/>
      <c r="HZ770"/>
      <c r="IA770"/>
    </row>
    <row r="771" spans="1:235" ht="22.5">
      <c r="A771" s="80" t="s">
        <v>411</v>
      </c>
      <c r="B771" s="75"/>
      <c r="C771" s="75"/>
      <c r="D771" s="183"/>
      <c r="E771" s="183"/>
      <c r="F771" s="183"/>
      <c r="G771" s="76"/>
      <c r="H771" s="87">
        <f>H773</f>
        <v>-2804000</v>
      </c>
      <c r="I771" s="87"/>
      <c r="J771" s="87">
        <f>H771</f>
        <v>-2804000</v>
      </c>
      <c r="K771" s="87"/>
      <c r="L771" s="87"/>
      <c r="M771" s="87"/>
      <c r="N771" s="87"/>
      <c r="O771" s="87">
        <f>O773</f>
        <v>-2104092</v>
      </c>
      <c r="P771" s="87">
        <f>O771</f>
        <v>-2104092</v>
      </c>
      <c r="Q771" s="71"/>
      <c r="R771"/>
      <c r="S771"/>
      <c r="T771"/>
      <c r="U771"/>
      <c r="V771"/>
      <c r="W771"/>
      <c r="X771"/>
      <c r="Y771"/>
      <c r="Z771"/>
      <c r="AA771"/>
      <c r="AB771"/>
      <c r="AC771"/>
      <c r="AD771"/>
      <c r="AE771"/>
      <c r="AF771"/>
      <c r="AG771"/>
      <c r="AH771"/>
      <c r="AI771"/>
      <c r="AJ771"/>
      <c r="AK771"/>
      <c r="AL771"/>
      <c r="AM771"/>
      <c r="AN771"/>
      <c r="AO771"/>
      <c r="AP771"/>
      <c r="AQ771"/>
      <c r="AR771"/>
      <c r="AS771"/>
      <c r="AT771"/>
      <c r="AU771"/>
      <c r="AV771"/>
      <c r="AW771"/>
      <c r="AX771"/>
      <c r="AY771"/>
      <c r="AZ771"/>
      <c r="BA771"/>
      <c r="BB771"/>
      <c r="BC771"/>
      <c r="BD771"/>
      <c r="BE771"/>
      <c r="BF771"/>
      <c r="BG771"/>
      <c r="BH771"/>
      <c r="BI771"/>
      <c r="BJ771"/>
      <c r="BK771"/>
      <c r="BL771"/>
      <c r="BM771"/>
      <c r="BN771"/>
      <c r="BO771"/>
      <c r="BP771"/>
      <c r="BQ771"/>
      <c r="BR771"/>
      <c r="BS771"/>
      <c r="BT771"/>
      <c r="BU771"/>
      <c r="BV771"/>
      <c r="BW771"/>
      <c r="BX771"/>
      <c r="BY771"/>
      <c r="BZ771"/>
      <c r="CA771"/>
      <c r="CB771"/>
      <c r="CC771"/>
      <c r="CD771"/>
      <c r="CE771"/>
      <c r="CF771"/>
      <c r="CG771"/>
      <c r="CH771"/>
      <c r="CI771"/>
      <c r="CJ771"/>
      <c r="CK771"/>
      <c r="CL771"/>
      <c r="CM771"/>
      <c r="CN771"/>
      <c r="CO771"/>
      <c r="CP771"/>
      <c r="CQ771"/>
      <c r="CR771"/>
      <c r="CS771"/>
      <c r="CT771"/>
      <c r="CU771"/>
      <c r="CV771"/>
      <c r="CW771"/>
      <c r="CX771"/>
      <c r="CY771"/>
      <c r="CZ771"/>
      <c r="DA771"/>
      <c r="DB771"/>
      <c r="DC771"/>
      <c r="DD771"/>
      <c r="DE771"/>
      <c r="DF771"/>
      <c r="DG771"/>
      <c r="DH771"/>
      <c r="DI771"/>
      <c r="DJ771"/>
      <c r="DK771"/>
      <c r="DL771"/>
      <c r="DM771"/>
      <c r="DN771"/>
      <c r="DO771"/>
      <c r="DP771"/>
      <c r="DQ771"/>
      <c r="DR771"/>
      <c r="DS771"/>
      <c r="DT771"/>
      <c r="DU771"/>
      <c r="DV771"/>
      <c r="DW771"/>
      <c r="DX771"/>
      <c r="DY771"/>
      <c r="DZ771"/>
      <c r="EA771"/>
      <c r="EB771"/>
      <c r="EC771"/>
      <c r="ED771"/>
      <c r="EE771"/>
      <c r="EF771"/>
      <c r="EG771"/>
      <c r="EH771"/>
      <c r="EI771"/>
      <c r="EJ771"/>
      <c r="EK771"/>
      <c r="EL771"/>
      <c r="EM771"/>
      <c r="EN771"/>
      <c r="EO771"/>
      <c r="EP771"/>
      <c r="EQ771"/>
      <c r="ER771"/>
      <c r="ES771"/>
      <c r="ET771"/>
      <c r="EU771"/>
      <c r="EV771"/>
      <c r="EW771"/>
      <c r="EX771"/>
      <c r="EY771"/>
      <c r="EZ771"/>
      <c r="FA771"/>
      <c r="FB771"/>
      <c r="FC771"/>
      <c r="FD771"/>
      <c r="FE771"/>
      <c r="FF771"/>
      <c r="FG771"/>
      <c r="FH771"/>
      <c r="FI771"/>
      <c r="FJ771"/>
      <c r="FK771"/>
      <c r="FL771"/>
      <c r="FM771"/>
      <c r="FN771"/>
      <c r="FO771"/>
      <c r="FP771"/>
      <c r="FQ771"/>
      <c r="FR771"/>
      <c r="FS771"/>
      <c r="FT771"/>
      <c r="FU771"/>
      <c r="FV771"/>
      <c r="FW771"/>
      <c r="FX771"/>
      <c r="FY771"/>
      <c r="FZ771"/>
      <c r="GA771"/>
      <c r="GB771"/>
      <c r="GC771"/>
      <c r="GD771"/>
      <c r="GE771"/>
      <c r="GF771"/>
      <c r="GG771"/>
      <c r="GH771"/>
      <c r="GI771"/>
      <c r="GJ771"/>
      <c r="GK771"/>
      <c r="GL771"/>
      <c r="GM771"/>
      <c r="GN771"/>
      <c r="GO771"/>
      <c r="GP771"/>
      <c r="GQ771"/>
      <c r="GR771"/>
      <c r="GS771"/>
      <c r="GT771"/>
      <c r="GU771"/>
      <c r="GV771"/>
      <c r="GW771"/>
      <c r="GX771"/>
      <c r="GY771"/>
      <c r="GZ771"/>
      <c r="HA771"/>
      <c r="HB771"/>
      <c r="HC771"/>
      <c r="HD771"/>
      <c r="HE771"/>
      <c r="HF771"/>
      <c r="HG771"/>
      <c r="HH771"/>
      <c r="HI771"/>
      <c r="HJ771"/>
      <c r="HK771"/>
      <c r="HL771"/>
      <c r="HM771"/>
      <c r="HN771"/>
      <c r="HO771"/>
      <c r="HP771"/>
      <c r="HQ771"/>
      <c r="HR771"/>
      <c r="HS771"/>
      <c r="HT771"/>
      <c r="HU771"/>
      <c r="HV771"/>
      <c r="HW771"/>
      <c r="HX771"/>
      <c r="HY771"/>
      <c r="HZ771"/>
      <c r="IA771"/>
    </row>
    <row r="772" spans="1:235" ht="11.25">
      <c r="A772" s="20" t="s">
        <v>4</v>
      </c>
      <c r="B772" s="7"/>
      <c r="C772" s="7"/>
      <c r="D772" s="142"/>
      <c r="E772" s="143"/>
      <c r="F772" s="143"/>
      <c r="G772" s="14"/>
      <c r="H772" s="14"/>
      <c r="I772" s="14"/>
      <c r="J772" s="14"/>
      <c r="K772" s="14"/>
      <c r="L772" s="14"/>
      <c r="M772" s="14"/>
      <c r="N772" s="14"/>
      <c r="O772" s="14"/>
      <c r="P772" s="14"/>
      <c r="Q772" s="71"/>
      <c r="R772"/>
      <c r="S772"/>
      <c r="T772"/>
      <c r="U772"/>
      <c r="V772"/>
      <c r="W772"/>
      <c r="X772"/>
      <c r="Y772"/>
      <c r="Z772"/>
      <c r="AA772"/>
      <c r="AB772"/>
      <c r="AC772"/>
      <c r="AD772"/>
      <c r="AE772"/>
      <c r="AF772"/>
      <c r="AG772"/>
      <c r="AH772"/>
      <c r="AI772"/>
      <c r="AJ772"/>
      <c r="AK772"/>
      <c r="AL772"/>
      <c r="AM772"/>
      <c r="AN772"/>
      <c r="AO772"/>
      <c r="AP772"/>
      <c r="AQ772"/>
      <c r="AR772"/>
      <c r="AS772"/>
      <c r="AT772"/>
      <c r="AU772"/>
      <c r="AV772"/>
      <c r="AW772"/>
      <c r="AX772"/>
      <c r="AY772"/>
      <c r="AZ772"/>
      <c r="BA772"/>
      <c r="BB772"/>
      <c r="BC772"/>
      <c r="BD772"/>
      <c r="BE772"/>
      <c r="BF772"/>
      <c r="BG772"/>
      <c r="BH772"/>
      <c r="BI772"/>
      <c r="BJ772"/>
      <c r="BK772"/>
      <c r="BL772"/>
      <c r="BM772"/>
      <c r="BN772"/>
      <c r="BO772"/>
      <c r="BP772"/>
      <c r="BQ772"/>
      <c r="BR772"/>
      <c r="BS772"/>
      <c r="BT772"/>
      <c r="BU772"/>
      <c r="BV772"/>
      <c r="BW772"/>
      <c r="BX772"/>
      <c r="BY772"/>
      <c r="BZ772"/>
      <c r="CA772"/>
      <c r="CB772"/>
      <c r="CC772"/>
      <c r="CD772"/>
      <c r="CE772"/>
      <c r="CF772"/>
      <c r="CG772"/>
      <c r="CH772"/>
      <c r="CI772"/>
      <c r="CJ772"/>
      <c r="CK772"/>
      <c r="CL772"/>
      <c r="CM772"/>
      <c r="CN772"/>
      <c r="CO772"/>
      <c r="CP772"/>
      <c r="CQ772"/>
      <c r="CR772"/>
      <c r="CS772"/>
      <c r="CT772"/>
      <c r="CU772"/>
      <c r="CV772"/>
      <c r="CW772"/>
      <c r="CX772"/>
      <c r="CY772"/>
      <c r="CZ772"/>
      <c r="DA772"/>
      <c r="DB772"/>
      <c r="DC772"/>
      <c r="DD772"/>
      <c r="DE772"/>
      <c r="DF772"/>
      <c r="DG772"/>
      <c r="DH772"/>
      <c r="DI772"/>
      <c r="DJ772"/>
      <c r="DK772"/>
      <c r="DL772"/>
      <c r="DM772"/>
      <c r="DN772"/>
      <c r="DO772"/>
      <c r="DP772"/>
      <c r="DQ772"/>
      <c r="DR772"/>
      <c r="DS772"/>
      <c r="DT772"/>
      <c r="DU772"/>
      <c r="DV772"/>
      <c r="DW772"/>
      <c r="DX772"/>
      <c r="DY772"/>
      <c r="DZ772"/>
      <c r="EA772"/>
      <c r="EB772"/>
      <c r="EC772"/>
      <c r="ED772"/>
      <c r="EE772"/>
      <c r="EF772"/>
      <c r="EG772"/>
      <c r="EH772"/>
      <c r="EI772"/>
      <c r="EJ772"/>
      <c r="EK772"/>
      <c r="EL772"/>
      <c r="EM772"/>
      <c r="EN772"/>
      <c r="EO772"/>
      <c r="EP772"/>
      <c r="EQ772"/>
      <c r="ER772"/>
      <c r="ES772"/>
      <c r="ET772"/>
      <c r="EU772"/>
      <c r="EV772"/>
      <c r="EW772"/>
      <c r="EX772"/>
      <c r="EY772"/>
      <c r="EZ772"/>
      <c r="FA772"/>
      <c r="FB772"/>
      <c r="FC772"/>
      <c r="FD772"/>
      <c r="FE772"/>
      <c r="FF772"/>
      <c r="FG772"/>
      <c r="FH772"/>
      <c r="FI772"/>
      <c r="FJ772"/>
      <c r="FK772"/>
      <c r="FL772"/>
      <c r="FM772"/>
      <c r="FN772"/>
      <c r="FO772"/>
      <c r="FP772"/>
      <c r="FQ772"/>
      <c r="FR772"/>
      <c r="FS772"/>
      <c r="FT772"/>
      <c r="FU772"/>
      <c r="FV772"/>
      <c r="FW772"/>
      <c r="FX772"/>
      <c r="FY772"/>
      <c r="FZ772"/>
      <c r="GA772"/>
      <c r="GB772"/>
      <c r="GC772"/>
      <c r="GD772"/>
      <c r="GE772"/>
      <c r="GF772"/>
      <c r="GG772"/>
      <c r="GH772"/>
      <c r="GI772"/>
      <c r="GJ772"/>
      <c r="GK772"/>
      <c r="GL772"/>
      <c r="GM772"/>
      <c r="GN772"/>
      <c r="GO772"/>
      <c r="GP772"/>
      <c r="GQ772"/>
      <c r="GR772"/>
      <c r="GS772"/>
      <c r="GT772"/>
      <c r="GU772"/>
      <c r="GV772"/>
      <c r="GW772"/>
      <c r="GX772"/>
      <c r="GY772"/>
      <c r="GZ772"/>
      <c r="HA772"/>
      <c r="HB772"/>
      <c r="HC772"/>
      <c r="HD772"/>
      <c r="HE772"/>
      <c r="HF772"/>
      <c r="HG772"/>
      <c r="HH772"/>
      <c r="HI772"/>
      <c r="HJ772"/>
      <c r="HK772"/>
      <c r="HL772"/>
      <c r="HM772"/>
      <c r="HN772"/>
      <c r="HO772"/>
      <c r="HP772"/>
      <c r="HQ772"/>
      <c r="HR772"/>
      <c r="HS772"/>
      <c r="HT772"/>
      <c r="HU772"/>
      <c r="HV772"/>
      <c r="HW772"/>
      <c r="HX772"/>
      <c r="HY772"/>
      <c r="HZ772"/>
      <c r="IA772"/>
    </row>
    <row r="773" spans="1:235" ht="22.5">
      <c r="A773" s="21" t="s">
        <v>414</v>
      </c>
      <c r="B773" s="7"/>
      <c r="C773" s="7"/>
      <c r="D773" s="142"/>
      <c r="E773" s="143"/>
      <c r="F773" s="143"/>
      <c r="G773" s="14"/>
      <c r="H773" s="14">
        <v>-2804000</v>
      </c>
      <c r="I773" s="14"/>
      <c r="J773" s="14">
        <f>H773</f>
        <v>-2804000</v>
      </c>
      <c r="K773" s="14"/>
      <c r="L773" s="14"/>
      <c r="M773" s="14"/>
      <c r="N773" s="14"/>
      <c r="O773" s="14">
        <v>-2104092</v>
      </c>
      <c r="P773" s="14">
        <f>O773</f>
        <v>-2104092</v>
      </c>
      <c r="Q773" s="71"/>
      <c r="R773"/>
      <c r="S773"/>
      <c r="T773"/>
      <c r="U773"/>
      <c r="V773"/>
      <c r="W773"/>
      <c r="X773"/>
      <c r="Y773"/>
      <c r="Z773"/>
      <c r="AA773"/>
      <c r="AB773"/>
      <c r="AC773"/>
      <c r="AD773"/>
      <c r="AE773"/>
      <c r="AF773"/>
      <c r="AG773"/>
      <c r="AH773"/>
      <c r="AI773"/>
      <c r="AJ773"/>
      <c r="AK773"/>
      <c r="AL773"/>
      <c r="AM773"/>
      <c r="AN773"/>
      <c r="AO773"/>
      <c r="AP773"/>
      <c r="AQ773"/>
      <c r="AR773"/>
      <c r="AS773"/>
      <c r="AT773"/>
      <c r="AU773"/>
      <c r="AV773"/>
      <c r="AW773"/>
      <c r="AX773"/>
      <c r="AY773"/>
      <c r="AZ773"/>
      <c r="BA773"/>
      <c r="BB773"/>
      <c r="BC773"/>
      <c r="BD773"/>
      <c r="BE773"/>
      <c r="BF773"/>
      <c r="BG773"/>
      <c r="BH773"/>
      <c r="BI773"/>
      <c r="BJ773"/>
      <c r="BK773"/>
      <c r="BL773"/>
      <c r="BM773"/>
      <c r="BN773"/>
      <c r="BO773"/>
      <c r="BP773"/>
      <c r="BQ773"/>
      <c r="BR773"/>
      <c r="BS773"/>
      <c r="BT773"/>
      <c r="BU773"/>
      <c r="BV773"/>
      <c r="BW773"/>
      <c r="BX773"/>
      <c r="BY773"/>
      <c r="BZ773"/>
      <c r="CA773"/>
      <c r="CB773"/>
      <c r="CC773"/>
      <c r="CD773"/>
      <c r="CE773"/>
      <c r="CF773"/>
      <c r="CG773"/>
      <c r="CH773"/>
      <c r="CI773"/>
      <c r="CJ773"/>
      <c r="CK773"/>
      <c r="CL773"/>
      <c r="CM773"/>
      <c r="CN773"/>
      <c r="CO773"/>
      <c r="CP773"/>
      <c r="CQ773"/>
      <c r="CR773"/>
      <c r="CS773"/>
      <c r="CT773"/>
      <c r="CU773"/>
      <c r="CV773"/>
      <c r="CW773"/>
      <c r="CX773"/>
      <c r="CY773"/>
      <c r="CZ773"/>
      <c r="DA773"/>
      <c r="DB773"/>
      <c r="DC773"/>
      <c r="DD773"/>
      <c r="DE773"/>
      <c r="DF773"/>
      <c r="DG773"/>
      <c r="DH773"/>
      <c r="DI773"/>
      <c r="DJ773"/>
      <c r="DK773"/>
      <c r="DL773"/>
      <c r="DM773"/>
      <c r="DN773"/>
      <c r="DO773"/>
      <c r="DP773"/>
      <c r="DQ773"/>
      <c r="DR773"/>
      <c r="DS773"/>
      <c r="DT773"/>
      <c r="DU773"/>
      <c r="DV773"/>
      <c r="DW773"/>
      <c r="DX773"/>
      <c r="DY773"/>
      <c r="DZ773"/>
      <c r="EA773"/>
      <c r="EB773"/>
      <c r="EC773"/>
      <c r="ED773"/>
      <c r="EE773"/>
      <c r="EF773"/>
      <c r="EG773"/>
      <c r="EH773"/>
      <c r="EI773"/>
      <c r="EJ773"/>
      <c r="EK773"/>
      <c r="EL773"/>
      <c r="EM773"/>
      <c r="EN773"/>
      <c r="EO773"/>
      <c r="EP773"/>
      <c r="EQ773"/>
      <c r="ER773"/>
      <c r="ES773"/>
      <c r="ET773"/>
      <c r="EU773"/>
      <c r="EV773"/>
      <c r="EW773"/>
      <c r="EX773"/>
      <c r="EY773"/>
      <c r="EZ773"/>
      <c r="FA773"/>
      <c r="FB773"/>
      <c r="FC773"/>
      <c r="FD773"/>
      <c r="FE773"/>
      <c r="FF773"/>
      <c r="FG773"/>
      <c r="FH773"/>
      <c r="FI773"/>
      <c r="FJ773"/>
      <c r="FK773"/>
      <c r="FL773"/>
      <c r="FM773"/>
      <c r="FN773"/>
      <c r="FO773"/>
      <c r="FP773"/>
      <c r="FQ773"/>
      <c r="FR773"/>
      <c r="FS773"/>
      <c r="FT773"/>
      <c r="FU773"/>
      <c r="FV773"/>
      <c r="FW773"/>
      <c r="FX773"/>
      <c r="FY773"/>
      <c r="FZ773"/>
      <c r="GA773"/>
      <c r="GB773"/>
      <c r="GC773"/>
      <c r="GD773"/>
      <c r="GE773"/>
      <c r="GF773"/>
      <c r="GG773"/>
      <c r="GH773"/>
      <c r="GI773"/>
      <c r="GJ773"/>
      <c r="GK773"/>
      <c r="GL773"/>
      <c r="GM773"/>
      <c r="GN773"/>
      <c r="GO773"/>
      <c r="GP773"/>
      <c r="GQ773"/>
      <c r="GR773"/>
      <c r="GS773"/>
      <c r="GT773"/>
      <c r="GU773"/>
      <c r="GV773"/>
      <c r="GW773"/>
      <c r="GX773"/>
      <c r="GY773"/>
      <c r="GZ773"/>
      <c r="HA773"/>
      <c r="HB773"/>
      <c r="HC773"/>
      <c r="HD773"/>
      <c r="HE773"/>
      <c r="HF773"/>
      <c r="HG773"/>
      <c r="HH773"/>
      <c r="HI773"/>
      <c r="HJ773"/>
      <c r="HK773"/>
      <c r="HL773"/>
      <c r="HM773"/>
      <c r="HN773"/>
      <c r="HO773"/>
      <c r="HP773"/>
      <c r="HQ773"/>
      <c r="HR773"/>
      <c r="HS773"/>
      <c r="HT773"/>
      <c r="HU773"/>
      <c r="HV773"/>
      <c r="HW773"/>
      <c r="HX773"/>
      <c r="HY773"/>
      <c r="HZ773"/>
      <c r="IA773"/>
    </row>
    <row r="774" spans="1:235" ht="11.25">
      <c r="A774" s="20" t="s">
        <v>5</v>
      </c>
      <c r="B774" s="7"/>
      <c r="C774" s="7"/>
      <c r="D774" s="142"/>
      <c r="E774" s="143"/>
      <c r="F774" s="143"/>
      <c r="G774" s="14"/>
      <c r="H774" s="14"/>
      <c r="I774" s="14"/>
      <c r="J774" s="14"/>
      <c r="K774" s="14"/>
      <c r="L774" s="14"/>
      <c r="M774" s="14"/>
      <c r="N774" s="14"/>
      <c r="O774" s="14"/>
      <c r="P774" s="14"/>
      <c r="Q774" s="71"/>
      <c r="R774"/>
      <c r="S774"/>
      <c r="T774"/>
      <c r="U774"/>
      <c r="V774"/>
      <c r="W774"/>
      <c r="X774"/>
      <c r="Y774"/>
      <c r="Z774"/>
      <c r="AA774"/>
      <c r="AB774"/>
      <c r="AC774"/>
      <c r="AD774"/>
      <c r="AE774"/>
      <c r="AF774"/>
      <c r="AG774"/>
      <c r="AH774"/>
      <c r="AI774"/>
      <c r="AJ774"/>
      <c r="AK774"/>
      <c r="AL774"/>
      <c r="AM774"/>
      <c r="AN774"/>
      <c r="AO774"/>
      <c r="AP774"/>
      <c r="AQ774"/>
      <c r="AR774"/>
      <c r="AS774"/>
      <c r="AT774"/>
      <c r="AU774"/>
      <c r="AV774"/>
      <c r="AW774"/>
      <c r="AX774"/>
      <c r="AY774"/>
      <c r="AZ774"/>
      <c r="BA774"/>
      <c r="BB774"/>
      <c r="BC774"/>
      <c r="BD774"/>
      <c r="BE774"/>
      <c r="BF774"/>
      <c r="BG774"/>
      <c r="BH774"/>
      <c r="BI774"/>
      <c r="BJ774"/>
      <c r="BK774"/>
      <c r="BL774"/>
      <c r="BM774"/>
      <c r="BN774"/>
      <c r="BO774"/>
      <c r="BP774"/>
      <c r="BQ774"/>
      <c r="BR774"/>
      <c r="BS774"/>
      <c r="BT774"/>
      <c r="BU774"/>
      <c r="BV774"/>
      <c r="BW774"/>
      <c r="BX774"/>
      <c r="BY774"/>
      <c r="BZ774"/>
      <c r="CA774"/>
      <c r="CB774"/>
      <c r="CC774"/>
      <c r="CD774"/>
      <c r="CE774"/>
      <c r="CF774"/>
      <c r="CG774"/>
      <c r="CH774"/>
      <c r="CI774"/>
      <c r="CJ774"/>
      <c r="CK774"/>
      <c r="CL774"/>
      <c r="CM774"/>
      <c r="CN774"/>
      <c r="CO774"/>
      <c r="CP774"/>
      <c r="CQ774"/>
      <c r="CR774"/>
      <c r="CS774"/>
      <c r="CT774"/>
      <c r="CU774"/>
      <c r="CV774"/>
      <c r="CW774"/>
      <c r="CX774"/>
      <c r="CY774"/>
      <c r="CZ774"/>
      <c r="DA774"/>
      <c r="DB774"/>
      <c r="DC774"/>
      <c r="DD774"/>
      <c r="DE774"/>
      <c r="DF774"/>
      <c r="DG774"/>
      <c r="DH774"/>
      <c r="DI774"/>
      <c r="DJ774"/>
      <c r="DK774"/>
      <c r="DL774"/>
      <c r="DM774"/>
      <c r="DN774"/>
      <c r="DO774"/>
      <c r="DP774"/>
      <c r="DQ774"/>
      <c r="DR774"/>
      <c r="DS774"/>
      <c r="DT774"/>
      <c r="DU774"/>
      <c r="DV774"/>
      <c r="DW774"/>
      <c r="DX774"/>
      <c r="DY774"/>
      <c r="DZ774"/>
      <c r="EA774"/>
      <c r="EB774"/>
      <c r="EC774"/>
      <c r="ED774"/>
      <c r="EE774"/>
      <c r="EF774"/>
      <c r="EG774"/>
      <c r="EH774"/>
      <c r="EI774"/>
      <c r="EJ774"/>
      <c r="EK774"/>
      <c r="EL774"/>
      <c r="EM774"/>
      <c r="EN774"/>
      <c r="EO774"/>
      <c r="EP774"/>
      <c r="EQ774"/>
      <c r="ER774"/>
      <c r="ES774"/>
      <c r="ET774"/>
      <c r="EU774"/>
      <c r="EV774"/>
      <c r="EW774"/>
      <c r="EX774"/>
      <c r="EY774"/>
      <c r="EZ774"/>
      <c r="FA774"/>
      <c r="FB774"/>
      <c r="FC774"/>
      <c r="FD774"/>
      <c r="FE774"/>
      <c r="FF774"/>
      <c r="FG774"/>
      <c r="FH774"/>
      <c r="FI774"/>
      <c r="FJ774"/>
      <c r="FK774"/>
      <c r="FL774"/>
      <c r="FM774"/>
      <c r="FN774"/>
      <c r="FO774"/>
      <c r="FP774"/>
      <c r="FQ774"/>
      <c r="FR774"/>
      <c r="FS774"/>
      <c r="FT774"/>
      <c r="FU774"/>
      <c r="FV774"/>
      <c r="FW774"/>
      <c r="FX774"/>
      <c r="FY774"/>
      <c r="FZ774"/>
      <c r="GA774"/>
      <c r="GB774"/>
      <c r="GC774"/>
      <c r="GD774"/>
      <c r="GE774"/>
      <c r="GF774"/>
      <c r="GG774"/>
      <c r="GH774"/>
      <c r="GI774"/>
      <c r="GJ774"/>
      <c r="GK774"/>
      <c r="GL774"/>
      <c r="GM774"/>
      <c r="GN774"/>
      <c r="GO774"/>
      <c r="GP774"/>
      <c r="GQ774"/>
      <c r="GR774"/>
      <c r="GS774"/>
      <c r="GT774"/>
      <c r="GU774"/>
      <c r="GV774"/>
      <c r="GW774"/>
      <c r="GX774"/>
      <c r="GY774"/>
      <c r="GZ774"/>
      <c r="HA774"/>
      <c r="HB774"/>
      <c r="HC774"/>
      <c r="HD774"/>
      <c r="HE774"/>
      <c r="HF774"/>
      <c r="HG774"/>
      <c r="HH774"/>
      <c r="HI774"/>
      <c r="HJ774"/>
      <c r="HK774"/>
      <c r="HL774"/>
      <c r="HM774"/>
      <c r="HN774"/>
      <c r="HO774"/>
      <c r="HP774"/>
      <c r="HQ774"/>
      <c r="HR774"/>
      <c r="HS774"/>
      <c r="HT774"/>
      <c r="HU774"/>
      <c r="HV774"/>
      <c r="HW774"/>
      <c r="HX774"/>
      <c r="HY774"/>
      <c r="HZ774"/>
      <c r="IA774"/>
    </row>
    <row r="775" spans="1:235" ht="22.5">
      <c r="A775" s="21" t="s">
        <v>412</v>
      </c>
      <c r="B775" s="7"/>
      <c r="C775" s="7"/>
      <c r="D775" s="142"/>
      <c r="E775" s="143"/>
      <c r="F775" s="143"/>
      <c r="G775" s="14"/>
      <c r="H775" s="178">
        <v>3</v>
      </c>
      <c r="I775" s="14"/>
      <c r="J775" s="178">
        <f>H775</f>
        <v>3</v>
      </c>
      <c r="K775" s="14"/>
      <c r="L775" s="14"/>
      <c r="M775" s="14"/>
      <c r="N775" s="14"/>
      <c r="O775" s="178">
        <v>2</v>
      </c>
      <c r="P775" s="178">
        <v>2</v>
      </c>
      <c r="Q775" s="71"/>
      <c r="R775"/>
      <c r="S775"/>
      <c r="T775"/>
      <c r="U775"/>
      <c r="V775"/>
      <c r="W775"/>
      <c r="X775"/>
      <c r="Y775"/>
      <c r="Z775"/>
      <c r="AA775"/>
      <c r="AB775"/>
      <c r="AC775"/>
      <c r="AD775"/>
      <c r="AE775"/>
      <c r="AF775"/>
      <c r="AG775"/>
      <c r="AH775"/>
      <c r="AI775"/>
      <c r="AJ775"/>
      <c r="AK775"/>
      <c r="AL775"/>
      <c r="AM775"/>
      <c r="AN775"/>
      <c r="AO775"/>
      <c r="AP775"/>
      <c r="AQ775"/>
      <c r="AR775"/>
      <c r="AS775"/>
      <c r="AT775"/>
      <c r="AU775"/>
      <c r="AV775"/>
      <c r="AW775"/>
      <c r="AX775"/>
      <c r="AY775"/>
      <c r="AZ775"/>
      <c r="BA775"/>
      <c r="BB775"/>
      <c r="BC775"/>
      <c r="BD775"/>
      <c r="BE775"/>
      <c r="BF775"/>
      <c r="BG775"/>
      <c r="BH775"/>
      <c r="BI775"/>
      <c r="BJ775"/>
      <c r="BK775"/>
      <c r="BL775"/>
      <c r="BM775"/>
      <c r="BN775"/>
      <c r="BO775"/>
      <c r="BP775"/>
      <c r="BQ775"/>
      <c r="BR775"/>
      <c r="BS775"/>
      <c r="BT775"/>
      <c r="BU775"/>
      <c r="BV775"/>
      <c r="BW775"/>
      <c r="BX775"/>
      <c r="BY775"/>
      <c r="BZ775"/>
      <c r="CA775"/>
      <c r="CB775"/>
      <c r="CC775"/>
      <c r="CD775"/>
      <c r="CE775"/>
      <c r="CF775"/>
      <c r="CG775"/>
      <c r="CH775"/>
      <c r="CI775"/>
      <c r="CJ775"/>
      <c r="CK775"/>
      <c r="CL775"/>
      <c r="CM775"/>
      <c r="CN775"/>
      <c r="CO775"/>
      <c r="CP775"/>
      <c r="CQ775"/>
      <c r="CR775"/>
      <c r="CS775"/>
      <c r="CT775"/>
      <c r="CU775"/>
      <c r="CV775"/>
      <c r="CW775"/>
      <c r="CX775"/>
      <c r="CY775"/>
      <c r="CZ775"/>
      <c r="DA775"/>
      <c r="DB775"/>
      <c r="DC775"/>
      <c r="DD775"/>
      <c r="DE775"/>
      <c r="DF775"/>
      <c r="DG775"/>
      <c r="DH775"/>
      <c r="DI775"/>
      <c r="DJ775"/>
      <c r="DK775"/>
      <c r="DL775"/>
      <c r="DM775"/>
      <c r="DN775"/>
      <c r="DO775"/>
      <c r="DP775"/>
      <c r="DQ775"/>
      <c r="DR775"/>
      <c r="DS775"/>
      <c r="DT775"/>
      <c r="DU775"/>
      <c r="DV775"/>
      <c r="DW775"/>
      <c r="DX775"/>
      <c r="DY775"/>
      <c r="DZ775"/>
      <c r="EA775"/>
      <c r="EB775"/>
      <c r="EC775"/>
      <c r="ED775"/>
      <c r="EE775"/>
      <c r="EF775"/>
      <c r="EG775"/>
      <c r="EH775"/>
      <c r="EI775"/>
      <c r="EJ775"/>
      <c r="EK775"/>
      <c r="EL775"/>
      <c r="EM775"/>
      <c r="EN775"/>
      <c r="EO775"/>
      <c r="EP775"/>
      <c r="EQ775"/>
      <c r="ER775"/>
      <c r="ES775"/>
      <c r="ET775"/>
      <c r="EU775"/>
      <c r="EV775"/>
      <c r="EW775"/>
      <c r="EX775"/>
      <c r="EY775"/>
      <c r="EZ775"/>
      <c r="FA775"/>
      <c r="FB775"/>
      <c r="FC775"/>
      <c r="FD775"/>
      <c r="FE775"/>
      <c r="FF775"/>
      <c r="FG775"/>
      <c r="FH775"/>
      <c r="FI775"/>
      <c r="FJ775"/>
      <c r="FK775"/>
      <c r="FL775"/>
      <c r="FM775"/>
      <c r="FN775"/>
      <c r="FO775"/>
      <c r="FP775"/>
      <c r="FQ775"/>
      <c r="FR775"/>
      <c r="FS775"/>
      <c r="FT775"/>
      <c r="FU775"/>
      <c r="FV775"/>
      <c r="FW775"/>
      <c r="FX775"/>
      <c r="FY775"/>
      <c r="FZ775"/>
      <c r="GA775"/>
      <c r="GB775"/>
      <c r="GC775"/>
      <c r="GD775"/>
      <c r="GE775"/>
      <c r="GF775"/>
      <c r="GG775"/>
      <c r="GH775"/>
      <c r="GI775"/>
      <c r="GJ775"/>
      <c r="GK775"/>
      <c r="GL775"/>
      <c r="GM775"/>
      <c r="GN775"/>
      <c r="GO775"/>
      <c r="GP775"/>
      <c r="GQ775"/>
      <c r="GR775"/>
      <c r="GS775"/>
      <c r="GT775"/>
      <c r="GU775"/>
      <c r="GV775"/>
      <c r="GW775"/>
      <c r="GX775"/>
      <c r="GY775"/>
      <c r="GZ775"/>
      <c r="HA775"/>
      <c r="HB775"/>
      <c r="HC775"/>
      <c r="HD775"/>
      <c r="HE775"/>
      <c r="HF775"/>
      <c r="HG775"/>
      <c r="HH775"/>
      <c r="HI775"/>
      <c r="HJ775"/>
      <c r="HK775"/>
      <c r="HL775"/>
      <c r="HM775"/>
      <c r="HN775"/>
      <c r="HO775"/>
      <c r="HP775"/>
      <c r="HQ775"/>
      <c r="HR775"/>
      <c r="HS775"/>
      <c r="HT775"/>
      <c r="HU775"/>
      <c r="HV775"/>
      <c r="HW775"/>
      <c r="HX775"/>
      <c r="HY775"/>
      <c r="HZ775"/>
      <c r="IA775"/>
    </row>
    <row r="776" spans="1:235" ht="11.25">
      <c r="A776" s="20" t="s">
        <v>7</v>
      </c>
      <c r="B776" s="7"/>
      <c r="C776" s="7"/>
      <c r="D776" s="142"/>
      <c r="E776" s="143"/>
      <c r="F776" s="143"/>
      <c r="G776" s="14"/>
      <c r="H776" s="14"/>
      <c r="I776" s="14"/>
      <c r="J776" s="14"/>
      <c r="K776" s="14"/>
      <c r="L776" s="14"/>
      <c r="M776" s="14"/>
      <c r="N776" s="14"/>
      <c r="O776" s="14"/>
      <c r="P776" s="14"/>
      <c r="Q776" s="71"/>
      <c r="R776"/>
      <c r="S776"/>
      <c r="T776"/>
      <c r="U776"/>
      <c r="V776"/>
      <c r="W776"/>
      <c r="X776"/>
      <c r="Y776"/>
      <c r="Z776"/>
      <c r="AA776"/>
      <c r="AB776"/>
      <c r="AC776"/>
      <c r="AD776"/>
      <c r="AE776"/>
      <c r="AF776"/>
      <c r="AG776"/>
      <c r="AH776"/>
      <c r="AI776"/>
      <c r="AJ776"/>
      <c r="AK776"/>
      <c r="AL776"/>
      <c r="AM776"/>
      <c r="AN776"/>
      <c r="AO776"/>
      <c r="AP776"/>
      <c r="AQ776"/>
      <c r="AR776"/>
      <c r="AS776"/>
      <c r="AT776"/>
      <c r="AU776"/>
      <c r="AV776"/>
      <c r="AW776"/>
      <c r="AX776"/>
      <c r="AY776"/>
      <c r="AZ776"/>
      <c r="BA776"/>
      <c r="BB776"/>
      <c r="BC776"/>
      <c r="BD776"/>
      <c r="BE776"/>
      <c r="BF776"/>
      <c r="BG776"/>
      <c r="BH776"/>
      <c r="BI776"/>
      <c r="BJ776"/>
      <c r="BK776"/>
      <c r="BL776"/>
      <c r="BM776"/>
      <c r="BN776"/>
      <c r="BO776"/>
      <c r="BP776"/>
      <c r="BQ776"/>
      <c r="BR776"/>
      <c r="BS776"/>
      <c r="BT776"/>
      <c r="BU776"/>
      <c r="BV776"/>
      <c r="BW776"/>
      <c r="BX776"/>
      <c r="BY776"/>
      <c r="BZ776"/>
      <c r="CA776"/>
      <c r="CB776"/>
      <c r="CC776"/>
      <c r="CD776"/>
      <c r="CE776"/>
      <c r="CF776"/>
      <c r="CG776"/>
      <c r="CH776"/>
      <c r="CI776"/>
      <c r="CJ776"/>
      <c r="CK776"/>
      <c r="CL776"/>
      <c r="CM776"/>
      <c r="CN776"/>
      <c r="CO776"/>
      <c r="CP776"/>
      <c r="CQ776"/>
      <c r="CR776"/>
      <c r="CS776"/>
      <c r="CT776"/>
      <c r="CU776"/>
      <c r="CV776"/>
      <c r="CW776"/>
      <c r="CX776"/>
      <c r="CY776"/>
      <c r="CZ776"/>
      <c r="DA776"/>
      <c r="DB776"/>
      <c r="DC776"/>
      <c r="DD776"/>
      <c r="DE776"/>
      <c r="DF776"/>
      <c r="DG776"/>
      <c r="DH776"/>
      <c r="DI776"/>
      <c r="DJ776"/>
      <c r="DK776"/>
      <c r="DL776"/>
      <c r="DM776"/>
      <c r="DN776"/>
      <c r="DO776"/>
      <c r="DP776"/>
      <c r="DQ776"/>
      <c r="DR776"/>
      <c r="DS776"/>
      <c r="DT776"/>
      <c r="DU776"/>
      <c r="DV776"/>
      <c r="DW776"/>
      <c r="DX776"/>
      <c r="DY776"/>
      <c r="DZ776"/>
      <c r="EA776"/>
      <c r="EB776"/>
      <c r="EC776"/>
      <c r="ED776"/>
      <c r="EE776"/>
      <c r="EF776"/>
      <c r="EG776"/>
      <c r="EH776"/>
      <c r="EI776"/>
      <c r="EJ776"/>
      <c r="EK776"/>
      <c r="EL776"/>
      <c r="EM776"/>
      <c r="EN776"/>
      <c r="EO776"/>
      <c r="EP776"/>
      <c r="EQ776"/>
      <c r="ER776"/>
      <c r="ES776"/>
      <c r="ET776"/>
      <c r="EU776"/>
      <c r="EV776"/>
      <c r="EW776"/>
      <c r="EX776"/>
      <c r="EY776"/>
      <c r="EZ776"/>
      <c r="FA776"/>
      <c r="FB776"/>
      <c r="FC776"/>
      <c r="FD776"/>
      <c r="FE776"/>
      <c r="FF776"/>
      <c r="FG776"/>
      <c r="FH776"/>
      <c r="FI776"/>
      <c r="FJ776"/>
      <c r="FK776"/>
      <c r="FL776"/>
      <c r="FM776"/>
      <c r="FN776"/>
      <c r="FO776"/>
      <c r="FP776"/>
      <c r="FQ776"/>
      <c r="FR776"/>
      <c r="FS776"/>
      <c r="FT776"/>
      <c r="FU776"/>
      <c r="FV776"/>
      <c r="FW776"/>
      <c r="FX776"/>
      <c r="FY776"/>
      <c r="FZ776"/>
      <c r="GA776"/>
      <c r="GB776"/>
      <c r="GC776"/>
      <c r="GD776"/>
      <c r="GE776"/>
      <c r="GF776"/>
      <c r="GG776"/>
      <c r="GH776"/>
      <c r="GI776"/>
      <c r="GJ776"/>
      <c r="GK776"/>
      <c r="GL776"/>
      <c r="GM776"/>
      <c r="GN776"/>
      <c r="GO776"/>
      <c r="GP776"/>
      <c r="GQ776"/>
      <c r="GR776"/>
      <c r="GS776"/>
      <c r="GT776"/>
      <c r="GU776"/>
      <c r="GV776"/>
      <c r="GW776"/>
      <c r="GX776"/>
      <c r="GY776"/>
      <c r="GZ776"/>
      <c r="HA776"/>
      <c r="HB776"/>
      <c r="HC776"/>
      <c r="HD776"/>
      <c r="HE776"/>
      <c r="HF776"/>
      <c r="HG776"/>
      <c r="HH776"/>
      <c r="HI776"/>
      <c r="HJ776"/>
      <c r="HK776"/>
      <c r="HL776"/>
      <c r="HM776"/>
      <c r="HN776"/>
      <c r="HO776"/>
      <c r="HP776"/>
      <c r="HQ776"/>
      <c r="HR776"/>
      <c r="HS776"/>
      <c r="HT776"/>
      <c r="HU776"/>
      <c r="HV776"/>
      <c r="HW776"/>
      <c r="HX776"/>
      <c r="HY776"/>
      <c r="HZ776"/>
      <c r="IA776"/>
    </row>
    <row r="777" spans="1:235" ht="22.5" hidden="1">
      <c r="A777" s="182" t="s">
        <v>329</v>
      </c>
      <c r="B777" s="51"/>
      <c r="C777" s="51"/>
      <c r="D777" s="70"/>
      <c r="E777" s="70"/>
      <c r="F777" s="70"/>
      <c r="G777" s="70"/>
      <c r="H777" s="70"/>
      <c r="I777" s="70"/>
      <c r="J777" s="70"/>
      <c r="K777" s="70"/>
      <c r="L777" s="70"/>
      <c r="M777" s="70"/>
      <c r="N777" s="70"/>
      <c r="O777" s="70"/>
      <c r="P777" s="70"/>
      <c r="Q777" s="71"/>
      <c r="R777"/>
      <c r="S777"/>
      <c r="T777"/>
      <c r="U777"/>
      <c r="V777"/>
      <c r="W777"/>
      <c r="X777"/>
      <c r="Y777"/>
      <c r="Z777"/>
      <c r="AA777"/>
      <c r="AB777"/>
      <c r="AC777"/>
      <c r="AD777"/>
      <c r="AE777"/>
      <c r="AF777"/>
      <c r="AG777"/>
      <c r="AH777"/>
      <c r="AI777"/>
      <c r="AJ777"/>
      <c r="AK777"/>
      <c r="AL777"/>
      <c r="AM777"/>
      <c r="AN777"/>
      <c r="AO777"/>
      <c r="AP777"/>
      <c r="AQ777"/>
      <c r="AR777"/>
      <c r="AS777"/>
      <c r="AT777"/>
      <c r="AU777"/>
      <c r="AV777"/>
      <c r="AW777"/>
      <c r="AX777"/>
      <c r="AY777"/>
      <c r="AZ777"/>
      <c r="BA777"/>
      <c r="BB777"/>
      <c r="BC777"/>
      <c r="BD777"/>
      <c r="BE777"/>
      <c r="BF777"/>
      <c r="BG777"/>
      <c r="BH777"/>
      <c r="BI777"/>
      <c r="BJ777"/>
      <c r="BK777"/>
      <c r="BL777"/>
      <c r="BM777"/>
      <c r="BN777"/>
      <c r="BO777"/>
      <c r="BP777"/>
      <c r="BQ777"/>
      <c r="BR777"/>
      <c r="BS777"/>
      <c r="BT777"/>
      <c r="BU777"/>
      <c r="BV777"/>
      <c r="BW777"/>
      <c r="BX777"/>
      <c r="BY777"/>
      <c r="BZ777"/>
      <c r="CA777"/>
      <c r="CB777"/>
      <c r="CC777"/>
      <c r="CD777"/>
      <c r="CE777"/>
      <c r="CF777"/>
      <c r="CG777"/>
      <c r="CH777"/>
      <c r="CI777"/>
      <c r="CJ777"/>
      <c r="CK777"/>
      <c r="CL777"/>
      <c r="CM777"/>
      <c r="CN777"/>
      <c r="CO777"/>
      <c r="CP777"/>
      <c r="CQ777"/>
      <c r="CR777"/>
      <c r="CS777"/>
      <c r="CT777"/>
      <c r="CU777"/>
      <c r="CV777"/>
      <c r="CW777"/>
      <c r="CX777"/>
      <c r="CY777"/>
      <c r="CZ777"/>
      <c r="DA777"/>
      <c r="DB777"/>
      <c r="DC777"/>
      <c r="DD777"/>
      <c r="DE777"/>
      <c r="DF777"/>
      <c r="DG777"/>
      <c r="DH777"/>
      <c r="DI777"/>
      <c r="DJ777"/>
      <c r="DK777"/>
      <c r="DL777"/>
      <c r="DM777"/>
      <c r="DN777"/>
      <c r="DO777"/>
      <c r="DP777"/>
      <c r="DQ777"/>
      <c r="DR777"/>
      <c r="DS777"/>
      <c r="DT777"/>
      <c r="DU777"/>
      <c r="DV777"/>
      <c r="DW777"/>
      <c r="DX777"/>
      <c r="DY777"/>
      <c r="DZ777"/>
      <c r="EA777"/>
      <c r="EB777"/>
      <c r="EC777"/>
      <c r="ED777"/>
      <c r="EE777"/>
      <c r="EF777"/>
      <c r="EG777"/>
      <c r="EH777"/>
      <c r="EI777"/>
      <c r="EJ777"/>
      <c r="EK777"/>
      <c r="EL777"/>
      <c r="EM777"/>
      <c r="EN777"/>
      <c r="EO777"/>
      <c r="EP777"/>
      <c r="EQ777"/>
      <c r="ER777"/>
      <c r="ES777"/>
      <c r="ET777"/>
      <c r="EU777"/>
      <c r="EV777"/>
      <c r="EW777"/>
      <c r="EX777"/>
      <c r="EY777"/>
      <c r="EZ777"/>
      <c r="FA777"/>
      <c r="FB777"/>
      <c r="FC777"/>
      <c r="FD777"/>
      <c r="FE777"/>
      <c r="FF777"/>
      <c r="FG777"/>
      <c r="FH777"/>
      <c r="FI777"/>
      <c r="FJ777"/>
      <c r="FK777"/>
      <c r="FL777"/>
      <c r="FM777"/>
      <c r="FN777"/>
      <c r="FO777"/>
      <c r="FP777"/>
      <c r="FQ777"/>
      <c r="FR777"/>
      <c r="FS777"/>
      <c r="FT777"/>
      <c r="FU777"/>
      <c r="FV777"/>
      <c r="FW777"/>
      <c r="FX777"/>
      <c r="FY777"/>
      <c r="FZ777"/>
      <c r="GA777"/>
      <c r="GB777"/>
      <c r="GC777"/>
      <c r="GD777"/>
      <c r="GE777"/>
      <c r="GF777"/>
      <c r="GG777"/>
      <c r="GH777"/>
      <c r="GI777"/>
      <c r="GJ777"/>
      <c r="GK777"/>
      <c r="GL777"/>
      <c r="GM777"/>
      <c r="GN777"/>
      <c r="GO777"/>
      <c r="GP777"/>
      <c r="GQ777"/>
      <c r="GR777"/>
      <c r="GS777"/>
      <c r="GT777"/>
      <c r="GU777"/>
      <c r="GV777"/>
      <c r="GW777"/>
      <c r="GX777"/>
      <c r="GY777"/>
      <c r="GZ777"/>
      <c r="HA777"/>
      <c r="HB777"/>
      <c r="HC777"/>
      <c r="HD777"/>
      <c r="HE777"/>
      <c r="HF777"/>
      <c r="HG777"/>
      <c r="HH777"/>
      <c r="HI777"/>
      <c r="HJ777"/>
      <c r="HK777"/>
      <c r="HL777"/>
      <c r="HM777"/>
      <c r="HN777"/>
      <c r="HO777"/>
      <c r="HP777"/>
      <c r="HQ777"/>
      <c r="HR777"/>
      <c r="HS777"/>
      <c r="HT777"/>
      <c r="HU777"/>
      <c r="HV777"/>
      <c r="HW777"/>
      <c r="HX777"/>
      <c r="HY777"/>
      <c r="HZ777"/>
      <c r="IA777"/>
    </row>
    <row r="778" spans="1:235" ht="11.25" hidden="1">
      <c r="A778" s="69"/>
      <c r="B778" s="51"/>
      <c r="C778" s="51"/>
      <c r="D778" s="70"/>
      <c r="E778" s="70"/>
      <c r="F778" s="70"/>
      <c r="G778" s="70"/>
      <c r="H778" s="70"/>
      <c r="I778" s="70"/>
      <c r="J778" s="70"/>
      <c r="K778" s="70"/>
      <c r="L778" s="70"/>
      <c r="M778" s="70"/>
      <c r="N778" s="70"/>
      <c r="O778" s="70"/>
      <c r="P778" s="70"/>
      <c r="Q778" s="71"/>
      <c r="R778"/>
      <c r="S778"/>
      <c r="T778"/>
      <c r="U778"/>
      <c r="V778"/>
      <c r="W778"/>
      <c r="X778"/>
      <c r="Y778"/>
      <c r="Z778"/>
      <c r="AA778"/>
      <c r="AB778"/>
      <c r="AC778"/>
      <c r="AD778"/>
      <c r="AE778"/>
      <c r="AF778"/>
      <c r="AG778"/>
      <c r="AH778"/>
      <c r="AI778"/>
      <c r="AJ778"/>
      <c r="AK778"/>
      <c r="AL778"/>
      <c r="AM778"/>
      <c r="AN778"/>
      <c r="AO778"/>
      <c r="AP778"/>
      <c r="AQ778"/>
      <c r="AR778"/>
      <c r="AS778"/>
      <c r="AT778"/>
      <c r="AU778"/>
      <c r="AV778"/>
      <c r="AW778"/>
      <c r="AX778"/>
      <c r="AY778"/>
      <c r="AZ778"/>
      <c r="BA778"/>
      <c r="BB778"/>
      <c r="BC778"/>
      <c r="BD778"/>
      <c r="BE778"/>
      <c r="BF778"/>
      <c r="BG778"/>
      <c r="BH778"/>
      <c r="BI778"/>
      <c r="BJ778"/>
      <c r="BK778"/>
      <c r="BL778"/>
      <c r="BM778"/>
      <c r="BN778"/>
      <c r="BO778"/>
      <c r="BP778"/>
      <c r="BQ778"/>
      <c r="BR778"/>
      <c r="BS778"/>
      <c r="BT778"/>
      <c r="BU778"/>
      <c r="BV778"/>
      <c r="BW778"/>
      <c r="BX778"/>
      <c r="BY778"/>
      <c r="BZ778"/>
      <c r="CA778"/>
      <c r="CB778"/>
      <c r="CC778"/>
      <c r="CD778"/>
      <c r="CE778"/>
      <c r="CF778"/>
      <c r="CG778"/>
      <c r="CH778"/>
      <c r="CI778"/>
      <c r="CJ778"/>
      <c r="CK778"/>
      <c r="CL778"/>
      <c r="CM778"/>
      <c r="CN778"/>
      <c r="CO778"/>
      <c r="CP778"/>
      <c r="CQ778"/>
      <c r="CR778"/>
      <c r="CS778"/>
      <c r="CT778"/>
      <c r="CU778"/>
      <c r="CV778"/>
      <c r="CW778"/>
      <c r="CX778"/>
      <c r="CY778"/>
      <c r="CZ778"/>
      <c r="DA778"/>
      <c r="DB778"/>
      <c r="DC778"/>
      <c r="DD778"/>
      <c r="DE778"/>
      <c r="DF778"/>
      <c r="DG778"/>
      <c r="DH778"/>
      <c r="DI778"/>
      <c r="DJ778"/>
      <c r="DK778"/>
      <c r="DL778"/>
      <c r="DM778"/>
      <c r="DN778"/>
      <c r="DO778"/>
      <c r="DP778"/>
      <c r="DQ778"/>
      <c r="DR778"/>
      <c r="DS778"/>
      <c r="DT778"/>
      <c r="DU778"/>
      <c r="DV778"/>
      <c r="DW778"/>
      <c r="DX778"/>
      <c r="DY778"/>
      <c r="DZ778"/>
      <c r="EA778"/>
      <c r="EB778"/>
      <c r="EC778"/>
      <c r="ED778"/>
      <c r="EE778"/>
      <c r="EF778"/>
      <c r="EG778"/>
      <c r="EH778"/>
      <c r="EI778"/>
      <c r="EJ778"/>
      <c r="EK778"/>
      <c r="EL778"/>
      <c r="EM778"/>
      <c r="EN778"/>
      <c r="EO778"/>
      <c r="EP778"/>
      <c r="EQ778"/>
      <c r="ER778"/>
      <c r="ES778"/>
      <c r="ET778"/>
      <c r="EU778"/>
      <c r="EV778"/>
      <c r="EW778"/>
      <c r="EX778"/>
      <c r="EY778"/>
      <c r="EZ778"/>
      <c r="FA778"/>
      <c r="FB778"/>
      <c r="FC778"/>
      <c r="FD778"/>
      <c r="FE778"/>
      <c r="FF778"/>
      <c r="FG778"/>
      <c r="FH778"/>
      <c r="FI778"/>
      <c r="FJ778"/>
      <c r="FK778"/>
      <c r="FL778"/>
      <c r="FM778"/>
      <c r="FN778"/>
      <c r="FO778"/>
      <c r="FP778"/>
      <c r="FQ778"/>
      <c r="FR778"/>
      <c r="FS778"/>
      <c r="FT778"/>
      <c r="FU778"/>
      <c r="FV778"/>
      <c r="FW778"/>
      <c r="FX778"/>
      <c r="FY778"/>
      <c r="FZ778"/>
      <c r="GA778"/>
      <c r="GB778"/>
      <c r="GC778"/>
      <c r="GD778"/>
      <c r="GE778"/>
      <c r="GF778"/>
      <c r="GG778"/>
      <c r="GH778"/>
      <c r="GI778"/>
      <c r="GJ778"/>
      <c r="GK778"/>
      <c r="GL778"/>
      <c r="GM778"/>
      <c r="GN778"/>
      <c r="GO778"/>
      <c r="GP778"/>
      <c r="GQ778"/>
      <c r="GR778"/>
      <c r="GS778"/>
      <c r="GT778"/>
      <c r="GU778"/>
      <c r="GV778"/>
      <c r="GW778"/>
      <c r="GX778"/>
      <c r="GY778"/>
      <c r="GZ778"/>
      <c r="HA778"/>
      <c r="HB778"/>
      <c r="HC778"/>
      <c r="HD778"/>
      <c r="HE778"/>
      <c r="HF778"/>
      <c r="HG778"/>
      <c r="HH778"/>
      <c r="HI778"/>
      <c r="HJ778"/>
      <c r="HK778"/>
      <c r="HL778"/>
      <c r="HM778"/>
      <c r="HN778"/>
      <c r="HO778"/>
      <c r="HP778"/>
      <c r="HQ778"/>
      <c r="HR778"/>
      <c r="HS778"/>
      <c r="HT778"/>
      <c r="HU778"/>
      <c r="HV778"/>
      <c r="HW778"/>
      <c r="HX778"/>
      <c r="HY778"/>
      <c r="HZ778"/>
      <c r="IA778"/>
    </row>
    <row r="779" spans="1:235" ht="11.25" hidden="1">
      <c r="A779" s="69"/>
      <c r="B779" s="51"/>
      <c r="C779" s="51"/>
      <c r="D779" s="70"/>
      <c r="E779" s="70"/>
      <c r="F779" s="70"/>
      <c r="G779" s="70"/>
      <c r="H779" s="70"/>
      <c r="I779" s="70"/>
      <c r="J779" s="70"/>
      <c r="K779" s="70"/>
      <c r="L779" s="70"/>
      <c r="M779" s="70"/>
      <c r="N779" s="70"/>
      <c r="O779" s="70"/>
      <c r="P779" s="70"/>
      <c r="Q779" s="71"/>
      <c r="R779"/>
      <c r="S779"/>
      <c r="T779"/>
      <c r="U779"/>
      <c r="V779"/>
      <c r="W779"/>
      <c r="X779"/>
      <c r="Y779"/>
      <c r="Z779"/>
      <c r="AA779"/>
      <c r="AB779"/>
      <c r="AC779"/>
      <c r="AD779"/>
      <c r="AE779"/>
      <c r="AF779"/>
      <c r="AG779"/>
      <c r="AH779"/>
      <c r="AI779"/>
      <c r="AJ779"/>
      <c r="AK779"/>
      <c r="AL779"/>
      <c r="AM779"/>
      <c r="AN779"/>
      <c r="AO779"/>
      <c r="AP779"/>
      <c r="AQ779"/>
      <c r="AR779"/>
      <c r="AS779"/>
      <c r="AT779"/>
      <c r="AU779"/>
      <c r="AV779"/>
      <c r="AW779"/>
      <c r="AX779"/>
      <c r="AY779"/>
      <c r="AZ779"/>
      <c r="BA779"/>
      <c r="BB779"/>
      <c r="BC779"/>
      <c r="BD779"/>
      <c r="BE779"/>
      <c r="BF779"/>
      <c r="BG779"/>
      <c r="BH779"/>
      <c r="BI779"/>
      <c r="BJ779"/>
      <c r="BK779"/>
      <c r="BL779"/>
      <c r="BM779"/>
      <c r="BN779"/>
      <c r="BO779"/>
      <c r="BP779"/>
      <c r="BQ779"/>
      <c r="BR779"/>
      <c r="BS779"/>
      <c r="BT779"/>
      <c r="BU779"/>
      <c r="BV779"/>
      <c r="BW779"/>
      <c r="BX779"/>
      <c r="BY779"/>
      <c r="BZ779"/>
      <c r="CA779"/>
      <c r="CB779"/>
      <c r="CC779"/>
      <c r="CD779"/>
      <c r="CE779"/>
      <c r="CF779"/>
      <c r="CG779"/>
      <c r="CH779"/>
      <c r="CI779"/>
      <c r="CJ779"/>
      <c r="CK779"/>
      <c r="CL779"/>
      <c r="CM779"/>
      <c r="CN779"/>
      <c r="CO779"/>
      <c r="CP779"/>
      <c r="CQ779"/>
      <c r="CR779"/>
      <c r="CS779"/>
      <c r="CT779"/>
      <c r="CU779"/>
      <c r="CV779"/>
      <c r="CW779"/>
      <c r="CX779"/>
      <c r="CY779"/>
      <c r="CZ779"/>
      <c r="DA779"/>
      <c r="DB779"/>
      <c r="DC779"/>
      <c r="DD779"/>
      <c r="DE779"/>
      <c r="DF779"/>
      <c r="DG779"/>
      <c r="DH779"/>
      <c r="DI779"/>
      <c r="DJ779"/>
      <c r="DK779"/>
      <c r="DL779"/>
      <c r="DM779"/>
      <c r="DN779"/>
      <c r="DO779"/>
      <c r="DP779"/>
      <c r="DQ779"/>
      <c r="DR779"/>
      <c r="DS779"/>
      <c r="DT779"/>
      <c r="DU779"/>
      <c r="DV779"/>
      <c r="DW779"/>
      <c r="DX779"/>
      <c r="DY779"/>
      <c r="DZ779"/>
      <c r="EA779"/>
      <c r="EB779"/>
      <c r="EC779"/>
      <c r="ED779"/>
      <c r="EE779"/>
      <c r="EF779"/>
      <c r="EG779"/>
      <c r="EH779"/>
      <c r="EI779"/>
      <c r="EJ779"/>
      <c r="EK779"/>
      <c r="EL779"/>
      <c r="EM779"/>
      <c r="EN779"/>
      <c r="EO779"/>
      <c r="EP779"/>
      <c r="EQ779"/>
      <c r="ER779"/>
      <c r="ES779"/>
      <c r="ET779"/>
      <c r="EU779"/>
      <c r="EV779"/>
      <c r="EW779"/>
      <c r="EX779"/>
      <c r="EY779"/>
      <c r="EZ779"/>
      <c r="FA779"/>
      <c r="FB779"/>
      <c r="FC779"/>
      <c r="FD779"/>
      <c r="FE779"/>
      <c r="FF779"/>
      <c r="FG779"/>
      <c r="FH779"/>
      <c r="FI779"/>
      <c r="FJ779"/>
      <c r="FK779"/>
      <c r="FL779"/>
      <c r="FM779"/>
      <c r="FN779"/>
      <c r="FO779"/>
      <c r="FP779"/>
      <c r="FQ779"/>
      <c r="FR779"/>
      <c r="FS779"/>
      <c r="FT779"/>
      <c r="FU779"/>
      <c r="FV779"/>
      <c r="FW779"/>
      <c r="FX779"/>
      <c r="FY779"/>
      <c r="FZ779"/>
      <c r="GA779"/>
      <c r="GB779"/>
      <c r="GC779"/>
      <c r="GD779"/>
      <c r="GE779"/>
      <c r="GF779"/>
      <c r="GG779"/>
      <c r="GH779"/>
      <c r="GI779"/>
      <c r="GJ779"/>
      <c r="GK779"/>
      <c r="GL779"/>
      <c r="GM779"/>
      <c r="GN779"/>
      <c r="GO779"/>
      <c r="GP779"/>
      <c r="GQ779"/>
      <c r="GR779"/>
      <c r="GS779"/>
      <c r="GT779"/>
      <c r="GU779"/>
      <c r="GV779"/>
      <c r="GW779"/>
      <c r="GX779"/>
      <c r="GY779"/>
      <c r="GZ779"/>
      <c r="HA779"/>
      <c r="HB779"/>
      <c r="HC779"/>
      <c r="HD779"/>
      <c r="HE779"/>
      <c r="HF779"/>
      <c r="HG779"/>
      <c r="HH779"/>
      <c r="HI779"/>
      <c r="HJ779"/>
      <c r="HK779"/>
      <c r="HL779"/>
      <c r="HM779"/>
      <c r="HN779"/>
      <c r="HO779"/>
      <c r="HP779"/>
      <c r="HQ779"/>
      <c r="HR779"/>
      <c r="HS779"/>
      <c r="HT779"/>
      <c r="HU779"/>
      <c r="HV779"/>
      <c r="HW779"/>
      <c r="HX779"/>
      <c r="HY779"/>
      <c r="HZ779"/>
      <c r="IA779"/>
    </row>
    <row r="780" spans="1:235" ht="11.25" hidden="1">
      <c r="A780" s="69"/>
      <c r="B780" s="51"/>
      <c r="C780" s="51"/>
      <c r="D780" s="70"/>
      <c r="E780" s="70"/>
      <c r="F780" s="70"/>
      <c r="G780" s="70"/>
      <c r="H780" s="70"/>
      <c r="I780" s="70"/>
      <c r="J780" s="70"/>
      <c r="K780" s="70"/>
      <c r="L780" s="70"/>
      <c r="M780" s="70"/>
      <c r="N780" s="70"/>
      <c r="O780" s="70"/>
      <c r="P780" s="70"/>
      <c r="Q780" s="71"/>
      <c r="R780"/>
      <c r="S780"/>
      <c r="T780"/>
      <c r="U780"/>
      <c r="V780"/>
      <c r="W780"/>
      <c r="X780"/>
      <c r="Y780"/>
      <c r="Z780"/>
      <c r="AA780"/>
      <c r="AB780"/>
      <c r="AC780"/>
      <c r="AD780"/>
      <c r="AE780"/>
      <c r="AF780"/>
      <c r="AG780"/>
      <c r="AH780"/>
      <c r="AI780"/>
      <c r="AJ780"/>
      <c r="AK780"/>
      <c r="AL780"/>
      <c r="AM780"/>
      <c r="AN780"/>
      <c r="AO780"/>
      <c r="AP780"/>
      <c r="AQ780"/>
      <c r="AR780"/>
      <c r="AS780"/>
      <c r="AT780"/>
      <c r="AU780"/>
      <c r="AV780"/>
      <c r="AW780"/>
      <c r="AX780"/>
      <c r="AY780"/>
      <c r="AZ780"/>
      <c r="BA780"/>
      <c r="BB780"/>
      <c r="BC780"/>
      <c r="BD780"/>
      <c r="BE780"/>
      <c r="BF780"/>
      <c r="BG780"/>
      <c r="BH780"/>
      <c r="BI780"/>
      <c r="BJ780"/>
      <c r="BK780"/>
      <c r="BL780"/>
      <c r="BM780"/>
      <c r="BN780"/>
      <c r="BO780"/>
      <c r="BP780"/>
      <c r="BQ780"/>
      <c r="BR780"/>
      <c r="BS780"/>
      <c r="BT780"/>
      <c r="BU780"/>
      <c r="BV780"/>
      <c r="BW780"/>
      <c r="BX780"/>
      <c r="BY780"/>
      <c r="BZ780"/>
      <c r="CA780"/>
      <c r="CB780"/>
      <c r="CC780"/>
      <c r="CD780"/>
      <c r="CE780"/>
      <c r="CF780"/>
      <c r="CG780"/>
      <c r="CH780"/>
      <c r="CI780"/>
      <c r="CJ780"/>
      <c r="CK780"/>
      <c r="CL780"/>
      <c r="CM780"/>
      <c r="CN780"/>
      <c r="CO780"/>
      <c r="CP780"/>
      <c r="CQ780"/>
      <c r="CR780"/>
      <c r="CS780"/>
      <c r="CT780"/>
      <c r="CU780"/>
      <c r="CV780"/>
      <c r="CW780"/>
      <c r="CX780"/>
      <c r="CY780"/>
      <c r="CZ780"/>
      <c r="DA780"/>
      <c r="DB780"/>
      <c r="DC780"/>
      <c r="DD780"/>
      <c r="DE780"/>
      <c r="DF780"/>
      <c r="DG780"/>
      <c r="DH780"/>
      <c r="DI780"/>
      <c r="DJ780"/>
      <c r="DK780"/>
      <c r="DL780"/>
      <c r="DM780"/>
      <c r="DN780"/>
      <c r="DO780"/>
      <c r="DP780"/>
      <c r="DQ780"/>
      <c r="DR780"/>
      <c r="DS780"/>
      <c r="DT780"/>
      <c r="DU780"/>
      <c r="DV780"/>
      <c r="DW780"/>
      <c r="DX780"/>
      <c r="DY780"/>
      <c r="DZ780"/>
      <c r="EA780"/>
      <c r="EB780"/>
      <c r="EC780"/>
      <c r="ED780"/>
      <c r="EE780"/>
      <c r="EF780"/>
      <c r="EG780"/>
      <c r="EH780"/>
      <c r="EI780"/>
      <c r="EJ780"/>
      <c r="EK780"/>
      <c r="EL780"/>
      <c r="EM780"/>
      <c r="EN780"/>
      <c r="EO780"/>
      <c r="EP780"/>
      <c r="EQ780"/>
      <c r="ER780"/>
      <c r="ES780"/>
      <c r="ET780"/>
      <c r="EU780"/>
      <c r="EV780"/>
      <c r="EW780"/>
      <c r="EX780"/>
      <c r="EY780"/>
      <c r="EZ780"/>
      <c r="FA780"/>
      <c r="FB780"/>
      <c r="FC780"/>
      <c r="FD780"/>
      <c r="FE780"/>
      <c r="FF780"/>
      <c r="FG780"/>
      <c r="FH780"/>
      <c r="FI780"/>
      <c r="FJ780"/>
      <c r="FK780"/>
      <c r="FL780"/>
      <c r="FM780"/>
      <c r="FN780"/>
      <c r="FO780"/>
      <c r="FP780"/>
      <c r="FQ780"/>
      <c r="FR780"/>
      <c r="FS780"/>
      <c r="FT780"/>
      <c r="FU780"/>
      <c r="FV780"/>
      <c r="FW780"/>
      <c r="FX780"/>
      <c r="FY780"/>
      <c r="FZ780"/>
      <c r="GA780"/>
      <c r="GB780"/>
      <c r="GC780"/>
      <c r="GD780"/>
      <c r="GE780"/>
      <c r="GF780"/>
      <c r="GG780"/>
      <c r="GH780"/>
      <c r="GI780"/>
      <c r="GJ780"/>
      <c r="GK780"/>
      <c r="GL780"/>
      <c r="GM780"/>
      <c r="GN780"/>
      <c r="GO780"/>
      <c r="GP780"/>
      <c r="GQ780"/>
      <c r="GR780"/>
      <c r="GS780"/>
      <c r="GT780"/>
      <c r="GU780"/>
      <c r="GV780"/>
      <c r="GW780"/>
      <c r="GX780"/>
      <c r="GY780"/>
      <c r="GZ780"/>
      <c r="HA780"/>
      <c r="HB780"/>
      <c r="HC780"/>
      <c r="HD780"/>
      <c r="HE780"/>
      <c r="HF780"/>
      <c r="HG780"/>
      <c r="HH780"/>
      <c r="HI780"/>
      <c r="HJ780"/>
      <c r="HK780"/>
      <c r="HL780"/>
      <c r="HM780"/>
      <c r="HN780"/>
      <c r="HO780"/>
      <c r="HP780"/>
      <c r="HQ780"/>
      <c r="HR780"/>
      <c r="HS780"/>
      <c r="HT780"/>
      <c r="HU780"/>
      <c r="HV780"/>
      <c r="HW780"/>
      <c r="HX780"/>
      <c r="HY780"/>
      <c r="HZ780"/>
      <c r="IA780"/>
    </row>
    <row r="781" spans="1:235" ht="11.25" hidden="1">
      <c r="A781" s="69"/>
      <c r="B781" s="51"/>
      <c r="C781" s="51"/>
      <c r="D781" s="70"/>
      <c r="E781" s="70"/>
      <c r="F781" s="70"/>
      <c r="G781" s="70"/>
      <c r="H781" s="70"/>
      <c r="I781" s="70"/>
      <c r="J781" s="70"/>
      <c r="K781" s="70"/>
      <c r="L781" s="70"/>
      <c r="M781" s="70"/>
      <c r="N781" s="70"/>
      <c r="O781" s="70"/>
      <c r="P781" s="70"/>
      <c r="Q781" s="71"/>
      <c r="R781"/>
      <c r="S781"/>
      <c r="T781"/>
      <c r="U781"/>
      <c r="V781"/>
      <c r="W781"/>
      <c r="X781"/>
      <c r="Y781"/>
      <c r="Z781"/>
      <c r="AA781"/>
      <c r="AB781"/>
      <c r="AC781"/>
      <c r="AD781"/>
      <c r="AE781"/>
      <c r="AF781"/>
      <c r="AG781"/>
      <c r="AH781"/>
      <c r="AI781"/>
      <c r="AJ781"/>
      <c r="AK781"/>
      <c r="AL781"/>
      <c r="AM781"/>
      <c r="AN781"/>
      <c r="AO781"/>
      <c r="AP781"/>
      <c r="AQ781"/>
      <c r="AR781"/>
      <c r="AS781"/>
      <c r="AT781"/>
      <c r="AU781"/>
      <c r="AV781"/>
      <c r="AW781"/>
      <c r="AX781"/>
      <c r="AY781"/>
      <c r="AZ781"/>
      <c r="BA781"/>
      <c r="BB781"/>
      <c r="BC781"/>
      <c r="BD781"/>
      <c r="BE781"/>
      <c r="BF781"/>
      <c r="BG781"/>
      <c r="BH781"/>
      <c r="BI781"/>
      <c r="BJ781"/>
      <c r="BK781"/>
      <c r="BL781"/>
      <c r="BM781"/>
      <c r="BN781"/>
      <c r="BO781"/>
      <c r="BP781"/>
      <c r="BQ781"/>
      <c r="BR781"/>
      <c r="BS781"/>
      <c r="BT781"/>
      <c r="BU781"/>
      <c r="BV781"/>
      <c r="BW781"/>
      <c r="BX781"/>
      <c r="BY781"/>
      <c r="BZ781"/>
      <c r="CA781"/>
      <c r="CB781"/>
      <c r="CC781"/>
      <c r="CD781"/>
      <c r="CE781"/>
      <c r="CF781"/>
      <c r="CG781"/>
      <c r="CH781"/>
      <c r="CI781"/>
      <c r="CJ781"/>
      <c r="CK781"/>
      <c r="CL781"/>
      <c r="CM781"/>
      <c r="CN781"/>
      <c r="CO781"/>
      <c r="CP781"/>
      <c r="CQ781"/>
      <c r="CR781"/>
      <c r="CS781"/>
      <c r="CT781"/>
      <c r="CU781"/>
      <c r="CV781"/>
      <c r="CW781"/>
      <c r="CX781"/>
      <c r="CY781"/>
      <c r="CZ781"/>
      <c r="DA781"/>
      <c r="DB781"/>
      <c r="DC781"/>
      <c r="DD781"/>
      <c r="DE781"/>
      <c r="DF781"/>
      <c r="DG781"/>
      <c r="DH781"/>
      <c r="DI781"/>
      <c r="DJ781"/>
      <c r="DK781"/>
      <c r="DL781"/>
      <c r="DM781"/>
      <c r="DN781"/>
      <c r="DO781"/>
      <c r="DP781"/>
      <c r="DQ781"/>
      <c r="DR781"/>
      <c r="DS781"/>
      <c r="DT781"/>
      <c r="DU781"/>
      <c r="DV781"/>
      <c r="DW781"/>
      <c r="DX781"/>
      <c r="DY781"/>
      <c r="DZ781"/>
      <c r="EA781"/>
      <c r="EB781"/>
      <c r="EC781"/>
      <c r="ED781"/>
      <c r="EE781"/>
      <c r="EF781"/>
      <c r="EG781"/>
      <c r="EH781"/>
      <c r="EI781"/>
      <c r="EJ781"/>
      <c r="EK781"/>
      <c r="EL781"/>
      <c r="EM781"/>
      <c r="EN781"/>
      <c r="EO781"/>
      <c r="EP781"/>
      <c r="EQ781"/>
      <c r="ER781"/>
      <c r="ES781"/>
      <c r="ET781"/>
      <c r="EU781"/>
      <c r="EV781"/>
      <c r="EW781"/>
      <c r="EX781"/>
      <c r="EY781"/>
      <c r="EZ781"/>
      <c r="FA781"/>
      <c r="FB781"/>
      <c r="FC781"/>
      <c r="FD781"/>
      <c r="FE781"/>
      <c r="FF781"/>
      <c r="FG781"/>
      <c r="FH781"/>
      <c r="FI781"/>
      <c r="FJ781"/>
      <c r="FK781"/>
      <c r="FL781"/>
      <c r="FM781"/>
      <c r="FN781"/>
      <c r="FO781"/>
      <c r="FP781"/>
      <c r="FQ781"/>
      <c r="FR781"/>
      <c r="FS781"/>
      <c r="FT781"/>
      <c r="FU781"/>
      <c r="FV781"/>
      <c r="FW781"/>
      <c r="FX781"/>
      <c r="FY781"/>
      <c r="FZ781"/>
      <c r="GA781"/>
      <c r="GB781"/>
      <c r="GC781"/>
      <c r="GD781"/>
      <c r="GE781"/>
      <c r="GF781"/>
      <c r="GG781"/>
      <c r="GH781"/>
      <c r="GI781"/>
      <c r="GJ781"/>
      <c r="GK781"/>
      <c r="GL781"/>
      <c r="GM781"/>
      <c r="GN781"/>
      <c r="GO781"/>
      <c r="GP781"/>
      <c r="GQ781"/>
      <c r="GR781"/>
      <c r="GS781"/>
      <c r="GT781"/>
      <c r="GU781"/>
      <c r="GV781"/>
      <c r="GW781"/>
      <c r="GX781"/>
      <c r="GY781"/>
      <c r="GZ781"/>
      <c r="HA781"/>
      <c r="HB781"/>
      <c r="HC781"/>
      <c r="HD781"/>
      <c r="HE781"/>
      <c r="HF781"/>
      <c r="HG781"/>
      <c r="HH781"/>
      <c r="HI781"/>
      <c r="HJ781"/>
      <c r="HK781"/>
      <c r="HL781"/>
      <c r="HM781"/>
      <c r="HN781"/>
      <c r="HO781"/>
      <c r="HP781"/>
      <c r="HQ781"/>
      <c r="HR781"/>
      <c r="HS781"/>
      <c r="HT781"/>
      <c r="HU781"/>
      <c r="HV781"/>
      <c r="HW781"/>
      <c r="HX781"/>
      <c r="HY781"/>
      <c r="HZ781"/>
      <c r="IA781"/>
    </row>
    <row r="782" spans="1:235" ht="11.25" hidden="1">
      <c r="A782" s="69"/>
      <c r="B782" s="51"/>
      <c r="C782" s="51"/>
      <c r="D782" s="70"/>
      <c r="E782" s="70"/>
      <c r="F782" s="70"/>
      <c r="G782" s="70"/>
      <c r="H782" s="70"/>
      <c r="I782" s="70"/>
      <c r="J782" s="70"/>
      <c r="K782" s="70"/>
      <c r="L782" s="70"/>
      <c r="M782" s="70"/>
      <c r="N782" s="70"/>
      <c r="O782" s="70"/>
      <c r="P782" s="70"/>
      <c r="Q782" s="71"/>
      <c r="R782"/>
      <c r="S782"/>
      <c r="T782"/>
      <c r="U782"/>
      <c r="V782"/>
      <c r="W782"/>
      <c r="X782"/>
      <c r="Y782"/>
      <c r="Z782"/>
      <c r="AA782"/>
      <c r="AB782"/>
      <c r="AC782"/>
      <c r="AD782"/>
      <c r="AE782"/>
      <c r="AF782"/>
      <c r="AG782"/>
      <c r="AH782"/>
      <c r="AI782"/>
      <c r="AJ782"/>
      <c r="AK782"/>
      <c r="AL782"/>
      <c r="AM782"/>
      <c r="AN782"/>
      <c r="AO782"/>
      <c r="AP782"/>
      <c r="AQ782"/>
      <c r="AR782"/>
      <c r="AS782"/>
      <c r="AT782"/>
      <c r="AU782"/>
      <c r="AV782"/>
      <c r="AW782"/>
      <c r="AX782"/>
      <c r="AY782"/>
      <c r="AZ782"/>
      <c r="BA782"/>
      <c r="BB782"/>
      <c r="BC782"/>
      <c r="BD782"/>
      <c r="BE782"/>
      <c r="BF782"/>
      <c r="BG782"/>
      <c r="BH782"/>
      <c r="BI782"/>
      <c r="BJ782"/>
      <c r="BK782"/>
      <c r="BL782"/>
      <c r="BM782"/>
      <c r="BN782"/>
      <c r="BO782"/>
      <c r="BP782"/>
      <c r="BQ782"/>
      <c r="BR782"/>
      <c r="BS782"/>
      <c r="BT782"/>
      <c r="BU782"/>
      <c r="BV782"/>
      <c r="BW782"/>
      <c r="BX782"/>
      <c r="BY782"/>
      <c r="BZ782"/>
      <c r="CA782"/>
      <c r="CB782"/>
      <c r="CC782"/>
      <c r="CD782"/>
      <c r="CE782"/>
      <c r="CF782"/>
      <c r="CG782"/>
      <c r="CH782"/>
      <c r="CI782"/>
      <c r="CJ782"/>
      <c r="CK782"/>
      <c r="CL782"/>
      <c r="CM782"/>
      <c r="CN782"/>
      <c r="CO782"/>
      <c r="CP782"/>
      <c r="CQ782"/>
      <c r="CR782"/>
      <c r="CS782"/>
      <c r="CT782"/>
      <c r="CU782"/>
      <c r="CV782"/>
      <c r="CW782"/>
      <c r="CX782"/>
      <c r="CY782"/>
      <c r="CZ782"/>
      <c r="DA782"/>
      <c r="DB782"/>
      <c r="DC782"/>
      <c r="DD782"/>
      <c r="DE782"/>
      <c r="DF782"/>
      <c r="DG782"/>
      <c r="DH782"/>
      <c r="DI782"/>
      <c r="DJ782"/>
      <c r="DK782"/>
      <c r="DL782"/>
      <c r="DM782"/>
      <c r="DN782"/>
      <c r="DO782"/>
      <c r="DP782"/>
      <c r="DQ782"/>
      <c r="DR782"/>
      <c r="DS782"/>
      <c r="DT782"/>
      <c r="DU782"/>
      <c r="DV782"/>
      <c r="DW782"/>
      <c r="DX782"/>
      <c r="DY782"/>
      <c r="DZ782"/>
      <c r="EA782"/>
      <c r="EB782"/>
      <c r="EC782"/>
      <c r="ED782"/>
      <c r="EE782"/>
      <c r="EF782"/>
      <c r="EG782"/>
      <c r="EH782"/>
      <c r="EI782"/>
      <c r="EJ782"/>
      <c r="EK782"/>
      <c r="EL782"/>
      <c r="EM782"/>
      <c r="EN782"/>
      <c r="EO782"/>
      <c r="EP782"/>
      <c r="EQ782"/>
      <c r="ER782"/>
      <c r="ES782"/>
      <c r="ET782"/>
      <c r="EU782"/>
      <c r="EV782"/>
      <c r="EW782"/>
      <c r="EX782"/>
      <c r="EY782"/>
      <c r="EZ782"/>
      <c r="FA782"/>
      <c r="FB782"/>
      <c r="FC782"/>
      <c r="FD782"/>
      <c r="FE782"/>
      <c r="FF782"/>
      <c r="FG782"/>
      <c r="FH782"/>
      <c r="FI782"/>
      <c r="FJ782"/>
      <c r="FK782"/>
      <c r="FL782"/>
      <c r="FM782"/>
      <c r="FN782"/>
      <c r="FO782"/>
      <c r="FP782"/>
      <c r="FQ782"/>
      <c r="FR782"/>
      <c r="FS782"/>
      <c r="FT782"/>
      <c r="FU782"/>
      <c r="FV782"/>
      <c r="FW782"/>
      <c r="FX782"/>
      <c r="FY782"/>
      <c r="FZ782"/>
      <c r="GA782"/>
      <c r="GB782"/>
      <c r="GC782"/>
      <c r="GD782"/>
      <c r="GE782"/>
      <c r="GF782"/>
      <c r="GG782"/>
      <c r="GH782"/>
      <c r="GI782"/>
      <c r="GJ782"/>
      <c r="GK782"/>
      <c r="GL782"/>
      <c r="GM782"/>
      <c r="GN782"/>
      <c r="GO782"/>
      <c r="GP782"/>
      <c r="GQ782"/>
      <c r="GR782"/>
      <c r="GS782"/>
      <c r="GT782"/>
      <c r="GU782"/>
      <c r="GV782"/>
      <c r="GW782"/>
      <c r="GX782"/>
      <c r="GY782"/>
      <c r="GZ782"/>
      <c r="HA782"/>
      <c r="HB782"/>
      <c r="HC782"/>
      <c r="HD782"/>
      <c r="HE782"/>
      <c r="HF782"/>
      <c r="HG782"/>
      <c r="HH782"/>
      <c r="HI782"/>
      <c r="HJ782"/>
      <c r="HK782"/>
      <c r="HL782"/>
      <c r="HM782"/>
      <c r="HN782"/>
      <c r="HO782"/>
      <c r="HP782"/>
      <c r="HQ782"/>
      <c r="HR782"/>
      <c r="HS782"/>
      <c r="HT782"/>
      <c r="HU782"/>
      <c r="HV782"/>
      <c r="HW782"/>
      <c r="HX782"/>
      <c r="HY782"/>
      <c r="HZ782"/>
      <c r="IA782"/>
    </row>
    <row r="783" spans="1:235" ht="11.25" hidden="1">
      <c r="A783" s="69"/>
      <c r="B783" s="51"/>
      <c r="C783" s="51"/>
      <c r="D783" s="70"/>
      <c r="E783" s="70"/>
      <c r="F783" s="70"/>
      <c r="G783" s="70"/>
      <c r="H783" s="70"/>
      <c r="I783" s="70"/>
      <c r="J783" s="70"/>
      <c r="K783" s="70"/>
      <c r="L783" s="70"/>
      <c r="M783" s="70"/>
      <c r="N783" s="70"/>
      <c r="O783" s="70"/>
      <c r="P783" s="70"/>
      <c r="Q783" s="71"/>
      <c r="R783"/>
      <c r="S783"/>
      <c r="T783"/>
      <c r="U783"/>
      <c r="V783"/>
      <c r="W783"/>
      <c r="X783"/>
      <c r="Y783"/>
      <c r="Z783"/>
      <c r="AA783"/>
      <c r="AB783"/>
      <c r="AC783"/>
      <c r="AD783"/>
      <c r="AE783"/>
      <c r="AF783"/>
      <c r="AG783"/>
      <c r="AH783"/>
      <c r="AI783"/>
      <c r="AJ783"/>
      <c r="AK783"/>
      <c r="AL783"/>
      <c r="AM783"/>
      <c r="AN783"/>
      <c r="AO783"/>
      <c r="AP783"/>
      <c r="AQ783"/>
      <c r="AR783"/>
      <c r="AS783"/>
      <c r="AT783"/>
      <c r="AU783"/>
      <c r="AV783"/>
      <c r="AW783"/>
      <c r="AX783"/>
      <c r="AY783"/>
      <c r="AZ783"/>
      <c r="BA783"/>
      <c r="BB783"/>
      <c r="BC783"/>
      <c r="BD783"/>
      <c r="BE783"/>
      <c r="BF783"/>
      <c r="BG783"/>
      <c r="BH783"/>
      <c r="BI783"/>
      <c r="BJ783"/>
      <c r="BK783"/>
      <c r="BL783"/>
      <c r="BM783"/>
      <c r="BN783"/>
      <c r="BO783"/>
      <c r="BP783"/>
      <c r="BQ783"/>
      <c r="BR783"/>
      <c r="BS783"/>
      <c r="BT783"/>
      <c r="BU783"/>
      <c r="BV783"/>
      <c r="BW783"/>
      <c r="BX783"/>
      <c r="BY783"/>
      <c r="BZ783"/>
      <c r="CA783"/>
      <c r="CB783"/>
      <c r="CC783"/>
      <c r="CD783"/>
      <c r="CE783"/>
      <c r="CF783"/>
      <c r="CG783"/>
      <c r="CH783"/>
      <c r="CI783"/>
      <c r="CJ783"/>
      <c r="CK783"/>
      <c r="CL783"/>
      <c r="CM783"/>
      <c r="CN783"/>
      <c r="CO783"/>
      <c r="CP783"/>
      <c r="CQ783"/>
      <c r="CR783"/>
      <c r="CS783"/>
      <c r="CT783"/>
      <c r="CU783"/>
      <c r="CV783"/>
      <c r="CW783"/>
      <c r="CX783"/>
      <c r="CY783"/>
      <c r="CZ783"/>
      <c r="DA783"/>
      <c r="DB783"/>
      <c r="DC783"/>
      <c r="DD783"/>
      <c r="DE783"/>
      <c r="DF783"/>
      <c r="DG783"/>
      <c r="DH783"/>
      <c r="DI783"/>
      <c r="DJ783"/>
      <c r="DK783"/>
      <c r="DL783"/>
      <c r="DM783"/>
      <c r="DN783"/>
      <c r="DO783"/>
      <c r="DP783"/>
      <c r="DQ783"/>
      <c r="DR783"/>
      <c r="DS783"/>
      <c r="DT783"/>
      <c r="DU783"/>
      <c r="DV783"/>
      <c r="DW783"/>
      <c r="DX783"/>
      <c r="DY783"/>
      <c r="DZ783"/>
      <c r="EA783"/>
      <c r="EB783"/>
      <c r="EC783"/>
      <c r="ED783"/>
      <c r="EE783"/>
      <c r="EF783"/>
      <c r="EG783"/>
      <c r="EH783"/>
      <c r="EI783"/>
      <c r="EJ783"/>
      <c r="EK783"/>
      <c r="EL783"/>
      <c r="EM783"/>
      <c r="EN783"/>
      <c r="EO783"/>
      <c r="EP783"/>
      <c r="EQ783"/>
      <c r="ER783"/>
      <c r="ES783"/>
      <c r="ET783"/>
      <c r="EU783"/>
      <c r="EV783"/>
      <c r="EW783"/>
      <c r="EX783"/>
      <c r="EY783"/>
      <c r="EZ783"/>
      <c r="FA783"/>
      <c r="FB783"/>
      <c r="FC783"/>
      <c r="FD783"/>
      <c r="FE783"/>
      <c r="FF783"/>
      <c r="FG783"/>
      <c r="FH783"/>
      <c r="FI783"/>
      <c r="FJ783"/>
      <c r="FK783"/>
      <c r="FL783"/>
      <c r="FM783"/>
      <c r="FN783"/>
      <c r="FO783"/>
      <c r="FP783"/>
      <c r="FQ783"/>
      <c r="FR783"/>
      <c r="FS783"/>
      <c r="FT783"/>
      <c r="FU783"/>
      <c r="FV783"/>
      <c r="FW783"/>
      <c r="FX783"/>
      <c r="FY783"/>
      <c r="FZ783"/>
      <c r="GA783"/>
      <c r="GB783"/>
      <c r="GC783"/>
      <c r="GD783"/>
      <c r="GE783"/>
      <c r="GF783"/>
      <c r="GG783"/>
      <c r="GH783"/>
      <c r="GI783"/>
      <c r="GJ783"/>
      <c r="GK783"/>
      <c r="GL783"/>
      <c r="GM783"/>
      <c r="GN783"/>
      <c r="GO783"/>
      <c r="GP783"/>
      <c r="GQ783"/>
      <c r="GR783"/>
      <c r="GS783"/>
      <c r="GT783"/>
      <c r="GU783"/>
      <c r="GV783"/>
      <c r="GW783"/>
      <c r="GX783"/>
      <c r="GY783"/>
      <c r="GZ783"/>
      <c r="HA783"/>
      <c r="HB783"/>
      <c r="HC783"/>
      <c r="HD783"/>
      <c r="HE783"/>
      <c r="HF783"/>
      <c r="HG783"/>
      <c r="HH783"/>
      <c r="HI783"/>
      <c r="HJ783"/>
      <c r="HK783"/>
      <c r="HL783"/>
      <c r="HM783"/>
      <c r="HN783"/>
      <c r="HO783"/>
      <c r="HP783"/>
      <c r="HQ783"/>
      <c r="HR783"/>
      <c r="HS783"/>
      <c r="HT783"/>
      <c r="HU783"/>
      <c r="HV783"/>
      <c r="HW783"/>
      <c r="HX783"/>
      <c r="HY783"/>
      <c r="HZ783"/>
      <c r="IA783"/>
    </row>
    <row r="784" spans="1:235" ht="11.25" hidden="1">
      <c r="A784" s="69"/>
      <c r="B784" s="51"/>
      <c r="C784" s="51"/>
      <c r="D784" s="70"/>
      <c r="E784" s="70"/>
      <c r="F784" s="70"/>
      <c r="G784" s="70"/>
      <c r="H784" s="70"/>
      <c r="I784" s="70"/>
      <c r="J784" s="70"/>
      <c r="K784" s="70"/>
      <c r="L784" s="70"/>
      <c r="M784" s="70"/>
      <c r="N784" s="70"/>
      <c r="O784" s="70"/>
      <c r="P784" s="70"/>
      <c r="Q784" s="71"/>
      <c r="R784"/>
      <c r="S784"/>
      <c r="T784"/>
      <c r="U784"/>
      <c r="V784"/>
      <c r="W784"/>
      <c r="X784"/>
      <c r="Y784"/>
      <c r="Z784"/>
      <c r="AA784"/>
      <c r="AB784"/>
      <c r="AC784"/>
      <c r="AD784"/>
      <c r="AE784"/>
      <c r="AF784"/>
      <c r="AG784"/>
      <c r="AH784"/>
      <c r="AI784"/>
      <c r="AJ784"/>
      <c r="AK784"/>
      <c r="AL784"/>
      <c r="AM784"/>
      <c r="AN784"/>
      <c r="AO784"/>
      <c r="AP784"/>
      <c r="AQ784"/>
      <c r="AR784"/>
      <c r="AS784"/>
      <c r="AT784"/>
      <c r="AU784"/>
      <c r="AV784"/>
      <c r="AW784"/>
      <c r="AX784"/>
      <c r="AY784"/>
      <c r="AZ784"/>
      <c r="BA784"/>
      <c r="BB784"/>
      <c r="BC784"/>
      <c r="BD784"/>
      <c r="BE784"/>
      <c r="BF784"/>
      <c r="BG784"/>
      <c r="BH784"/>
      <c r="BI784"/>
      <c r="BJ784"/>
      <c r="BK784"/>
      <c r="BL784"/>
      <c r="BM784"/>
      <c r="BN784"/>
      <c r="BO784"/>
      <c r="BP784"/>
      <c r="BQ784"/>
      <c r="BR784"/>
      <c r="BS784"/>
      <c r="BT784"/>
      <c r="BU784"/>
      <c r="BV784"/>
      <c r="BW784"/>
      <c r="BX784"/>
      <c r="BY784"/>
      <c r="BZ784"/>
      <c r="CA784"/>
      <c r="CB784"/>
      <c r="CC784"/>
      <c r="CD784"/>
      <c r="CE784"/>
      <c r="CF784"/>
      <c r="CG784"/>
      <c r="CH784"/>
      <c r="CI784"/>
      <c r="CJ784"/>
      <c r="CK784"/>
      <c r="CL784"/>
      <c r="CM784"/>
      <c r="CN784"/>
      <c r="CO784"/>
      <c r="CP784"/>
      <c r="CQ784"/>
      <c r="CR784"/>
      <c r="CS784"/>
      <c r="CT784"/>
      <c r="CU784"/>
      <c r="CV784"/>
      <c r="CW784"/>
      <c r="CX784"/>
      <c r="CY784"/>
      <c r="CZ784"/>
      <c r="DA784"/>
      <c r="DB784"/>
      <c r="DC784"/>
      <c r="DD784"/>
      <c r="DE784"/>
      <c r="DF784"/>
      <c r="DG784"/>
      <c r="DH784"/>
      <c r="DI784"/>
      <c r="DJ784"/>
      <c r="DK784"/>
      <c r="DL784"/>
      <c r="DM784"/>
      <c r="DN784"/>
      <c r="DO784"/>
      <c r="DP784"/>
      <c r="DQ784"/>
      <c r="DR784"/>
      <c r="DS784"/>
      <c r="DT784"/>
      <c r="DU784"/>
      <c r="DV784"/>
      <c r="DW784"/>
      <c r="DX784"/>
      <c r="DY784"/>
      <c r="DZ784"/>
      <c r="EA784"/>
      <c r="EB784"/>
      <c r="EC784"/>
      <c r="ED784"/>
      <c r="EE784"/>
      <c r="EF784"/>
      <c r="EG784"/>
      <c r="EH784"/>
      <c r="EI784"/>
      <c r="EJ784"/>
      <c r="EK784"/>
      <c r="EL784"/>
      <c r="EM784"/>
      <c r="EN784"/>
      <c r="EO784"/>
      <c r="EP784"/>
      <c r="EQ784"/>
      <c r="ER784"/>
      <c r="ES784"/>
      <c r="ET784"/>
      <c r="EU784"/>
      <c r="EV784"/>
      <c r="EW784"/>
      <c r="EX784"/>
      <c r="EY784"/>
      <c r="EZ784"/>
      <c r="FA784"/>
      <c r="FB784"/>
      <c r="FC784"/>
      <c r="FD784"/>
      <c r="FE784"/>
      <c r="FF784"/>
      <c r="FG784"/>
      <c r="FH784"/>
      <c r="FI784"/>
      <c r="FJ784"/>
      <c r="FK784"/>
      <c r="FL784"/>
      <c r="FM784"/>
      <c r="FN784"/>
      <c r="FO784"/>
      <c r="FP784"/>
      <c r="FQ784"/>
      <c r="FR784"/>
      <c r="FS784"/>
      <c r="FT784"/>
      <c r="FU784"/>
      <c r="FV784"/>
      <c r="FW784"/>
      <c r="FX784"/>
      <c r="FY784"/>
      <c r="FZ784"/>
      <c r="GA784"/>
      <c r="GB784"/>
      <c r="GC784"/>
      <c r="GD784"/>
      <c r="GE784"/>
      <c r="GF784"/>
      <c r="GG784"/>
      <c r="GH784"/>
      <c r="GI784"/>
      <c r="GJ784"/>
      <c r="GK784"/>
      <c r="GL784"/>
      <c r="GM784"/>
      <c r="GN784"/>
      <c r="GO784"/>
      <c r="GP784"/>
      <c r="GQ784"/>
      <c r="GR784"/>
      <c r="GS784"/>
      <c r="GT784"/>
      <c r="GU784"/>
      <c r="GV784"/>
      <c r="GW784"/>
      <c r="GX784"/>
      <c r="GY784"/>
      <c r="GZ784"/>
      <c r="HA784"/>
      <c r="HB784"/>
      <c r="HC784"/>
      <c r="HD784"/>
      <c r="HE784"/>
      <c r="HF784"/>
      <c r="HG784"/>
      <c r="HH784"/>
      <c r="HI784"/>
      <c r="HJ784"/>
      <c r="HK784"/>
      <c r="HL784"/>
      <c r="HM784"/>
      <c r="HN784"/>
      <c r="HO784"/>
      <c r="HP784"/>
      <c r="HQ784"/>
      <c r="HR784"/>
      <c r="HS784"/>
      <c r="HT784"/>
      <c r="HU784"/>
      <c r="HV784"/>
      <c r="HW784"/>
      <c r="HX784"/>
      <c r="HY784"/>
      <c r="HZ784"/>
      <c r="IA784"/>
    </row>
    <row r="785" spans="1:235" ht="11.25" hidden="1">
      <c r="A785" s="69"/>
      <c r="B785" s="51"/>
      <c r="C785" s="51"/>
      <c r="D785" s="70"/>
      <c r="E785" s="70"/>
      <c r="F785" s="70"/>
      <c r="G785" s="70"/>
      <c r="H785" s="70"/>
      <c r="I785" s="70"/>
      <c r="J785" s="70"/>
      <c r="K785" s="70"/>
      <c r="L785" s="70"/>
      <c r="M785" s="70"/>
      <c r="N785" s="70"/>
      <c r="O785" s="70"/>
      <c r="P785" s="70"/>
      <c r="Q785" s="71"/>
      <c r="R785"/>
      <c r="S785"/>
      <c r="T785"/>
      <c r="U785"/>
      <c r="V785"/>
      <c r="W785"/>
      <c r="X785"/>
      <c r="Y785"/>
      <c r="Z785"/>
      <c r="AA785"/>
      <c r="AB785"/>
      <c r="AC785"/>
      <c r="AD785"/>
      <c r="AE785"/>
      <c r="AF785"/>
      <c r="AG785"/>
      <c r="AH785"/>
      <c r="AI785"/>
      <c r="AJ785"/>
      <c r="AK785"/>
      <c r="AL785"/>
      <c r="AM785"/>
      <c r="AN785"/>
      <c r="AO785"/>
      <c r="AP785"/>
      <c r="AQ785"/>
      <c r="AR785"/>
      <c r="AS785"/>
      <c r="AT785"/>
      <c r="AU785"/>
      <c r="AV785"/>
      <c r="AW785"/>
      <c r="AX785"/>
      <c r="AY785"/>
      <c r="AZ785"/>
      <c r="BA785"/>
      <c r="BB785"/>
      <c r="BC785"/>
      <c r="BD785"/>
      <c r="BE785"/>
      <c r="BF785"/>
      <c r="BG785"/>
      <c r="BH785"/>
      <c r="BI785"/>
      <c r="BJ785"/>
      <c r="BK785"/>
      <c r="BL785"/>
      <c r="BM785"/>
      <c r="BN785"/>
      <c r="BO785"/>
      <c r="BP785"/>
      <c r="BQ785"/>
      <c r="BR785"/>
      <c r="BS785"/>
      <c r="BT785"/>
      <c r="BU785"/>
      <c r="BV785"/>
      <c r="BW785"/>
      <c r="BX785"/>
      <c r="BY785"/>
      <c r="BZ785"/>
      <c r="CA785"/>
      <c r="CB785"/>
      <c r="CC785"/>
      <c r="CD785"/>
      <c r="CE785"/>
      <c r="CF785"/>
      <c r="CG785"/>
      <c r="CH785"/>
      <c r="CI785"/>
      <c r="CJ785"/>
      <c r="CK785"/>
      <c r="CL785"/>
      <c r="CM785"/>
      <c r="CN785"/>
      <c r="CO785"/>
      <c r="CP785"/>
      <c r="CQ785"/>
      <c r="CR785"/>
      <c r="CS785"/>
      <c r="CT785"/>
      <c r="CU785"/>
      <c r="CV785"/>
      <c r="CW785"/>
      <c r="CX785"/>
      <c r="CY785"/>
      <c r="CZ785"/>
      <c r="DA785"/>
      <c r="DB785"/>
      <c r="DC785"/>
      <c r="DD785"/>
      <c r="DE785"/>
      <c r="DF785"/>
      <c r="DG785"/>
      <c r="DH785"/>
      <c r="DI785"/>
      <c r="DJ785"/>
      <c r="DK785"/>
      <c r="DL785"/>
      <c r="DM785"/>
      <c r="DN785"/>
      <c r="DO785"/>
      <c r="DP785"/>
      <c r="DQ785"/>
      <c r="DR785"/>
      <c r="DS785"/>
      <c r="DT785"/>
      <c r="DU785"/>
      <c r="DV785"/>
      <c r="DW785"/>
      <c r="DX785"/>
      <c r="DY785"/>
      <c r="DZ785"/>
      <c r="EA785"/>
      <c r="EB785"/>
      <c r="EC785"/>
      <c r="ED785"/>
      <c r="EE785"/>
      <c r="EF785"/>
      <c r="EG785"/>
      <c r="EH785"/>
      <c r="EI785"/>
      <c r="EJ785"/>
      <c r="EK785"/>
      <c r="EL785"/>
      <c r="EM785"/>
      <c r="EN785"/>
      <c r="EO785"/>
      <c r="EP785"/>
      <c r="EQ785"/>
      <c r="ER785"/>
      <c r="ES785"/>
      <c r="ET785"/>
      <c r="EU785"/>
      <c r="EV785"/>
      <c r="EW785"/>
      <c r="EX785"/>
      <c r="EY785"/>
      <c r="EZ785"/>
      <c r="FA785"/>
      <c r="FB785"/>
      <c r="FC785"/>
      <c r="FD785"/>
      <c r="FE785"/>
      <c r="FF785"/>
      <c r="FG785"/>
      <c r="FH785"/>
      <c r="FI785"/>
      <c r="FJ785"/>
      <c r="FK785"/>
      <c r="FL785"/>
      <c r="FM785"/>
      <c r="FN785"/>
      <c r="FO785"/>
      <c r="FP785"/>
      <c r="FQ785"/>
      <c r="FR785"/>
      <c r="FS785"/>
      <c r="FT785"/>
      <c r="FU785"/>
      <c r="FV785"/>
      <c r="FW785"/>
      <c r="FX785"/>
      <c r="FY785"/>
      <c r="FZ785"/>
      <c r="GA785"/>
      <c r="GB785"/>
      <c r="GC785"/>
      <c r="GD785"/>
      <c r="GE785"/>
      <c r="GF785"/>
      <c r="GG785"/>
      <c r="GH785"/>
      <c r="GI785"/>
      <c r="GJ785"/>
      <c r="GK785"/>
      <c r="GL785"/>
      <c r="GM785"/>
      <c r="GN785"/>
      <c r="GO785"/>
      <c r="GP785"/>
      <c r="GQ785"/>
      <c r="GR785"/>
      <c r="GS785"/>
      <c r="GT785"/>
      <c r="GU785"/>
      <c r="GV785"/>
      <c r="GW785"/>
      <c r="GX785"/>
      <c r="GY785"/>
      <c r="GZ785"/>
      <c r="HA785"/>
      <c r="HB785"/>
      <c r="HC785"/>
      <c r="HD785"/>
      <c r="HE785"/>
      <c r="HF785"/>
      <c r="HG785"/>
      <c r="HH785"/>
      <c r="HI785"/>
      <c r="HJ785"/>
      <c r="HK785"/>
      <c r="HL785"/>
      <c r="HM785"/>
      <c r="HN785"/>
      <c r="HO785"/>
      <c r="HP785"/>
      <c r="HQ785"/>
      <c r="HR785"/>
      <c r="HS785"/>
      <c r="HT785"/>
      <c r="HU785"/>
      <c r="HV785"/>
      <c r="HW785"/>
      <c r="HX785"/>
      <c r="HY785"/>
      <c r="HZ785"/>
      <c r="IA785"/>
    </row>
    <row r="786" spans="1:235" ht="10.5" customHeight="1" hidden="1">
      <c r="A786" s="69"/>
      <c r="B786" s="51"/>
      <c r="C786" s="51"/>
      <c r="D786" s="145"/>
      <c r="E786" s="146"/>
      <c r="F786" s="146"/>
      <c r="G786" s="70"/>
      <c r="H786" s="70"/>
      <c r="I786" s="70"/>
      <c r="J786" s="70"/>
      <c r="K786" s="70"/>
      <c r="L786" s="70"/>
      <c r="M786" s="70"/>
      <c r="N786" s="70"/>
      <c r="O786" s="70"/>
      <c r="P786" s="70"/>
      <c r="Q786" s="71"/>
      <c r="R786"/>
      <c r="S786"/>
      <c r="T786"/>
      <c r="U786"/>
      <c r="V786"/>
      <c r="W786"/>
      <c r="X786"/>
      <c r="Y786"/>
      <c r="Z786"/>
      <c r="AA786"/>
      <c r="AB786"/>
      <c r="AC786"/>
      <c r="AD786"/>
      <c r="AE786"/>
      <c r="AF786"/>
      <c r="AG786"/>
      <c r="AH786"/>
      <c r="AI786"/>
      <c r="AJ786"/>
      <c r="AK786"/>
      <c r="AL786"/>
      <c r="AM786"/>
      <c r="AN786"/>
      <c r="AO786"/>
      <c r="AP786"/>
      <c r="AQ786"/>
      <c r="AR786"/>
      <c r="AS786"/>
      <c r="AT786"/>
      <c r="AU786"/>
      <c r="AV786"/>
      <c r="AW786"/>
      <c r="AX786"/>
      <c r="AY786"/>
      <c r="AZ786"/>
      <c r="BA786"/>
      <c r="BB786"/>
      <c r="BC786"/>
      <c r="BD786"/>
      <c r="BE786"/>
      <c r="BF786"/>
      <c r="BG786"/>
      <c r="BH786"/>
      <c r="BI786"/>
      <c r="BJ786"/>
      <c r="BK786"/>
      <c r="BL786"/>
      <c r="BM786"/>
      <c r="BN786"/>
      <c r="BO786"/>
      <c r="BP786"/>
      <c r="BQ786"/>
      <c r="BR786"/>
      <c r="BS786"/>
      <c r="BT786"/>
      <c r="BU786"/>
      <c r="BV786"/>
      <c r="BW786"/>
      <c r="BX786"/>
      <c r="BY786"/>
      <c r="BZ786"/>
      <c r="CA786"/>
      <c r="CB786"/>
      <c r="CC786"/>
      <c r="CD786"/>
      <c r="CE786"/>
      <c r="CF786"/>
      <c r="CG786"/>
      <c r="CH786"/>
      <c r="CI786"/>
      <c r="CJ786"/>
      <c r="CK786"/>
      <c r="CL786"/>
      <c r="CM786"/>
      <c r="CN786"/>
      <c r="CO786"/>
      <c r="CP786"/>
      <c r="CQ786"/>
      <c r="CR786"/>
      <c r="CS786"/>
      <c r="CT786"/>
      <c r="CU786"/>
      <c r="CV786"/>
      <c r="CW786"/>
      <c r="CX786"/>
      <c r="CY786"/>
      <c r="CZ786"/>
      <c r="DA786"/>
      <c r="DB786"/>
      <c r="DC786"/>
      <c r="DD786"/>
      <c r="DE786"/>
      <c r="DF786"/>
      <c r="DG786"/>
      <c r="DH786"/>
      <c r="DI786"/>
      <c r="DJ786"/>
      <c r="DK786"/>
      <c r="DL786"/>
      <c r="DM786"/>
      <c r="DN786"/>
      <c r="DO786"/>
      <c r="DP786"/>
      <c r="DQ786"/>
      <c r="DR786"/>
      <c r="DS786"/>
      <c r="DT786"/>
      <c r="DU786"/>
      <c r="DV786"/>
      <c r="DW786"/>
      <c r="DX786"/>
      <c r="DY786"/>
      <c r="DZ786"/>
      <c r="EA786"/>
      <c r="EB786"/>
      <c r="EC786"/>
      <c r="ED786"/>
      <c r="EE786"/>
      <c r="EF786"/>
      <c r="EG786"/>
      <c r="EH786"/>
      <c r="EI786"/>
      <c r="EJ786"/>
      <c r="EK786"/>
      <c r="EL786"/>
      <c r="EM786"/>
      <c r="EN786"/>
      <c r="EO786"/>
      <c r="EP786"/>
      <c r="EQ786"/>
      <c r="ER786"/>
      <c r="ES786"/>
      <c r="ET786"/>
      <c r="EU786"/>
      <c r="EV786"/>
      <c r="EW786"/>
      <c r="EX786"/>
      <c r="EY786"/>
      <c r="EZ786"/>
      <c r="FA786"/>
      <c r="FB786"/>
      <c r="FC786"/>
      <c r="FD786"/>
      <c r="FE786"/>
      <c r="FF786"/>
      <c r="FG786"/>
      <c r="FH786"/>
      <c r="FI786"/>
      <c r="FJ786"/>
      <c r="FK786"/>
      <c r="FL786"/>
      <c r="FM786"/>
      <c r="FN786"/>
      <c r="FO786"/>
      <c r="FP786"/>
      <c r="FQ786"/>
      <c r="FR786"/>
      <c r="FS786"/>
      <c r="FT786"/>
      <c r="FU786"/>
      <c r="FV786"/>
      <c r="FW786"/>
      <c r="FX786"/>
      <c r="FY786"/>
      <c r="FZ786"/>
      <c r="GA786"/>
      <c r="GB786"/>
      <c r="GC786"/>
      <c r="GD786"/>
      <c r="GE786"/>
      <c r="GF786"/>
      <c r="GG786"/>
      <c r="GH786"/>
      <c r="GI786"/>
      <c r="GJ786"/>
      <c r="GK786"/>
      <c r="GL786"/>
      <c r="GM786"/>
      <c r="GN786"/>
      <c r="GO786"/>
      <c r="GP786"/>
      <c r="GQ786"/>
      <c r="GR786"/>
      <c r="GS786"/>
      <c r="GT786"/>
      <c r="GU786"/>
      <c r="GV786"/>
      <c r="GW786"/>
      <c r="GX786"/>
      <c r="GY786"/>
      <c r="GZ786"/>
      <c r="HA786"/>
      <c r="HB786"/>
      <c r="HC786"/>
      <c r="HD786"/>
      <c r="HE786"/>
      <c r="HF786"/>
      <c r="HG786"/>
      <c r="HH786"/>
      <c r="HI786"/>
      <c r="HJ786"/>
      <c r="HK786"/>
      <c r="HL786"/>
      <c r="HM786"/>
      <c r="HN786"/>
      <c r="HO786"/>
      <c r="HP786"/>
      <c r="HQ786"/>
      <c r="HR786"/>
      <c r="HS786"/>
      <c r="HT786"/>
      <c r="HU786"/>
      <c r="HV786"/>
      <c r="HW786"/>
      <c r="HX786"/>
      <c r="HY786"/>
      <c r="HZ786"/>
      <c r="IA786"/>
    </row>
    <row r="787" spans="1:235" ht="11.25" hidden="1">
      <c r="A787" s="69"/>
      <c r="B787" s="51"/>
      <c r="C787" s="51"/>
      <c r="D787" s="145"/>
      <c r="E787" s="146"/>
      <c r="F787" s="146"/>
      <c r="G787" s="70"/>
      <c r="H787" s="70"/>
      <c r="I787" s="70"/>
      <c r="J787" s="70"/>
      <c r="K787" s="70"/>
      <c r="L787" s="70"/>
      <c r="M787" s="70"/>
      <c r="N787" s="70"/>
      <c r="O787" s="70"/>
      <c r="P787" s="70"/>
      <c r="Q787" s="71"/>
      <c r="R787"/>
      <c r="S787"/>
      <c r="T787"/>
      <c r="U787"/>
      <c r="V787"/>
      <c r="W787"/>
      <c r="X787"/>
      <c r="Y787"/>
      <c r="Z787"/>
      <c r="AA787"/>
      <c r="AB787"/>
      <c r="AC787"/>
      <c r="AD787"/>
      <c r="AE787"/>
      <c r="AF787"/>
      <c r="AG787"/>
      <c r="AH787"/>
      <c r="AI787"/>
      <c r="AJ787"/>
      <c r="AK787"/>
      <c r="AL787"/>
      <c r="AM787"/>
      <c r="AN787"/>
      <c r="AO787"/>
      <c r="AP787"/>
      <c r="AQ787"/>
      <c r="AR787"/>
      <c r="AS787"/>
      <c r="AT787"/>
      <c r="AU787"/>
      <c r="AV787"/>
      <c r="AW787"/>
      <c r="AX787"/>
      <c r="AY787"/>
      <c r="AZ787"/>
      <c r="BA787"/>
      <c r="BB787"/>
      <c r="BC787"/>
      <c r="BD787"/>
      <c r="BE787"/>
      <c r="BF787"/>
      <c r="BG787"/>
      <c r="BH787"/>
      <c r="BI787"/>
      <c r="BJ787"/>
      <c r="BK787"/>
      <c r="BL787"/>
      <c r="BM787"/>
      <c r="BN787"/>
      <c r="BO787"/>
      <c r="BP787"/>
      <c r="BQ787"/>
      <c r="BR787"/>
      <c r="BS787"/>
      <c r="BT787"/>
      <c r="BU787"/>
      <c r="BV787"/>
      <c r="BW787"/>
      <c r="BX787"/>
      <c r="BY787"/>
      <c r="BZ787"/>
      <c r="CA787"/>
      <c r="CB787"/>
      <c r="CC787"/>
      <c r="CD787"/>
      <c r="CE787"/>
      <c r="CF787"/>
      <c r="CG787"/>
      <c r="CH787"/>
      <c r="CI787"/>
      <c r="CJ787"/>
      <c r="CK787"/>
      <c r="CL787"/>
      <c r="CM787"/>
      <c r="CN787"/>
      <c r="CO787"/>
      <c r="CP787"/>
      <c r="CQ787"/>
      <c r="CR787"/>
      <c r="CS787"/>
      <c r="CT787"/>
      <c r="CU787"/>
      <c r="CV787"/>
      <c r="CW787"/>
      <c r="CX787"/>
      <c r="CY787"/>
      <c r="CZ787"/>
      <c r="DA787"/>
      <c r="DB787"/>
      <c r="DC787"/>
      <c r="DD787"/>
      <c r="DE787"/>
      <c r="DF787"/>
      <c r="DG787"/>
      <c r="DH787"/>
      <c r="DI787"/>
      <c r="DJ787"/>
      <c r="DK787"/>
      <c r="DL787"/>
      <c r="DM787"/>
      <c r="DN787"/>
      <c r="DO787"/>
      <c r="DP787"/>
      <c r="DQ787"/>
      <c r="DR787"/>
      <c r="DS787"/>
      <c r="DT787"/>
      <c r="DU787"/>
      <c r="DV787"/>
      <c r="DW787"/>
      <c r="DX787"/>
      <c r="DY787"/>
      <c r="DZ787"/>
      <c r="EA787"/>
      <c r="EB787"/>
      <c r="EC787"/>
      <c r="ED787"/>
      <c r="EE787"/>
      <c r="EF787"/>
      <c r="EG787"/>
      <c r="EH787"/>
      <c r="EI787"/>
      <c r="EJ787"/>
      <c r="EK787"/>
      <c r="EL787"/>
      <c r="EM787"/>
      <c r="EN787"/>
      <c r="EO787"/>
      <c r="EP787"/>
      <c r="EQ787"/>
      <c r="ER787"/>
      <c r="ES787"/>
      <c r="ET787"/>
      <c r="EU787"/>
      <c r="EV787"/>
      <c r="EW787"/>
      <c r="EX787"/>
      <c r="EY787"/>
      <c r="EZ787"/>
      <c r="FA787"/>
      <c r="FB787"/>
      <c r="FC787"/>
      <c r="FD787"/>
      <c r="FE787"/>
      <c r="FF787"/>
      <c r="FG787"/>
      <c r="FH787"/>
      <c r="FI787"/>
      <c r="FJ787"/>
      <c r="FK787"/>
      <c r="FL787"/>
      <c r="FM787"/>
      <c r="FN787"/>
      <c r="FO787"/>
      <c r="FP787"/>
      <c r="FQ787"/>
      <c r="FR787"/>
      <c r="FS787"/>
      <c r="FT787"/>
      <c r="FU787"/>
      <c r="FV787"/>
      <c r="FW787"/>
      <c r="FX787"/>
      <c r="FY787"/>
      <c r="FZ787"/>
      <c r="GA787"/>
      <c r="GB787"/>
      <c r="GC787"/>
      <c r="GD787"/>
      <c r="GE787"/>
      <c r="GF787"/>
      <c r="GG787"/>
      <c r="GH787"/>
      <c r="GI787"/>
      <c r="GJ787"/>
      <c r="GK787"/>
      <c r="GL787"/>
      <c r="GM787"/>
      <c r="GN787"/>
      <c r="GO787"/>
      <c r="GP787"/>
      <c r="GQ787"/>
      <c r="GR787"/>
      <c r="GS787"/>
      <c r="GT787"/>
      <c r="GU787"/>
      <c r="GV787"/>
      <c r="GW787"/>
      <c r="GX787"/>
      <c r="GY787"/>
      <c r="GZ787"/>
      <c r="HA787"/>
      <c r="HB787"/>
      <c r="HC787"/>
      <c r="HD787"/>
      <c r="HE787"/>
      <c r="HF787"/>
      <c r="HG787"/>
      <c r="HH787"/>
      <c r="HI787"/>
      <c r="HJ787"/>
      <c r="HK787"/>
      <c r="HL787"/>
      <c r="HM787"/>
      <c r="HN787"/>
      <c r="HO787"/>
      <c r="HP787"/>
      <c r="HQ787"/>
      <c r="HR787"/>
      <c r="HS787"/>
      <c r="HT787"/>
      <c r="HU787"/>
      <c r="HV787"/>
      <c r="HW787"/>
      <c r="HX787"/>
      <c r="HY787"/>
      <c r="HZ787"/>
      <c r="IA787"/>
    </row>
    <row r="788" spans="1:235" ht="11.25" hidden="1">
      <c r="A788" s="69"/>
      <c r="B788" s="51"/>
      <c r="C788" s="51"/>
      <c r="D788" s="145"/>
      <c r="E788" s="146"/>
      <c r="F788" s="146"/>
      <c r="G788" s="70"/>
      <c r="H788" s="70"/>
      <c r="I788" s="70"/>
      <c r="J788" s="70"/>
      <c r="K788" s="70"/>
      <c r="L788" s="70"/>
      <c r="M788" s="70"/>
      <c r="N788" s="70"/>
      <c r="O788" s="70"/>
      <c r="P788" s="70"/>
      <c r="Q788" s="71"/>
      <c r="R788"/>
      <c r="S788"/>
      <c r="T788"/>
      <c r="U788"/>
      <c r="V788"/>
      <c r="W788"/>
      <c r="X788"/>
      <c r="Y788"/>
      <c r="Z788"/>
      <c r="AA788"/>
      <c r="AB788"/>
      <c r="AC788"/>
      <c r="AD788"/>
      <c r="AE788"/>
      <c r="AF788"/>
      <c r="AG788"/>
      <c r="AH788"/>
      <c r="AI788"/>
      <c r="AJ788"/>
      <c r="AK788"/>
      <c r="AL788"/>
      <c r="AM788"/>
      <c r="AN788"/>
      <c r="AO788"/>
      <c r="AP788"/>
      <c r="AQ788"/>
      <c r="AR788"/>
      <c r="AS788"/>
      <c r="AT788"/>
      <c r="AU788"/>
      <c r="AV788"/>
      <c r="AW788"/>
      <c r="AX788"/>
      <c r="AY788"/>
      <c r="AZ788"/>
      <c r="BA788"/>
      <c r="BB788"/>
      <c r="BC788"/>
      <c r="BD788"/>
      <c r="BE788"/>
      <c r="BF788"/>
      <c r="BG788"/>
      <c r="BH788"/>
      <c r="BI788"/>
      <c r="BJ788"/>
      <c r="BK788"/>
      <c r="BL788"/>
      <c r="BM788"/>
      <c r="BN788"/>
      <c r="BO788"/>
      <c r="BP788"/>
      <c r="BQ788"/>
      <c r="BR788"/>
      <c r="BS788"/>
      <c r="BT788"/>
      <c r="BU788"/>
      <c r="BV788"/>
      <c r="BW788"/>
      <c r="BX788"/>
      <c r="BY788"/>
      <c r="BZ788"/>
      <c r="CA788"/>
      <c r="CB788"/>
      <c r="CC788"/>
      <c r="CD788"/>
      <c r="CE788"/>
      <c r="CF788"/>
      <c r="CG788"/>
      <c r="CH788"/>
      <c r="CI788"/>
      <c r="CJ788"/>
      <c r="CK788"/>
      <c r="CL788"/>
      <c r="CM788"/>
      <c r="CN788"/>
      <c r="CO788"/>
      <c r="CP788"/>
      <c r="CQ788"/>
      <c r="CR788"/>
      <c r="CS788"/>
      <c r="CT788"/>
      <c r="CU788"/>
      <c r="CV788"/>
      <c r="CW788"/>
      <c r="CX788"/>
      <c r="CY788"/>
      <c r="CZ788"/>
      <c r="DA788"/>
      <c r="DB788"/>
      <c r="DC788"/>
      <c r="DD788"/>
      <c r="DE788"/>
      <c r="DF788"/>
      <c r="DG788"/>
      <c r="DH788"/>
      <c r="DI788"/>
      <c r="DJ788"/>
      <c r="DK788"/>
      <c r="DL788"/>
      <c r="DM788"/>
      <c r="DN788"/>
      <c r="DO788"/>
      <c r="DP788"/>
      <c r="DQ788"/>
      <c r="DR788"/>
      <c r="DS788"/>
      <c r="DT788"/>
      <c r="DU788"/>
      <c r="DV788"/>
      <c r="DW788"/>
      <c r="DX788"/>
      <c r="DY788"/>
      <c r="DZ788"/>
      <c r="EA788"/>
      <c r="EB788"/>
      <c r="EC788"/>
      <c r="ED788"/>
      <c r="EE788"/>
      <c r="EF788"/>
      <c r="EG788"/>
      <c r="EH788"/>
      <c r="EI788"/>
      <c r="EJ788"/>
      <c r="EK788"/>
      <c r="EL788"/>
      <c r="EM788"/>
      <c r="EN788"/>
      <c r="EO788"/>
      <c r="EP788"/>
      <c r="EQ788"/>
      <c r="ER788"/>
      <c r="ES788"/>
      <c r="ET788"/>
      <c r="EU788"/>
      <c r="EV788"/>
      <c r="EW788"/>
      <c r="EX788"/>
      <c r="EY788"/>
      <c r="EZ788"/>
      <c r="FA788"/>
      <c r="FB788"/>
      <c r="FC788"/>
      <c r="FD788"/>
      <c r="FE788"/>
      <c r="FF788"/>
      <c r="FG788"/>
      <c r="FH788"/>
      <c r="FI788"/>
      <c r="FJ788"/>
      <c r="FK788"/>
      <c r="FL788"/>
      <c r="FM788"/>
      <c r="FN788"/>
      <c r="FO788"/>
      <c r="FP788"/>
      <c r="FQ788"/>
      <c r="FR788"/>
      <c r="FS788"/>
      <c r="FT788"/>
      <c r="FU788"/>
      <c r="FV788"/>
      <c r="FW788"/>
      <c r="FX788"/>
      <c r="FY788"/>
      <c r="FZ788"/>
      <c r="GA788"/>
      <c r="GB788"/>
      <c r="GC788"/>
      <c r="GD788"/>
      <c r="GE788"/>
      <c r="GF788"/>
      <c r="GG788"/>
      <c r="GH788"/>
      <c r="GI788"/>
      <c r="GJ788"/>
      <c r="GK788"/>
      <c r="GL788"/>
      <c r="GM788"/>
      <c r="GN788"/>
      <c r="GO788"/>
      <c r="GP788"/>
      <c r="GQ788"/>
      <c r="GR788"/>
      <c r="GS788"/>
      <c r="GT788"/>
      <c r="GU788"/>
      <c r="GV788"/>
      <c r="GW788"/>
      <c r="GX788"/>
      <c r="GY788"/>
      <c r="GZ788"/>
      <c r="HA788"/>
      <c r="HB788"/>
      <c r="HC788"/>
      <c r="HD788"/>
      <c r="HE788"/>
      <c r="HF788"/>
      <c r="HG788"/>
      <c r="HH788"/>
      <c r="HI788"/>
      <c r="HJ788"/>
      <c r="HK788"/>
      <c r="HL788"/>
      <c r="HM788"/>
      <c r="HN788"/>
      <c r="HO788"/>
      <c r="HP788"/>
      <c r="HQ788"/>
      <c r="HR788"/>
      <c r="HS788"/>
      <c r="HT788"/>
      <c r="HU788"/>
      <c r="HV788"/>
      <c r="HW788"/>
      <c r="HX788"/>
      <c r="HY788"/>
      <c r="HZ788"/>
      <c r="IA788"/>
    </row>
    <row r="789" spans="1:235" ht="11.25" hidden="1">
      <c r="A789" s="69"/>
      <c r="B789" s="51"/>
      <c r="C789" s="51"/>
      <c r="D789" s="145"/>
      <c r="E789" s="146"/>
      <c r="F789" s="146"/>
      <c r="G789" s="70"/>
      <c r="H789" s="70"/>
      <c r="I789" s="70"/>
      <c r="J789" s="70"/>
      <c r="K789" s="70"/>
      <c r="L789" s="70"/>
      <c r="M789" s="70"/>
      <c r="N789" s="70"/>
      <c r="O789" s="70"/>
      <c r="P789" s="70"/>
      <c r="Q789" s="71"/>
      <c r="R789"/>
      <c r="S789"/>
      <c r="T789"/>
      <c r="U789"/>
      <c r="V789"/>
      <c r="W789"/>
      <c r="X789"/>
      <c r="Y789"/>
      <c r="Z789"/>
      <c r="AA789"/>
      <c r="AB789"/>
      <c r="AC789"/>
      <c r="AD789"/>
      <c r="AE789"/>
      <c r="AF789"/>
      <c r="AG789"/>
      <c r="AH789"/>
      <c r="AI789"/>
      <c r="AJ789"/>
      <c r="AK789"/>
      <c r="AL789"/>
      <c r="AM789"/>
      <c r="AN789"/>
      <c r="AO789"/>
      <c r="AP789"/>
      <c r="AQ789"/>
      <c r="AR789"/>
      <c r="AS789"/>
      <c r="AT789"/>
      <c r="AU789"/>
      <c r="AV789"/>
      <c r="AW789"/>
      <c r="AX789"/>
      <c r="AY789"/>
      <c r="AZ789"/>
      <c r="BA789"/>
      <c r="BB789"/>
      <c r="BC789"/>
      <c r="BD789"/>
      <c r="BE789"/>
      <c r="BF789"/>
      <c r="BG789"/>
      <c r="BH789"/>
      <c r="BI789"/>
      <c r="BJ789"/>
      <c r="BK789"/>
      <c r="BL789"/>
      <c r="BM789"/>
      <c r="BN789"/>
      <c r="BO789"/>
      <c r="BP789"/>
      <c r="BQ789"/>
      <c r="BR789"/>
      <c r="BS789"/>
      <c r="BT789"/>
      <c r="BU789"/>
      <c r="BV789"/>
      <c r="BW789"/>
      <c r="BX789"/>
      <c r="BY789"/>
      <c r="BZ789"/>
      <c r="CA789"/>
      <c r="CB789"/>
      <c r="CC789"/>
      <c r="CD789"/>
      <c r="CE789"/>
      <c r="CF789"/>
      <c r="CG789"/>
      <c r="CH789"/>
      <c r="CI789"/>
      <c r="CJ789"/>
      <c r="CK789"/>
      <c r="CL789"/>
      <c r="CM789"/>
      <c r="CN789"/>
      <c r="CO789"/>
      <c r="CP789"/>
      <c r="CQ789"/>
      <c r="CR789"/>
      <c r="CS789"/>
      <c r="CT789"/>
      <c r="CU789"/>
      <c r="CV789"/>
      <c r="CW789"/>
      <c r="CX789"/>
      <c r="CY789"/>
      <c r="CZ789"/>
      <c r="DA789"/>
      <c r="DB789"/>
      <c r="DC789"/>
      <c r="DD789"/>
      <c r="DE789"/>
      <c r="DF789"/>
      <c r="DG789"/>
      <c r="DH789"/>
      <c r="DI789"/>
      <c r="DJ789"/>
      <c r="DK789"/>
      <c r="DL789"/>
      <c r="DM789"/>
      <c r="DN789"/>
      <c r="DO789"/>
      <c r="DP789"/>
      <c r="DQ789"/>
      <c r="DR789"/>
      <c r="DS789"/>
      <c r="DT789"/>
      <c r="DU789"/>
      <c r="DV789"/>
      <c r="DW789"/>
      <c r="DX789"/>
      <c r="DY789"/>
      <c r="DZ789"/>
      <c r="EA789"/>
      <c r="EB789"/>
      <c r="EC789"/>
      <c r="ED789"/>
      <c r="EE789"/>
      <c r="EF789"/>
      <c r="EG789"/>
      <c r="EH789"/>
      <c r="EI789"/>
      <c r="EJ789"/>
      <c r="EK789"/>
      <c r="EL789"/>
      <c r="EM789"/>
      <c r="EN789"/>
      <c r="EO789"/>
      <c r="EP789"/>
      <c r="EQ789"/>
      <c r="ER789"/>
      <c r="ES789"/>
      <c r="ET789"/>
      <c r="EU789"/>
      <c r="EV789"/>
      <c r="EW789"/>
      <c r="EX789"/>
      <c r="EY789"/>
      <c r="EZ789"/>
      <c r="FA789"/>
      <c r="FB789"/>
      <c r="FC789"/>
      <c r="FD789"/>
      <c r="FE789"/>
      <c r="FF789"/>
      <c r="FG789"/>
      <c r="FH789"/>
      <c r="FI789"/>
      <c r="FJ789"/>
      <c r="FK789"/>
      <c r="FL789"/>
      <c r="FM789"/>
      <c r="FN789"/>
      <c r="FO789"/>
      <c r="FP789"/>
      <c r="FQ789"/>
      <c r="FR789"/>
      <c r="FS789"/>
      <c r="FT789"/>
      <c r="FU789"/>
      <c r="FV789"/>
      <c r="FW789"/>
      <c r="FX789"/>
      <c r="FY789"/>
      <c r="FZ789"/>
      <c r="GA789"/>
      <c r="GB789"/>
      <c r="GC789"/>
      <c r="GD789"/>
      <c r="GE789"/>
      <c r="GF789"/>
      <c r="GG789"/>
      <c r="GH789"/>
      <c r="GI789"/>
      <c r="GJ789"/>
      <c r="GK789"/>
      <c r="GL789"/>
      <c r="GM789"/>
      <c r="GN789"/>
      <c r="GO789"/>
      <c r="GP789"/>
      <c r="GQ789"/>
      <c r="GR789"/>
      <c r="GS789"/>
      <c r="GT789"/>
      <c r="GU789"/>
      <c r="GV789"/>
      <c r="GW789"/>
      <c r="GX789"/>
      <c r="GY789"/>
      <c r="GZ789"/>
      <c r="HA789"/>
      <c r="HB789"/>
      <c r="HC789"/>
      <c r="HD789"/>
      <c r="HE789"/>
      <c r="HF789"/>
      <c r="HG789"/>
      <c r="HH789"/>
      <c r="HI789"/>
      <c r="HJ789"/>
      <c r="HK789"/>
      <c r="HL789"/>
      <c r="HM789"/>
      <c r="HN789"/>
      <c r="HO789"/>
      <c r="HP789"/>
      <c r="HQ789"/>
      <c r="HR789"/>
      <c r="HS789"/>
      <c r="HT789"/>
      <c r="HU789"/>
      <c r="HV789"/>
      <c r="HW789"/>
      <c r="HX789"/>
      <c r="HY789"/>
      <c r="HZ789"/>
      <c r="IA789"/>
    </row>
    <row r="790" spans="1:235" ht="11.25" hidden="1">
      <c r="A790" s="69"/>
      <c r="B790" s="51"/>
      <c r="C790" s="51"/>
      <c r="D790" s="145"/>
      <c r="E790" s="146"/>
      <c r="F790" s="146"/>
      <c r="G790" s="70"/>
      <c r="H790" s="70"/>
      <c r="I790" s="70"/>
      <c r="J790" s="70"/>
      <c r="K790" s="70"/>
      <c r="L790" s="70"/>
      <c r="M790" s="70"/>
      <c r="N790" s="70"/>
      <c r="O790" s="70"/>
      <c r="P790" s="70"/>
      <c r="Q790" s="71"/>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c r="HU790"/>
      <c r="HV790"/>
      <c r="HW790"/>
      <c r="HX790"/>
      <c r="HY790"/>
      <c r="HZ790"/>
      <c r="IA790"/>
    </row>
    <row r="791" spans="1:235" ht="11.25" hidden="1">
      <c r="A791" s="69"/>
      <c r="B791" s="51"/>
      <c r="C791" s="51"/>
      <c r="D791" s="145"/>
      <c r="E791" s="146"/>
      <c r="F791" s="146"/>
      <c r="G791" s="70"/>
      <c r="H791" s="70"/>
      <c r="I791" s="70"/>
      <c r="J791" s="70"/>
      <c r="K791" s="70"/>
      <c r="L791" s="70"/>
      <c r="M791" s="70"/>
      <c r="N791" s="70"/>
      <c r="O791" s="70"/>
      <c r="P791" s="70"/>
      <c r="Q791" s="7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c r="HU791"/>
      <c r="HV791"/>
      <c r="HW791"/>
      <c r="HX791"/>
      <c r="HY791"/>
      <c r="HZ791"/>
      <c r="IA791"/>
    </row>
    <row r="792" spans="1:235" ht="11.25" hidden="1">
      <c r="A792" s="69"/>
      <c r="B792" s="51"/>
      <c r="C792" s="51"/>
      <c r="D792" s="145"/>
      <c r="E792" s="146"/>
      <c r="F792" s="146"/>
      <c r="G792" s="70"/>
      <c r="H792" s="70"/>
      <c r="I792" s="70"/>
      <c r="J792" s="70"/>
      <c r="K792" s="70"/>
      <c r="L792" s="70"/>
      <c r="M792" s="70"/>
      <c r="N792" s="70"/>
      <c r="O792" s="70"/>
      <c r="P792" s="70"/>
      <c r="Q792" s="71"/>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c r="HU792"/>
      <c r="HV792"/>
      <c r="HW792"/>
      <c r="HX792"/>
      <c r="HY792"/>
      <c r="HZ792"/>
      <c r="IA792"/>
    </row>
    <row r="793" spans="1:235" ht="11.25" hidden="1">
      <c r="A793" s="69"/>
      <c r="B793" s="51"/>
      <c r="C793" s="51"/>
      <c r="D793" s="145"/>
      <c r="E793" s="146"/>
      <c r="F793" s="146"/>
      <c r="G793" s="70"/>
      <c r="H793" s="70"/>
      <c r="I793" s="70"/>
      <c r="J793" s="70"/>
      <c r="K793" s="70"/>
      <c r="L793" s="70"/>
      <c r="M793" s="70"/>
      <c r="N793" s="70"/>
      <c r="O793" s="70"/>
      <c r="P793" s="70"/>
      <c r="Q793" s="71"/>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c r="HU793"/>
      <c r="HV793"/>
      <c r="HW793"/>
      <c r="HX793"/>
      <c r="HY793"/>
      <c r="HZ793"/>
      <c r="IA793"/>
    </row>
    <row r="794" spans="1:235" ht="11.25" hidden="1">
      <c r="A794" s="69"/>
      <c r="B794" s="51"/>
      <c r="C794" s="51"/>
      <c r="D794" s="145"/>
      <c r="E794" s="146"/>
      <c r="F794" s="146"/>
      <c r="G794" s="70"/>
      <c r="H794" s="70"/>
      <c r="I794" s="70"/>
      <c r="J794" s="70"/>
      <c r="K794" s="70"/>
      <c r="L794" s="70"/>
      <c r="M794" s="70"/>
      <c r="N794" s="70"/>
      <c r="O794" s="70"/>
      <c r="P794" s="70"/>
      <c r="Q794" s="71"/>
      <c r="R794"/>
      <c r="S794"/>
      <c r="T794"/>
      <c r="U794"/>
      <c r="V794"/>
      <c r="W794"/>
      <c r="X794"/>
      <c r="Y794"/>
      <c r="Z794"/>
      <c r="AA794"/>
      <c r="AB794"/>
      <c r="AC794"/>
      <c r="AD794"/>
      <c r="AE794"/>
      <c r="AF794"/>
      <c r="AG794"/>
      <c r="AH794"/>
      <c r="AI794"/>
      <c r="AJ794"/>
      <c r="AK794"/>
      <c r="AL794"/>
      <c r="AM794"/>
      <c r="AN794"/>
      <c r="AO794"/>
      <c r="AP794"/>
      <c r="AQ794"/>
      <c r="AR794"/>
      <c r="AS794"/>
      <c r="AT794"/>
      <c r="AU794"/>
      <c r="AV794"/>
      <c r="AW794"/>
      <c r="AX794"/>
      <c r="AY794"/>
      <c r="AZ794"/>
      <c r="BA794"/>
      <c r="BB794"/>
      <c r="BC794"/>
      <c r="BD794"/>
      <c r="BE794"/>
      <c r="BF794"/>
      <c r="BG794"/>
      <c r="BH794"/>
      <c r="BI794"/>
      <c r="BJ794"/>
      <c r="BK794"/>
      <c r="BL794"/>
      <c r="BM794"/>
      <c r="BN794"/>
      <c r="BO794"/>
      <c r="BP794"/>
      <c r="BQ794"/>
      <c r="BR794"/>
      <c r="BS794"/>
      <c r="BT794"/>
      <c r="BU794"/>
      <c r="BV794"/>
      <c r="BW794"/>
      <c r="BX794"/>
      <c r="BY794"/>
      <c r="BZ794"/>
      <c r="CA794"/>
      <c r="CB794"/>
      <c r="CC794"/>
      <c r="CD794"/>
      <c r="CE794"/>
      <c r="CF794"/>
      <c r="CG794"/>
      <c r="CH794"/>
      <c r="CI794"/>
      <c r="CJ794"/>
      <c r="CK794"/>
      <c r="CL794"/>
      <c r="CM794"/>
      <c r="CN794"/>
      <c r="CO794"/>
      <c r="CP794"/>
      <c r="CQ794"/>
      <c r="CR794"/>
      <c r="CS794"/>
      <c r="CT794"/>
      <c r="CU794"/>
      <c r="CV794"/>
      <c r="CW794"/>
      <c r="CX794"/>
      <c r="CY794"/>
      <c r="CZ794"/>
      <c r="DA794"/>
      <c r="DB794"/>
      <c r="DC794"/>
      <c r="DD794"/>
      <c r="DE794"/>
      <c r="DF794"/>
      <c r="DG794"/>
      <c r="DH794"/>
      <c r="DI794"/>
      <c r="DJ794"/>
      <c r="DK794"/>
      <c r="DL794"/>
      <c r="DM794"/>
      <c r="DN794"/>
      <c r="DO794"/>
      <c r="DP794"/>
      <c r="DQ794"/>
      <c r="DR794"/>
      <c r="DS794"/>
      <c r="DT794"/>
      <c r="DU794"/>
      <c r="DV794"/>
      <c r="DW794"/>
      <c r="DX794"/>
      <c r="DY794"/>
      <c r="DZ794"/>
      <c r="EA794"/>
      <c r="EB794"/>
      <c r="EC794"/>
      <c r="ED794"/>
      <c r="EE794"/>
      <c r="EF794"/>
      <c r="EG794"/>
      <c r="EH794"/>
      <c r="EI794"/>
      <c r="EJ794"/>
      <c r="EK794"/>
      <c r="EL794"/>
      <c r="EM794"/>
      <c r="EN794"/>
      <c r="EO794"/>
      <c r="EP794"/>
      <c r="EQ794"/>
      <c r="ER794"/>
      <c r="ES794"/>
      <c r="ET794"/>
      <c r="EU794"/>
      <c r="EV794"/>
      <c r="EW794"/>
      <c r="EX794"/>
      <c r="EY794"/>
      <c r="EZ794"/>
      <c r="FA794"/>
      <c r="FB794"/>
      <c r="FC794"/>
      <c r="FD794"/>
      <c r="FE794"/>
      <c r="FF794"/>
      <c r="FG794"/>
      <c r="FH794"/>
      <c r="FI794"/>
      <c r="FJ794"/>
      <c r="FK794"/>
      <c r="FL794"/>
      <c r="FM794"/>
      <c r="FN794"/>
      <c r="FO794"/>
      <c r="FP794"/>
      <c r="FQ794"/>
      <c r="FR794"/>
      <c r="FS794"/>
      <c r="FT794"/>
      <c r="FU794"/>
      <c r="FV794"/>
      <c r="FW794"/>
      <c r="FX794"/>
      <c r="FY794"/>
      <c r="FZ794"/>
      <c r="GA794"/>
      <c r="GB794"/>
      <c r="GC794"/>
      <c r="GD794"/>
      <c r="GE794"/>
      <c r="GF794"/>
      <c r="GG794"/>
      <c r="GH794"/>
      <c r="GI794"/>
      <c r="GJ794"/>
      <c r="GK794"/>
      <c r="GL794"/>
      <c r="GM794"/>
      <c r="GN794"/>
      <c r="GO794"/>
      <c r="GP794"/>
      <c r="GQ794"/>
      <c r="GR794"/>
      <c r="GS794"/>
      <c r="GT794"/>
      <c r="GU794"/>
      <c r="GV794"/>
      <c r="GW794"/>
      <c r="GX794"/>
      <c r="GY794"/>
      <c r="GZ794"/>
      <c r="HA794"/>
      <c r="HB794"/>
      <c r="HC794"/>
      <c r="HD794"/>
      <c r="HE794"/>
      <c r="HF794"/>
      <c r="HG794"/>
      <c r="HH794"/>
      <c r="HI794"/>
      <c r="HJ794"/>
      <c r="HK794"/>
      <c r="HL794"/>
      <c r="HM794"/>
      <c r="HN794"/>
      <c r="HO794"/>
      <c r="HP794"/>
      <c r="HQ794"/>
      <c r="HR794"/>
      <c r="HS794"/>
      <c r="HT794"/>
      <c r="HU794"/>
      <c r="HV794"/>
      <c r="HW794"/>
      <c r="HX794"/>
      <c r="HY794"/>
      <c r="HZ794"/>
      <c r="IA794"/>
    </row>
    <row r="795" spans="1:235" ht="12" customHeight="1" hidden="1">
      <c r="A795" s="69"/>
      <c r="B795" s="51"/>
      <c r="C795" s="51"/>
      <c r="D795" s="145"/>
      <c r="E795" s="146"/>
      <c r="F795" s="146"/>
      <c r="G795" s="70"/>
      <c r="H795" s="70"/>
      <c r="I795" s="70"/>
      <c r="J795" s="70"/>
      <c r="K795" s="70"/>
      <c r="L795" s="70"/>
      <c r="M795" s="70"/>
      <c r="N795" s="70"/>
      <c r="O795" s="70"/>
      <c r="P795" s="70"/>
      <c r="Q795" s="71"/>
      <c r="R795"/>
      <c r="S795"/>
      <c r="T795"/>
      <c r="U795"/>
      <c r="V795"/>
      <c r="W795"/>
      <c r="X795"/>
      <c r="Y795"/>
      <c r="Z795"/>
      <c r="AA795"/>
      <c r="AB795"/>
      <c r="AC795"/>
      <c r="AD795"/>
      <c r="AE795"/>
      <c r="AF795"/>
      <c r="AG795"/>
      <c r="AH795"/>
      <c r="AI795"/>
      <c r="AJ795"/>
      <c r="AK795"/>
      <c r="AL795"/>
      <c r="AM795"/>
      <c r="AN795"/>
      <c r="AO795"/>
      <c r="AP795"/>
      <c r="AQ795"/>
      <c r="AR795"/>
      <c r="AS795"/>
      <c r="AT795"/>
      <c r="AU795"/>
      <c r="AV795"/>
      <c r="AW795"/>
      <c r="AX795"/>
      <c r="AY795"/>
      <c r="AZ795"/>
      <c r="BA795"/>
      <c r="BB795"/>
      <c r="BC795"/>
      <c r="BD795"/>
      <c r="BE795"/>
      <c r="BF795"/>
      <c r="BG795"/>
      <c r="BH795"/>
      <c r="BI795"/>
      <c r="BJ795"/>
      <c r="BK795"/>
      <c r="BL795"/>
      <c r="BM795"/>
      <c r="BN795"/>
      <c r="BO795"/>
      <c r="BP795"/>
      <c r="BQ795"/>
      <c r="BR795"/>
      <c r="BS795"/>
      <c r="BT795"/>
      <c r="BU795"/>
      <c r="BV795"/>
      <c r="BW795"/>
      <c r="BX795"/>
      <c r="BY795"/>
      <c r="BZ795"/>
      <c r="CA795"/>
      <c r="CB795"/>
      <c r="CC795"/>
      <c r="CD795"/>
      <c r="CE795"/>
      <c r="CF795"/>
      <c r="CG795"/>
      <c r="CH795"/>
      <c r="CI795"/>
      <c r="CJ795"/>
      <c r="CK795"/>
      <c r="CL795"/>
      <c r="CM795"/>
      <c r="CN795"/>
      <c r="CO795"/>
      <c r="CP795"/>
      <c r="CQ795"/>
      <c r="CR795"/>
      <c r="CS795"/>
      <c r="CT795"/>
      <c r="CU795"/>
      <c r="CV795"/>
      <c r="CW795"/>
      <c r="CX795"/>
      <c r="CY795"/>
      <c r="CZ795"/>
      <c r="DA795"/>
      <c r="DB795"/>
      <c r="DC795"/>
      <c r="DD795"/>
      <c r="DE795"/>
      <c r="DF795"/>
      <c r="DG795"/>
      <c r="DH795"/>
      <c r="DI795"/>
      <c r="DJ795"/>
      <c r="DK795"/>
      <c r="DL795"/>
      <c r="DM795"/>
      <c r="DN795"/>
      <c r="DO795"/>
      <c r="DP795"/>
      <c r="DQ795"/>
      <c r="DR795"/>
      <c r="DS795"/>
      <c r="DT795"/>
      <c r="DU795"/>
      <c r="DV795"/>
      <c r="DW795"/>
      <c r="DX795"/>
      <c r="DY795"/>
      <c r="DZ795"/>
      <c r="EA795"/>
      <c r="EB795"/>
      <c r="EC795"/>
      <c r="ED795"/>
      <c r="EE795"/>
      <c r="EF795"/>
      <c r="EG795"/>
      <c r="EH795"/>
      <c r="EI795"/>
      <c r="EJ795"/>
      <c r="EK795"/>
      <c r="EL795"/>
      <c r="EM795"/>
      <c r="EN795"/>
      <c r="EO795"/>
      <c r="EP795"/>
      <c r="EQ795"/>
      <c r="ER795"/>
      <c r="ES795"/>
      <c r="ET795"/>
      <c r="EU795"/>
      <c r="EV795"/>
      <c r="EW795"/>
      <c r="EX795"/>
      <c r="EY795"/>
      <c r="EZ795"/>
      <c r="FA795"/>
      <c r="FB795"/>
      <c r="FC795"/>
      <c r="FD795"/>
      <c r="FE795"/>
      <c r="FF795"/>
      <c r="FG795"/>
      <c r="FH795"/>
      <c r="FI795"/>
      <c r="FJ795"/>
      <c r="FK795"/>
      <c r="FL795"/>
      <c r="FM795"/>
      <c r="FN795"/>
      <c r="FO795"/>
      <c r="FP795"/>
      <c r="FQ795"/>
      <c r="FR795"/>
      <c r="FS795"/>
      <c r="FT795"/>
      <c r="FU795"/>
      <c r="FV795"/>
      <c r="FW795"/>
      <c r="FX795"/>
      <c r="FY795"/>
      <c r="FZ795"/>
      <c r="GA795"/>
      <c r="GB795"/>
      <c r="GC795"/>
      <c r="GD795"/>
      <c r="GE795"/>
      <c r="GF795"/>
      <c r="GG795"/>
      <c r="GH795"/>
      <c r="GI795"/>
      <c r="GJ795"/>
      <c r="GK795"/>
      <c r="GL795"/>
      <c r="GM795"/>
      <c r="GN795"/>
      <c r="GO795"/>
      <c r="GP795"/>
      <c r="GQ795"/>
      <c r="GR795"/>
      <c r="GS795"/>
      <c r="GT795"/>
      <c r="GU795"/>
      <c r="GV795"/>
      <c r="GW795"/>
      <c r="GX795"/>
      <c r="GY795"/>
      <c r="GZ795"/>
      <c r="HA795"/>
      <c r="HB795"/>
      <c r="HC795"/>
      <c r="HD795"/>
      <c r="HE795"/>
      <c r="HF795"/>
      <c r="HG795"/>
      <c r="HH795"/>
      <c r="HI795"/>
      <c r="HJ795"/>
      <c r="HK795"/>
      <c r="HL795"/>
      <c r="HM795"/>
      <c r="HN795"/>
      <c r="HO795"/>
      <c r="HP795"/>
      <c r="HQ795"/>
      <c r="HR795"/>
      <c r="HS795"/>
      <c r="HT795"/>
      <c r="HU795"/>
      <c r="HV795"/>
      <c r="HW795"/>
      <c r="HX795"/>
      <c r="HY795"/>
      <c r="HZ795"/>
      <c r="IA795"/>
    </row>
    <row r="796" spans="1:235" ht="11.25" hidden="1">
      <c r="A796" s="69"/>
      <c r="B796" s="51"/>
      <c r="C796" s="51"/>
      <c r="D796" s="145"/>
      <c r="E796" s="146"/>
      <c r="F796" s="146"/>
      <c r="G796" s="70"/>
      <c r="H796" s="70"/>
      <c r="I796" s="70"/>
      <c r="J796" s="70"/>
      <c r="K796" s="70"/>
      <c r="L796" s="70"/>
      <c r="M796" s="70"/>
      <c r="N796" s="70"/>
      <c r="O796" s="70"/>
      <c r="P796" s="70"/>
      <c r="Q796" s="71"/>
      <c r="R796"/>
      <c r="S796"/>
      <c r="T796"/>
      <c r="U796"/>
      <c r="V796"/>
      <c r="W796"/>
      <c r="X796"/>
      <c r="Y796"/>
      <c r="Z796"/>
      <c r="AA796"/>
      <c r="AB796"/>
      <c r="AC796"/>
      <c r="AD796"/>
      <c r="AE796"/>
      <c r="AF796"/>
      <c r="AG796"/>
      <c r="AH796"/>
      <c r="AI796"/>
      <c r="AJ796"/>
      <c r="AK796"/>
      <c r="AL796"/>
      <c r="AM796"/>
      <c r="AN796"/>
      <c r="AO796"/>
      <c r="AP796"/>
      <c r="AQ796"/>
      <c r="AR796"/>
      <c r="AS796"/>
      <c r="AT796"/>
      <c r="AU796"/>
      <c r="AV796"/>
      <c r="AW796"/>
      <c r="AX796"/>
      <c r="AY796"/>
      <c r="AZ796"/>
      <c r="BA796"/>
      <c r="BB796"/>
      <c r="BC796"/>
      <c r="BD796"/>
      <c r="BE796"/>
      <c r="BF796"/>
      <c r="BG796"/>
      <c r="BH796"/>
      <c r="BI796"/>
      <c r="BJ796"/>
      <c r="BK796"/>
      <c r="BL796"/>
      <c r="BM796"/>
      <c r="BN796"/>
      <c r="BO796"/>
      <c r="BP796"/>
      <c r="BQ796"/>
      <c r="BR796"/>
      <c r="BS796"/>
      <c r="BT796"/>
      <c r="BU796"/>
      <c r="BV796"/>
      <c r="BW796"/>
      <c r="BX796"/>
      <c r="BY796"/>
      <c r="BZ796"/>
      <c r="CA796"/>
      <c r="CB796"/>
      <c r="CC796"/>
      <c r="CD796"/>
      <c r="CE796"/>
      <c r="CF796"/>
      <c r="CG796"/>
      <c r="CH796"/>
      <c r="CI796"/>
      <c r="CJ796"/>
      <c r="CK796"/>
      <c r="CL796"/>
      <c r="CM796"/>
      <c r="CN796"/>
      <c r="CO796"/>
      <c r="CP796"/>
      <c r="CQ796"/>
      <c r="CR796"/>
      <c r="CS796"/>
      <c r="CT796"/>
      <c r="CU796"/>
      <c r="CV796"/>
      <c r="CW796"/>
      <c r="CX796"/>
      <c r="CY796"/>
      <c r="CZ796"/>
      <c r="DA796"/>
      <c r="DB796"/>
      <c r="DC796"/>
      <c r="DD796"/>
      <c r="DE796"/>
      <c r="DF796"/>
      <c r="DG796"/>
      <c r="DH796"/>
      <c r="DI796"/>
      <c r="DJ796"/>
      <c r="DK796"/>
      <c r="DL796"/>
      <c r="DM796"/>
      <c r="DN796"/>
      <c r="DO796"/>
      <c r="DP796"/>
      <c r="DQ796"/>
      <c r="DR796"/>
      <c r="DS796"/>
      <c r="DT796"/>
      <c r="DU796"/>
      <c r="DV796"/>
      <c r="DW796"/>
      <c r="DX796"/>
      <c r="DY796"/>
      <c r="DZ796"/>
      <c r="EA796"/>
      <c r="EB796"/>
      <c r="EC796"/>
      <c r="ED796"/>
      <c r="EE796"/>
      <c r="EF796"/>
      <c r="EG796"/>
      <c r="EH796"/>
      <c r="EI796"/>
      <c r="EJ796"/>
      <c r="EK796"/>
      <c r="EL796"/>
      <c r="EM796"/>
      <c r="EN796"/>
      <c r="EO796"/>
      <c r="EP796"/>
      <c r="EQ796"/>
      <c r="ER796"/>
      <c r="ES796"/>
      <c r="ET796"/>
      <c r="EU796"/>
      <c r="EV796"/>
      <c r="EW796"/>
      <c r="EX796"/>
      <c r="EY796"/>
      <c r="EZ796"/>
      <c r="FA796"/>
      <c r="FB796"/>
      <c r="FC796"/>
      <c r="FD796"/>
      <c r="FE796"/>
      <c r="FF796"/>
      <c r="FG796"/>
      <c r="FH796"/>
      <c r="FI796"/>
      <c r="FJ796"/>
      <c r="FK796"/>
      <c r="FL796"/>
      <c r="FM796"/>
      <c r="FN796"/>
      <c r="FO796"/>
      <c r="FP796"/>
      <c r="FQ796"/>
      <c r="FR796"/>
      <c r="FS796"/>
      <c r="FT796"/>
      <c r="FU796"/>
      <c r="FV796"/>
      <c r="FW796"/>
      <c r="FX796"/>
      <c r="FY796"/>
      <c r="FZ796"/>
      <c r="GA796"/>
      <c r="GB796"/>
      <c r="GC796"/>
      <c r="GD796"/>
      <c r="GE796"/>
      <c r="GF796"/>
      <c r="GG796"/>
      <c r="GH796"/>
      <c r="GI796"/>
      <c r="GJ796"/>
      <c r="GK796"/>
      <c r="GL796"/>
      <c r="GM796"/>
      <c r="GN796"/>
      <c r="GO796"/>
      <c r="GP796"/>
      <c r="GQ796"/>
      <c r="GR796"/>
      <c r="GS796"/>
      <c r="GT796"/>
      <c r="GU796"/>
      <c r="GV796"/>
      <c r="GW796"/>
      <c r="GX796"/>
      <c r="GY796"/>
      <c r="GZ796"/>
      <c r="HA796"/>
      <c r="HB796"/>
      <c r="HC796"/>
      <c r="HD796"/>
      <c r="HE796"/>
      <c r="HF796"/>
      <c r="HG796"/>
      <c r="HH796"/>
      <c r="HI796"/>
      <c r="HJ796"/>
      <c r="HK796"/>
      <c r="HL796"/>
      <c r="HM796"/>
      <c r="HN796"/>
      <c r="HO796"/>
      <c r="HP796"/>
      <c r="HQ796"/>
      <c r="HR796"/>
      <c r="HS796"/>
      <c r="HT796"/>
      <c r="HU796"/>
      <c r="HV796"/>
      <c r="HW796"/>
      <c r="HX796"/>
      <c r="HY796"/>
      <c r="HZ796"/>
      <c r="IA796"/>
    </row>
    <row r="797" spans="1:235" ht="29.25" customHeight="1" hidden="1">
      <c r="A797" s="64"/>
      <c r="B797" s="64"/>
      <c r="C797" s="64"/>
      <c r="D797" s="149"/>
      <c r="E797" s="150"/>
      <c r="F797" s="150"/>
      <c r="G797" s="150"/>
      <c r="H797" s="150"/>
      <c r="I797" s="150"/>
      <c r="J797" s="151"/>
      <c r="K797" s="151"/>
      <c r="L797" s="151"/>
      <c r="M797" s="151"/>
      <c r="N797" s="151"/>
      <c r="O797" s="151"/>
      <c r="P797" s="151"/>
      <c r="R797"/>
      <c r="S797"/>
      <c r="T797"/>
      <c r="U797"/>
      <c r="V797"/>
      <c r="W797"/>
      <c r="X797"/>
      <c r="Y797"/>
      <c r="Z797"/>
      <c r="AA797"/>
      <c r="AB797"/>
      <c r="AC797"/>
      <c r="AD797"/>
      <c r="AE797"/>
      <c r="AF797"/>
      <c r="AG797"/>
      <c r="AH797"/>
      <c r="AI797"/>
      <c r="AJ797"/>
      <c r="AK797"/>
      <c r="AL797"/>
      <c r="AM797"/>
      <c r="AN797"/>
      <c r="AO797"/>
      <c r="AP797"/>
      <c r="AQ797"/>
      <c r="AR797"/>
      <c r="AS797"/>
      <c r="AT797"/>
      <c r="AU797"/>
      <c r="AV797"/>
      <c r="AW797"/>
      <c r="AX797"/>
      <c r="AY797"/>
      <c r="AZ797"/>
      <c r="BA797"/>
      <c r="BB797"/>
      <c r="BC797"/>
      <c r="BD797"/>
      <c r="BE797"/>
      <c r="BF797"/>
      <c r="BG797"/>
      <c r="BH797"/>
      <c r="BI797"/>
      <c r="BJ797"/>
      <c r="BK797"/>
      <c r="BL797"/>
      <c r="BM797"/>
      <c r="BN797"/>
      <c r="BO797"/>
      <c r="BP797"/>
      <c r="BQ797"/>
      <c r="BR797"/>
      <c r="BS797"/>
      <c r="BT797"/>
      <c r="BU797"/>
      <c r="BV797"/>
      <c r="BW797"/>
      <c r="BX797"/>
      <c r="BY797"/>
      <c r="BZ797"/>
      <c r="CA797"/>
      <c r="CB797"/>
      <c r="CC797"/>
      <c r="CD797"/>
      <c r="CE797"/>
      <c r="CF797"/>
      <c r="CG797"/>
      <c r="CH797"/>
      <c r="CI797"/>
      <c r="CJ797"/>
      <c r="CK797"/>
      <c r="CL797"/>
      <c r="CM797"/>
      <c r="CN797"/>
      <c r="CO797"/>
      <c r="CP797"/>
      <c r="CQ797"/>
      <c r="CR797"/>
      <c r="CS797"/>
      <c r="CT797"/>
      <c r="CU797"/>
      <c r="CV797"/>
      <c r="CW797"/>
      <c r="CX797"/>
      <c r="CY797"/>
      <c r="CZ797"/>
      <c r="DA797"/>
      <c r="DB797"/>
      <c r="DC797"/>
      <c r="DD797"/>
      <c r="DE797"/>
      <c r="DF797"/>
      <c r="DG797"/>
      <c r="DH797"/>
      <c r="DI797"/>
      <c r="DJ797"/>
      <c r="DK797"/>
      <c r="DL797"/>
      <c r="DM797"/>
      <c r="DN797"/>
      <c r="DO797"/>
      <c r="DP797"/>
      <c r="DQ797"/>
      <c r="DR797"/>
      <c r="DS797"/>
      <c r="DT797"/>
      <c r="DU797"/>
      <c r="DV797"/>
      <c r="DW797"/>
      <c r="DX797"/>
      <c r="DY797"/>
      <c r="DZ797"/>
      <c r="EA797"/>
      <c r="EB797"/>
      <c r="EC797"/>
      <c r="ED797"/>
      <c r="EE797"/>
      <c r="EF797"/>
      <c r="EG797"/>
      <c r="EH797"/>
      <c r="EI797"/>
      <c r="EJ797"/>
      <c r="EK797"/>
      <c r="EL797"/>
      <c r="EM797"/>
      <c r="EN797"/>
      <c r="EO797"/>
      <c r="EP797"/>
      <c r="EQ797"/>
      <c r="ER797"/>
      <c r="ES797"/>
      <c r="ET797"/>
      <c r="EU797"/>
      <c r="EV797"/>
      <c r="EW797"/>
      <c r="EX797"/>
      <c r="EY797"/>
      <c r="EZ797"/>
      <c r="FA797"/>
      <c r="FB797"/>
      <c r="FC797"/>
      <c r="FD797"/>
      <c r="FE797"/>
      <c r="FF797"/>
      <c r="FG797"/>
      <c r="FH797"/>
      <c r="FI797"/>
      <c r="FJ797"/>
      <c r="FK797"/>
      <c r="FL797"/>
      <c r="FM797"/>
      <c r="FN797"/>
      <c r="FO797"/>
      <c r="FP797"/>
      <c r="FQ797"/>
      <c r="FR797"/>
      <c r="FS797"/>
      <c r="FT797"/>
      <c r="FU797"/>
      <c r="FV797"/>
      <c r="FW797"/>
      <c r="FX797"/>
      <c r="FY797"/>
      <c r="FZ797"/>
      <c r="GA797"/>
      <c r="GB797"/>
      <c r="GC797"/>
      <c r="GD797"/>
      <c r="GE797"/>
      <c r="GF797"/>
      <c r="GG797"/>
      <c r="GH797"/>
      <c r="GI797"/>
      <c r="GJ797"/>
      <c r="GK797"/>
      <c r="GL797"/>
      <c r="GM797"/>
      <c r="GN797"/>
      <c r="GO797"/>
      <c r="GP797"/>
      <c r="GQ797"/>
      <c r="GR797"/>
      <c r="GS797"/>
      <c r="GT797"/>
      <c r="GU797"/>
      <c r="GV797"/>
      <c r="GW797"/>
      <c r="GX797"/>
      <c r="GY797"/>
      <c r="GZ797"/>
      <c r="HA797"/>
      <c r="HB797"/>
      <c r="HC797"/>
      <c r="HD797"/>
      <c r="HE797"/>
      <c r="HF797"/>
      <c r="HG797"/>
      <c r="HH797"/>
      <c r="HI797"/>
      <c r="HJ797"/>
      <c r="HK797"/>
      <c r="HL797"/>
      <c r="HM797"/>
      <c r="HN797"/>
      <c r="HO797"/>
      <c r="HP797"/>
      <c r="HQ797"/>
      <c r="HR797"/>
      <c r="HS797"/>
      <c r="HT797"/>
      <c r="HU797"/>
      <c r="HV797"/>
      <c r="HW797"/>
      <c r="HX797"/>
      <c r="HY797"/>
      <c r="HZ797"/>
      <c r="IA797"/>
    </row>
    <row r="798" spans="1:235" ht="29.25" customHeight="1">
      <c r="A798" s="21" t="s">
        <v>413</v>
      </c>
      <c r="B798" s="184"/>
      <c r="C798" s="184"/>
      <c r="D798" s="185"/>
      <c r="E798" s="186"/>
      <c r="F798" s="186"/>
      <c r="G798" s="186"/>
      <c r="H798" s="14">
        <f>H773/H775</f>
        <v>-934666.6666666666</v>
      </c>
      <c r="I798" s="186"/>
      <c r="J798" s="17">
        <f>H798</f>
        <v>-934666.6666666666</v>
      </c>
      <c r="K798" s="187"/>
      <c r="L798" s="187"/>
      <c r="M798" s="187"/>
      <c r="N798" s="187"/>
      <c r="O798" s="17">
        <f>O773/O775</f>
        <v>-1052046</v>
      </c>
      <c r="P798" s="17">
        <f>P773/P775</f>
        <v>-1052046</v>
      </c>
      <c r="R798"/>
      <c r="S798"/>
      <c r="T798"/>
      <c r="U798"/>
      <c r="V798"/>
      <c r="W798"/>
      <c r="X798"/>
      <c r="Y798"/>
      <c r="Z798"/>
      <c r="AA798"/>
      <c r="AB798"/>
      <c r="AC798"/>
      <c r="AD798"/>
      <c r="AE798"/>
      <c r="AF798"/>
      <c r="AG798"/>
      <c r="AH798"/>
      <c r="AI798"/>
      <c r="AJ798"/>
      <c r="AK798"/>
      <c r="AL798"/>
      <c r="AM798"/>
      <c r="AN798"/>
      <c r="AO798"/>
      <c r="AP798"/>
      <c r="AQ798"/>
      <c r="AR798"/>
      <c r="AS798"/>
      <c r="AT798"/>
      <c r="AU798"/>
      <c r="AV798"/>
      <c r="AW798"/>
      <c r="AX798"/>
      <c r="AY798"/>
      <c r="AZ798"/>
      <c r="BA798"/>
      <c r="BB798"/>
      <c r="BC798"/>
      <c r="BD798"/>
      <c r="BE798"/>
      <c r="BF798"/>
      <c r="BG798"/>
      <c r="BH798"/>
      <c r="BI798"/>
      <c r="BJ798"/>
      <c r="BK798"/>
      <c r="BL798"/>
      <c r="BM798"/>
      <c r="BN798"/>
      <c r="BO798"/>
      <c r="BP798"/>
      <c r="BQ798"/>
      <c r="BR798"/>
      <c r="BS798"/>
      <c r="BT798"/>
      <c r="BU798"/>
      <c r="BV798"/>
      <c r="BW798"/>
      <c r="BX798"/>
      <c r="BY798"/>
      <c r="BZ798"/>
      <c r="CA798"/>
      <c r="CB798"/>
      <c r="CC798"/>
      <c r="CD798"/>
      <c r="CE798"/>
      <c r="CF798"/>
      <c r="CG798"/>
      <c r="CH798"/>
      <c r="CI798"/>
      <c r="CJ798"/>
      <c r="CK798"/>
      <c r="CL798"/>
      <c r="CM798"/>
      <c r="CN798"/>
      <c r="CO798"/>
      <c r="CP798"/>
      <c r="CQ798"/>
      <c r="CR798"/>
      <c r="CS798"/>
      <c r="CT798"/>
      <c r="CU798"/>
      <c r="CV798"/>
      <c r="CW798"/>
      <c r="CX798"/>
      <c r="CY798"/>
      <c r="CZ798"/>
      <c r="DA798"/>
      <c r="DB798"/>
      <c r="DC798"/>
      <c r="DD798"/>
      <c r="DE798"/>
      <c r="DF798"/>
      <c r="DG798"/>
      <c r="DH798"/>
      <c r="DI798"/>
      <c r="DJ798"/>
      <c r="DK798"/>
      <c r="DL798"/>
      <c r="DM798"/>
      <c r="DN798"/>
      <c r="DO798"/>
      <c r="DP798"/>
      <c r="DQ798"/>
      <c r="DR798"/>
      <c r="DS798"/>
      <c r="DT798"/>
      <c r="DU798"/>
      <c r="DV798"/>
      <c r="DW798"/>
      <c r="DX798"/>
      <c r="DY798"/>
      <c r="DZ798"/>
      <c r="EA798"/>
      <c r="EB798"/>
      <c r="EC798"/>
      <c r="ED798"/>
      <c r="EE798"/>
      <c r="EF798"/>
      <c r="EG798"/>
      <c r="EH798"/>
      <c r="EI798"/>
      <c r="EJ798"/>
      <c r="EK798"/>
      <c r="EL798"/>
      <c r="EM798"/>
      <c r="EN798"/>
      <c r="EO798"/>
      <c r="EP798"/>
      <c r="EQ798"/>
      <c r="ER798"/>
      <c r="ES798"/>
      <c r="ET798"/>
      <c r="EU798"/>
      <c r="EV798"/>
      <c r="EW798"/>
      <c r="EX798"/>
      <c r="EY798"/>
      <c r="EZ798"/>
      <c r="FA798"/>
      <c r="FB798"/>
      <c r="FC798"/>
      <c r="FD798"/>
      <c r="FE798"/>
      <c r="FF798"/>
      <c r="FG798"/>
      <c r="FH798"/>
      <c r="FI798"/>
      <c r="FJ798"/>
      <c r="FK798"/>
      <c r="FL798"/>
      <c r="FM798"/>
      <c r="FN798"/>
      <c r="FO798"/>
      <c r="FP798"/>
      <c r="FQ798"/>
      <c r="FR798"/>
      <c r="FS798"/>
      <c r="FT798"/>
      <c r="FU798"/>
      <c r="FV798"/>
      <c r="FW798"/>
      <c r="FX798"/>
      <c r="FY798"/>
      <c r="FZ798"/>
      <c r="GA798"/>
      <c r="GB798"/>
      <c r="GC798"/>
      <c r="GD798"/>
      <c r="GE798"/>
      <c r="GF798"/>
      <c r="GG798"/>
      <c r="GH798"/>
      <c r="GI798"/>
      <c r="GJ798"/>
      <c r="GK798"/>
      <c r="GL798"/>
      <c r="GM798"/>
      <c r="GN798"/>
      <c r="GO798"/>
      <c r="GP798"/>
      <c r="GQ798"/>
      <c r="GR798"/>
      <c r="GS798"/>
      <c r="GT798"/>
      <c r="GU798"/>
      <c r="GV798"/>
      <c r="GW798"/>
      <c r="GX798"/>
      <c r="GY798"/>
      <c r="GZ798"/>
      <c r="HA798"/>
      <c r="HB798"/>
      <c r="HC798"/>
      <c r="HD798"/>
      <c r="HE798"/>
      <c r="HF798"/>
      <c r="HG798"/>
      <c r="HH798"/>
      <c r="HI798"/>
      <c r="HJ798"/>
      <c r="HK798"/>
      <c r="HL798"/>
      <c r="HM798"/>
      <c r="HN798"/>
      <c r="HO798"/>
      <c r="HP798"/>
      <c r="HQ798"/>
      <c r="HR798"/>
      <c r="HS798"/>
      <c r="HT798"/>
      <c r="HU798"/>
      <c r="HV798"/>
      <c r="HW798"/>
      <c r="HX798"/>
      <c r="HY798"/>
      <c r="HZ798"/>
      <c r="IA798"/>
    </row>
    <row r="799" spans="1:235" ht="21" customHeight="1">
      <c r="A799" s="105" t="s">
        <v>442</v>
      </c>
      <c r="B799" s="184"/>
      <c r="C799" s="184"/>
      <c r="D799" s="202"/>
      <c r="E799" s="203"/>
      <c r="F799" s="203"/>
      <c r="G799" s="203"/>
      <c r="H799" s="87"/>
      <c r="I799" s="203"/>
      <c r="J799" s="87"/>
      <c r="K799" s="204"/>
      <c r="L799" s="204"/>
      <c r="M799" s="204"/>
      <c r="N799" s="204"/>
      <c r="O799" s="87">
        <f>O801</f>
        <v>3000000</v>
      </c>
      <c r="P799" s="87">
        <f>P801</f>
        <v>3000000</v>
      </c>
      <c r="R799"/>
      <c r="S799"/>
      <c r="T799"/>
      <c r="U799"/>
      <c r="V799"/>
      <c r="W799"/>
      <c r="X799"/>
      <c r="Y799"/>
      <c r="Z799"/>
      <c r="AA799"/>
      <c r="AB799"/>
      <c r="AC799"/>
      <c r="AD799"/>
      <c r="AE799"/>
      <c r="AF799"/>
      <c r="AG799"/>
      <c r="AH799"/>
      <c r="AI799"/>
      <c r="AJ799"/>
      <c r="AK799"/>
      <c r="AL799"/>
      <c r="AM799"/>
      <c r="AN799"/>
      <c r="AO799"/>
      <c r="AP799"/>
      <c r="AQ799"/>
      <c r="AR799"/>
      <c r="AS799"/>
      <c r="AT799"/>
      <c r="AU799"/>
      <c r="AV799"/>
      <c r="AW799"/>
      <c r="AX799"/>
      <c r="AY799"/>
      <c r="AZ799"/>
      <c r="BA799"/>
      <c r="BB799"/>
      <c r="BC799"/>
      <c r="BD799"/>
      <c r="BE799"/>
      <c r="BF799"/>
      <c r="BG799"/>
      <c r="BH799"/>
      <c r="BI799"/>
      <c r="BJ799"/>
      <c r="BK799"/>
      <c r="BL799"/>
      <c r="BM799"/>
      <c r="BN799"/>
      <c r="BO799"/>
      <c r="BP799"/>
      <c r="BQ799"/>
      <c r="BR799"/>
      <c r="BS799"/>
      <c r="BT799"/>
      <c r="BU799"/>
      <c r="BV799"/>
      <c r="BW799"/>
      <c r="BX799"/>
      <c r="BY799"/>
      <c r="BZ799"/>
      <c r="CA799"/>
      <c r="CB799"/>
      <c r="CC799"/>
      <c r="CD799"/>
      <c r="CE799"/>
      <c r="CF799"/>
      <c r="CG799"/>
      <c r="CH799"/>
      <c r="CI799"/>
      <c r="CJ799"/>
      <c r="CK799"/>
      <c r="CL799"/>
      <c r="CM799"/>
      <c r="CN799"/>
      <c r="CO799"/>
      <c r="CP799"/>
      <c r="CQ799"/>
      <c r="CR799"/>
      <c r="CS799"/>
      <c r="CT799"/>
      <c r="CU799"/>
      <c r="CV799"/>
      <c r="CW799"/>
      <c r="CX799"/>
      <c r="CY799"/>
      <c r="CZ799"/>
      <c r="DA799"/>
      <c r="DB799"/>
      <c r="DC799"/>
      <c r="DD799"/>
      <c r="DE799"/>
      <c r="DF799"/>
      <c r="DG799"/>
      <c r="DH799"/>
      <c r="DI799"/>
      <c r="DJ799"/>
      <c r="DK799"/>
      <c r="DL799"/>
      <c r="DM799"/>
      <c r="DN799"/>
      <c r="DO799"/>
      <c r="DP799"/>
      <c r="DQ799"/>
      <c r="DR799"/>
      <c r="DS799"/>
      <c r="DT799"/>
      <c r="DU799"/>
      <c r="DV799"/>
      <c r="DW799"/>
      <c r="DX799"/>
      <c r="DY799"/>
      <c r="DZ799"/>
      <c r="EA799"/>
      <c r="EB799"/>
      <c r="EC799"/>
      <c r="ED799"/>
      <c r="EE799"/>
      <c r="EF799"/>
      <c r="EG799"/>
      <c r="EH799"/>
      <c r="EI799"/>
      <c r="EJ799"/>
      <c r="EK799"/>
      <c r="EL799"/>
      <c r="EM799"/>
      <c r="EN799"/>
      <c r="EO799"/>
      <c r="EP799"/>
      <c r="EQ799"/>
      <c r="ER799"/>
      <c r="ES799"/>
      <c r="ET799"/>
      <c r="EU799"/>
      <c r="EV799"/>
      <c r="EW799"/>
      <c r="EX799"/>
      <c r="EY799"/>
      <c r="EZ799"/>
      <c r="FA799"/>
      <c r="FB799"/>
      <c r="FC799"/>
      <c r="FD799"/>
      <c r="FE799"/>
      <c r="FF799"/>
      <c r="FG799"/>
      <c r="FH799"/>
      <c r="FI799"/>
      <c r="FJ799"/>
      <c r="FK799"/>
      <c r="FL799"/>
      <c r="FM799"/>
      <c r="FN799"/>
      <c r="FO799"/>
      <c r="FP799"/>
      <c r="FQ799"/>
      <c r="FR799"/>
      <c r="FS799"/>
      <c r="FT799"/>
      <c r="FU799"/>
      <c r="FV799"/>
      <c r="FW799"/>
      <c r="FX799"/>
      <c r="FY799"/>
      <c r="FZ799"/>
      <c r="GA799"/>
      <c r="GB799"/>
      <c r="GC799"/>
      <c r="GD799"/>
      <c r="GE799"/>
      <c r="GF799"/>
      <c r="GG799"/>
      <c r="GH799"/>
      <c r="GI799"/>
      <c r="GJ799"/>
      <c r="GK799"/>
      <c r="GL799"/>
      <c r="GM799"/>
      <c r="GN799"/>
      <c r="GO799"/>
      <c r="GP799"/>
      <c r="GQ799"/>
      <c r="GR799"/>
      <c r="GS799"/>
      <c r="GT799"/>
      <c r="GU799"/>
      <c r="GV799"/>
      <c r="GW799"/>
      <c r="GX799"/>
      <c r="GY799"/>
      <c r="GZ799"/>
      <c r="HA799"/>
      <c r="HB799"/>
      <c r="HC799"/>
      <c r="HD799"/>
      <c r="HE799"/>
      <c r="HF799"/>
      <c r="HG799"/>
      <c r="HH799"/>
      <c r="HI799"/>
      <c r="HJ799"/>
      <c r="HK799"/>
      <c r="HL799"/>
      <c r="HM799"/>
      <c r="HN799"/>
      <c r="HO799"/>
      <c r="HP799"/>
      <c r="HQ799"/>
      <c r="HR799"/>
      <c r="HS799"/>
      <c r="HT799"/>
      <c r="HU799"/>
      <c r="HV799"/>
      <c r="HW799"/>
      <c r="HX799"/>
      <c r="HY799"/>
      <c r="HZ799"/>
      <c r="IA799"/>
    </row>
    <row r="800" spans="1:235" ht="27" customHeight="1">
      <c r="A800" s="23" t="s">
        <v>441</v>
      </c>
      <c r="B800" s="184"/>
      <c r="C800" s="184"/>
      <c r="D800" s="185"/>
      <c r="E800" s="186"/>
      <c r="F800" s="186"/>
      <c r="G800" s="186"/>
      <c r="H800" s="14"/>
      <c r="I800" s="186"/>
      <c r="J800" s="17"/>
      <c r="K800" s="187"/>
      <c r="L800" s="187"/>
      <c r="M800" s="187"/>
      <c r="N800" s="187"/>
      <c r="O800" s="17"/>
      <c r="P800" s="17"/>
      <c r="R800"/>
      <c r="S800"/>
      <c r="T800"/>
      <c r="U800"/>
      <c r="V800"/>
      <c r="W800"/>
      <c r="X800"/>
      <c r="Y800"/>
      <c r="Z800"/>
      <c r="AA800"/>
      <c r="AB800"/>
      <c r="AC800"/>
      <c r="AD800"/>
      <c r="AE800"/>
      <c r="AF800"/>
      <c r="AG800"/>
      <c r="AH800"/>
      <c r="AI800"/>
      <c r="AJ800"/>
      <c r="AK800"/>
      <c r="AL800"/>
      <c r="AM800"/>
      <c r="AN800"/>
      <c r="AO800"/>
      <c r="AP800"/>
      <c r="AQ800"/>
      <c r="AR800"/>
      <c r="AS800"/>
      <c r="AT800"/>
      <c r="AU800"/>
      <c r="AV800"/>
      <c r="AW800"/>
      <c r="AX800"/>
      <c r="AY800"/>
      <c r="AZ800"/>
      <c r="BA800"/>
      <c r="BB800"/>
      <c r="BC800"/>
      <c r="BD800"/>
      <c r="BE800"/>
      <c r="BF800"/>
      <c r="BG800"/>
      <c r="BH800"/>
      <c r="BI800"/>
      <c r="BJ800"/>
      <c r="BK800"/>
      <c r="BL800"/>
      <c r="BM800"/>
      <c r="BN800"/>
      <c r="BO800"/>
      <c r="BP800"/>
      <c r="BQ800"/>
      <c r="BR800"/>
      <c r="BS800"/>
      <c r="BT800"/>
      <c r="BU800"/>
      <c r="BV800"/>
      <c r="BW800"/>
      <c r="BX800"/>
      <c r="BY800"/>
      <c r="BZ800"/>
      <c r="CA800"/>
      <c r="CB800"/>
      <c r="CC800"/>
      <c r="CD800"/>
      <c r="CE800"/>
      <c r="CF800"/>
      <c r="CG800"/>
      <c r="CH800"/>
      <c r="CI800"/>
      <c r="CJ800"/>
      <c r="CK800"/>
      <c r="CL800"/>
      <c r="CM800"/>
      <c r="CN800"/>
      <c r="CO800"/>
      <c r="CP800"/>
      <c r="CQ800"/>
      <c r="CR800"/>
      <c r="CS800"/>
      <c r="CT800"/>
      <c r="CU800"/>
      <c r="CV800"/>
      <c r="CW800"/>
      <c r="CX800"/>
      <c r="CY800"/>
      <c r="CZ800"/>
      <c r="DA800"/>
      <c r="DB800"/>
      <c r="DC800"/>
      <c r="DD800"/>
      <c r="DE800"/>
      <c r="DF800"/>
      <c r="DG800"/>
      <c r="DH800"/>
      <c r="DI800"/>
      <c r="DJ800"/>
      <c r="DK800"/>
      <c r="DL800"/>
      <c r="DM800"/>
      <c r="DN800"/>
      <c r="DO800"/>
      <c r="DP800"/>
      <c r="DQ800"/>
      <c r="DR800"/>
      <c r="DS800"/>
      <c r="DT800"/>
      <c r="DU800"/>
      <c r="DV800"/>
      <c r="DW800"/>
      <c r="DX800"/>
      <c r="DY800"/>
      <c r="DZ800"/>
      <c r="EA800"/>
      <c r="EB800"/>
      <c r="EC800"/>
      <c r="ED800"/>
      <c r="EE800"/>
      <c r="EF800"/>
      <c r="EG800"/>
      <c r="EH800"/>
      <c r="EI800"/>
      <c r="EJ800"/>
      <c r="EK800"/>
      <c r="EL800"/>
      <c r="EM800"/>
      <c r="EN800"/>
      <c r="EO800"/>
      <c r="EP800"/>
      <c r="EQ800"/>
      <c r="ER800"/>
      <c r="ES800"/>
      <c r="ET800"/>
      <c r="EU800"/>
      <c r="EV800"/>
      <c r="EW800"/>
      <c r="EX800"/>
      <c r="EY800"/>
      <c r="EZ800"/>
      <c r="FA800"/>
      <c r="FB800"/>
      <c r="FC800"/>
      <c r="FD800"/>
      <c r="FE800"/>
      <c r="FF800"/>
      <c r="FG800"/>
      <c r="FH800"/>
      <c r="FI800"/>
      <c r="FJ800"/>
      <c r="FK800"/>
      <c r="FL800"/>
      <c r="FM800"/>
      <c r="FN800"/>
      <c r="FO800"/>
      <c r="FP800"/>
      <c r="FQ800"/>
      <c r="FR800"/>
      <c r="FS800"/>
      <c r="FT800"/>
      <c r="FU800"/>
      <c r="FV800"/>
      <c r="FW800"/>
      <c r="FX800"/>
      <c r="FY800"/>
      <c r="FZ800"/>
      <c r="GA800"/>
      <c r="GB800"/>
      <c r="GC800"/>
      <c r="GD800"/>
      <c r="GE800"/>
      <c r="GF800"/>
      <c r="GG800"/>
      <c r="GH800"/>
      <c r="GI800"/>
      <c r="GJ800"/>
      <c r="GK800"/>
      <c r="GL800"/>
      <c r="GM800"/>
      <c r="GN800"/>
      <c r="GO800"/>
      <c r="GP800"/>
      <c r="GQ800"/>
      <c r="GR800"/>
      <c r="GS800"/>
      <c r="GT800"/>
      <c r="GU800"/>
      <c r="GV800"/>
      <c r="GW800"/>
      <c r="GX800"/>
      <c r="GY800"/>
      <c r="GZ800"/>
      <c r="HA800"/>
      <c r="HB800"/>
      <c r="HC800"/>
      <c r="HD800"/>
      <c r="HE800"/>
      <c r="HF800"/>
      <c r="HG800"/>
      <c r="HH800"/>
      <c r="HI800"/>
      <c r="HJ800"/>
      <c r="HK800"/>
      <c r="HL800"/>
      <c r="HM800"/>
      <c r="HN800"/>
      <c r="HO800"/>
      <c r="HP800"/>
      <c r="HQ800"/>
      <c r="HR800"/>
      <c r="HS800"/>
      <c r="HT800"/>
      <c r="HU800"/>
      <c r="HV800"/>
      <c r="HW800"/>
      <c r="HX800"/>
      <c r="HY800"/>
      <c r="HZ800"/>
      <c r="IA800"/>
    </row>
    <row r="801" spans="1:235" ht="29.25" customHeight="1">
      <c r="A801" s="80" t="s">
        <v>436</v>
      </c>
      <c r="B801" s="201"/>
      <c r="C801" s="201"/>
      <c r="D801" s="202"/>
      <c r="E801" s="203"/>
      <c r="F801" s="203"/>
      <c r="G801" s="203"/>
      <c r="H801" s="87"/>
      <c r="I801" s="203"/>
      <c r="J801" s="87"/>
      <c r="K801" s="204"/>
      <c r="L801" s="204"/>
      <c r="M801" s="204"/>
      <c r="N801" s="204"/>
      <c r="O801" s="87">
        <f>O805*O807</f>
        <v>3000000</v>
      </c>
      <c r="P801" s="87">
        <f>O801</f>
        <v>3000000</v>
      </c>
      <c r="R801"/>
      <c r="S801"/>
      <c r="T801"/>
      <c r="U801"/>
      <c r="V801"/>
      <c r="W801"/>
      <c r="X801"/>
      <c r="Y801"/>
      <c r="Z801"/>
      <c r="AA801"/>
      <c r="AB801"/>
      <c r="AC801"/>
      <c r="AD801"/>
      <c r="AE801"/>
      <c r="AF801"/>
      <c r="AG801"/>
      <c r="AH801"/>
      <c r="AI801"/>
      <c r="AJ801"/>
      <c r="AK801"/>
      <c r="AL801"/>
      <c r="AM801"/>
      <c r="AN801"/>
      <c r="AO801"/>
      <c r="AP801"/>
      <c r="AQ801"/>
      <c r="AR801"/>
      <c r="AS801"/>
      <c r="AT801"/>
      <c r="AU801"/>
      <c r="AV801"/>
      <c r="AW801"/>
      <c r="AX801"/>
      <c r="AY801"/>
      <c r="AZ801"/>
      <c r="BA801"/>
      <c r="BB801"/>
      <c r="BC801"/>
      <c r="BD801"/>
      <c r="BE801"/>
      <c r="BF801"/>
      <c r="BG801"/>
      <c r="BH801"/>
      <c r="BI801"/>
      <c r="BJ801"/>
      <c r="BK801"/>
      <c r="BL801"/>
      <c r="BM801"/>
      <c r="BN801"/>
      <c r="BO801"/>
      <c r="BP801"/>
      <c r="BQ801"/>
      <c r="BR801"/>
      <c r="BS801"/>
      <c r="BT801"/>
      <c r="BU801"/>
      <c r="BV801"/>
      <c r="BW801"/>
      <c r="BX801"/>
      <c r="BY801"/>
      <c r="BZ801"/>
      <c r="CA801"/>
      <c r="CB801"/>
      <c r="CC801"/>
      <c r="CD801"/>
      <c r="CE801"/>
      <c r="CF801"/>
      <c r="CG801"/>
      <c r="CH801"/>
      <c r="CI801"/>
      <c r="CJ801"/>
      <c r="CK801"/>
      <c r="CL801"/>
      <c r="CM801"/>
      <c r="CN801"/>
      <c r="CO801"/>
      <c r="CP801"/>
      <c r="CQ801"/>
      <c r="CR801"/>
      <c r="CS801"/>
      <c r="CT801"/>
      <c r="CU801"/>
      <c r="CV801"/>
      <c r="CW801"/>
      <c r="CX801"/>
      <c r="CY801"/>
      <c r="CZ801"/>
      <c r="DA801"/>
      <c r="DB801"/>
      <c r="DC801"/>
      <c r="DD801"/>
      <c r="DE801"/>
      <c r="DF801"/>
      <c r="DG801"/>
      <c r="DH801"/>
      <c r="DI801"/>
      <c r="DJ801"/>
      <c r="DK801"/>
      <c r="DL801"/>
      <c r="DM801"/>
      <c r="DN801"/>
      <c r="DO801"/>
      <c r="DP801"/>
      <c r="DQ801"/>
      <c r="DR801"/>
      <c r="DS801"/>
      <c r="DT801"/>
      <c r="DU801"/>
      <c r="DV801"/>
      <c r="DW801"/>
      <c r="DX801"/>
      <c r="DY801"/>
      <c r="DZ801"/>
      <c r="EA801"/>
      <c r="EB801"/>
      <c r="EC801"/>
      <c r="ED801"/>
      <c r="EE801"/>
      <c r="EF801"/>
      <c r="EG801"/>
      <c r="EH801"/>
      <c r="EI801"/>
      <c r="EJ801"/>
      <c r="EK801"/>
      <c r="EL801"/>
      <c r="EM801"/>
      <c r="EN801"/>
      <c r="EO801"/>
      <c r="EP801"/>
      <c r="EQ801"/>
      <c r="ER801"/>
      <c r="ES801"/>
      <c r="ET801"/>
      <c r="EU801"/>
      <c r="EV801"/>
      <c r="EW801"/>
      <c r="EX801"/>
      <c r="EY801"/>
      <c r="EZ801"/>
      <c r="FA801"/>
      <c r="FB801"/>
      <c r="FC801"/>
      <c r="FD801"/>
      <c r="FE801"/>
      <c r="FF801"/>
      <c r="FG801"/>
      <c r="FH801"/>
      <c r="FI801"/>
      <c r="FJ801"/>
      <c r="FK801"/>
      <c r="FL801"/>
      <c r="FM801"/>
      <c r="FN801"/>
      <c r="FO801"/>
      <c r="FP801"/>
      <c r="FQ801"/>
      <c r="FR801"/>
      <c r="FS801"/>
      <c r="FT801"/>
      <c r="FU801"/>
      <c r="FV801"/>
      <c r="FW801"/>
      <c r="FX801"/>
      <c r="FY801"/>
      <c r="FZ801"/>
      <c r="GA801"/>
      <c r="GB801"/>
      <c r="GC801"/>
      <c r="GD801"/>
      <c r="GE801"/>
      <c r="GF801"/>
      <c r="GG801"/>
      <c r="GH801"/>
      <c r="GI801"/>
      <c r="GJ801"/>
      <c r="GK801"/>
      <c r="GL801"/>
      <c r="GM801"/>
      <c r="GN801"/>
      <c r="GO801"/>
      <c r="GP801"/>
      <c r="GQ801"/>
      <c r="GR801"/>
      <c r="GS801"/>
      <c r="GT801"/>
      <c r="GU801"/>
      <c r="GV801"/>
      <c r="GW801"/>
      <c r="GX801"/>
      <c r="GY801"/>
      <c r="GZ801"/>
      <c r="HA801"/>
      <c r="HB801"/>
      <c r="HC801"/>
      <c r="HD801"/>
      <c r="HE801"/>
      <c r="HF801"/>
      <c r="HG801"/>
      <c r="HH801"/>
      <c r="HI801"/>
      <c r="HJ801"/>
      <c r="HK801"/>
      <c r="HL801"/>
      <c r="HM801"/>
      <c r="HN801"/>
      <c r="HO801"/>
      <c r="HP801"/>
      <c r="HQ801"/>
      <c r="HR801"/>
      <c r="HS801"/>
      <c r="HT801"/>
      <c r="HU801"/>
      <c r="HV801"/>
      <c r="HW801"/>
      <c r="HX801"/>
      <c r="HY801"/>
      <c r="HZ801"/>
      <c r="IA801"/>
    </row>
    <row r="802" spans="1:235" ht="15" customHeight="1">
      <c r="A802" s="52" t="s">
        <v>4</v>
      </c>
      <c r="B802" s="184"/>
      <c r="C802" s="184"/>
      <c r="D802" s="185"/>
      <c r="E802" s="186"/>
      <c r="F802" s="186"/>
      <c r="G802" s="186"/>
      <c r="H802" s="14"/>
      <c r="I802" s="186"/>
      <c r="J802" s="17"/>
      <c r="K802" s="187"/>
      <c r="L802" s="187"/>
      <c r="M802" s="187"/>
      <c r="N802" s="187"/>
      <c r="O802" s="17"/>
      <c r="P802" s="17">
        <f>O802</f>
        <v>0</v>
      </c>
      <c r="R802"/>
      <c r="S802"/>
      <c r="T802"/>
      <c r="U802"/>
      <c r="V802"/>
      <c r="W802"/>
      <c r="X802"/>
      <c r="Y802"/>
      <c r="Z802"/>
      <c r="AA802"/>
      <c r="AB802"/>
      <c r="AC802"/>
      <c r="AD802"/>
      <c r="AE802"/>
      <c r="AF802"/>
      <c r="AG802"/>
      <c r="AH802"/>
      <c r="AI802"/>
      <c r="AJ802"/>
      <c r="AK802"/>
      <c r="AL802"/>
      <c r="AM802"/>
      <c r="AN802"/>
      <c r="AO802"/>
      <c r="AP802"/>
      <c r="AQ802"/>
      <c r="AR802"/>
      <c r="AS802"/>
      <c r="AT802"/>
      <c r="AU802"/>
      <c r="AV802"/>
      <c r="AW802"/>
      <c r="AX802"/>
      <c r="AY802"/>
      <c r="AZ802"/>
      <c r="BA802"/>
      <c r="BB802"/>
      <c r="BC802"/>
      <c r="BD802"/>
      <c r="BE802"/>
      <c r="BF802"/>
      <c r="BG802"/>
      <c r="BH802"/>
      <c r="BI802"/>
      <c r="BJ802"/>
      <c r="BK802"/>
      <c r="BL802"/>
      <c r="BM802"/>
      <c r="BN802"/>
      <c r="BO802"/>
      <c r="BP802"/>
      <c r="BQ802"/>
      <c r="BR802"/>
      <c r="BS802"/>
      <c r="BT802"/>
      <c r="BU802"/>
      <c r="BV802"/>
      <c r="BW802"/>
      <c r="BX802"/>
      <c r="BY802"/>
      <c r="BZ802"/>
      <c r="CA802"/>
      <c r="CB802"/>
      <c r="CC802"/>
      <c r="CD802"/>
      <c r="CE802"/>
      <c r="CF802"/>
      <c r="CG802"/>
      <c r="CH802"/>
      <c r="CI802"/>
      <c r="CJ802"/>
      <c r="CK802"/>
      <c r="CL802"/>
      <c r="CM802"/>
      <c r="CN802"/>
      <c r="CO802"/>
      <c r="CP802"/>
      <c r="CQ802"/>
      <c r="CR802"/>
      <c r="CS802"/>
      <c r="CT802"/>
      <c r="CU802"/>
      <c r="CV802"/>
      <c r="CW802"/>
      <c r="CX802"/>
      <c r="CY802"/>
      <c r="CZ802"/>
      <c r="DA802"/>
      <c r="DB802"/>
      <c r="DC802"/>
      <c r="DD802"/>
      <c r="DE802"/>
      <c r="DF802"/>
      <c r="DG802"/>
      <c r="DH802"/>
      <c r="DI802"/>
      <c r="DJ802"/>
      <c r="DK802"/>
      <c r="DL802"/>
      <c r="DM802"/>
      <c r="DN802"/>
      <c r="DO802"/>
      <c r="DP802"/>
      <c r="DQ802"/>
      <c r="DR802"/>
      <c r="DS802"/>
      <c r="DT802"/>
      <c r="DU802"/>
      <c r="DV802"/>
      <c r="DW802"/>
      <c r="DX802"/>
      <c r="DY802"/>
      <c r="DZ802"/>
      <c r="EA802"/>
      <c r="EB802"/>
      <c r="EC802"/>
      <c r="ED802"/>
      <c r="EE802"/>
      <c r="EF802"/>
      <c r="EG802"/>
      <c r="EH802"/>
      <c r="EI802"/>
      <c r="EJ802"/>
      <c r="EK802"/>
      <c r="EL802"/>
      <c r="EM802"/>
      <c r="EN802"/>
      <c r="EO802"/>
      <c r="EP802"/>
      <c r="EQ802"/>
      <c r="ER802"/>
      <c r="ES802"/>
      <c r="ET802"/>
      <c r="EU802"/>
      <c r="EV802"/>
      <c r="EW802"/>
      <c r="EX802"/>
      <c r="EY802"/>
      <c r="EZ802"/>
      <c r="FA802"/>
      <c r="FB802"/>
      <c r="FC802"/>
      <c r="FD802"/>
      <c r="FE802"/>
      <c r="FF802"/>
      <c r="FG802"/>
      <c r="FH802"/>
      <c r="FI802"/>
      <c r="FJ802"/>
      <c r="FK802"/>
      <c r="FL802"/>
      <c r="FM802"/>
      <c r="FN802"/>
      <c r="FO802"/>
      <c r="FP802"/>
      <c r="FQ802"/>
      <c r="FR802"/>
      <c r="FS802"/>
      <c r="FT802"/>
      <c r="FU802"/>
      <c r="FV802"/>
      <c r="FW802"/>
      <c r="FX802"/>
      <c r="FY802"/>
      <c r="FZ802"/>
      <c r="GA802"/>
      <c r="GB802"/>
      <c r="GC802"/>
      <c r="GD802"/>
      <c r="GE802"/>
      <c r="GF802"/>
      <c r="GG802"/>
      <c r="GH802"/>
      <c r="GI802"/>
      <c r="GJ802"/>
      <c r="GK802"/>
      <c r="GL802"/>
      <c r="GM802"/>
      <c r="GN802"/>
      <c r="GO802"/>
      <c r="GP802"/>
      <c r="GQ802"/>
      <c r="GR802"/>
      <c r="GS802"/>
      <c r="GT802"/>
      <c r="GU802"/>
      <c r="GV802"/>
      <c r="GW802"/>
      <c r="GX802"/>
      <c r="GY802"/>
      <c r="GZ802"/>
      <c r="HA802"/>
      <c r="HB802"/>
      <c r="HC802"/>
      <c r="HD802"/>
      <c r="HE802"/>
      <c r="HF802"/>
      <c r="HG802"/>
      <c r="HH802"/>
      <c r="HI802"/>
      <c r="HJ802"/>
      <c r="HK802"/>
      <c r="HL802"/>
      <c r="HM802"/>
      <c r="HN802"/>
      <c r="HO802"/>
      <c r="HP802"/>
      <c r="HQ802"/>
      <c r="HR802"/>
      <c r="HS802"/>
      <c r="HT802"/>
      <c r="HU802"/>
      <c r="HV802"/>
      <c r="HW802"/>
      <c r="HX802"/>
      <c r="HY802"/>
      <c r="HZ802"/>
      <c r="IA802"/>
    </row>
    <row r="803" spans="1:235" ht="24" customHeight="1">
      <c r="A803" s="106" t="s">
        <v>437</v>
      </c>
      <c r="B803" s="184"/>
      <c r="C803" s="184"/>
      <c r="D803" s="185"/>
      <c r="E803" s="186"/>
      <c r="F803" s="186"/>
      <c r="G803" s="186"/>
      <c r="H803" s="14"/>
      <c r="I803" s="186"/>
      <c r="J803" s="17"/>
      <c r="K803" s="187"/>
      <c r="L803" s="187"/>
      <c r="M803" s="187"/>
      <c r="N803" s="187"/>
      <c r="O803" s="17">
        <v>2</v>
      </c>
      <c r="P803" s="17">
        <f>O803</f>
        <v>2</v>
      </c>
      <c r="R803"/>
      <c r="S803"/>
      <c r="T803"/>
      <c r="U803"/>
      <c r="V803"/>
      <c r="W803"/>
      <c r="X803"/>
      <c r="Y803"/>
      <c r="Z803"/>
      <c r="AA803"/>
      <c r="AB803"/>
      <c r="AC803"/>
      <c r="AD803"/>
      <c r="AE803"/>
      <c r="AF803"/>
      <c r="AG803"/>
      <c r="AH803"/>
      <c r="AI803"/>
      <c r="AJ803"/>
      <c r="AK803"/>
      <c r="AL803"/>
      <c r="AM803"/>
      <c r="AN803"/>
      <c r="AO803"/>
      <c r="AP803"/>
      <c r="AQ803"/>
      <c r="AR803"/>
      <c r="AS803"/>
      <c r="AT803"/>
      <c r="AU803"/>
      <c r="AV803"/>
      <c r="AW803"/>
      <c r="AX803"/>
      <c r="AY803"/>
      <c r="AZ803"/>
      <c r="BA803"/>
      <c r="BB803"/>
      <c r="BC803"/>
      <c r="BD803"/>
      <c r="BE803"/>
      <c r="BF803"/>
      <c r="BG803"/>
      <c r="BH803"/>
      <c r="BI803"/>
      <c r="BJ803"/>
      <c r="BK803"/>
      <c r="BL803"/>
      <c r="BM803"/>
      <c r="BN803"/>
      <c r="BO803"/>
      <c r="BP803"/>
      <c r="BQ803"/>
      <c r="BR803"/>
      <c r="BS803"/>
      <c r="BT803"/>
      <c r="BU803"/>
      <c r="BV803"/>
      <c r="BW803"/>
      <c r="BX803"/>
      <c r="BY803"/>
      <c r="BZ803"/>
      <c r="CA803"/>
      <c r="CB803"/>
      <c r="CC803"/>
      <c r="CD803"/>
      <c r="CE803"/>
      <c r="CF803"/>
      <c r="CG803"/>
      <c r="CH803"/>
      <c r="CI803"/>
      <c r="CJ803"/>
      <c r="CK803"/>
      <c r="CL803"/>
      <c r="CM803"/>
      <c r="CN803"/>
      <c r="CO803"/>
      <c r="CP803"/>
      <c r="CQ803"/>
      <c r="CR803"/>
      <c r="CS803"/>
      <c r="CT803"/>
      <c r="CU803"/>
      <c r="CV803"/>
      <c r="CW803"/>
      <c r="CX803"/>
      <c r="CY803"/>
      <c r="CZ803"/>
      <c r="DA803"/>
      <c r="DB803"/>
      <c r="DC803"/>
      <c r="DD803"/>
      <c r="DE803"/>
      <c r="DF803"/>
      <c r="DG803"/>
      <c r="DH803"/>
      <c r="DI803"/>
      <c r="DJ803"/>
      <c r="DK803"/>
      <c r="DL803"/>
      <c r="DM803"/>
      <c r="DN803"/>
      <c r="DO803"/>
      <c r="DP803"/>
      <c r="DQ803"/>
      <c r="DR803"/>
      <c r="DS803"/>
      <c r="DT803"/>
      <c r="DU803"/>
      <c r="DV803"/>
      <c r="DW803"/>
      <c r="DX803"/>
      <c r="DY803"/>
      <c r="DZ803"/>
      <c r="EA803"/>
      <c r="EB803"/>
      <c r="EC803"/>
      <c r="ED803"/>
      <c r="EE803"/>
      <c r="EF803"/>
      <c r="EG803"/>
      <c r="EH803"/>
      <c r="EI803"/>
      <c r="EJ803"/>
      <c r="EK803"/>
      <c r="EL803"/>
      <c r="EM803"/>
      <c r="EN803"/>
      <c r="EO803"/>
      <c r="EP803"/>
      <c r="EQ803"/>
      <c r="ER803"/>
      <c r="ES803"/>
      <c r="ET803"/>
      <c r="EU803"/>
      <c r="EV803"/>
      <c r="EW803"/>
      <c r="EX803"/>
      <c r="EY803"/>
      <c r="EZ803"/>
      <c r="FA803"/>
      <c r="FB803"/>
      <c r="FC803"/>
      <c r="FD803"/>
      <c r="FE803"/>
      <c r="FF803"/>
      <c r="FG803"/>
      <c r="FH803"/>
      <c r="FI803"/>
      <c r="FJ803"/>
      <c r="FK803"/>
      <c r="FL803"/>
      <c r="FM803"/>
      <c r="FN803"/>
      <c r="FO803"/>
      <c r="FP803"/>
      <c r="FQ803"/>
      <c r="FR803"/>
      <c r="FS803"/>
      <c r="FT803"/>
      <c r="FU803"/>
      <c r="FV803"/>
      <c r="FW803"/>
      <c r="FX803"/>
      <c r="FY803"/>
      <c r="FZ803"/>
      <c r="GA803"/>
      <c r="GB803"/>
      <c r="GC803"/>
      <c r="GD803"/>
      <c r="GE803"/>
      <c r="GF803"/>
      <c r="GG803"/>
      <c r="GH803"/>
      <c r="GI803"/>
      <c r="GJ803"/>
      <c r="GK803"/>
      <c r="GL803"/>
      <c r="GM803"/>
      <c r="GN803"/>
      <c r="GO803"/>
      <c r="GP803"/>
      <c r="GQ803"/>
      <c r="GR803"/>
      <c r="GS803"/>
      <c r="GT803"/>
      <c r="GU803"/>
      <c r="GV803"/>
      <c r="GW803"/>
      <c r="GX803"/>
      <c r="GY803"/>
      <c r="GZ803"/>
      <c r="HA803"/>
      <c r="HB803"/>
      <c r="HC803"/>
      <c r="HD803"/>
      <c r="HE803"/>
      <c r="HF803"/>
      <c r="HG803"/>
      <c r="HH803"/>
      <c r="HI803"/>
      <c r="HJ803"/>
      <c r="HK803"/>
      <c r="HL803"/>
      <c r="HM803"/>
      <c r="HN803"/>
      <c r="HO803"/>
      <c r="HP803"/>
      <c r="HQ803"/>
      <c r="HR803"/>
      <c r="HS803"/>
      <c r="HT803"/>
      <c r="HU803"/>
      <c r="HV803"/>
      <c r="HW803"/>
      <c r="HX803"/>
      <c r="HY803"/>
      <c r="HZ803"/>
      <c r="IA803"/>
    </row>
    <row r="804" spans="1:235" ht="16.5" customHeight="1">
      <c r="A804" s="176" t="s">
        <v>5</v>
      </c>
      <c r="B804" s="184"/>
      <c r="C804" s="184"/>
      <c r="D804" s="185"/>
      <c r="E804" s="186"/>
      <c r="F804" s="186"/>
      <c r="G804" s="186"/>
      <c r="H804" s="14"/>
      <c r="I804" s="186"/>
      <c r="J804" s="17"/>
      <c r="K804" s="187"/>
      <c r="L804" s="187"/>
      <c r="M804" s="187"/>
      <c r="N804" s="187"/>
      <c r="O804" s="17"/>
      <c r="P804" s="17">
        <f aca="true" t="shared" si="51" ref="P804:P809">O804</f>
        <v>0</v>
      </c>
      <c r="R804"/>
      <c r="S804"/>
      <c r="T804"/>
      <c r="U804"/>
      <c r="V804"/>
      <c r="W804"/>
      <c r="X804"/>
      <c r="Y804"/>
      <c r="Z804"/>
      <c r="AA804"/>
      <c r="AB804"/>
      <c r="AC804"/>
      <c r="AD804"/>
      <c r="AE804"/>
      <c r="AF804"/>
      <c r="AG804"/>
      <c r="AH804"/>
      <c r="AI804"/>
      <c r="AJ804"/>
      <c r="AK804"/>
      <c r="AL804"/>
      <c r="AM804"/>
      <c r="AN804"/>
      <c r="AO804"/>
      <c r="AP804"/>
      <c r="AQ804"/>
      <c r="AR804"/>
      <c r="AS804"/>
      <c r="AT804"/>
      <c r="AU804"/>
      <c r="AV804"/>
      <c r="AW804"/>
      <c r="AX804"/>
      <c r="AY804"/>
      <c r="AZ804"/>
      <c r="BA804"/>
      <c r="BB804"/>
      <c r="BC804"/>
      <c r="BD804"/>
      <c r="BE804"/>
      <c r="BF804"/>
      <c r="BG804"/>
      <c r="BH804"/>
      <c r="BI804"/>
      <c r="BJ804"/>
      <c r="BK804"/>
      <c r="BL804"/>
      <c r="BM804"/>
      <c r="BN804"/>
      <c r="BO804"/>
      <c r="BP804"/>
      <c r="BQ804"/>
      <c r="BR804"/>
      <c r="BS804"/>
      <c r="BT804"/>
      <c r="BU804"/>
      <c r="BV804"/>
      <c r="BW804"/>
      <c r="BX804"/>
      <c r="BY804"/>
      <c r="BZ804"/>
      <c r="CA804"/>
      <c r="CB804"/>
      <c r="CC804"/>
      <c r="CD804"/>
      <c r="CE804"/>
      <c r="CF804"/>
      <c r="CG804"/>
      <c r="CH804"/>
      <c r="CI804"/>
      <c r="CJ804"/>
      <c r="CK804"/>
      <c r="CL804"/>
      <c r="CM804"/>
      <c r="CN804"/>
      <c r="CO804"/>
      <c r="CP804"/>
      <c r="CQ804"/>
      <c r="CR804"/>
      <c r="CS804"/>
      <c r="CT804"/>
      <c r="CU804"/>
      <c r="CV804"/>
      <c r="CW804"/>
      <c r="CX804"/>
      <c r="CY804"/>
      <c r="CZ804"/>
      <c r="DA804"/>
      <c r="DB804"/>
      <c r="DC804"/>
      <c r="DD804"/>
      <c r="DE804"/>
      <c r="DF804"/>
      <c r="DG804"/>
      <c r="DH804"/>
      <c r="DI804"/>
      <c r="DJ804"/>
      <c r="DK804"/>
      <c r="DL804"/>
      <c r="DM804"/>
      <c r="DN804"/>
      <c r="DO804"/>
      <c r="DP804"/>
      <c r="DQ804"/>
      <c r="DR804"/>
      <c r="DS804"/>
      <c r="DT804"/>
      <c r="DU804"/>
      <c r="DV804"/>
      <c r="DW804"/>
      <c r="DX804"/>
      <c r="DY804"/>
      <c r="DZ804"/>
      <c r="EA804"/>
      <c r="EB804"/>
      <c r="EC804"/>
      <c r="ED804"/>
      <c r="EE804"/>
      <c r="EF804"/>
      <c r="EG804"/>
      <c r="EH804"/>
      <c r="EI804"/>
      <c r="EJ804"/>
      <c r="EK804"/>
      <c r="EL804"/>
      <c r="EM804"/>
      <c r="EN804"/>
      <c r="EO804"/>
      <c r="EP804"/>
      <c r="EQ804"/>
      <c r="ER804"/>
      <c r="ES804"/>
      <c r="ET804"/>
      <c r="EU804"/>
      <c r="EV804"/>
      <c r="EW804"/>
      <c r="EX804"/>
      <c r="EY804"/>
      <c r="EZ804"/>
      <c r="FA804"/>
      <c r="FB804"/>
      <c r="FC804"/>
      <c r="FD804"/>
      <c r="FE804"/>
      <c r="FF804"/>
      <c r="FG804"/>
      <c r="FH804"/>
      <c r="FI804"/>
      <c r="FJ804"/>
      <c r="FK804"/>
      <c r="FL804"/>
      <c r="FM804"/>
      <c r="FN804"/>
      <c r="FO804"/>
      <c r="FP804"/>
      <c r="FQ804"/>
      <c r="FR804"/>
      <c r="FS804"/>
      <c r="FT804"/>
      <c r="FU804"/>
      <c r="FV804"/>
      <c r="FW804"/>
      <c r="FX804"/>
      <c r="FY804"/>
      <c r="FZ804"/>
      <c r="GA804"/>
      <c r="GB804"/>
      <c r="GC804"/>
      <c r="GD804"/>
      <c r="GE804"/>
      <c r="GF804"/>
      <c r="GG804"/>
      <c r="GH804"/>
      <c r="GI804"/>
      <c r="GJ804"/>
      <c r="GK804"/>
      <c r="GL804"/>
      <c r="GM804"/>
      <c r="GN804"/>
      <c r="GO804"/>
      <c r="GP804"/>
      <c r="GQ804"/>
      <c r="GR804"/>
      <c r="GS804"/>
      <c r="GT804"/>
      <c r="GU804"/>
      <c r="GV804"/>
      <c r="GW804"/>
      <c r="GX804"/>
      <c r="GY804"/>
      <c r="GZ804"/>
      <c r="HA804"/>
      <c r="HB804"/>
      <c r="HC804"/>
      <c r="HD804"/>
      <c r="HE804"/>
      <c r="HF804"/>
      <c r="HG804"/>
      <c r="HH804"/>
      <c r="HI804"/>
      <c r="HJ804"/>
      <c r="HK804"/>
      <c r="HL804"/>
      <c r="HM804"/>
      <c r="HN804"/>
      <c r="HO804"/>
      <c r="HP804"/>
      <c r="HQ804"/>
      <c r="HR804"/>
      <c r="HS804"/>
      <c r="HT804"/>
      <c r="HU804"/>
      <c r="HV804"/>
      <c r="HW804"/>
      <c r="HX804"/>
      <c r="HY804"/>
      <c r="HZ804"/>
      <c r="IA804"/>
    </row>
    <row r="805" spans="1:235" ht="25.5" customHeight="1">
      <c r="A805" s="106" t="s">
        <v>438</v>
      </c>
      <c r="B805" s="184"/>
      <c r="C805" s="184"/>
      <c r="D805" s="185"/>
      <c r="E805" s="186"/>
      <c r="F805" s="186"/>
      <c r="G805" s="186"/>
      <c r="H805" s="14"/>
      <c r="I805" s="186"/>
      <c r="J805" s="17"/>
      <c r="K805" s="187"/>
      <c r="L805" s="187"/>
      <c r="M805" s="187"/>
      <c r="N805" s="187"/>
      <c r="O805" s="17">
        <v>2</v>
      </c>
      <c r="P805" s="17">
        <f t="shared" si="51"/>
        <v>2</v>
      </c>
      <c r="R805"/>
      <c r="S805"/>
      <c r="T805"/>
      <c r="U805"/>
      <c r="V805"/>
      <c r="W805"/>
      <c r="X805"/>
      <c r="Y805"/>
      <c r="Z805"/>
      <c r="AA805"/>
      <c r="AB805"/>
      <c r="AC805"/>
      <c r="AD805"/>
      <c r="AE805"/>
      <c r="AF805"/>
      <c r="AG805"/>
      <c r="AH805"/>
      <c r="AI805"/>
      <c r="AJ805"/>
      <c r="AK805"/>
      <c r="AL805"/>
      <c r="AM805"/>
      <c r="AN805"/>
      <c r="AO805"/>
      <c r="AP805"/>
      <c r="AQ805"/>
      <c r="AR805"/>
      <c r="AS805"/>
      <c r="AT805"/>
      <c r="AU805"/>
      <c r="AV805"/>
      <c r="AW805"/>
      <c r="AX805"/>
      <c r="AY805"/>
      <c r="AZ805"/>
      <c r="BA805"/>
      <c r="BB805"/>
      <c r="BC805"/>
      <c r="BD805"/>
      <c r="BE805"/>
      <c r="BF805"/>
      <c r="BG805"/>
      <c r="BH805"/>
      <c r="BI805"/>
      <c r="BJ805"/>
      <c r="BK805"/>
      <c r="BL805"/>
      <c r="BM805"/>
      <c r="BN805"/>
      <c r="BO805"/>
      <c r="BP805"/>
      <c r="BQ805"/>
      <c r="BR805"/>
      <c r="BS805"/>
      <c r="BT805"/>
      <c r="BU805"/>
      <c r="BV805"/>
      <c r="BW805"/>
      <c r="BX805"/>
      <c r="BY805"/>
      <c r="BZ805"/>
      <c r="CA805"/>
      <c r="CB805"/>
      <c r="CC805"/>
      <c r="CD805"/>
      <c r="CE805"/>
      <c r="CF805"/>
      <c r="CG805"/>
      <c r="CH805"/>
      <c r="CI805"/>
      <c r="CJ805"/>
      <c r="CK805"/>
      <c r="CL805"/>
      <c r="CM805"/>
      <c r="CN805"/>
      <c r="CO805"/>
      <c r="CP805"/>
      <c r="CQ805"/>
      <c r="CR805"/>
      <c r="CS805"/>
      <c r="CT805"/>
      <c r="CU805"/>
      <c r="CV805"/>
      <c r="CW805"/>
      <c r="CX805"/>
      <c r="CY805"/>
      <c r="CZ805"/>
      <c r="DA805"/>
      <c r="DB805"/>
      <c r="DC805"/>
      <c r="DD805"/>
      <c r="DE805"/>
      <c r="DF805"/>
      <c r="DG805"/>
      <c r="DH805"/>
      <c r="DI805"/>
      <c r="DJ805"/>
      <c r="DK805"/>
      <c r="DL805"/>
      <c r="DM805"/>
      <c r="DN805"/>
      <c r="DO805"/>
      <c r="DP805"/>
      <c r="DQ805"/>
      <c r="DR805"/>
      <c r="DS805"/>
      <c r="DT805"/>
      <c r="DU805"/>
      <c r="DV805"/>
      <c r="DW805"/>
      <c r="DX805"/>
      <c r="DY805"/>
      <c r="DZ805"/>
      <c r="EA805"/>
      <c r="EB805"/>
      <c r="EC805"/>
      <c r="ED805"/>
      <c r="EE805"/>
      <c r="EF805"/>
      <c r="EG805"/>
      <c r="EH805"/>
      <c r="EI805"/>
      <c r="EJ805"/>
      <c r="EK805"/>
      <c r="EL805"/>
      <c r="EM805"/>
      <c r="EN805"/>
      <c r="EO805"/>
      <c r="EP805"/>
      <c r="EQ805"/>
      <c r="ER805"/>
      <c r="ES805"/>
      <c r="ET805"/>
      <c r="EU805"/>
      <c r="EV805"/>
      <c r="EW805"/>
      <c r="EX805"/>
      <c r="EY805"/>
      <c r="EZ805"/>
      <c r="FA805"/>
      <c r="FB805"/>
      <c r="FC805"/>
      <c r="FD805"/>
      <c r="FE805"/>
      <c r="FF805"/>
      <c r="FG805"/>
      <c r="FH805"/>
      <c r="FI805"/>
      <c r="FJ805"/>
      <c r="FK805"/>
      <c r="FL805"/>
      <c r="FM805"/>
      <c r="FN805"/>
      <c r="FO805"/>
      <c r="FP805"/>
      <c r="FQ805"/>
      <c r="FR805"/>
      <c r="FS805"/>
      <c r="FT805"/>
      <c r="FU805"/>
      <c r="FV805"/>
      <c r="FW805"/>
      <c r="FX805"/>
      <c r="FY805"/>
      <c r="FZ805"/>
      <c r="GA805"/>
      <c r="GB805"/>
      <c r="GC805"/>
      <c r="GD805"/>
      <c r="GE805"/>
      <c r="GF805"/>
      <c r="GG805"/>
      <c r="GH805"/>
      <c r="GI805"/>
      <c r="GJ805"/>
      <c r="GK805"/>
      <c r="GL805"/>
      <c r="GM805"/>
      <c r="GN805"/>
      <c r="GO805"/>
      <c r="GP805"/>
      <c r="GQ805"/>
      <c r="GR805"/>
      <c r="GS805"/>
      <c r="GT805"/>
      <c r="GU805"/>
      <c r="GV805"/>
      <c r="GW805"/>
      <c r="GX805"/>
      <c r="GY805"/>
      <c r="GZ805"/>
      <c r="HA805"/>
      <c r="HB805"/>
      <c r="HC805"/>
      <c r="HD805"/>
      <c r="HE805"/>
      <c r="HF805"/>
      <c r="HG805"/>
      <c r="HH805"/>
      <c r="HI805"/>
      <c r="HJ805"/>
      <c r="HK805"/>
      <c r="HL805"/>
      <c r="HM805"/>
      <c r="HN805"/>
      <c r="HO805"/>
      <c r="HP805"/>
      <c r="HQ805"/>
      <c r="HR805"/>
      <c r="HS805"/>
      <c r="HT805"/>
      <c r="HU805"/>
      <c r="HV805"/>
      <c r="HW805"/>
      <c r="HX805"/>
      <c r="HY805"/>
      <c r="HZ805"/>
      <c r="IA805"/>
    </row>
    <row r="806" spans="1:235" ht="15" customHeight="1">
      <c r="A806" s="176" t="s">
        <v>7</v>
      </c>
      <c r="B806" s="184"/>
      <c r="C806" s="184"/>
      <c r="D806" s="185"/>
      <c r="E806" s="186"/>
      <c r="F806" s="186"/>
      <c r="G806" s="186"/>
      <c r="H806" s="14"/>
      <c r="I806" s="186"/>
      <c r="J806" s="17"/>
      <c r="K806" s="187"/>
      <c r="L806" s="187"/>
      <c r="M806" s="187"/>
      <c r="N806" s="187"/>
      <c r="O806" s="17"/>
      <c r="P806" s="17">
        <f t="shared" si="51"/>
        <v>0</v>
      </c>
      <c r="R806"/>
      <c r="S806"/>
      <c r="T806"/>
      <c r="U806"/>
      <c r="V806"/>
      <c r="W806"/>
      <c r="X806"/>
      <c r="Y806"/>
      <c r="Z806"/>
      <c r="AA806"/>
      <c r="AB806"/>
      <c r="AC806"/>
      <c r="AD806"/>
      <c r="AE806"/>
      <c r="AF806"/>
      <c r="AG806"/>
      <c r="AH806"/>
      <c r="AI806"/>
      <c r="AJ806"/>
      <c r="AK806"/>
      <c r="AL806"/>
      <c r="AM806"/>
      <c r="AN806"/>
      <c r="AO806"/>
      <c r="AP806"/>
      <c r="AQ806"/>
      <c r="AR806"/>
      <c r="AS806"/>
      <c r="AT806"/>
      <c r="AU806"/>
      <c r="AV806"/>
      <c r="AW806"/>
      <c r="AX806"/>
      <c r="AY806"/>
      <c r="AZ806"/>
      <c r="BA806"/>
      <c r="BB806"/>
      <c r="BC806"/>
      <c r="BD806"/>
      <c r="BE806"/>
      <c r="BF806"/>
      <c r="BG806"/>
      <c r="BH806"/>
      <c r="BI806"/>
      <c r="BJ806"/>
      <c r="BK806"/>
      <c r="BL806"/>
      <c r="BM806"/>
      <c r="BN806"/>
      <c r="BO806"/>
      <c r="BP806"/>
      <c r="BQ806"/>
      <c r="BR806"/>
      <c r="BS806"/>
      <c r="BT806"/>
      <c r="BU806"/>
      <c r="BV806"/>
      <c r="BW806"/>
      <c r="BX806"/>
      <c r="BY806"/>
      <c r="BZ806"/>
      <c r="CA806"/>
      <c r="CB806"/>
      <c r="CC806"/>
      <c r="CD806"/>
      <c r="CE806"/>
      <c r="CF806"/>
      <c r="CG806"/>
      <c r="CH806"/>
      <c r="CI806"/>
      <c r="CJ806"/>
      <c r="CK806"/>
      <c r="CL806"/>
      <c r="CM806"/>
      <c r="CN806"/>
      <c r="CO806"/>
      <c r="CP806"/>
      <c r="CQ806"/>
      <c r="CR806"/>
      <c r="CS806"/>
      <c r="CT806"/>
      <c r="CU806"/>
      <c r="CV806"/>
      <c r="CW806"/>
      <c r="CX806"/>
      <c r="CY806"/>
      <c r="CZ806"/>
      <c r="DA806"/>
      <c r="DB806"/>
      <c r="DC806"/>
      <c r="DD806"/>
      <c r="DE806"/>
      <c r="DF806"/>
      <c r="DG806"/>
      <c r="DH806"/>
      <c r="DI806"/>
      <c r="DJ806"/>
      <c r="DK806"/>
      <c r="DL806"/>
      <c r="DM806"/>
      <c r="DN806"/>
      <c r="DO806"/>
      <c r="DP806"/>
      <c r="DQ806"/>
      <c r="DR806"/>
      <c r="DS806"/>
      <c r="DT806"/>
      <c r="DU806"/>
      <c r="DV806"/>
      <c r="DW806"/>
      <c r="DX806"/>
      <c r="DY806"/>
      <c r="DZ806"/>
      <c r="EA806"/>
      <c r="EB806"/>
      <c r="EC806"/>
      <c r="ED806"/>
      <c r="EE806"/>
      <c r="EF806"/>
      <c r="EG806"/>
      <c r="EH806"/>
      <c r="EI806"/>
      <c r="EJ806"/>
      <c r="EK806"/>
      <c r="EL806"/>
      <c r="EM806"/>
      <c r="EN806"/>
      <c r="EO806"/>
      <c r="EP806"/>
      <c r="EQ806"/>
      <c r="ER806"/>
      <c r="ES806"/>
      <c r="ET806"/>
      <c r="EU806"/>
      <c r="EV806"/>
      <c r="EW806"/>
      <c r="EX806"/>
      <c r="EY806"/>
      <c r="EZ806"/>
      <c r="FA806"/>
      <c r="FB806"/>
      <c r="FC806"/>
      <c r="FD806"/>
      <c r="FE806"/>
      <c r="FF806"/>
      <c r="FG806"/>
      <c r="FH806"/>
      <c r="FI806"/>
      <c r="FJ806"/>
      <c r="FK806"/>
      <c r="FL806"/>
      <c r="FM806"/>
      <c r="FN806"/>
      <c r="FO806"/>
      <c r="FP806"/>
      <c r="FQ806"/>
      <c r="FR806"/>
      <c r="FS806"/>
      <c r="FT806"/>
      <c r="FU806"/>
      <c r="FV806"/>
      <c r="FW806"/>
      <c r="FX806"/>
      <c r="FY806"/>
      <c r="FZ806"/>
      <c r="GA806"/>
      <c r="GB806"/>
      <c r="GC806"/>
      <c r="GD806"/>
      <c r="GE806"/>
      <c r="GF806"/>
      <c r="GG806"/>
      <c r="GH806"/>
      <c r="GI806"/>
      <c r="GJ806"/>
      <c r="GK806"/>
      <c r="GL806"/>
      <c r="GM806"/>
      <c r="GN806"/>
      <c r="GO806"/>
      <c r="GP806"/>
      <c r="GQ806"/>
      <c r="GR806"/>
      <c r="GS806"/>
      <c r="GT806"/>
      <c r="GU806"/>
      <c r="GV806"/>
      <c r="GW806"/>
      <c r="GX806"/>
      <c r="GY806"/>
      <c r="GZ806"/>
      <c r="HA806"/>
      <c r="HB806"/>
      <c r="HC806"/>
      <c r="HD806"/>
      <c r="HE806"/>
      <c r="HF806"/>
      <c r="HG806"/>
      <c r="HH806"/>
      <c r="HI806"/>
      <c r="HJ806"/>
      <c r="HK806"/>
      <c r="HL806"/>
      <c r="HM806"/>
      <c r="HN806"/>
      <c r="HO806"/>
      <c r="HP806"/>
      <c r="HQ806"/>
      <c r="HR806"/>
      <c r="HS806"/>
      <c r="HT806"/>
      <c r="HU806"/>
      <c r="HV806"/>
      <c r="HW806"/>
      <c r="HX806"/>
      <c r="HY806"/>
      <c r="HZ806"/>
      <c r="IA806"/>
    </row>
    <row r="807" spans="1:235" ht="21.75" customHeight="1">
      <c r="A807" s="106" t="s">
        <v>439</v>
      </c>
      <c r="B807" s="184"/>
      <c r="C807" s="184"/>
      <c r="D807" s="185"/>
      <c r="E807" s="186"/>
      <c r="F807" s="186"/>
      <c r="G807" s="186"/>
      <c r="H807" s="14"/>
      <c r="I807" s="186"/>
      <c r="J807" s="17"/>
      <c r="K807" s="187"/>
      <c r="L807" s="187"/>
      <c r="M807" s="187"/>
      <c r="N807" s="187"/>
      <c r="O807" s="17">
        <v>1500000</v>
      </c>
      <c r="P807" s="17">
        <f t="shared" si="51"/>
        <v>1500000</v>
      </c>
      <c r="R807"/>
      <c r="S807"/>
      <c r="T807"/>
      <c r="U807"/>
      <c r="V807"/>
      <c r="W807"/>
      <c r="X807"/>
      <c r="Y807"/>
      <c r="Z807"/>
      <c r="AA807"/>
      <c r="AB807"/>
      <c r="AC807"/>
      <c r="AD807"/>
      <c r="AE807"/>
      <c r="AF807"/>
      <c r="AG807"/>
      <c r="AH807"/>
      <c r="AI807"/>
      <c r="AJ807"/>
      <c r="AK807"/>
      <c r="AL807"/>
      <c r="AM807"/>
      <c r="AN807"/>
      <c r="AO807"/>
      <c r="AP807"/>
      <c r="AQ807"/>
      <c r="AR807"/>
      <c r="AS807"/>
      <c r="AT807"/>
      <c r="AU807"/>
      <c r="AV807"/>
      <c r="AW807"/>
      <c r="AX807"/>
      <c r="AY807"/>
      <c r="AZ807"/>
      <c r="BA807"/>
      <c r="BB807"/>
      <c r="BC807"/>
      <c r="BD807"/>
      <c r="BE807"/>
      <c r="BF807"/>
      <c r="BG807"/>
      <c r="BH807"/>
      <c r="BI807"/>
      <c r="BJ807"/>
      <c r="BK807"/>
      <c r="BL807"/>
      <c r="BM807"/>
      <c r="BN807"/>
      <c r="BO807"/>
      <c r="BP807"/>
      <c r="BQ807"/>
      <c r="BR807"/>
      <c r="BS807"/>
      <c r="BT807"/>
      <c r="BU807"/>
      <c r="BV807"/>
      <c r="BW807"/>
      <c r="BX807"/>
      <c r="BY807"/>
      <c r="BZ807"/>
      <c r="CA807"/>
      <c r="CB807"/>
      <c r="CC807"/>
      <c r="CD807"/>
      <c r="CE807"/>
      <c r="CF807"/>
      <c r="CG807"/>
      <c r="CH807"/>
      <c r="CI807"/>
      <c r="CJ807"/>
      <c r="CK807"/>
      <c r="CL807"/>
      <c r="CM807"/>
      <c r="CN807"/>
      <c r="CO807"/>
      <c r="CP807"/>
      <c r="CQ807"/>
      <c r="CR807"/>
      <c r="CS807"/>
      <c r="CT807"/>
      <c r="CU807"/>
      <c r="CV807"/>
      <c r="CW807"/>
      <c r="CX807"/>
      <c r="CY807"/>
      <c r="CZ807"/>
      <c r="DA807"/>
      <c r="DB807"/>
      <c r="DC807"/>
      <c r="DD807"/>
      <c r="DE807"/>
      <c r="DF807"/>
      <c r="DG807"/>
      <c r="DH807"/>
      <c r="DI807"/>
      <c r="DJ807"/>
      <c r="DK807"/>
      <c r="DL807"/>
      <c r="DM807"/>
      <c r="DN807"/>
      <c r="DO807"/>
      <c r="DP807"/>
      <c r="DQ807"/>
      <c r="DR807"/>
      <c r="DS807"/>
      <c r="DT807"/>
      <c r="DU807"/>
      <c r="DV807"/>
      <c r="DW807"/>
      <c r="DX807"/>
      <c r="DY807"/>
      <c r="DZ807"/>
      <c r="EA807"/>
      <c r="EB807"/>
      <c r="EC807"/>
      <c r="ED807"/>
      <c r="EE807"/>
      <c r="EF807"/>
      <c r="EG807"/>
      <c r="EH807"/>
      <c r="EI807"/>
      <c r="EJ807"/>
      <c r="EK807"/>
      <c r="EL807"/>
      <c r="EM807"/>
      <c r="EN807"/>
      <c r="EO807"/>
      <c r="EP807"/>
      <c r="EQ807"/>
      <c r="ER807"/>
      <c r="ES807"/>
      <c r="ET807"/>
      <c r="EU807"/>
      <c r="EV807"/>
      <c r="EW807"/>
      <c r="EX807"/>
      <c r="EY807"/>
      <c r="EZ807"/>
      <c r="FA807"/>
      <c r="FB807"/>
      <c r="FC807"/>
      <c r="FD807"/>
      <c r="FE807"/>
      <c r="FF807"/>
      <c r="FG807"/>
      <c r="FH807"/>
      <c r="FI807"/>
      <c r="FJ807"/>
      <c r="FK807"/>
      <c r="FL807"/>
      <c r="FM807"/>
      <c r="FN807"/>
      <c r="FO807"/>
      <c r="FP807"/>
      <c r="FQ807"/>
      <c r="FR807"/>
      <c r="FS807"/>
      <c r="FT807"/>
      <c r="FU807"/>
      <c r="FV807"/>
      <c r="FW807"/>
      <c r="FX807"/>
      <c r="FY807"/>
      <c r="FZ807"/>
      <c r="GA807"/>
      <c r="GB807"/>
      <c r="GC807"/>
      <c r="GD807"/>
      <c r="GE807"/>
      <c r="GF807"/>
      <c r="GG807"/>
      <c r="GH807"/>
      <c r="GI807"/>
      <c r="GJ807"/>
      <c r="GK807"/>
      <c r="GL807"/>
      <c r="GM807"/>
      <c r="GN807"/>
      <c r="GO807"/>
      <c r="GP807"/>
      <c r="GQ807"/>
      <c r="GR807"/>
      <c r="GS807"/>
      <c r="GT807"/>
      <c r="GU807"/>
      <c r="GV807"/>
      <c r="GW807"/>
      <c r="GX807"/>
      <c r="GY807"/>
      <c r="GZ807"/>
      <c r="HA807"/>
      <c r="HB807"/>
      <c r="HC807"/>
      <c r="HD807"/>
      <c r="HE807"/>
      <c r="HF807"/>
      <c r="HG807"/>
      <c r="HH807"/>
      <c r="HI807"/>
      <c r="HJ807"/>
      <c r="HK807"/>
      <c r="HL807"/>
      <c r="HM807"/>
      <c r="HN807"/>
      <c r="HO807"/>
      <c r="HP807"/>
      <c r="HQ807"/>
      <c r="HR807"/>
      <c r="HS807"/>
      <c r="HT807"/>
      <c r="HU807"/>
      <c r="HV807"/>
      <c r="HW807"/>
      <c r="HX807"/>
      <c r="HY807"/>
      <c r="HZ807"/>
      <c r="IA807"/>
    </row>
    <row r="808" spans="1:235" ht="17.25" customHeight="1">
      <c r="A808" s="176" t="s">
        <v>6</v>
      </c>
      <c r="B808" s="184"/>
      <c r="C808" s="184"/>
      <c r="D808" s="185"/>
      <c r="E808" s="186"/>
      <c r="F808" s="186"/>
      <c r="G808" s="186"/>
      <c r="H808" s="14"/>
      <c r="I808" s="186"/>
      <c r="J808" s="17"/>
      <c r="K808" s="187"/>
      <c r="L808" s="187"/>
      <c r="M808" s="187"/>
      <c r="N808" s="187"/>
      <c r="O808" s="17"/>
      <c r="P808" s="17">
        <f t="shared" si="51"/>
        <v>0</v>
      </c>
      <c r="R808"/>
      <c r="S808"/>
      <c r="T808"/>
      <c r="U808"/>
      <c r="V808"/>
      <c r="W808"/>
      <c r="X808"/>
      <c r="Y808"/>
      <c r="Z808"/>
      <c r="AA808"/>
      <c r="AB808"/>
      <c r="AC808"/>
      <c r="AD808"/>
      <c r="AE808"/>
      <c r="AF808"/>
      <c r="AG808"/>
      <c r="AH808"/>
      <c r="AI808"/>
      <c r="AJ808"/>
      <c r="AK808"/>
      <c r="AL808"/>
      <c r="AM808"/>
      <c r="AN808"/>
      <c r="AO808"/>
      <c r="AP808"/>
      <c r="AQ808"/>
      <c r="AR808"/>
      <c r="AS808"/>
      <c r="AT808"/>
      <c r="AU808"/>
      <c r="AV808"/>
      <c r="AW808"/>
      <c r="AX808"/>
      <c r="AY808"/>
      <c r="AZ808"/>
      <c r="BA808"/>
      <c r="BB808"/>
      <c r="BC808"/>
      <c r="BD808"/>
      <c r="BE808"/>
      <c r="BF808"/>
      <c r="BG808"/>
      <c r="BH808"/>
      <c r="BI808"/>
      <c r="BJ808"/>
      <c r="BK808"/>
      <c r="BL808"/>
      <c r="BM808"/>
      <c r="BN808"/>
      <c r="BO808"/>
      <c r="BP808"/>
      <c r="BQ808"/>
      <c r="BR808"/>
      <c r="BS808"/>
      <c r="BT808"/>
      <c r="BU808"/>
      <c r="BV808"/>
      <c r="BW808"/>
      <c r="BX808"/>
      <c r="BY808"/>
      <c r="BZ808"/>
      <c r="CA808"/>
      <c r="CB808"/>
      <c r="CC808"/>
      <c r="CD808"/>
      <c r="CE808"/>
      <c r="CF808"/>
      <c r="CG808"/>
      <c r="CH808"/>
      <c r="CI808"/>
      <c r="CJ808"/>
      <c r="CK808"/>
      <c r="CL808"/>
      <c r="CM808"/>
      <c r="CN808"/>
      <c r="CO808"/>
      <c r="CP808"/>
      <c r="CQ808"/>
      <c r="CR808"/>
      <c r="CS808"/>
      <c r="CT808"/>
      <c r="CU808"/>
      <c r="CV808"/>
      <c r="CW808"/>
      <c r="CX808"/>
      <c r="CY808"/>
      <c r="CZ808"/>
      <c r="DA808"/>
      <c r="DB808"/>
      <c r="DC808"/>
      <c r="DD808"/>
      <c r="DE808"/>
      <c r="DF808"/>
      <c r="DG808"/>
      <c r="DH808"/>
      <c r="DI808"/>
      <c r="DJ808"/>
      <c r="DK808"/>
      <c r="DL808"/>
      <c r="DM808"/>
      <c r="DN808"/>
      <c r="DO808"/>
      <c r="DP808"/>
      <c r="DQ808"/>
      <c r="DR808"/>
      <c r="DS808"/>
      <c r="DT808"/>
      <c r="DU808"/>
      <c r="DV808"/>
      <c r="DW808"/>
      <c r="DX808"/>
      <c r="DY808"/>
      <c r="DZ808"/>
      <c r="EA808"/>
      <c r="EB808"/>
      <c r="EC808"/>
      <c r="ED808"/>
      <c r="EE808"/>
      <c r="EF808"/>
      <c r="EG808"/>
      <c r="EH808"/>
      <c r="EI808"/>
      <c r="EJ808"/>
      <c r="EK808"/>
      <c r="EL808"/>
      <c r="EM808"/>
      <c r="EN808"/>
      <c r="EO808"/>
      <c r="EP808"/>
      <c r="EQ808"/>
      <c r="ER808"/>
      <c r="ES808"/>
      <c r="ET808"/>
      <c r="EU808"/>
      <c r="EV808"/>
      <c r="EW808"/>
      <c r="EX808"/>
      <c r="EY808"/>
      <c r="EZ808"/>
      <c r="FA808"/>
      <c r="FB808"/>
      <c r="FC808"/>
      <c r="FD808"/>
      <c r="FE808"/>
      <c r="FF808"/>
      <c r="FG808"/>
      <c r="FH808"/>
      <c r="FI808"/>
      <c r="FJ808"/>
      <c r="FK808"/>
      <c r="FL808"/>
      <c r="FM808"/>
      <c r="FN808"/>
      <c r="FO808"/>
      <c r="FP808"/>
      <c r="FQ808"/>
      <c r="FR808"/>
      <c r="FS808"/>
      <c r="FT808"/>
      <c r="FU808"/>
      <c r="FV808"/>
      <c r="FW808"/>
      <c r="FX808"/>
      <c r="FY808"/>
      <c r="FZ808"/>
      <c r="GA808"/>
      <c r="GB808"/>
      <c r="GC808"/>
      <c r="GD808"/>
      <c r="GE808"/>
      <c r="GF808"/>
      <c r="GG808"/>
      <c r="GH808"/>
      <c r="GI808"/>
      <c r="GJ808"/>
      <c r="GK808"/>
      <c r="GL808"/>
      <c r="GM808"/>
      <c r="GN808"/>
      <c r="GO808"/>
      <c r="GP808"/>
      <c r="GQ808"/>
      <c r="GR808"/>
      <c r="GS808"/>
      <c r="GT808"/>
      <c r="GU808"/>
      <c r="GV808"/>
      <c r="GW808"/>
      <c r="GX808"/>
      <c r="GY808"/>
      <c r="GZ808"/>
      <c r="HA808"/>
      <c r="HB808"/>
      <c r="HC808"/>
      <c r="HD808"/>
      <c r="HE808"/>
      <c r="HF808"/>
      <c r="HG808"/>
      <c r="HH808"/>
      <c r="HI808"/>
      <c r="HJ808"/>
      <c r="HK808"/>
      <c r="HL808"/>
      <c r="HM808"/>
      <c r="HN808"/>
      <c r="HO808"/>
      <c r="HP808"/>
      <c r="HQ808"/>
      <c r="HR808"/>
      <c r="HS808"/>
      <c r="HT808"/>
      <c r="HU808"/>
      <c r="HV808"/>
      <c r="HW808"/>
      <c r="HX808"/>
      <c r="HY808"/>
      <c r="HZ808"/>
      <c r="IA808"/>
    </row>
    <row r="809" spans="1:235" ht="48" customHeight="1">
      <c r="A809" s="106" t="s">
        <v>440</v>
      </c>
      <c r="B809" s="184"/>
      <c r="C809" s="184"/>
      <c r="D809" s="185"/>
      <c r="E809" s="186"/>
      <c r="F809" s="186"/>
      <c r="G809" s="186"/>
      <c r="H809" s="186"/>
      <c r="I809" s="186"/>
      <c r="J809" s="187"/>
      <c r="K809" s="187"/>
      <c r="L809" s="187"/>
      <c r="M809" s="187"/>
      <c r="N809" s="187"/>
      <c r="O809" s="17">
        <f>O805/O803</f>
        <v>1</v>
      </c>
      <c r="P809" s="17">
        <f t="shared" si="51"/>
        <v>1</v>
      </c>
      <c r="R809"/>
      <c r="S809"/>
      <c r="T809"/>
      <c r="U809"/>
      <c r="V809"/>
      <c r="W809"/>
      <c r="X809"/>
      <c r="Y809"/>
      <c r="Z809"/>
      <c r="AA809"/>
      <c r="AB809"/>
      <c r="AC809"/>
      <c r="AD809"/>
      <c r="AE809"/>
      <c r="AF809"/>
      <c r="AG809"/>
      <c r="AH809"/>
      <c r="AI809"/>
      <c r="AJ809"/>
      <c r="AK809"/>
      <c r="AL809"/>
      <c r="AM809"/>
      <c r="AN809"/>
      <c r="AO809"/>
      <c r="AP809"/>
      <c r="AQ809"/>
      <c r="AR809"/>
      <c r="AS809"/>
      <c r="AT809"/>
      <c r="AU809"/>
      <c r="AV809"/>
      <c r="AW809"/>
      <c r="AX809"/>
      <c r="AY809"/>
      <c r="AZ809"/>
      <c r="BA809"/>
      <c r="BB809"/>
      <c r="BC809"/>
      <c r="BD809"/>
      <c r="BE809"/>
      <c r="BF809"/>
      <c r="BG809"/>
      <c r="BH809"/>
      <c r="BI809"/>
      <c r="BJ809"/>
      <c r="BK809"/>
      <c r="BL809"/>
      <c r="BM809"/>
      <c r="BN809"/>
      <c r="BO809"/>
      <c r="BP809"/>
      <c r="BQ809"/>
      <c r="BR809"/>
      <c r="BS809"/>
      <c r="BT809"/>
      <c r="BU809"/>
      <c r="BV809"/>
      <c r="BW809"/>
      <c r="BX809"/>
      <c r="BY809"/>
      <c r="BZ809"/>
      <c r="CA809"/>
      <c r="CB809"/>
      <c r="CC809"/>
      <c r="CD809"/>
      <c r="CE809"/>
      <c r="CF809"/>
      <c r="CG809"/>
      <c r="CH809"/>
      <c r="CI809"/>
      <c r="CJ809"/>
      <c r="CK809"/>
      <c r="CL809"/>
      <c r="CM809"/>
      <c r="CN809"/>
      <c r="CO809"/>
      <c r="CP809"/>
      <c r="CQ809"/>
      <c r="CR809"/>
      <c r="CS809"/>
      <c r="CT809"/>
      <c r="CU809"/>
      <c r="CV809"/>
      <c r="CW809"/>
      <c r="CX809"/>
      <c r="CY809"/>
      <c r="CZ809"/>
      <c r="DA809"/>
      <c r="DB809"/>
      <c r="DC809"/>
      <c r="DD809"/>
      <c r="DE809"/>
      <c r="DF809"/>
      <c r="DG809"/>
      <c r="DH809"/>
      <c r="DI809"/>
      <c r="DJ809"/>
      <c r="DK809"/>
      <c r="DL809"/>
      <c r="DM809"/>
      <c r="DN809"/>
      <c r="DO809"/>
      <c r="DP809"/>
      <c r="DQ809"/>
      <c r="DR809"/>
      <c r="DS809"/>
      <c r="DT809"/>
      <c r="DU809"/>
      <c r="DV809"/>
      <c r="DW809"/>
      <c r="DX809"/>
      <c r="DY809"/>
      <c r="DZ809"/>
      <c r="EA809"/>
      <c r="EB809"/>
      <c r="EC809"/>
      <c r="ED809"/>
      <c r="EE809"/>
      <c r="EF809"/>
      <c r="EG809"/>
      <c r="EH809"/>
      <c r="EI809"/>
      <c r="EJ809"/>
      <c r="EK809"/>
      <c r="EL809"/>
      <c r="EM809"/>
      <c r="EN809"/>
      <c r="EO809"/>
      <c r="EP809"/>
      <c r="EQ809"/>
      <c r="ER809"/>
      <c r="ES809"/>
      <c r="ET809"/>
      <c r="EU809"/>
      <c r="EV809"/>
      <c r="EW809"/>
      <c r="EX809"/>
      <c r="EY809"/>
      <c r="EZ809"/>
      <c r="FA809"/>
      <c r="FB809"/>
      <c r="FC809"/>
      <c r="FD809"/>
      <c r="FE809"/>
      <c r="FF809"/>
      <c r="FG809"/>
      <c r="FH809"/>
      <c r="FI809"/>
      <c r="FJ809"/>
      <c r="FK809"/>
      <c r="FL809"/>
      <c r="FM809"/>
      <c r="FN809"/>
      <c r="FO809"/>
      <c r="FP809"/>
      <c r="FQ809"/>
      <c r="FR809"/>
      <c r="FS809"/>
      <c r="FT809"/>
      <c r="FU809"/>
      <c r="FV809"/>
      <c r="FW809"/>
      <c r="FX809"/>
      <c r="FY809"/>
      <c r="FZ809"/>
      <c r="GA809"/>
      <c r="GB809"/>
      <c r="GC809"/>
      <c r="GD809"/>
      <c r="GE809"/>
      <c r="GF809"/>
      <c r="GG809"/>
      <c r="GH809"/>
      <c r="GI809"/>
      <c r="GJ809"/>
      <c r="GK809"/>
      <c r="GL809"/>
      <c r="GM809"/>
      <c r="GN809"/>
      <c r="GO809"/>
      <c r="GP809"/>
      <c r="GQ809"/>
      <c r="GR809"/>
      <c r="GS809"/>
      <c r="GT809"/>
      <c r="GU809"/>
      <c r="GV809"/>
      <c r="GW809"/>
      <c r="GX809"/>
      <c r="GY809"/>
      <c r="GZ809"/>
      <c r="HA809"/>
      <c r="HB809"/>
      <c r="HC809"/>
      <c r="HD809"/>
      <c r="HE809"/>
      <c r="HF809"/>
      <c r="HG809"/>
      <c r="HH809"/>
      <c r="HI809"/>
      <c r="HJ809"/>
      <c r="HK809"/>
      <c r="HL809"/>
      <c r="HM809"/>
      <c r="HN809"/>
      <c r="HO809"/>
      <c r="HP809"/>
      <c r="HQ809"/>
      <c r="HR809"/>
      <c r="HS809"/>
      <c r="HT809"/>
      <c r="HU809"/>
      <c r="HV809"/>
      <c r="HW809"/>
      <c r="HX809"/>
      <c r="HY809"/>
      <c r="HZ809"/>
      <c r="IA809"/>
    </row>
    <row r="810" spans="1:235" ht="21.75" customHeight="1">
      <c r="A810" s="200"/>
      <c r="B810" s="64"/>
      <c r="C810" s="64"/>
      <c r="D810" s="149"/>
      <c r="E810" s="188"/>
      <c r="F810" s="188"/>
      <c r="G810" s="188"/>
      <c r="H810" s="188"/>
      <c r="I810" s="188"/>
      <c r="J810" s="151"/>
      <c r="K810" s="151"/>
      <c r="L810" s="151"/>
      <c r="M810" s="151"/>
      <c r="N810" s="151"/>
      <c r="O810" s="151"/>
      <c r="P810" s="151"/>
      <c r="R810"/>
      <c r="S810"/>
      <c r="T810"/>
      <c r="U810"/>
      <c r="V810"/>
      <c r="W810"/>
      <c r="X810"/>
      <c r="Y810"/>
      <c r="Z810"/>
      <c r="AA810"/>
      <c r="AB810"/>
      <c r="AC810"/>
      <c r="AD810"/>
      <c r="AE810"/>
      <c r="AF810"/>
      <c r="AG810"/>
      <c r="AH810"/>
      <c r="AI810"/>
      <c r="AJ810"/>
      <c r="AK810"/>
      <c r="AL810"/>
      <c r="AM810"/>
      <c r="AN810"/>
      <c r="AO810"/>
      <c r="AP810"/>
      <c r="AQ810"/>
      <c r="AR810"/>
      <c r="AS810"/>
      <c r="AT810"/>
      <c r="AU810"/>
      <c r="AV810"/>
      <c r="AW810"/>
      <c r="AX810"/>
      <c r="AY810"/>
      <c r="AZ810"/>
      <c r="BA810"/>
      <c r="BB810"/>
      <c r="BC810"/>
      <c r="BD810"/>
      <c r="BE810"/>
      <c r="BF810"/>
      <c r="BG810"/>
      <c r="BH810"/>
      <c r="BI810"/>
      <c r="BJ810"/>
      <c r="BK810"/>
      <c r="BL810"/>
      <c r="BM810"/>
      <c r="BN810"/>
      <c r="BO810"/>
      <c r="BP810"/>
      <c r="BQ810"/>
      <c r="BR810"/>
      <c r="BS810"/>
      <c r="BT810"/>
      <c r="BU810"/>
      <c r="BV810"/>
      <c r="BW810"/>
      <c r="BX810"/>
      <c r="BY810"/>
      <c r="BZ810"/>
      <c r="CA810"/>
      <c r="CB810"/>
      <c r="CC810"/>
      <c r="CD810"/>
      <c r="CE810"/>
      <c r="CF810"/>
      <c r="CG810"/>
      <c r="CH810"/>
      <c r="CI810"/>
      <c r="CJ810"/>
      <c r="CK810"/>
      <c r="CL810"/>
      <c r="CM810"/>
      <c r="CN810"/>
      <c r="CO810"/>
      <c r="CP810"/>
      <c r="CQ810"/>
      <c r="CR810"/>
      <c r="CS810"/>
      <c r="CT810"/>
      <c r="CU810"/>
      <c r="CV810"/>
      <c r="CW810"/>
      <c r="CX810"/>
      <c r="CY810"/>
      <c r="CZ810"/>
      <c r="DA810"/>
      <c r="DB810"/>
      <c r="DC810"/>
      <c r="DD810"/>
      <c r="DE810"/>
      <c r="DF810"/>
      <c r="DG810"/>
      <c r="DH810"/>
      <c r="DI810"/>
      <c r="DJ810"/>
      <c r="DK810"/>
      <c r="DL810"/>
      <c r="DM810"/>
      <c r="DN810"/>
      <c r="DO810"/>
      <c r="DP810"/>
      <c r="DQ810"/>
      <c r="DR810"/>
      <c r="DS810"/>
      <c r="DT810"/>
      <c r="DU810"/>
      <c r="DV810"/>
      <c r="DW810"/>
      <c r="DX810"/>
      <c r="DY810"/>
      <c r="DZ810"/>
      <c r="EA810"/>
      <c r="EB810"/>
      <c r="EC810"/>
      <c r="ED810"/>
      <c r="EE810"/>
      <c r="EF810"/>
      <c r="EG810"/>
      <c r="EH810"/>
      <c r="EI810"/>
      <c r="EJ810"/>
      <c r="EK810"/>
      <c r="EL810"/>
      <c r="EM810"/>
      <c r="EN810"/>
      <c r="EO810"/>
      <c r="EP810"/>
      <c r="EQ810"/>
      <c r="ER810"/>
      <c r="ES810"/>
      <c r="ET810"/>
      <c r="EU810"/>
      <c r="EV810"/>
      <c r="EW810"/>
      <c r="EX810"/>
      <c r="EY810"/>
      <c r="EZ810"/>
      <c r="FA810"/>
      <c r="FB810"/>
      <c r="FC810"/>
      <c r="FD810"/>
      <c r="FE810"/>
      <c r="FF810"/>
      <c r="FG810"/>
      <c r="FH810"/>
      <c r="FI810"/>
      <c r="FJ810"/>
      <c r="FK810"/>
      <c r="FL810"/>
      <c r="FM810"/>
      <c r="FN810"/>
      <c r="FO810"/>
      <c r="FP810"/>
      <c r="FQ810"/>
      <c r="FR810"/>
      <c r="FS810"/>
      <c r="FT810"/>
      <c r="FU810"/>
      <c r="FV810"/>
      <c r="FW810"/>
      <c r="FX810"/>
      <c r="FY810"/>
      <c r="FZ810"/>
      <c r="GA810"/>
      <c r="GB810"/>
      <c r="GC810"/>
      <c r="GD810"/>
      <c r="GE810"/>
      <c r="GF810"/>
      <c r="GG810"/>
      <c r="GH810"/>
      <c r="GI810"/>
      <c r="GJ810"/>
      <c r="GK810"/>
      <c r="GL810"/>
      <c r="GM810"/>
      <c r="GN810"/>
      <c r="GO810"/>
      <c r="GP810"/>
      <c r="GQ810"/>
      <c r="GR810"/>
      <c r="GS810"/>
      <c r="GT810"/>
      <c r="GU810"/>
      <c r="GV810"/>
      <c r="GW810"/>
      <c r="GX810"/>
      <c r="GY810"/>
      <c r="GZ810"/>
      <c r="HA810"/>
      <c r="HB810"/>
      <c r="HC810"/>
      <c r="HD810"/>
      <c r="HE810"/>
      <c r="HF810"/>
      <c r="HG810"/>
      <c r="HH810"/>
      <c r="HI810"/>
      <c r="HJ810"/>
      <c r="HK810"/>
      <c r="HL810"/>
      <c r="HM810"/>
      <c r="HN810"/>
      <c r="HO810"/>
      <c r="HP810"/>
      <c r="HQ810"/>
      <c r="HR810"/>
      <c r="HS810"/>
      <c r="HT810"/>
      <c r="HU810"/>
      <c r="HV810"/>
      <c r="HW810"/>
      <c r="HX810"/>
      <c r="HY810"/>
      <c r="HZ810"/>
      <c r="IA810"/>
    </row>
    <row r="811" spans="1:235" ht="21.75" customHeight="1">
      <c r="A811" s="200"/>
      <c r="B811" s="64"/>
      <c r="C811" s="64"/>
      <c r="D811" s="149"/>
      <c r="E811" s="188"/>
      <c r="F811" s="188"/>
      <c r="G811" s="188"/>
      <c r="H811" s="188"/>
      <c r="I811" s="188"/>
      <c r="J811" s="151"/>
      <c r="K811" s="151"/>
      <c r="L811" s="151"/>
      <c r="M811" s="151"/>
      <c r="N811" s="151"/>
      <c r="O811" s="151"/>
      <c r="P811" s="151"/>
      <c r="R811"/>
      <c r="S811"/>
      <c r="T811"/>
      <c r="U811"/>
      <c r="V811"/>
      <c r="W811"/>
      <c r="X811"/>
      <c r="Y811"/>
      <c r="Z811"/>
      <c r="AA811"/>
      <c r="AB811"/>
      <c r="AC811"/>
      <c r="AD811"/>
      <c r="AE811"/>
      <c r="AF811"/>
      <c r="AG811"/>
      <c r="AH811"/>
      <c r="AI811"/>
      <c r="AJ811"/>
      <c r="AK811"/>
      <c r="AL811"/>
      <c r="AM811"/>
      <c r="AN811"/>
      <c r="AO811"/>
      <c r="AP811"/>
      <c r="AQ811"/>
      <c r="AR811"/>
      <c r="AS811"/>
      <c r="AT811"/>
      <c r="AU811"/>
      <c r="AV811"/>
      <c r="AW811"/>
      <c r="AX811"/>
      <c r="AY811"/>
      <c r="AZ811"/>
      <c r="BA811"/>
      <c r="BB811"/>
      <c r="BC811"/>
      <c r="BD811"/>
      <c r="BE811"/>
      <c r="BF811"/>
      <c r="BG811"/>
      <c r="BH811"/>
      <c r="BI811"/>
      <c r="BJ811"/>
      <c r="BK811"/>
      <c r="BL811"/>
      <c r="BM811"/>
      <c r="BN811"/>
      <c r="BO811"/>
      <c r="BP811"/>
      <c r="BQ811"/>
      <c r="BR811"/>
      <c r="BS811"/>
      <c r="BT811"/>
      <c r="BU811"/>
      <c r="BV811"/>
      <c r="BW811"/>
      <c r="BX811"/>
      <c r="BY811"/>
      <c r="BZ811"/>
      <c r="CA811"/>
      <c r="CB811"/>
      <c r="CC811"/>
      <c r="CD811"/>
      <c r="CE811"/>
      <c r="CF811"/>
      <c r="CG811"/>
      <c r="CH811"/>
      <c r="CI811"/>
      <c r="CJ811"/>
      <c r="CK811"/>
      <c r="CL811"/>
      <c r="CM811"/>
      <c r="CN811"/>
      <c r="CO811"/>
      <c r="CP811"/>
      <c r="CQ811"/>
      <c r="CR811"/>
      <c r="CS811"/>
      <c r="CT811"/>
      <c r="CU811"/>
      <c r="CV811"/>
      <c r="CW811"/>
      <c r="CX811"/>
      <c r="CY811"/>
      <c r="CZ811"/>
      <c r="DA811"/>
      <c r="DB811"/>
      <c r="DC811"/>
      <c r="DD811"/>
      <c r="DE811"/>
      <c r="DF811"/>
      <c r="DG811"/>
      <c r="DH811"/>
      <c r="DI811"/>
      <c r="DJ811"/>
      <c r="DK811"/>
      <c r="DL811"/>
      <c r="DM811"/>
      <c r="DN811"/>
      <c r="DO811"/>
      <c r="DP811"/>
      <c r="DQ811"/>
      <c r="DR811"/>
      <c r="DS811"/>
      <c r="DT811"/>
      <c r="DU811"/>
      <c r="DV811"/>
      <c r="DW811"/>
      <c r="DX811"/>
      <c r="DY811"/>
      <c r="DZ811"/>
      <c r="EA811"/>
      <c r="EB811"/>
      <c r="EC811"/>
      <c r="ED811"/>
      <c r="EE811"/>
      <c r="EF811"/>
      <c r="EG811"/>
      <c r="EH811"/>
      <c r="EI811"/>
      <c r="EJ811"/>
      <c r="EK811"/>
      <c r="EL811"/>
      <c r="EM811"/>
      <c r="EN811"/>
      <c r="EO811"/>
      <c r="EP811"/>
      <c r="EQ811"/>
      <c r="ER811"/>
      <c r="ES811"/>
      <c r="ET811"/>
      <c r="EU811"/>
      <c r="EV811"/>
      <c r="EW811"/>
      <c r="EX811"/>
      <c r="EY811"/>
      <c r="EZ811"/>
      <c r="FA811"/>
      <c r="FB811"/>
      <c r="FC811"/>
      <c r="FD811"/>
      <c r="FE811"/>
      <c r="FF811"/>
      <c r="FG811"/>
      <c r="FH811"/>
      <c r="FI811"/>
      <c r="FJ811"/>
      <c r="FK811"/>
      <c r="FL811"/>
      <c r="FM811"/>
      <c r="FN811"/>
      <c r="FO811"/>
      <c r="FP811"/>
      <c r="FQ811"/>
      <c r="FR811"/>
      <c r="FS811"/>
      <c r="FT811"/>
      <c r="FU811"/>
      <c r="FV811"/>
      <c r="FW811"/>
      <c r="FX811"/>
      <c r="FY811"/>
      <c r="FZ811"/>
      <c r="GA811"/>
      <c r="GB811"/>
      <c r="GC811"/>
      <c r="GD811"/>
      <c r="GE811"/>
      <c r="GF811"/>
      <c r="GG811"/>
      <c r="GH811"/>
      <c r="GI811"/>
      <c r="GJ811"/>
      <c r="GK811"/>
      <c r="GL811"/>
      <c r="GM811"/>
      <c r="GN811"/>
      <c r="GO811"/>
      <c r="GP811"/>
      <c r="GQ811"/>
      <c r="GR811"/>
      <c r="GS811"/>
      <c r="GT811"/>
      <c r="GU811"/>
      <c r="GV811"/>
      <c r="GW811"/>
      <c r="GX811"/>
      <c r="GY811"/>
      <c r="GZ811"/>
      <c r="HA811"/>
      <c r="HB811"/>
      <c r="HC811"/>
      <c r="HD811"/>
      <c r="HE811"/>
      <c r="HF811"/>
      <c r="HG811"/>
      <c r="HH811"/>
      <c r="HI811"/>
      <c r="HJ811"/>
      <c r="HK811"/>
      <c r="HL811"/>
      <c r="HM811"/>
      <c r="HN811"/>
      <c r="HO811"/>
      <c r="HP811"/>
      <c r="HQ811"/>
      <c r="HR811"/>
      <c r="HS811"/>
      <c r="HT811"/>
      <c r="HU811"/>
      <c r="HV811"/>
      <c r="HW811"/>
      <c r="HX811"/>
      <c r="HY811"/>
      <c r="HZ811"/>
      <c r="IA811"/>
    </row>
    <row r="812" spans="1:235" ht="24.75" customHeight="1">
      <c r="A812" s="64"/>
      <c r="B812" s="64"/>
      <c r="C812" s="64"/>
      <c r="D812" s="149"/>
      <c r="E812" s="150"/>
      <c r="F812" s="150"/>
      <c r="G812" s="150"/>
      <c r="H812" s="150"/>
      <c r="I812" s="150"/>
      <c r="J812" s="151"/>
      <c r="K812" s="151"/>
      <c r="L812" s="151"/>
      <c r="M812" s="151"/>
      <c r="N812" s="151"/>
      <c r="O812" s="151"/>
      <c r="P812" s="151"/>
      <c r="R812"/>
      <c r="S812"/>
      <c r="T812"/>
      <c r="U812"/>
      <c r="V812"/>
      <c r="W812"/>
      <c r="X812"/>
      <c r="Y812"/>
      <c r="Z812"/>
      <c r="AA812"/>
      <c r="AB812"/>
      <c r="AC812"/>
      <c r="AD812"/>
      <c r="AE812"/>
      <c r="AF812"/>
      <c r="AG812"/>
      <c r="AH812"/>
      <c r="AI812"/>
      <c r="AJ812"/>
      <c r="AK812"/>
      <c r="AL812"/>
      <c r="AM812"/>
      <c r="AN812"/>
      <c r="AO812"/>
      <c r="AP812"/>
      <c r="AQ812"/>
      <c r="AR812"/>
      <c r="AS812"/>
      <c r="AT812"/>
      <c r="AU812"/>
      <c r="AV812"/>
      <c r="AW812"/>
      <c r="AX812"/>
      <c r="AY812"/>
      <c r="AZ812"/>
      <c r="BA812"/>
      <c r="BB812"/>
      <c r="BC812"/>
      <c r="BD812"/>
      <c r="BE812"/>
      <c r="BF812"/>
      <c r="BG812"/>
      <c r="BH812"/>
      <c r="BI812"/>
      <c r="BJ812"/>
      <c r="BK812"/>
      <c r="BL812"/>
      <c r="BM812"/>
      <c r="BN812"/>
      <c r="BO812"/>
      <c r="BP812"/>
      <c r="BQ812"/>
      <c r="BR812"/>
      <c r="BS812"/>
      <c r="BT812"/>
      <c r="BU812"/>
      <c r="BV812"/>
      <c r="BW812"/>
      <c r="BX812"/>
      <c r="BY812"/>
      <c r="BZ812"/>
      <c r="CA812"/>
      <c r="CB812"/>
      <c r="CC812"/>
      <c r="CD812"/>
      <c r="CE812"/>
      <c r="CF812"/>
      <c r="CG812"/>
      <c r="CH812"/>
      <c r="CI812"/>
      <c r="CJ812"/>
      <c r="CK812"/>
      <c r="CL812"/>
      <c r="CM812"/>
      <c r="CN812"/>
      <c r="CO812"/>
      <c r="CP812"/>
      <c r="CQ812"/>
      <c r="CR812"/>
      <c r="CS812"/>
      <c r="CT812"/>
      <c r="CU812"/>
      <c r="CV812"/>
      <c r="CW812"/>
      <c r="CX812"/>
      <c r="CY812"/>
      <c r="CZ812"/>
      <c r="DA812"/>
      <c r="DB812"/>
      <c r="DC812"/>
      <c r="DD812"/>
      <c r="DE812"/>
      <c r="DF812"/>
      <c r="DG812"/>
      <c r="DH812"/>
      <c r="DI812"/>
      <c r="DJ812"/>
      <c r="DK812"/>
      <c r="DL812"/>
      <c r="DM812"/>
      <c r="DN812"/>
      <c r="DO812"/>
      <c r="DP812"/>
      <c r="DQ812"/>
      <c r="DR812"/>
      <c r="DS812"/>
      <c r="DT812"/>
      <c r="DU812"/>
      <c r="DV812"/>
      <c r="DW812"/>
      <c r="DX812"/>
      <c r="DY812"/>
      <c r="DZ812"/>
      <c r="EA812"/>
      <c r="EB812"/>
      <c r="EC812"/>
      <c r="ED812"/>
      <c r="EE812"/>
      <c r="EF812"/>
      <c r="EG812"/>
      <c r="EH812"/>
      <c r="EI812"/>
      <c r="EJ812"/>
      <c r="EK812"/>
      <c r="EL812"/>
      <c r="EM812"/>
      <c r="EN812"/>
      <c r="EO812"/>
      <c r="EP812"/>
      <c r="EQ812"/>
      <c r="ER812"/>
      <c r="ES812"/>
      <c r="ET812"/>
      <c r="EU812"/>
      <c r="EV812"/>
      <c r="EW812"/>
      <c r="EX812"/>
      <c r="EY812"/>
      <c r="EZ812"/>
      <c r="FA812"/>
      <c r="FB812"/>
      <c r="FC812"/>
      <c r="FD812"/>
      <c r="FE812"/>
      <c r="FF812"/>
      <c r="FG812"/>
      <c r="FH812"/>
      <c r="FI812"/>
      <c r="FJ812"/>
      <c r="FK812"/>
      <c r="FL812"/>
      <c r="FM812"/>
      <c r="FN812"/>
      <c r="FO812"/>
      <c r="FP812"/>
      <c r="FQ812"/>
      <c r="FR812"/>
      <c r="FS812"/>
      <c r="FT812"/>
      <c r="FU812"/>
      <c r="FV812"/>
      <c r="FW812"/>
      <c r="FX812"/>
      <c r="FY812"/>
      <c r="FZ812"/>
      <c r="GA812"/>
      <c r="GB812"/>
      <c r="GC812"/>
      <c r="GD812"/>
      <c r="GE812"/>
      <c r="GF812"/>
      <c r="GG812"/>
      <c r="GH812"/>
      <c r="GI812"/>
      <c r="GJ812"/>
      <c r="GK812"/>
      <c r="GL812"/>
      <c r="GM812"/>
      <c r="GN812"/>
      <c r="GO812"/>
      <c r="GP812"/>
      <c r="GQ812"/>
      <c r="GR812"/>
      <c r="GS812"/>
      <c r="GT812"/>
      <c r="GU812"/>
      <c r="GV812"/>
      <c r="GW812"/>
      <c r="GX812"/>
      <c r="GY812"/>
      <c r="GZ812"/>
      <c r="HA812"/>
      <c r="HB812"/>
      <c r="HC812"/>
      <c r="HD812"/>
      <c r="HE812"/>
      <c r="HF812"/>
      <c r="HG812"/>
      <c r="HH812"/>
      <c r="HI812"/>
      <c r="HJ812"/>
      <c r="HK812"/>
      <c r="HL812"/>
      <c r="HM812"/>
      <c r="HN812"/>
      <c r="HO812"/>
      <c r="HP812"/>
      <c r="HQ812"/>
      <c r="HR812"/>
      <c r="HS812"/>
      <c r="HT812"/>
      <c r="HU812"/>
      <c r="HV812"/>
      <c r="HW812"/>
      <c r="HX812"/>
      <c r="HY812"/>
      <c r="HZ812"/>
      <c r="IA812"/>
    </row>
    <row r="813" spans="1:235" ht="21.75" customHeight="1">
      <c r="A813" s="64"/>
      <c r="B813" s="64"/>
      <c r="C813" s="64"/>
      <c r="D813" s="149"/>
      <c r="E813" s="150"/>
      <c r="F813" s="150"/>
      <c r="G813" s="150"/>
      <c r="H813" s="150"/>
      <c r="I813" s="150"/>
      <c r="J813" s="151"/>
      <c r="K813" s="151"/>
      <c r="L813" s="151"/>
      <c r="M813" s="151"/>
      <c r="N813" s="151"/>
      <c r="O813" s="151"/>
      <c r="P813" s="151"/>
      <c r="R813"/>
      <c r="S813"/>
      <c r="T813"/>
      <c r="U813"/>
      <c r="V813"/>
      <c r="W813"/>
      <c r="X813"/>
      <c r="Y813"/>
      <c r="Z813"/>
      <c r="AA813"/>
      <c r="AB813"/>
      <c r="AC813"/>
      <c r="AD813"/>
      <c r="AE813"/>
      <c r="AF813"/>
      <c r="AG813"/>
      <c r="AH813"/>
      <c r="AI813"/>
      <c r="AJ813"/>
      <c r="AK813"/>
      <c r="AL813"/>
      <c r="AM813"/>
      <c r="AN813"/>
      <c r="AO813"/>
      <c r="AP813"/>
      <c r="AQ813"/>
      <c r="AR813"/>
      <c r="AS813"/>
      <c r="AT813"/>
      <c r="AU813"/>
      <c r="AV813"/>
      <c r="AW813"/>
      <c r="AX813"/>
      <c r="AY813"/>
      <c r="AZ813"/>
      <c r="BA813"/>
      <c r="BB813"/>
      <c r="BC813"/>
      <c r="BD813"/>
      <c r="BE813"/>
      <c r="BF813"/>
      <c r="BG813"/>
      <c r="BH813"/>
      <c r="BI813"/>
      <c r="BJ813"/>
      <c r="BK813"/>
      <c r="BL813"/>
      <c r="BM813"/>
      <c r="BN813"/>
      <c r="BO813"/>
      <c r="BP813"/>
      <c r="BQ813"/>
      <c r="BR813"/>
      <c r="BS813"/>
      <c r="BT813"/>
      <c r="BU813"/>
      <c r="BV813"/>
      <c r="BW813"/>
      <c r="BX813"/>
      <c r="BY813"/>
      <c r="BZ813"/>
      <c r="CA813"/>
      <c r="CB813"/>
      <c r="CC813"/>
      <c r="CD813"/>
      <c r="CE813"/>
      <c r="CF813"/>
      <c r="CG813"/>
      <c r="CH813"/>
      <c r="CI813"/>
      <c r="CJ813"/>
      <c r="CK813"/>
      <c r="CL813"/>
      <c r="CM813"/>
      <c r="CN813"/>
      <c r="CO813"/>
      <c r="CP813"/>
      <c r="CQ813"/>
      <c r="CR813"/>
      <c r="CS813"/>
      <c r="CT813"/>
      <c r="CU813"/>
      <c r="CV813"/>
      <c r="CW813"/>
      <c r="CX813"/>
      <c r="CY813"/>
      <c r="CZ813"/>
      <c r="DA813"/>
      <c r="DB813"/>
      <c r="DC813"/>
      <c r="DD813"/>
      <c r="DE813"/>
      <c r="DF813"/>
      <c r="DG813"/>
      <c r="DH813"/>
      <c r="DI813"/>
      <c r="DJ813"/>
      <c r="DK813"/>
      <c r="DL813"/>
      <c r="DM813"/>
      <c r="DN813"/>
      <c r="DO813"/>
      <c r="DP813"/>
      <c r="DQ813"/>
      <c r="DR813"/>
      <c r="DS813"/>
      <c r="DT813"/>
      <c r="DU813"/>
      <c r="DV813"/>
      <c r="DW813"/>
      <c r="DX813"/>
      <c r="DY813"/>
      <c r="DZ813"/>
      <c r="EA813"/>
      <c r="EB813"/>
      <c r="EC813"/>
      <c r="ED813"/>
      <c r="EE813"/>
      <c r="EF813"/>
      <c r="EG813"/>
      <c r="EH813"/>
      <c r="EI813"/>
      <c r="EJ813"/>
      <c r="EK813"/>
      <c r="EL813"/>
      <c r="EM813"/>
      <c r="EN813"/>
      <c r="EO813"/>
      <c r="EP813"/>
      <c r="EQ813"/>
      <c r="ER813"/>
      <c r="ES813"/>
      <c r="ET813"/>
      <c r="EU813"/>
      <c r="EV813"/>
      <c r="EW813"/>
      <c r="EX813"/>
      <c r="EY813"/>
      <c r="EZ813"/>
      <c r="FA813"/>
      <c r="FB813"/>
      <c r="FC813"/>
      <c r="FD813"/>
      <c r="FE813"/>
      <c r="FF813"/>
      <c r="FG813"/>
      <c r="FH813"/>
      <c r="FI813"/>
      <c r="FJ813"/>
      <c r="FK813"/>
      <c r="FL813"/>
      <c r="FM813"/>
      <c r="FN813"/>
      <c r="FO813"/>
      <c r="FP813"/>
      <c r="FQ813"/>
      <c r="FR813"/>
      <c r="FS813"/>
      <c r="FT813"/>
      <c r="FU813"/>
      <c r="FV813"/>
      <c r="FW813"/>
      <c r="FX813"/>
      <c r="FY813"/>
      <c r="FZ813"/>
      <c r="GA813"/>
      <c r="GB813"/>
      <c r="GC813"/>
      <c r="GD813"/>
      <c r="GE813"/>
      <c r="GF813"/>
      <c r="GG813"/>
      <c r="GH813"/>
      <c r="GI813"/>
      <c r="GJ813"/>
      <c r="GK813"/>
      <c r="GL813"/>
      <c r="GM813"/>
      <c r="GN813"/>
      <c r="GO813"/>
      <c r="GP813"/>
      <c r="GQ813"/>
      <c r="GR813"/>
      <c r="GS813"/>
      <c r="GT813"/>
      <c r="GU813"/>
      <c r="GV813"/>
      <c r="GW813"/>
      <c r="GX813"/>
      <c r="GY813"/>
      <c r="GZ813"/>
      <c r="HA813"/>
      <c r="HB813"/>
      <c r="HC813"/>
      <c r="HD813"/>
      <c r="HE813"/>
      <c r="HF813"/>
      <c r="HG813"/>
      <c r="HH813"/>
      <c r="HI813"/>
      <c r="HJ813"/>
      <c r="HK813"/>
      <c r="HL813"/>
      <c r="HM813"/>
      <c r="HN813"/>
      <c r="HO813"/>
      <c r="HP813"/>
      <c r="HQ813"/>
      <c r="HR813"/>
      <c r="HS813"/>
      <c r="HT813"/>
      <c r="HU813"/>
      <c r="HV813"/>
      <c r="HW813"/>
      <c r="HX813"/>
      <c r="HY813"/>
      <c r="HZ813"/>
      <c r="IA813"/>
    </row>
    <row r="814" spans="1:235" ht="20.25" customHeight="1">
      <c r="A814" s="231" t="s">
        <v>382</v>
      </c>
      <c r="B814" s="231"/>
      <c r="C814" s="231"/>
      <c r="D814" s="152"/>
      <c r="E814" s="152"/>
      <c r="F814" s="232"/>
      <c r="G814" s="153"/>
      <c r="H814" s="153"/>
      <c r="I814" s="153"/>
      <c r="J814" s="233"/>
      <c r="K814" s="233"/>
      <c r="L814" s="233"/>
      <c r="M814" s="233"/>
      <c r="N814" s="153"/>
      <c r="O814" s="234" t="s">
        <v>231</v>
      </c>
      <c r="P814" s="234"/>
      <c r="Q814"/>
      <c r="R814"/>
      <c r="S814"/>
      <c r="T814"/>
      <c r="U814"/>
      <c r="V814"/>
      <c r="W814"/>
      <c r="X814"/>
      <c r="Y814"/>
      <c r="Z814"/>
      <c r="AA814"/>
      <c r="AB814"/>
      <c r="AC814"/>
      <c r="AD814"/>
      <c r="AE814"/>
      <c r="AF814"/>
      <c r="AG814"/>
      <c r="AH814"/>
      <c r="AI814"/>
      <c r="AJ814"/>
      <c r="AK814"/>
      <c r="AL814"/>
      <c r="AM814"/>
      <c r="AN814"/>
      <c r="AO814"/>
      <c r="AP814"/>
      <c r="AQ814"/>
      <c r="AR814"/>
      <c r="AS814"/>
      <c r="AT814"/>
      <c r="AU814"/>
      <c r="AV814"/>
      <c r="AW814"/>
      <c r="AX814"/>
      <c r="AY814"/>
      <c r="AZ814"/>
      <c r="BA814"/>
      <c r="BB814"/>
      <c r="BC814"/>
      <c r="BD814"/>
      <c r="BE814"/>
      <c r="BF814"/>
      <c r="BG814"/>
      <c r="BH814"/>
      <c r="BI814"/>
      <c r="BJ814"/>
      <c r="BK814"/>
      <c r="BL814"/>
      <c r="BM814"/>
      <c r="BN814"/>
      <c r="BO814"/>
      <c r="BP814"/>
      <c r="BQ814"/>
      <c r="BR814"/>
      <c r="BS814"/>
      <c r="BT814"/>
      <c r="BU814"/>
      <c r="BV814"/>
      <c r="BW814"/>
      <c r="BX814"/>
      <c r="BY814"/>
      <c r="BZ814"/>
      <c r="CA814"/>
      <c r="CB814"/>
      <c r="CC814"/>
      <c r="CD814"/>
      <c r="CE814"/>
      <c r="CF814"/>
      <c r="CG814"/>
      <c r="CH814"/>
      <c r="CI814"/>
      <c r="CJ814"/>
      <c r="CK814"/>
      <c r="CL814"/>
      <c r="CM814"/>
      <c r="CN814"/>
      <c r="CO814"/>
      <c r="CP814"/>
      <c r="CQ814"/>
      <c r="CR814"/>
      <c r="CS814"/>
      <c r="CT814"/>
      <c r="CU814"/>
      <c r="CV814"/>
      <c r="CW814"/>
      <c r="CX814"/>
      <c r="CY814"/>
      <c r="CZ814"/>
      <c r="DA814"/>
      <c r="DB814"/>
      <c r="DC814"/>
      <c r="DD814"/>
      <c r="DE814"/>
      <c r="DF814"/>
      <c r="DG814"/>
      <c r="DH814"/>
      <c r="DI814"/>
      <c r="DJ814"/>
      <c r="DK814"/>
      <c r="DL814"/>
      <c r="DM814"/>
      <c r="DN814"/>
      <c r="DO814"/>
      <c r="DP814"/>
      <c r="DQ814"/>
      <c r="DR814"/>
      <c r="DS814"/>
      <c r="DT814"/>
      <c r="DU814"/>
      <c r="DV814"/>
      <c r="DW814"/>
      <c r="DX814"/>
      <c r="DY814"/>
      <c r="DZ814"/>
      <c r="EA814"/>
      <c r="EB814"/>
      <c r="EC814"/>
      <c r="ED814"/>
      <c r="EE814"/>
      <c r="EF814"/>
      <c r="EG814"/>
      <c r="EH814"/>
      <c r="EI814"/>
      <c r="EJ814"/>
      <c r="EK814"/>
      <c r="EL814"/>
      <c r="EM814"/>
      <c r="EN814"/>
      <c r="EO814"/>
      <c r="EP814"/>
      <c r="EQ814"/>
      <c r="ER814"/>
      <c r="ES814"/>
      <c r="ET814"/>
      <c r="EU814"/>
      <c r="EV814"/>
      <c r="EW814"/>
      <c r="EX814"/>
      <c r="EY814"/>
      <c r="EZ814"/>
      <c r="FA814"/>
      <c r="FB814"/>
      <c r="FC814"/>
      <c r="FD814"/>
      <c r="FE814"/>
      <c r="FF814"/>
      <c r="FG814"/>
      <c r="FH814"/>
      <c r="FI814"/>
      <c r="FJ814"/>
      <c r="FK814"/>
      <c r="FL814"/>
      <c r="FM814"/>
      <c r="FN814"/>
      <c r="FO814"/>
      <c r="FP814"/>
      <c r="FQ814"/>
      <c r="FR814"/>
      <c r="FS814"/>
      <c r="FT814"/>
      <c r="FU814"/>
      <c r="FV814"/>
      <c r="FW814"/>
      <c r="FX814"/>
      <c r="FY814"/>
      <c r="FZ814"/>
      <c r="GA814"/>
      <c r="GB814"/>
      <c r="GC814"/>
      <c r="GD814"/>
      <c r="GE814"/>
      <c r="GF814"/>
      <c r="GG814"/>
      <c r="GH814"/>
      <c r="GI814"/>
      <c r="GJ814"/>
      <c r="GK814"/>
      <c r="GL814"/>
      <c r="GM814"/>
      <c r="GN814"/>
      <c r="GO814"/>
      <c r="GP814"/>
      <c r="GQ814"/>
      <c r="GR814"/>
      <c r="GS814"/>
      <c r="GT814"/>
      <c r="GU814"/>
      <c r="GV814"/>
      <c r="GW814"/>
      <c r="GX814"/>
      <c r="GY814"/>
      <c r="GZ814"/>
      <c r="HA814"/>
      <c r="HB814"/>
      <c r="HC814"/>
      <c r="HD814"/>
      <c r="HE814"/>
      <c r="HF814"/>
      <c r="HG814"/>
      <c r="HH814"/>
      <c r="HI814"/>
      <c r="HJ814"/>
      <c r="HK814"/>
      <c r="HL814"/>
      <c r="HM814"/>
      <c r="HN814"/>
      <c r="HO814"/>
      <c r="HP814"/>
      <c r="HQ814"/>
      <c r="HR814"/>
      <c r="HS814"/>
      <c r="HT814"/>
      <c r="HU814"/>
      <c r="HV814"/>
      <c r="HW814"/>
      <c r="HX814"/>
      <c r="HY814"/>
      <c r="HZ814"/>
      <c r="IA814"/>
    </row>
    <row r="815" spans="1:235" ht="20.25" customHeight="1">
      <c r="A815" s="235"/>
      <c r="B815" s="235"/>
      <c r="C815" s="235"/>
      <c r="D815" s="152"/>
      <c r="E815" s="152"/>
      <c r="F815" s="232"/>
      <c r="G815" s="153"/>
      <c r="H815" s="153"/>
      <c r="I815" s="153"/>
      <c r="J815" s="233"/>
      <c r="K815" s="233"/>
      <c r="L815" s="233"/>
      <c r="M815" s="233"/>
      <c r="N815" s="153"/>
      <c r="O815" s="236"/>
      <c r="P815" s="236"/>
      <c r="Q815"/>
      <c r="R815"/>
      <c r="S815"/>
      <c r="T815"/>
      <c r="U815"/>
      <c r="V815"/>
      <c r="W815"/>
      <c r="X815"/>
      <c r="Y815"/>
      <c r="Z815"/>
      <c r="AA815"/>
      <c r="AB815"/>
      <c r="AC815"/>
      <c r="AD815"/>
      <c r="AE815"/>
      <c r="AF815"/>
      <c r="AG815"/>
      <c r="AH815"/>
      <c r="AI815"/>
      <c r="AJ815"/>
      <c r="AK815"/>
      <c r="AL815"/>
      <c r="AM815"/>
      <c r="AN815"/>
      <c r="AO815"/>
      <c r="AP815"/>
      <c r="AQ815"/>
      <c r="AR815"/>
      <c r="AS815"/>
      <c r="AT815"/>
      <c r="AU815"/>
      <c r="AV815"/>
      <c r="AW815"/>
      <c r="AX815"/>
      <c r="AY815"/>
      <c r="AZ815"/>
      <c r="BA815"/>
      <c r="BB815"/>
      <c r="BC815"/>
      <c r="BD815"/>
      <c r="BE815"/>
      <c r="BF815"/>
      <c r="BG815"/>
      <c r="BH815"/>
      <c r="BI815"/>
      <c r="BJ815"/>
      <c r="BK815"/>
      <c r="BL815"/>
      <c r="BM815"/>
      <c r="BN815"/>
      <c r="BO815"/>
      <c r="BP815"/>
      <c r="BQ815"/>
      <c r="BR815"/>
      <c r="BS815"/>
      <c r="BT815"/>
      <c r="BU815"/>
      <c r="BV815"/>
      <c r="BW815"/>
      <c r="BX815"/>
      <c r="BY815"/>
      <c r="BZ815"/>
      <c r="CA815"/>
      <c r="CB815"/>
      <c r="CC815"/>
      <c r="CD815"/>
      <c r="CE815"/>
      <c r="CF815"/>
      <c r="CG815"/>
      <c r="CH815"/>
      <c r="CI815"/>
      <c r="CJ815"/>
      <c r="CK815"/>
      <c r="CL815"/>
      <c r="CM815"/>
      <c r="CN815"/>
      <c r="CO815"/>
      <c r="CP815"/>
      <c r="CQ815"/>
      <c r="CR815"/>
      <c r="CS815"/>
      <c r="CT815"/>
      <c r="CU815"/>
      <c r="CV815"/>
      <c r="CW815"/>
      <c r="CX815"/>
      <c r="CY815"/>
      <c r="CZ815"/>
      <c r="DA815"/>
      <c r="DB815"/>
      <c r="DC815"/>
      <c r="DD815"/>
      <c r="DE815"/>
      <c r="DF815"/>
      <c r="DG815"/>
      <c r="DH815"/>
      <c r="DI815"/>
      <c r="DJ815"/>
      <c r="DK815"/>
      <c r="DL815"/>
      <c r="DM815"/>
      <c r="DN815"/>
      <c r="DO815"/>
      <c r="DP815"/>
      <c r="DQ815"/>
      <c r="DR815"/>
      <c r="DS815"/>
      <c r="DT815"/>
      <c r="DU815"/>
      <c r="DV815"/>
      <c r="DW815"/>
      <c r="DX815"/>
      <c r="DY815"/>
      <c r="DZ815"/>
      <c r="EA815"/>
      <c r="EB815"/>
      <c r="EC815"/>
      <c r="ED815"/>
      <c r="EE815"/>
      <c r="EF815"/>
      <c r="EG815"/>
      <c r="EH815"/>
      <c r="EI815"/>
      <c r="EJ815"/>
      <c r="EK815"/>
      <c r="EL815"/>
      <c r="EM815"/>
      <c r="EN815"/>
      <c r="EO815"/>
      <c r="EP815"/>
      <c r="EQ815"/>
      <c r="ER815"/>
      <c r="ES815"/>
      <c r="ET815"/>
      <c r="EU815"/>
      <c r="EV815"/>
      <c r="EW815"/>
      <c r="EX815"/>
      <c r="EY815"/>
      <c r="EZ815"/>
      <c r="FA815"/>
      <c r="FB815"/>
      <c r="FC815"/>
      <c r="FD815"/>
      <c r="FE815"/>
      <c r="FF815"/>
      <c r="FG815"/>
      <c r="FH815"/>
      <c r="FI815"/>
      <c r="FJ815"/>
      <c r="FK815"/>
      <c r="FL815"/>
      <c r="FM815"/>
      <c r="FN815"/>
      <c r="FO815"/>
      <c r="FP815"/>
      <c r="FQ815"/>
      <c r="FR815"/>
      <c r="FS815"/>
      <c r="FT815"/>
      <c r="FU815"/>
      <c r="FV815"/>
      <c r="FW815"/>
      <c r="FX815"/>
      <c r="FY815"/>
      <c r="FZ815"/>
      <c r="GA815"/>
      <c r="GB815"/>
      <c r="GC815"/>
      <c r="GD815"/>
      <c r="GE815"/>
      <c r="GF815"/>
      <c r="GG815"/>
      <c r="GH815"/>
      <c r="GI815"/>
      <c r="GJ815"/>
      <c r="GK815"/>
      <c r="GL815"/>
      <c r="GM815"/>
      <c r="GN815"/>
      <c r="GO815"/>
      <c r="GP815"/>
      <c r="GQ815"/>
      <c r="GR815"/>
      <c r="GS815"/>
      <c r="GT815"/>
      <c r="GU815"/>
      <c r="GV815"/>
      <c r="GW815"/>
      <c r="GX815"/>
      <c r="GY815"/>
      <c r="GZ815"/>
      <c r="HA815"/>
      <c r="HB815"/>
      <c r="HC815"/>
      <c r="HD815"/>
      <c r="HE815"/>
      <c r="HF815"/>
      <c r="HG815"/>
      <c r="HH815"/>
      <c r="HI815"/>
      <c r="HJ815"/>
      <c r="HK815"/>
      <c r="HL815"/>
      <c r="HM815"/>
      <c r="HN815"/>
      <c r="HO815"/>
      <c r="HP815"/>
      <c r="HQ815"/>
      <c r="HR815"/>
      <c r="HS815"/>
      <c r="HT815"/>
      <c r="HU815"/>
      <c r="HV815"/>
      <c r="HW815"/>
      <c r="HX815"/>
      <c r="HY815"/>
      <c r="HZ815"/>
      <c r="IA815"/>
    </row>
    <row r="816" spans="1:235" ht="12.75" customHeight="1">
      <c r="A816" s="235"/>
      <c r="B816" s="235"/>
      <c r="C816" s="235"/>
      <c r="D816" s="152"/>
      <c r="E816" s="152"/>
      <c r="F816" s="232"/>
      <c r="G816" s="153"/>
      <c r="H816" s="153"/>
      <c r="I816" s="153"/>
      <c r="J816" s="233"/>
      <c r="K816" s="233"/>
      <c r="L816" s="233"/>
      <c r="M816" s="233"/>
      <c r="N816" s="153"/>
      <c r="O816" s="236"/>
      <c r="P816" s="236"/>
      <c r="Q816"/>
      <c r="R816"/>
      <c r="S816"/>
      <c r="T816"/>
      <c r="U816"/>
      <c r="V816"/>
      <c r="W816"/>
      <c r="X816"/>
      <c r="Y816"/>
      <c r="Z816"/>
      <c r="AA816"/>
      <c r="AB816"/>
      <c r="AC816"/>
      <c r="AD816"/>
      <c r="AE816"/>
      <c r="AF816"/>
      <c r="AG816"/>
      <c r="AH816"/>
      <c r="AI816"/>
      <c r="AJ816"/>
      <c r="AK816"/>
      <c r="AL816"/>
      <c r="AM816"/>
      <c r="AN816"/>
      <c r="AO816"/>
      <c r="AP816"/>
      <c r="AQ816"/>
      <c r="AR816"/>
      <c r="AS816"/>
      <c r="AT816"/>
      <c r="AU816"/>
      <c r="AV816"/>
      <c r="AW816"/>
      <c r="AX816"/>
      <c r="AY816"/>
      <c r="AZ816"/>
      <c r="BA816"/>
      <c r="BB816"/>
      <c r="BC816"/>
      <c r="BD816"/>
      <c r="BE816"/>
      <c r="BF816"/>
      <c r="BG816"/>
      <c r="BH816"/>
      <c r="BI816"/>
      <c r="BJ816"/>
      <c r="BK816"/>
      <c r="BL816"/>
      <c r="BM816"/>
      <c r="BN816"/>
      <c r="BO816"/>
      <c r="BP816"/>
      <c r="BQ816"/>
      <c r="BR816"/>
      <c r="BS816"/>
      <c r="BT816"/>
      <c r="BU816"/>
      <c r="BV816"/>
      <c r="BW816"/>
      <c r="BX816"/>
      <c r="BY816"/>
      <c r="BZ816"/>
      <c r="CA816"/>
      <c r="CB816"/>
      <c r="CC816"/>
      <c r="CD816"/>
      <c r="CE816"/>
      <c r="CF816"/>
      <c r="CG816"/>
      <c r="CH816"/>
      <c r="CI816"/>
      <c r="CJ816"/>
      <c r="CK816"/>
      <c r="CL816"/>
      <c r="CM816"/>
      <c r="CN816"/>
      <c r="CO816"/>
      <c r="CP816"/>
      <c r="CQ816"/>
      <c r="CR816"/>
      <c r="CS816"/>
      <c r="CT816"/>
      <c r="CU816"/>
      <c r="CV816"/>
      <c r="CW816"/>
      <c r="CX816"/>
      <c r="CY816"/>
      <c r="CZ816"/>
      <c r="DA816"/>
      <c r="DB816"/>
      <c r="DC816"/>
      <c r="DD816"/>
      <c r="DE816"/>
      <c r="DF816"/>
      <c r="DG816"/>
      <c r="DH816"/>
      <c r="DI816"/>
      <c r="DJ816"/>
      <c r="DK816"/>
      <c r="DL816"/>
      <c r="DM816"/>
      <c r="DN816"/>
      <c r="DO816"/>
      <c r="DP816"/>
      <c r="DQ816"/>
      <c r="DR816"/>
      <c r="DS816"/>
      <c r="DT816"/>
      <c r="DU816"/>
      <c r="DV816"/>
      <c r="DW816"/>
      <c r="DX816"/>
      <c r="DY816"/>
      <c r="DZ816"/>
      <c r="EA816"/>
      <c r="EB816"/>
      <c r="EC816"/>
      <c r="ED816"/>
      <c r="EE816"/>
      <c r="EF816"/>
      <c r="EG816"/>
      <c r="EH816"/>
      <c r="EI816"/>
      <c r="EJ816"/>
      <c r="EK816"/>
      <c r="EL816"/>
      <c r="EM816"/>
      <c r="EN816"/>
      <c r="EO816"/>
      <c r="EP816"/>
      <c r="EQ816"/>
      <c r="ER816"/>
      <c r="ES816"/>
      <c r="ET816"/>
      <c r="EU816"/>
      <c r="EV816"/>
      <c r="EW816"/>
      <c r="EX816"/>
      <c r="EY816"/>
      <c r="EZ816"/>
      <c r="FA816"/>
      <c r="FB816"/>
      <c r="FC816"/>
      <c r="FD816"/>
      <c r="FE816"/>
      <c r="FF816"/>
      <c r="FG816"/>
      <c r="FH816"/>
      <c r="FI816"/>
      <c r="FJ816"/>
      <c r="FK816"/>
      <c r="FL816"/>
      <c r="FM816"/>
      <c r="FN816"/>
      <c r="FO816"/>
      <c r="FP816"/>
      <c r="FQ816"/>
      <c r="FR816"/>
      <c r="FS816"/>
      <c r="FT816"/>
      <c r="FU816"/>
      <c r="FV816"/>
      <c r="FW816"/>
      <c r="FX816"/>
      <c r="FY816"/>
      <c r="FZ816"/>
      <c r="GA816"/>
      <c r="GB816"/>
      <c r="GC816"/>
      <c r="GD816"/>
      <c r="GE816"/>
      <c r="GF816"/>
      <c r="GG816"/>
      <c r="GH816"/>
      <c r="GI816"/>
      <c r="GJ816"/>
      <c r="GK816"/>
      <c r="GL816"/>
      <c r="GM816"/>
      <c r="GN816"/>
      <c r="GO816"/>
      <c r="GP816"/>
      <c r="GQ816"/>
      <c r="GR816"/>
      <c r="GS816"/>
      <c r="GT816"/>
      <c r="GU816"/>
      <c r="GV816"/>
      <c r="GW816"/>
      <c r="GX816"/>
      <c r="GY816"/>
      <c r="GZ816"/>
      <c r="HA816"/>
      <c r="HB816"/>
      <c r="HC816"/>
      <c r="HD816"/>
      <c r="HE816"/>
      <c r="HF816"/>
      <c r="HG816"/>
      <c r="HH816"/>
      <c r="HI816"/>
      <c r="HJ816"/>
      <c r="HK816"/>
      <c r="HL816"/>
      <c r="HM816"/>
      <c r="HN816"/>
      <c r="HO816"/>
      <c r="HP816"/>
      <c r="HQ816"/>
      <c r="HR816"/>
      <c r="HS816"/>
      <c r="HT816"/>
      <c r="HU816"/>
      <c r="HV816"/>
      <c r="HW816"/>
      <c r="HX816"/>
      <c r="HY816"/>
      <c r="HZ816"/>
      <c r="IA816"/>
    </row>
    <row r="817" spans="1:235" ht="18.75" customHeight="1">
      <c r="A817" s="237" t="s">
        <v>259</v>
      </c>
      <c r="B817" s="237"/>
      <c r="C817" s="65"/>
      <c r="D817" s="154"/>
      <c r="E817" s="152"/>
      <c r="F817" s="153"/>
      <c r="G817" s="152"/>
      <c r="H817" s="152"/>
      <c r="I817" s="152"/>
      <c r="J817" s="155"/>
      <c r="K817" s="155"/>
      <c r="L817" s="155"/>
      <c r="M817" s="155"/>
      <c r="N817" s="155"/>
      <c r="O817" s="155"/>
      <c r="P817" s="155"/>
      <c r="Q817" s="66"/>
      <c r="R817"/>
      <c r="S817"/>
      <c r="T817"/>
      <c r="U817"/>
      <c r="V817"/>
      <c r="W817"/>
      <c r="X817"/>
      <c r="Y817"/>
      <c r="Z817"/>
      <c r="AA817"/>
      <c r="AB817"/>
      <c r="AC817"/>
      <c r="AD817"/>
      <c r="AE817"/>
      <c r="AF817"/>
      <c r="AG817"/>
      <c r="AH817"/>
      <c r="AI817"/>
      <c r="AJ817"/>
      <c r="AK817"/>
      <c r="AL817"/>
      <c r="AM817"/>
      <c r="AN817"/>
      <c r="AO817"/>
      <c r="AP817"/>
      <c r="AQ817"/>
      <c r="AR817"/>
      <c r="AS817"/>
      <c r="AT817"/>
      <c r="AU817"/>
      <c r="AV817"/>
      <c r="AW817"/>
      <c r="AX817"/>
      <c r="AY817"/>
      <c r="AZ817"/>
      <c r="BA817"/>
      <c r="BB817"/>
      <c r="BC817"/>
      <c r="BD817"/>
      <c r="BE817"/>
      <c r="BF817"/>
      <c r="BG817"/>
      <c r="BH817"/>
      <c r="BI817"/>
      <c r="BJ817"/>
      <c r="BK817"/>
      <c r="BL817"/>
      <c r="BM817"/>
      <c r="BN817"/>
      <c r="BO817"/>
      <c r="BP817"/>
      <c r="BQ817"/>
      <c r="BR817"/>
      <c r="BS817"/>
      <c r="BT817"/>
      <c r="BU817"/>
      <c r="BV817"/>
      <c r="BW817"/>
      <c r="BX817"/>
      <c r="BY817"/>
      <c r="BZ817"/>
      <c r="CA817"/>
      <c r="CB817"/>
      <c r="CC817"/>
      <c r="CD817"/>
      <c r="CE817"/>
      <c r="CF817"/>
      <c r="CG817"/>
      <c r="CH817"/>
      <c r="CI817"/>
      <c r="CJ817"/>
      <c r="CK817"/>
      <c r="CL817"/>
      <c r="CM817"/>
      <c r="CN817"/>
      <c r="CO817"/>
      <c r="CP817"/>
      <c r="CQ817"/>
      <c r="CR817"/>
      <c r="CS817"/>
      <c r="CT817"/>
      <c r="CU817"/>
      <c r="CV817"/>
      <c r="CW817"/>
      <c r="CX817"/>
      <c r="CY817"/>
      <c r="CZ817"/>
      <c r="DA817"/>
      <c r="DB817"/>
      <c r="DC817"/>
      <c r="DD817"/>
      <c r="DE817"/>
      <c r="DF817"/>
      <c r="DG817"/>
      <c r="DH817"/>
      <c r="DI817"/>
      <c r="DJ817"/>
      <c r="DK817"/>
      <c r="DL817"/>
      <c r="DM817"/>
      <c r="DN817"/>
      <c r="DO817"/>
      <c r="DP817"/>
      <c r="DQ817"/>
      <c r="DR817"/>
      <c r="DS817"/>
      <c r="DT817"/>
      <c r="DU817"/>
      <c r="DV817"/>
      <c r="DW817"/>
      <c r="DX817"/>
      <c r="DY817"/>
      <c r="DZ817"/>
      <c r="EA817"/>
      <c r="EB817"/>
      <c r="EC817"/>
      <c r="ED817"/>
      <c r="EE817"/>
      <c r="EF817"/>
      <c r="EG817"/>
      <c r="EH817"/>
      <c r="EI817"/>
      <c r="EJ817"/>
      <c r="EK817"/>
      <c r="EL817"/>
      <c r="EM817"/>
      <c r="EN817"/>
      <c r="EO817"/>
      <c r="EP817"/>
      <c r="EQ817"/>
      <c r="ER817"/>
      <c r="ES817"/>
      <c r="ET817"/>
      <c r="EU817"/>
      <c r="EV817"/>
      <c r="EW817"/>
      <c r="EX817"/>
      <c r="EY817"/>
      <c r="EZ817"/>
      <c r="FA817"/>
      <c r="FB817"/>
      <c r="FC817"/>
      <c r="FD817"/>
      <c r="FE817"/>
      <c r="FF817"/>
      <c r="FG817"/>
      <c r="FH817"/>
      <c r="FI817"/>
      <c r="FJ817"/>
      <c r="FK817"/>
      <c r="FL817"/>
      <c r="FM817"/>
      <c r="FN817"/>
      <c r="FO817"/>
      <c r="FP817"/>
      <c r="FQ817"/>
      <c r="FR817"/>
      <c r="FS817"/>
      <c r="FT817"/>
      <c r="FU817"/>
      <c r="FV817"/>
      <c r="FW817"/>
      <c r="FX817"/>
      <c r="FY817"/>
      <c r="FZ817"/>
      <c r="GA817"/>
      <c r="GB817"/>
      <c r="GC817"/>
      <c r="GD817"/>
      <c r="GE817"/>
      <c r="GF817"/>
      <c r="GG817"/>
      <c r="GH817"/>
      <c r="GI817"/>
      <c r="GJ817"/>
      <c r="GK817"/>
      <c r="GL817"/>
      <c r="GM817"/>
      <c r="GN817"/>
      <c r="GO817"/>
      <c r="GP817"/>
      <c r="GQ817"/>
      <c r="GR817"/>
      <c r="GS817"/>
      <c r="GT817"/>
      <c r="GU817"/>
      <c r="GV817"/>
      <c r="GW817"/>
      <c r="GX817"/>
      <c r="GY817"/>
      <c r="GZ817"/>
      <c r="HA817"/>
      <c r="HB817"/>
      <c r="HC817"/>
      <c r="HD817"/>
      <c r="HE817"/>
      <c r="HF817"/>
      <c r="HG817"/>
      <c r="HH817"/>
      <c r="HI817"/>
      <c r="HJ817"/>
      <c r="HK817"/>
      <c r="HL817"/>
      <c r="HM817"/>
      <c r="HN817"/>
      <c r="HO817"/>
      <c r="HP817"/>
      <c r="HQ817"/>
      <c r="HR817"/>
      <c r="HS817"/>
      <c r="HT817"/>
      <c r="HU817"/>
      <c r="HV817"/>
      <c r="HW817"/>
      <c r="HX817"/>
      <c r="HY817"/>
      <c r="HZ817"/>
      <c r="IA817"/>
    </row>
    <row r="818" spans="1:235" ht="27.75" customHeight="1">
      <c r="A818" s="27" t="s">
        <v>232</v>
      </c>
      <c r="B818" s="27"/>
      <c r="C818" s="238"/>
      <c r="D818" s="153"/>
      <c r="E818" s="153"/>
      <c r="F818" s="153"/>
      <c r="G818" s="153"/>
      <c r="H818" s="153"/>
      <c r="I818" s="153"/>
      <c r="J818" s="153"/>
      <c r="K818" s="153"/>
      <c r="L818" s="153"/>
      <c r="M818" s="153"/>
      <c r="N818" s="153"/>
      <c r="O818" s="153"/>
      <c r="P818" s="153"/>
      <c r="Q818"/>
      <c r="R818"/>
      <c r="S818"/>
      <c r="T818"/>
      <c r="U818"/>
      <c r="V818"/>
      <c r="W818"/>
      <c r="X818"/>
      <c r="Y818"/>
      <c r="Z818"/>
      <c r="AA818"/>
      <c r="AB818"/>
      <c r="AC818"/>
      <c r="AD818"/>
      <c r="AE818"/>
      <c r="AF818"/>
      <c r="AG818"/>
      <c r="AH818"/>
      <c r="AI818"/>
      <c r="AJ818"/>
      <c r="AK818"/>
      <c r="AL818"/>
      <c r="AM818"/>
      <c r="AN818"/>
      <c r="AO818"/>
      <c r="AP818"/>
      <c r="AQ818"/>
      <c r="AR818"/>
      <c r="AS818"/>
      <c r="AT818"/>
      <c r="AU818"/>
      <c r="AV818"/>
      <c r="AW818"/>
      <c r="AX818"/>
      <c r="AY818"/>
      <c r="AZ818"/>
      <c r="BA818"/>
      <c r="BB818"/>
      <c r="BC818"/>
      <c r="BD818"/>
      <c r="BE818"/>
      <c r="BF818"/>
      <c r="BG818"/>
      <c r="BH818"/>
      <c r="BI818"/>
      <c r="BJ818"/>
      <c r="BK818"/>
      <c r="BL818"/>
      <c r="BM818"/>
      <c r="BN818"/>
      <c r="BO818"/>
      <c r="BP818"/>
      <c r="BQ818"/>
      <c r="BR818"/>
      <c r="BS818"/>
      <c r="BT818"/>
      <c r="BU818"/>
      <c r="BV818"/>
      <c r="BW818"/>
      <c r="BX818"/>
      <c r="BY818"/>
      <c r="BZ818"/>
      <c r="CA818"/>
      <c r="CB818"/>
      <c r="CC818"/>
      <c r="CD818"/>
      <c r="CE818"/>
      <c r="CF818"/>
      <c r="CG818"/>
      <c r="CH818"/>
      <c r="CI818"/>
      <c r="CJ818"/>
      <c r="CK818"/>
      <c r="CL818"/>
      <c r="CM818"/>
      <c r="CN818"/>
      <c r="CO818"/>
      <c r="CP818"/>
      <c r="CQ818"/>
      <c r="CR818"/>
      <c r="CS818"/>
      <c r="CT818"/>
      <c r="CU818"/>
      <c r="CV818"/>
      <c r="CW818"/>
      <c r="CX818"/>
      <c r="CY818"/>
      <c r="CZ818"/>
      <c r="DA818"/>
      <c r="DB818"/>
      <c r="DC818"/>
      <c r="DD818"/>
      <c r="DE818"/>
      <c r="DF818"/>
      <c r="DG818"/>
      <c r="DH818"/>
      <c r="DI818"/>
      <c r="DJ818"/>
      <c r="DK818"/>
      <c r="DL818"/>
      <c r="DM818"/>
      <c r="DN818"/>
      <c r="DO818"/>
      <c r="DP818"/>
      <c r="DQ818"/>
      <c r="DR818"/>
      <c r="DS818"/>
      <c r="DT818"/>
      <c r="DU818"/>
      <c r="DV818"/>
      <c r="DW818"/>
      <c r="DX818"/>
      <c r="DY818"/>
      <c r="DZ818"/>
      <c r="EA818"/>
      <c r="EB818"/>
      <c r="EC818"/>
      <c r="ED818"/>
      <c r="EE818"/>
      <c r="EF818"/>
      <c r="EG818"/>
      <c r="EH818"/>
      <c r="EI818"/>
      <c r="EJ818"/>
      <c r="EK818"/>
      <c r="EL818"/>
      <c r="EM818"/>
      <c r="EN818"/>
      <c r="EO818"/>
      <c r="EP818"/>
      <c r="EQ818"/>
      <c r="ER818"/>
      <c r="ES818"/>
      <c r="ET818"/>
      <c r="EU818"/>
      <c r="EV818"/>
      <c r="EW818"/>
      <c r="EX818"/>
      <c r="EY818"/>
      <c r="EZ818"/>
      <c r="FA818"/>
      <c r="FB818"/>
      <c r="FC818"/>
      <c r="FD818"/>
      <c r="FE818"/>
      <c r="FF818"/>
      <c r="FG818"/>
      <c r="FH818"/>
      <c r="FI818"/>
      <c r="FJ818"/>
      <c r="FK818"/>
      <c r="FL818"/>
      <c r="FM818"/>
      <c r="FN818"/>
      <c r="FO818"/>
      <c r="FP818"/>
      <c r="FQ818"/>
      <c r="FR818"/>
      <c r="FS818"/>
      <c r="FT818"/>
      <c r="FU818"/>
      <c r="FV818"/>
      <c r="FW818"/>
      <c r="FX818"/>
      <c r="FY818"/>
      <c r="FZ818"/>
      <c r="GA818"/>
      <c r="GB818"/>
      <c r="GC818"/>
      <c r="GD818"/>
      <c r="GE818"/>
      <c r="GF818"/>
      <c r="GG818"/>
      <c r="GH818"/>
      <c r="GI818"/>
      <c r="GJ818"/>
      <c r="GK818"/>
      <c r="GL818"/>
      <c r="GM818"/>
      <c r="GN818"/>
      <c r="GO818"/>
      <c r="GP818"/>
      <c r="GQ818"/>
      <c r="GR818"/>
      <c r="GS818"/>
      <c r="GT818"/>
      <c r="GU818"/>
      <c r="GV818"/>
      <c r="GW818"/>
      <c r="GX818"/>
      <c r="GY818"/>
      <c r="GZ818"/>
      <c r="HA818"/>
      <c r="HB818"/>
      <c r="HC818"/>
      <c r="HD818"/>
      <c r="HE818"/>
      <c r="HF818"/>
      <c r="HG818"/>
      <c r="HH818"/>
      <c r="HI818"/>
      <c r="HJ818"/>
      <c r="HK818"/>
      <c r="HL818"/>
      <c r="HM818"/>
      <c r="HN818"/>
      <c r="HO818"/>
      <c r="HP818"/>
      <c r="HQ818"/>
      <c r="HR818"/>
      <c r="HS818"/>
      <c r="HT818"/>
      <c r="HU818"/>
      <c r="HV818"/>
      <c r="HW818"/>
      <c r="HX818"/>
      <c r="HY818"/>
      <c r="HZ818"/>
      <c r="IA818"/>
    </row>
    <row r="819" spans="1:235" ht="28.5" customHeight="1">
      <c r="A819" s="28"/>
      <c r="B819" s="29"/>
      <c r="C819" s="24"/>
      <c r="D819" s="157"/>
      <c r="E819" s="157"/>
      <c r="F819" s="156"/>
      <c r="G819" s="156"/>
      <c r="H819" s="156"/>
      <c r="I819" s="156"/>
      <c r="J819" s="156"/>
      <c r="K819" s="156"/>
      <c r="L819" s="156"/>
      <c r="M819" s="156"/>
      <c r="N819" s="156"/>
      <c r="O819" s="156"/>
      <c r="P819" s="156"/>
      <c r="Q819"/>
      <c r="R819"/>
      <c r="S819"/>
      <c r="T819"/>
      <c r="U819"/>
      <c r="V819"/>
      <c r="W819"/>
      <c r="X819"/>
      <c r="Y819"/>
      <c r="Z819"/>
      <c r="AA819"/>
      <c r="AB819"/>
      <c r="AC819"/>
      <c r="AD819"/>
      <c r="AE819"/>
      <c r="AF819"/>
      <c r="AG819"/>
      <c r="AH819"/>
      <c r="AI819"/>
      <c r="AJ819"/>
      <c r="AK819"/>
      <c r="AL819"/>
      <c r="AM819"/>
      <c r="AN819"/>
      <c r="AO819"/>
      <c r="AP819"/>
      <c r="AQ819"/>
      <c r="AR819"/>
      <c r="AS819"/>
      <c r="AT819"/>
      <c r="AU819"/>
      <c r="AV819"/>
      <c r="AW819"/>
      <c r="AX819"/>
      <c r="AY819"/>
      <c r="AZ819"/>
      <c r="BA819"/>
      <c r="BB819"/>
      <c r="BC819"/>
      <c r="BD819"/>
      <c r="BE819"/>
      <c r="BF819"/>
      <c r="BG819"/>
      <c r="BH819"/>
      <c r="BI819"/>
      <c r="BJ819"/>
      <c r="BK819"/>
      <c r="BL819"/>
      <c r="BM819"/>
      <c r="BN819"/>
      <c r="BO819"/>
      <c r="BP819"/>
      <c r="BQ819"/>
      <c r="BR819"/>
      <c r="BS819"/>
      <c r="BT819"/>
      <c r="BU819"/>
      <c r="BV819"/>
      <c r="BW819"/>
      <c r="BX819"/>
      <c r="BY819"/>
      <c r="BZ819"/>
      <c r="CA819"/>
      <c r="CB819"/>
      <c r="CC819"/>
      <c r="CD819"/>
      <c r="CE819"/>
      <c r="CF819"/>
      <c r="CG819"/>
      <c r="CH819"/>
      <c r="CI819"/>
      <c r="CJ819"/>
      <c r="CK819"/>
      <c r="CL819"/>
      <c r="CM819"/>
      <c r="CN819"/>
      <c r="CO819"/>
      <c r="CP819"/>
      <c r="CQ819"/>
      <c r="CR819"/>
      <c r="CS819"/>
      <c r="CT819"/>
      <c r="CU819"/>
      <c r="CV819"/>
      <c r="CW819"/>
      <c r="CX819"/>
      <c r="CY819"/>
      <c r="CZ819"/>
      <c r="DA819"/>
      <c r="DB819"/>
      <c r="DC819"/>
      <c r="DD819"/>
      <c r="DE819"/>
      <c r="DF819"/>
      <c r="DG819"/>
      <c r="DH819"/>
      <c r="DI819"/>
      <c r="DJ819"/>
      <c r="DK819"/>
      <c r="DL819"/>
      <c r="DM819"/>
      <c r="DN819"/>
      <c r="DO819"/>
      <c r="DP819"/>
      <c r="DQ819"/>
      <c r="DR819"/>
      <c r="DS819"/>
      <c r="DT819"/>
      <c r="DU819"/>
      <c r="DV819"/>
      <c r="DW819"/>
      <c r="DX819"/>
      <c r="DY819"/>
      <c r="DZ819"/>
      <c r="EA819"/>
      <c r="EB819"/>
      <c r="EC819"/>
      <c r="ED819"/>
      <c r="EE819"/>
      <c r="EF819"/>
      <c r="EG819"/>
      <c r="EH819"/>
      <c r="EI819"/>
      <c r="EJ819"/>
      <c r="EK819"/>
      <c r="EL819"/>
      <c r="EM819"/>
      <c r="EN819"/>
      <c r="EO819"/>
      <c r="EP819"/>
      <c r="EQ819"/>
      <c r="ER819"/>
      <c r="ES819"/>
      <c r="ET819"/>
      <c r="EU819"/>
      <c r="EV819"/>
      <c r="EW819"/>
      <c r="EX819"/>
      <c r="EY819"/>
      <c r="EZ819"/>
      <c r="FA819"/>
      <c r="FB819"/>
      <c r="FC819"/>
      <c r="FD819"/>
      <c r="FE819"/>
      <c r="FF819"/>
      <c r="FG819"/>
      <c r="FH819"/>
      <c r="FI819"/>
      <c r="FJ819"/>
      <c r="FK819"/>
      <c r="FL819"/>
      <c r="FM819"/>
      <c r="FN819"/>
      <c r="FO819"/>
      <c r="FP819"/>
      <c r="FQ819"/>
      <c r="FR819"/>
      <c r="FS819"/>
      <c r="FT819"/>
      <c r="FU819"/>
      <c r="FV819"/>
      <c r="FW819"/>
      <c r="FX819"/>
      <c r="FY819"/>
      <c r="FZ819"/>
      <c r="GA819"/>
      <c r="GB819"/>
      <c r="GC819"/>
      <c r="GD819"/>
      <c r="GE819"/>
      <c r="GF819"/>
      <c r="GG819"/>
      <c r="GH819"/>
      <c r="GI819"/>
      <c r="GJ819"/>
      <c r="GK819"/>
      <c r="GL819"/>
      <c r="GM819"/>
      <c r="GN819"/>
      <c r="GO819"/>
      <c r="GP819"/>
      <c r="GQ819"/>
      <c r="GR819"/>
      <c r="GS819"/>
      <c r="GT819"/>
      <c r="GU819"/>
      <c r="GV819"/>
      <c r="GW819"/>
      <c r="GX819"/>
      <c r="GY819"/>
      <c r="GZ819"/>
      <c r="HA819"/>
      <c r="HB819"/>
      <c r="HC819"/>
      <c r="HD819"/>
      <c r="HE819"/>
      <c r="HF819"/>
      <c r="HG819"/>
      <c r="HH819"/>
      <c r="HI819"/>
      <c r="HJ819"/>
      <c r="HK819"/>
      <c r="HL819"/>
      <c r="HM819"/>
      <c r="HN819"/>
      <c r="HO819"/>
      <c r="HP819"/>
      <c r="HQ819"/>
      <c r="HR819"/>
      <c r="HS819"/>
      <c r="HT819"/>
      <c r="HU819"/>
      <c r="HV819"/>
      <c r="HW819"/>
      <c r="HX819"/>
      <c r="HY819"/>
      <c r="HZ819"/>
      <c r="IA819"/>
    </row>
    <row r="820" spans="1:235" ht="11.25">
      <c r="A820" s="4"/>
      <c r="B820" s="4"/>
      <c r="C820" s="4"/>
      <c r="D820" s="158"/>
      <c r="E820" s="158"/>
      <c r="F820" s="158"/>
      <c r="G820" s="158"/>
      <c r="H820" s="158"/>
      <c r="I820" s="158"/>
      <c r="J820" s="158"/>
      <c r="K820" s="159"/>
      <c r="L820" s="159"/>
      <c r="M820" s="159"/>
      <c r="R820"/>
      <c r="S820"/>
      <c r="T820"/>
      <c r="U820"/>
      <c r="V820"/>
      <c r="W820"/>
      <c r="X820"/>
      <c r="Y820"/>
      <c r="Z820"/>
      <c r="AA820"/>
      <c r="AB820"/>
      <c r="AC820"/>
      <c r="AD820"/>
      <c r="AE820"/>
      <c r="AF820"/>
      <c r="AG820"/>
      <c r="AH820"/>
      <c r="AI820"/>
      <c r="AJ820"/>
      <c r="AK820"/>
      <c r="AL820"/>
      <c r="AM820"/>
      <c r="AN820"/>
      <c r="AO820"/>
      <c r="AP820"/>
      <c r="AQ820"/>
      <c r="AR820"/>
      <c r="AS820"/>
      <c r="AT820"/>
      <c r="AU820"/>
      <c r="AV820"/>
      <c r="AW820"/>
      <c r="AX820"/>
      <c r="AY820"/>
      <c r="AZ820"/>
      <c r="BA820"/>
      <c r="BB820"/>
      <c r="BC820"/>
      <c r="BD820"/>
      <c r="BE820"/>
      <c r="BF820"/>
      <c r="BG820"/>
      <c r="BH820"/>
      <c r="BI820"/>
      <c r="BJ820"/>
      <c r="BK820"/>
      <c r="BL820"/>
      <c r="BM820"/>
      <c r="BN820"/>
      <c r="BO820"/>
      <c r="BP820"/>
      <c r="BQ820"/>
      <c r="BR820"/>
      <c r="BS820"/>
      <c r="BT820"/>
      <c r="BU820"/>
      <c r="BV820"/>
      <c r="BW820"/>
      <c r="BX820"/>
      <c r="BY820"/>
      <c r="BZ820"/>
      <c r="CA820"/>
      <c r="CB820"/>
      <c r="CC820"/>
      <c r="CD820"/>
      <c r="CE820"/>
      <c r="CF820"/>
      <c r="CG820"/>
      <c r="CH820"/>
      <c r="CI820"/>
      <c r="CJ820"/>
      <c r="CK820"/>
      <c r="CL820"/>
      <c r="CM820"/>
      <c r="CN820"/>
      <c r="CO820"/>
      <c r="CP820"/>
      <c r="CQ820"/>
      <c r="CR820"/>
      <c r="CS820"/>
      <c r="CT820"/>
      <c r="CU820"/>
      <c r="CV820"/>
      <c r="CW820"/>
      <c r="CX820"/>
      <c r="CY820"/>
      <c r="CZ820"/>
      <c r="DA820"/>
      <c r="DB820"/>
      <c r="DC820"/>
      <c r="DD820"/>
      <c r="DE820"/>
      <c r="DF820"/>
      <c r="DG820"/>
      <c r="DH820"/>
      <c r="DI820"/>
      <c r="DJ820"/>
      <c r="DK820"/>
      <c r="DL820"/>
      <c r="DM820"/>
      <c r="DN820"/>
      <c r="DO820"/>
      <c r="DP820"/>
      <c r="DQ820"/>
      <c r="DR820"/>
      <c r="DS820"/>
      <c r="DT820"/>
      <c r="DU820"/>
      <c r="DV820"/>
      <c r="DW820"/>
      <c r="DX820"/>
      <c r="DY820"/>
      <c r="DZ820"/>
      <c r="EA820"/>
      <c r="EB820"/>
      <c r="EC820"/>
      <c r="ED820"/>
      <c r="EE820"/>
      <c r="EF820"/>
      <c r="EG820"/>
      <c r="EH820"/>
      <c r="EI820"/>
      <c r="EJ820"/>
      <c r="EK820"/>
      <c r="EL820"/>
      <c r="EM820"/>
      <c r="EN820"/>
      <c r="EO820"/>
      <c r="EP820"/>
      <c r="EQ820"/>
      <c r="ER820"/>
      <c r="ES820"/>
      <c r="ET820"/>
      <c r="EU820"/>
      <c r="EV820"/>
      <c r="EW820"/>
      <c r="EX820"/>
      <c r="EY820"/>
      <c r="EZ820"/>
      <c r="FA820"/>
      <c r="FB820"/>
      <c r="FC820"/>
      <c r="FD820"/>
      <c r="FE820"/>
      <c r="FF820"/>
      <c r="FG820"/>
      <c r="FH820"/>
      <c r="FI820"/>
      <c r="FJ820"/>
      <c r="FK820"/>
      <c r="FL820"/>
      <c r="FM820"/>
      <c r="FN820"/>
      <c r="FO820"/>
      <c r="FP820"/>
      <c r="FQ820"/>
      <c r="FR820"/>
      <c r="FS820"/>
      <c r="FT820"/>
      <c r="FU820"/>
      <c r="FV820"/>
      <c r="FW820"/>
      <c r="FX820"/>
      <c r="FY820"/>
      <c r="FZ820"/>
      <c r="GA820"/>
      <c r="GB820"/>
      <c r="GC820"/>
      <c r="GD820"/>
      <c r="GE820"/>
      <c r="GF820"/>
      <c r="GG820"/>
      <c r="GH820"/>
      <c r="GI820"/>
      <c r="GJ820"/>
      <c r="GK820"/>
      <c r="GL820"/>
      <c r="GM820"/>
      <c r="GN820"/>
      <c r="GO820"/>
      <c r="GP820"/>
      <c r="GQ820"/>
      <c r="GR820"/>
      <c r="GS820"/>
      <c r="GT820"/>
      <c r="GU820"/>
      <c r="GV820"/>
      <c r="GW820"/>
      <c r="GX820"/>
      <c r="GY820"/>
      <c r="GZ820"/>
      <c r="HA820"/>
      <c r="HB820"/>
      <c r="HC820"/>
      <c r="HD820"/>
      <c r="HE820"/>
      <c r="HF820"/>
      <c r="HG820"/>
      <c r="HH820"/>
      <c r="HI820"/>
      <c r="HJ820"/>
      <c r="HK820"/>
      <c r="HL820"/>
      <c r="HM820"/>
      <c r="HN820"/>
      <c r="HO820"/>
      <c r="HP820"/>
      <c r="HQ820"/>
      <c r="HR820"/>
      <c r="HS820"/>
      <c r="HT820"/>
      <c r="HU820"/>
      <c r="HV820"/>
      <c r="HW820"/>
      <c r="HX820"/>
      <c r="HY820"/>
      <c r="HZ820"/>
      <c r="IA820"/>
    </row>
    <row r="821" spans="1:235" ht="11.25">
      <c r="A821" s="4"/>
      <c r="B821" s="4"/>
      <c r="C821" s="4"/>
      <c r="D821" s="158"/>
      <c r="E821" s="158"/>
      <c r="F821" s="158"/>
      <c r="G821" s="158"/>
      <c r="H821" s="158"/>
      <c r="I821" s="158"/>
      <c r="J821" s="158"/>
      <c r="K821" s="159"/>
      <c r="L821" s="159"/>
      <c r="M821" s="159"/>
      <c r="R821"/>
      <c r="S821"/>
      <c r="T821"/>
      <c r="U821"/>
      <c r="V821"/>
      <c r="W821"/>
      <c r="X821"/>
      <c r="Y821"/>
      <c r="Z821"/>
      <c r="AA821"/>
      <c r="AB821"/>
      <c r="AC821"/>
      <c r="AD821"/>
      <c r="AE821"/>
      <c r="AF821"/>
      <c r="AG821"/>
      <c r="AH821"/>
      <c r="AI821"/>
      <c r="AJ821"/>
      <c r="AK821"/>
      <c r="AL821"/>
      <c r="AM821"/>
      <c r="AN821"/>
      <c r="AO821"/>
      <c r="AP821"/>
      <c r="AQ821"/>
      <c r="AR821"/>
      <c r="AS821"/>
      <c r="AT821"/>
      <c r="AU821"/>
      <c r="AV821"/>
      <c r="AW821"/>
      <c r="AX821"/>
      <c r="AY821"/>
      <c r="AZ821"/>
      <c r="BA821"/>
      <c r="BB821"/>
      <c r="BC821"/>
      <c r="BD821"/>
      <c r="BE821"/>
      <c r="BF821"/>
      <c r="BG821"/>
      <c r="BH821"/>
      <c r="BI821"/>
      <c r="BJ821"/>
      <c r="BK821"/>
      <c r="BL821"/>
      <c r="BM821"/>
      <c r="BN821"/>
      <c r="BO821"/>
      <c r="BP821"/>
      <c r="BQ821"/>
      <c r="BR821"/>
      <c r="BS821"/>
      <c r="BT821"/>
      <c r="BU821"/>
      <c r="BV821"/>
      <c r="BW821"/>
      <c r="BX821"/>
      <c r="BY821"/>
      <c r="BZ821"/>
      <c r="CA821"/>
      <c r="CB821"/>
      <c r="CC821"/>
      <c r="CD821"/>
      <c r="CE821"/>
      <c r="CF821"/>
      <c r="CG821"/>
      <c r="CH821"/>
      <c r="CI821"/>
      <c r="CJ821"/>
      <c r="CK821"/>
      <c r="CL821"/>
      <c r="CM821"/>
      <c r="CN821"/>
      <c r="CO821"/>
      <c r="CP821"/>
      <c r="CQ821"/>
      <c r="CR821"/>
      <c r="CS821"/>
      <c r="CT821"/>
      <c r="CU821"/>
      <c r="CV821"/>
      <c r="CW821"/>
      <c r="CX821"/>
      <c r="CY821"/>
      <c r="CZ821"/>
      <c r="DA821"/>
      <c r="DB821"/>
      <c r="DC821"/>
      <c r="DD821"/>
      <c r="DE821"/>
      <c r="DF821"/>
      <c r="DG821"/>
      <c r="DH821"/>
      <c r="DI821"/>
      <c r="DJ821"/>
      <c r="DK821"/>
      <c r="DL821"/>
      <c r="DM821"/>
      <c r="DN821"/>
      <c r="DO821"/>
      <c r="DP821"/>
      <c r="DQ821"/>
      <c r="DR821"/>
      <c r="DS821"/>
      <c r="DT821"/>
      <c r="DU821"/>
      <c r="DV821"/>
      <c r="DW821"/>
      <c r="DX821"/>
      <c r="DY821"/>
      <c r="DZ821"/>
      <c r="EA821"/>
      <c r="EB821"/>
      <c r="EC821"/>
      <c r="ED821"/>
      <c r="EE821"/>
      <c r="EF821"/>
      <c r="EG821"/>
      <c r="EH821"/>
      <c r="EI821"/>
      <c r="EJ821"/>
      <c r="EK821"/>
      <c r="EL821"/>
      <c r="EM821"/>
      <c r="EN821"/>
      <c r="EO821"/>
      <c r="EP821"/>
      <c r="EQ821"/>
      <c r="ER821"/>
      <c r="ES821"/>
      <c r="ET821"/>
      <c r="EU821"/>
      <c r="EV821"/>
      <c r="EW821"/>
      <c r="EX821"/>
      <c r="EY821"/>
      <c r="EZ821"/>
      <c r="FA821"/>
      <c r="FB821"/>
      <c r="FC821"/>
      <c r="FD821"/>
      <c r="FE821"/>
      <c r="FF821"/>
      <c r="FG821"/>
      <c r="FH821"/>
      <c r="FI821"/>
      <c r="FJ821"/>
      <c r="FK821"/>
      <c r="FL821"/>
      <c r="FM821"/>
      <c r="FN821"/>
      <c r="FO821"/>
      <c r="FP821"/>
      <c r="FQ821"/>
      <c r="FR821"/>
      <c r="FS821"/>
      <c r="FT821"/>
      <c r="FU821"/>
      <c r="FV821"/>
      <c r="FW821"/>
      <c r="FX821"/>
      <c r="FY821"/>
      <c r="FZ821"/>
      <c r="GA821"/>
      <c r="GB821"/>
      <c r="GC821"/>
      <c r="GD821"/>
      <c r="GE821"/>
      <c r="GF821"/>
      <c r="GG821"/>
      <c r="GH821"/>
      <c r="GI821"/>
      <c r="GJ821"/>
      <c r="GK821"/>
      <c r="GL821"/>
      <c r="GM821"/>
      <c r="GN821"/>
      <c r="GO821"/>
      <c r="GP821"/>
      <c r="GQ821"/>
      <c r="GR821"/>
      <c r="GS821"/>
      <c r="GT821"/>
      <c r="GU821"/>
      <c r="GV821"/>
      <c r="GW821"/>
      <c r="GX821"/>
      <c r="GY821"/>
      <c r="GZ821"/>
      <c r="HA821"/>
      <c r="HB821"/>
      <c r="HC821"/>
      <c r="HD821"/>
      <c r="HE821"/>
      <c r="HF821"/>
      <c r="HG821"/>
      <c r="HH821"/>
      <c r="HI821"/>
      <c r="HJ821"/>
      <c r="HK821"/>
      <c r="HL821"/>
      <c r="HM821"/>
      <c r="HN821"/>
      <c r="HO821"/>
      <c r="HP821"/>
      <c r="HQ821"/>
      <c r="HR821"/>
      <c r="HS821"/>
      <c r="HT821"/>
      <c r="HU821"/>
      <c r="HV821"/>
      <c r="HW821"/>
      <c r="HX821"/>
      <c r="HY821"/>
      <c r="HZ821"/>
      <c r="IA821"/>
    </row>
    <row r="822" spans="1:235" ht="11.25">
      <c r="A822" s="4"/>
      <c r="B822" s="4"/>
      <c r="C822" s="4"/>
      <c r="D822" s="158"/>
      <c r="E822" s="158"/>
      <c r="F822" s="158"/>
      <c r="G822" s="158"/>
      <c r="H822" s="158"/>
      <c r="I822" s="158"/>
      <c r="J822" s="158"/>
      <c r="K822" s="159"/>
      <c r="L822" s="159"/>
      <c r="M822" s="159"/>
      <c r="R822"/>
      <c r="S822"/>
      <c r="T822"/>
      <c r="U822"/>
      <c r="V822"/>
      <c r="W822"/>
      <c r="X822"/>
      <c r="Y822"/>
      <c r="Z822"/>
      <c r="AA822"/>
      <c r="AB822"/>
      <c r="AC822"/>
      <c r="AD822"/>
      <c r="AE822"/>
      <c r="AF822"/>
      <c r="AG822"/>
      <c r="AH822"/>
      <c r="AI822"/>
      <c r="AJ822"/>
      <c r="AK822"/>
      <c r="AL822"/>
      <c r="AM822"/>
      <c r="AN822"/>
      <c r="AO822"/>
      <c r="AP822"/>
      <c r="AQ822"/>
      <c r="AR822"/>
      <c r="AS822"/>
      <c r="AT822"/>
      <c r="AU822"/>
      <c r="AV822"/>
      <c r="AW822"/>
      <c r="AX822"/>
      <c r="AY822"/>
      <c r="AZ822"/>
      <c r="BA822"/>
      <c r="BB822"/>
      <c r="BC822"/>
      <c r="BD822"/>
      <c r="BE822"/>
      <c r="BF822"/>
      <c r="BG822"/>
      <c r="BH822"/>
      <c r="BI822"/>
      <c r="BJ822"/>
      <c r="BK822"/>
      <c r="BL822"/>
      <c r="BM822"/>
      <c r="BN822"/>
      <c r="BO822"/>
      <c r="BP822"/>
      <c r="BQ822"/>
      <c r="BR822"/>
      <c r="BS822"/>
      <c r="BT822"/>
      <c r="BU822"/>
      <c r="BV822"/>
      <c r="BW822"/>
      <c r="BX822"/>
      <c r="BY822"/>
      <c r="BZ822"/>
      <c r="CA822"/>
      <c r="CB822"/>
      <c r="CC822"/>
      <c r="CD822"/>
      <c r="CE822"/>
      <c r="CF822"/>
      <c r="CG822"/>
      <c r="CH822"/>
      <c r="CI822"/>
      <c r="CJ822"/>
      <c r="CK822"/>
      <c r="CL822"/>
      <c r="CM822"/>
      <c r="CN822"/>
      <c r="CO822"/>
      <c r="CP822"/>
      <c r="CQ822"/>
      <c r="CR822"/>
      <c r="CS822"/>
      <c r="CT822"/>
      <c r="CU822"/>
      <c r="CV822"/>
      <c r="CW822"/>
      <c r="CX822"/>
      <c r="CY822"/>
      <c r="CZ822"/>
      <c r="DA822"/>
      <c r="DB822"/>
      <c r="DC822"/>
      <c r="DD822"/>
      <c r="DE822"/>
      <c r="DF822"/>
      <c r="DG822"/>
      <c r="DH822"/>
      <c r="DI822"/>
      <c r="DJ822"/>
      <c r="DK822"/>
      <c r="DL822"/>
      <c r="DM822"/>
      <c r="DN822"/>
      <c r="DO822"/>
      <c r="DP822"/>
      <c r="DQ822"/>
      <c r="DR822"/>
      <c r="DS822"/>
      <c r="DT822"/>
      <c r="DU822"/>
      <c r="DV822"/>
      <c r="DW822"/>
      <c r="DX822"/>
      <c r="DY822"/>
      <c r="DZ822"/>
      <c r="EA822"/>
      <c r="EB822"/>
      <c r="EC822"/>
      <c r="ED822"/>
      <c r="EE822"/>
      <c r="EF822"/>
      <c r="EG822"/>
      <c r="EH822"/>
      <c r="EI822"/>
      <c r="EJ822"/>
      <c r="EK822"/>
      <c r="EL822"/>
      <c r="EM822"/>
      <c r="EN822"/>
      <c r="EO822"/>
      <c r="EP822"/>
      <c r="EQ822"/>
      <c r="ER822"/>
      <c r="ES822"/>
      <c r="ET822"/>
      <c r="EU822"/>
      <c r="EV822"/>
      <c r="EW822"/>
      <c r="EX822"/>
      <c r="EY822"/>
      <c r="EZ822"/>
      <c r="FA822"/>
      <c r="FB822"/>
      <c r="FC822"/>
      <c r="FD822"/>
      <c r="FE822"/>
      <c r="FF822"/>
      <c r="FG822"/>
      <c r="FH822"/>
      <c r="FI822"/>
      <c r="FJ822"/>
      <c r="FK822"/>
      <c r="FL822"/>
      <c r="FM822"/>
      <c r="FN822"/>
      <c r="FO822"/>
      <c r="FP822"/>
      <c r="FQ822"/>
      <c r="FR822"/>
      <c r="FS822"/>
      <c r="FT822"/>
      <c r="FU822"/>
      <c r="FV822"/>
      <c r="FW822"/>
      <c r="FX822"/>
      <c r="FY822"/>
      <c r="FZ822"/>
      <c r="GA822"/>
      <c r="GB822"/>
      <c r="GC822"/>
      <c r="GD822"/>
      <c r="GE822"/>
      <c r="GF822"/>
      <c r="GG822"/>
      <c r="GH822"/>
      <c r="GI822"/>
      <c r="GJ822"/>
      <c r="GK822"/>
      <c r="GL822"/>
      <c r="GM822"/>
      <c r="GN822"/>
      <c r="GO822"/>
      <c r="GP822"/>
      <c r="GQ822"/>
      <c r="GR822"/>
      <c r="GS822"/>
      <c r="GT822"/>
      <c r="GU822"/>
      <c r="GV822"/>
      <c r="GW822"/>
      <c r="GX822"/>
      <c r="GY822"/>
      <c r="GZ822"/>
      <c r="HA822"/>
      <c r="HB822"/>
      <c r="HC822"/>
      <c r="HD822"/>
      <c r="HE822"/>
      <c r="HF822"/>
      <c r="HG822"/>
      <c r="HH822"/>
      <c r="HI822"/>
      <c r="HJ822"/>
      <c r="HK822"/>
      <c r="HL822"/>
      <c r="HM822"/>
      <c r="HN822"/>
      <c r="HO822"/>
      <c r="HP822"/>
      <c r="HQ822"/>
      <c r="HR822"/>
      <c r="HS822"/>
      <c r="HT822"/>
      <c r="HU822"/>
      <c r="HV822"/>
      <c r="HW822"/>
      <c r="HX822"/>
      <c r="HY822"/>
      <c r="HZ822"/>
      <c r="IA822"/>
    </row>
    <row r="823" spans="1:235" ht="11.25">
      <c r="A823" s="4"/>
      <c r="B823" s="4"/>
      <c r="C823" s="4"/>
      <c r="D823" s="158"/>
      <c r="E823" s="158"/>
      <c r="F823" s="158"/>
      <c r="G823" s="158"/>
      <c r="H823" s="158"/>
      <c r="I823" s="158"/>
      <c r="J823" s="158"/>
      <c r="K823" s="159"/>
      <c r="L823" s="159"/>
      <c r="M823" s="159"/>
      <c r="R823"/>
      <c r="S823"/>
      <c r="T823"/>
      <c r="U823"/>
      <c r="V823"/>
      <c r="W823"/>
      <c r="X823"/>
      <c r="Y823"/>
      <c r="Z823"/>
      <c r="AA823"/>
      <c r="AB823"/>
      <c r="AC823"/>
      <c r="AD823"/>
      <c r="AE823"/>
      <c r="AF823"/>
      <c r="AG823"/>
      <c r="AH823"/>
      <c r="AI823"/>
      <c r="AJ823"/>
      <c r="AK823"/>
      <c r="AL823"/>
      <c r="AM823"/>
      <c r="AN823"/>
      <c r="AO823"/>
      <c r="AP823"/>
      <c r="AQ823"/>
      <c r="AR823"/>
      <c r="AS823"/>
      <c r="AT823"/>
      <c r="AU823"/>
      <c r="AV823"/>
      <c r="AW823"/>
      <c r="AX823"/>
      <c r="AY823"/>
      <c r="AZ823"/>
      <c r="BA823"/>
      <c r="BB823"/>
      <c r="BC823"/>
      <c r="BD823"/>
      <c r="BE823"/>
      <c r="BF823"/>
      <c r="BG823"/>
      <c r="BH823"/>
      <c r="BI823"/>
      <c r="BJ823"/>
      <c r="BK823"/>
      <c r="BL823"/>
      <c r="BM823"/>
      <c r="BN823"/>
      <c r="BO823"/>
      <c r="BP823"/>
      <c r="BQ823"/>
      <c r="BR823"/>
      <c r="BS823"/>
      <c r="BT823"/>
      <c r="BU823"/>
      <c r="BV823"/>
      <c r="BW823"/>
      <c r="BX823"/>
      <c r="BY823"/>
      <c r="BZ823"/>
      <c r="CA823"/>
      <c r="CB823"/>
      <c r="CC823"/>
      <c r="CD823"/>
      <c r="CE823"/>
      <c r="CF823"/>
      <c r="CG823"/>
      <c r="CH823"/>
      <c r="CI823"/>
      <c r="CJ823"/>
      <c r="CK823"/>
      <c r="CL823"/>
      <c r="CM823"/>
      <c r="CN823"/>
      <c r="CO823"/>
      <c r="CP823"/>
      <c r="CQ823"/>
      <c r="CR823"/>
      <c r="CS823"/>
      <c r="CT823"/>
      <c r="CU823"/>
      <c r="CV823"/>
      <c r="CW823"/>
      <c r="CX823"/>
      <c r="CY823"/>
      <c r="CZ823"/>
      <c r="DA823"/>
      <c r="DB823"/>
      <c r="DC823"/>
      <c r="DD823"/>
      <c r="DE823"/>
      <c r="DF823"/>
      <c r="DG823"/>
      <c r="DH823"/>
      <c r="DI823"/>
      <c r="DJ823"/>
      <c r="DK823"/>
      <c r="DL823"/>
      <c r="DM823"/>
      <c r="DN823"/>
      <c r="DO823"/>
      <c r="DP823"/>
      <c r="DQ823"/>
      <c r="DR823"/>
      <c r="DS823"/>
      <c r="DT823"/>
      <c r="DU823"/>
      <c r="DV823"/>
      <c r="DW823"/>
      <c r="DX823"/>
      <c r="DY823"/>
      <c r="DZ823"/>
      <c r="EA823"/>
      <c r="EB823"/>
      <c r="EC823"/>
      <c r="ED823"/>
      <c r="EE823"/>
      <c r="EF823"/>
      <c r="EG823"/>
      <c r="EH823"/>
      <c r="EI823"/>
      <c r="EJ823"/>
      <c r="EK823"/>
      <c r="EL823"/>
      <c r="EM823"/>
      <c r="EN823"/>
      <c r="EO823"/>
      <c r="EP823"/>
      <c r="EQ823"/>
      <c r="ER823"/>
      <c r="ES823"/>
      <c r="ET823"/>
      <c r="EU823"/>
      <c r="EV823"/>
      <c r="EW823"/>
      <c r="EX823"/>
      <c r="EY823"/>
      <c r="EZ823"/>
      <c r="FA823"/>
      <c r="FB823"/>
      <c r="FC823"/>
      <c r="FD823"/>
      <c r="FE823"/>
      <c r="FF823"/>
      <c r="FG823"/>
      <c r="FH823"/>
      <c r="FI823"/>
      <c r="FJ823"/>
      <c r="FK823"/>
      <c r="FL823"/>
      <c r="FM823"/>
      <c r="FN823"/>
      <c r="FO823"/>
      <c r="FP823"/>
      <c r="FQ823"/>
      <c r="FR823"/>
      <c r="FS823"/>
      <c r="FT823"/>
      <c r="FU823"/>
      <c r="FV823"/>
      <c r="FW823"/>
      <c r="FX823"/>
      <c r="FY823"/>
      <c r="FZ823"/>
      <c r="GA823"/>
      <c r="GB823"/>
      <c r="GC823"/>
      <c r="GD823"/>
      <c r="GE823"/>
      <c r="GF823"/>
      <c r="GG823"/>
      <c r="GH823"/>
      <c r="GI823"/>
      <c r="GJ823"/>
      <c r="GK823"/>
      <c r="GL823"/>
      <c r="GM823"/>
      <c r="GN823"/>
      <c r="GO823"/>
      <c r="GP823"/>
      <c r="GQ823"/>
      <c r="GR823"/>
      <c r="GS823"/>
      <c r="GT823"/>
      <c r="GU823"/>
      <c r="GV823"/>
      <c r="GW823"/>
      <c r="GX823"/>
      <c r="GY823"/>
      <c r="GZ823"/>
      <c r="HA823"/>
      <c r="HB823"/>
      <c r="HC823"/>
      <c r="HD823"/>
      <c r="HE823"/>
      <c r="HF823"/>
      <c r="HG823"/>
      <c r="HH823"/>
      <c r="HI823"/>
      <c r="HJ823"/>
      <c r="HK823"/>
      <c r="HL823"/>
      <c r="HM823"/>
      <c r="HN823"/>
      <c r="HO823"/>
      <c r="HP823"/>
      <c r="HQ823"/>
      <c r="HR823"/>
      <c r="HS823"/>
      <c r="HT823"/>
      <c r="HU823"/>
      <c r="HV823"/>
      <c r="HW823"/>
      <c r="HX823"/>
      <c r="HY823"/>
      <c r="HZ823"/>
      <c r="IA823"/>
    </row>
    <row r="824" spans="1:235" ht="11.25">
      <c r="A824" s="2"/>
      <c r="B824" s="2"/>
      <c r="C824" s="2"/>
      <c r="D824" s="159"/>
      <c r="E824" s="159"/>
      <c r="F824" s="159"/>
      <c r="G824" s="159"/>
      <c r="H824" s="159"/>
      <c r="I824" s="159"/>
      <c r="J824" s="159"/>
      <c r="K824" s="159"/>
      <c r="L824" s="159"/>
      <c r="M824" s="159"/>
      <c r="R824"/>
      <c r="S824"/>
      <c r="T824"/>
      <c r="U824"/>
      <c r="V824"/>
      <c r="W824"/>
      <c r="X824"/>
      <c r="Y824"/>
      <c r="Z824"/>
      <c r="AA824"/>
      <c r="AB824"/>
      <c r="AC824"/>
      <c r="AD824"/>
      <c r="AE824"/>
      <c r="AF824"/>
      <c r="AG824"/>
      <c r="AH824"/>
      <c r="AI824"/>
      <c r="AJ824"/>
      <c r="AK824"/>
      <c r="AL824"/>
      <c r="AM824"/>
      <c r="AN824"/>
      <c r="AO824"/>
      <c r="AP824"/>
      <c r="AQ824"/>
      <c r="AR824"/>
      <c r="AS824"/>
      <c r="AT824"/>
      <c r="AU824"/>
      <c r="AV824"/>
      <c r="AW824"/>
      <c r="AX824"/>
      <c r="AY824"/>
      <c r="AZ824"/>
      <c r="BA824"/>
      <c r="BB824"/>
      <c r="BC824"/>
      <c r="BD824"/>
      <c r="BE824"/>
      <c r="BF824"/>
      <c r="BG824"/>
      <c r="BH824"/>
      <c r="BI824"/>
      <c r="BJ824"/>
      <c r="BK824"/>
      <c r="BL824"/>
      <c r="BM824"/>
      <c r="BN824"/>
      <c r="BO824"/>
      <c r="BP824"/>
      <c r="BQ824"/>
      <c r="BR824"/>
      <c r="BS824"/>
      <c r="BT824"/>
      <c r="BU824"/>
      <c r="BV824"/>
      <c r="BW824"/>
      <c r="BX824"/>
      <c r="BY824"/>
      <c r="BZ824"/>
      <c r="CA824"/>
      <c r="CB824"/>
      <c r="CC824"/>
      <c r="CD824"/>
      <c r="CE824"/>
      <c r="CF824"/>
      <c r="CG824"/>
      <c r="CH824"/>
      <c r="CI824"/>
      <c r="CJ824"/>
      <c r="CK824"/>
      <c r="CL824"/>
      <c r="CM824"/>
      <c r="CN824"/>
      <c r="CO824"/>
      <c r="CP824"/>
      <c r="CQ824"/>
      <c r="CR824"/>
      <c r="CS824"/>
      <c r="CT824"/>
      <c r="CU824"/>
      <c r="CV824"/>
      <c r="CW824"/>
      <c r="CX824"/>
      <c r="CY824"/>
      <c r="CZ824"/>
      <c r="DA824"/>
      <c r="DB824"/>
      <c r="DC824"/>
      <c r="DD824"/>
      <c r="DE824"/>
      <c r="DF824"/>
      <c r="DG824"/>
      <c r="DH824"/>
      <c r="DI824"/>
      <c r="DJ824"/>
      <c r="DK824"/>
      <c r="DL824"/>
      <c r="DM824"/>
      <c r="DN824"/>
      <c r="DO824"/>
      <c r="DP824"/>
      <c r="DQ824"/>
      <c r="DR824"/>
      <c r="DS824"/>
      <c r="DT824"/>
      <c r="DU824"/>
      <c r="DV824"/>
      <c r="DW824"/>
      <c r="DX824"/>
      <c r="DY824"/>
      <c r="DZ824"/>
      <c r="EA824"/>
      <c r="EB824"/>
      <c r="EC824"/>
      <c r="ED824"/>
      <c r="EE824"/>
      <c r="EF824"/>
      <c r="EG824"/>
      <c r="EH824"/>
      <c r="EI824"/>
      <c r="EJ824"/>
      <c r="EK824"/>
      <c r="EL824"/>
      <c r="EM824"/>
      <c r="EN824"/>
      <c r="EO824"/>
      <c r="EP824"/>
      <c r="EQ824"/>
      <c r="ER824"/>
      <c r="ES824"/>
      <c r="ET824"/>
      <c r="EU824"/>
      <c r="EV824"/>
      <c r="EW824"/>
      <c r="EX824"/>
      <c r="EY824"/>
      <c r="EZ824"/>
      <c r="FA824"/>
      <c r="FB824"/>
      <c r="FC824"/>
      <c r="FD824"/>
      <c r="FE824"/>
      <c r="FF824"/>
      <c r="FG824"/>
      <c r="FH824"/>
      <c r="FI824"/>
      <c r="FJ824"/>
      <c r="FK824"/>
      <c r="FL824"/>
      <c r="FM824"/>
      <c r="FN824"/>
      <c r="FO824"/>
      <c r="FP824"/>
      <c r="FQ824"/>
      <c r="FR824"/>
      <c r="FS824"/>
      <c r="FT824"/>
      <c r="FU824"/>
      <c r="FV824"/>
      <c r="FW824"/>
      <c r="FX824"/>
      <c r="FY824"/>
      <c r="FZ824"/>
      <c r="GA824"/>
      <c r="GB824"/>
      <c r="GC824"/>
      <c r="GD824"/>
      <c r="GE824"/>
      <c r="GF824"/>
      <c r="GG824"/>
      <c r="GH824"/>
      <c r="GI824"/>
      <c r="GJ824"/>
      <c r="GK824"/>
      <c r="GL824"/>
      <c r="GM824"/>
      <c r="GN824"/>
      <c r="GO824"/>
      <c r="GP824"/>
      <c r="GQ824"/>
      <c r="GR824"/>
      <c r="GS824"/>
      <c r="GT824"/>
      <c r="GU824"/>
      <c r="GV824"/>
      <c r="GW824"/>
      <c r="GX824"/>
      <c r="GY824"/>
      <c r="GZ824"/>
      <c r="HA824"/>
      <c r="HB824"/>
      <c r="HC824"/>
      <c r="HD824"/>
      <c r="HE824"/>
      <c r="HF824"/>
      <c r="HG824"/>
      <c r="HH824"/>
      <c r="HI824"/>
      <c r="HJ824"/>
      <c r="HK824"/>
      <c r="HL824"/>
      <c r="HM824"/>
      <c r="HN824"/>
      <c r="HO824"/>
      <c r="HP824"/>
      <c r="HQ824"/>
      <c r="HR824"/>
      <c r="HS824"/>
      <c r="HT824"/>
      <c r="HU824"/>
      <c r="HV824"/>
      <c r="HW824"/>
      <c r="HX824"/>
      <c r="HY824"/>
      <c r="HZ824"/>
      <c r="IA824"/>
    </row>
    <row r="825" spans="1:235" ht="11.25">
      <c r="A825" s="2"/>
      <c r="B825" s="2"/>
      <c r="C825" s="2"/>
      <c r="D825" s="159"/>
      <c r="E825" s="159"/>
      <c r="F825" s="159"/>
      <c r="G825" s="159"/>
      <c r="H825" s="159"/>
      <c r="I825" s="159"/>
      <c r="J825" s="159"/>
      <c r="K825" s="159"/>
      <c r="L825" s="159"/>
      <c r="M825" s="159"/>
      <c r="R825"/>
      <c r="S825"/>
      <c r="T825"/>
      <c r="U825"/>
      <c r="V825"/>
      <c r="W825"/>
      <c r="X825"/>
      <c r="Y825"/>
      <c r="Z825"/>
      <c r="AA825"/>
      <c r="AB825"/>
      <c r="AC825"/>
      <c r="AD825"/>
      <c r="AE825"/>
      <c r="AF825"/>
      <c r="AG825"/>
      <c r="AH825"/>
      <c r="AI825"/>
      <c r="AJ825"/>
      <c r="AK825"/>
      <c r="AL825"/>
      <c r="AM825"/>
      <c r="AN825"/>
      <c r="AO825"/>
      <c r="AP825"/>
      <c r="AQ825"/>
      <c r="AR825"/>
      <c r="AS825"/>
      <c r="AT825"/>
      <c r="AU825"/>
      <c r="AV825"/>
      <c r="AW825"/>
      <c r="AX825"/>
      <c r="AY825"/>
      <c r="AZ825"/>
      <c r="BA825"/>
      <c r="BB825"/>
      <c r="BC825"/>
      <c r="BD825"/>
      <c r="BE825"/>
      <c r="BF825"/>
      <c r="BG825"/>
      <c r="BH825"/>
      <c r="BI825"/>
      <c r="BJ825"/>
      <c r="BK825"/>
      <c r="BL825"/>
      <c r="BM825"/>
      <c r="BN825"/>
      <c r="BO825"/>
      <c r="BP825"/>
      <c r="BQ825"/>
      <c r="BR825"/>
      <c r="BS825"/>
      <c r="BT825"/>
      <c r="BU825"/>
      <c r="BV825"/>
      <c r="BW825"/>
      <c r="BX825"/>
      <c r="BY825"/>
      <c r="BZ825"/>
      <c r="CA825"/>
      <c r="CB825"/>
      <c r="CC825"/>
      <c r="CD825"/>
      <c r="CE825"/>
      <c r="CF825"/>
      <c r="CG825"/>
      <c r="CH825"/>
      <c r="CI825"/>
      <c r="CJ825"/>
      <c r="CK825"/>
      <c r="CL825"/>
      <c r="CM825"/>
      <c r="CN825"/>
      <c r="CO825"/>
      <c r="CP825"/>
      <c r="CQ825"/>
      <c r="CR825"/>
      <c r="CS825"/>
      <c r="CT825"/>
      <c r="CU825"/>
      <c r="CV825"/>
      <c r="CW825"/>
      <c r="CX825"/>
      <c r="CY825"/>
      <c r="CZ825"/>
      <c r="DA825"/>
      <c r="DB825"/>
      <c r="DC825"/>
      <c r="DD825"/>
      <c r="DE825"/>
      <c r="DF825"/>
      <c r="DG825"/>
      <c r="DH825"/>
      <c r="DI825"/>
      <c r="DJ825"/>
      <c r="DK825"/>
      <c r="DL825"/>
      <c r="DM825"/>
      <c r="DN825"/>
      <c r="DO825"/>
      <c r="DP825"/>
      <c r="DQ825"/>
      <c r="DR825"/>
      <c r="DS825"/>
      <c r="DT825"/>
      <c r="DU825"/>
      <c r="DV825"/>
      <c r="DW825"/>
      <c r="DX825"/>
      <c r="DY825"/>
      <c r="DZ825"/>
      <c r="EA825"/>
      <c r="EB825"/>
      <c r="EC825"/>
      <c r="ED825"/>
      <c r="EE825"/>
      <c r="EF825"/>
      <c r="EG825"/>
      <c r="EH825"/>
      <c r="EI825"/>
      <c r="EJ825"/>
      <c r="EK825"/>
      <c r="EL825"/>
      <c r="EM825"/>
      <c r="EN825"/>
      <c r="EO825"/>
      <c r="EP825"/>
      <c r="EQ825"/>
      <c r="ER825"/>
      <c r="ES825"/>
      <c r="ET825"/>
      <c r="EU825"/>
      <c r="EV825"/>
      <c r="EW825"/>
      <c r="EX825"/>
      <c r="EY825"/>
      <c r="EZ825"/>
      <c r="FA825"/>
      <c r="FB825"/>
      <c r="FC825"/>
      <c r="FD825"/>
      <c r="FE825"/>
      <c r="FF825"/>
      <c r="FG825"/>
      <c r="FH825"/>
      <c r="FI825"/>
      <c r="FJ825"/>
      <c r="FK825"/>
      <c r="FL825"/>
      <c r="FM825"/>
      <c r="FN825"/>
      <c r="FO825"/>
      <c r="FP825"/>
      <c r="FQ825"/>
      <c r="FR825"/>
      <c r="FS825"/>
      <c r="FT825"/>
      <c r="FU825"/>
      <c r="FV825"/>
      <c r="FW825"/>
      <c r="FX825"/>
      <c r="FY825"/>
      <c r="FZ825"/>
      <c r="GA825"/>
      <c r="GB825"/>
      <c r="GC825"/>
      <c r="GD825"/>
      <c r="GE825"/>
      <c r="GF825"/>
      <c r="GG825"/>
      <c r="GH825"/>
      <c r="GI825"/>
      <c r="GJ825"/>
      <c r="GK825"/>
      <c r="GL825"/>
      <c r="GM825"/>
      <c r="GN825"/>
      <c r="GO825"/>
      <c r="GP825"/>
      <c r="GQ825"/>
      <c r="GR825"/>
      <c r="GS825"/>
      <c r="GT825"/>
      <c r="GU825"/>
      <c r="GV825"/>
      <c r="GW825"/>
      <c r="GX825"/>
      <c r="GY825"/>
      <c r="GZ825"/>
      <c r="HA825"/>
      <c r="HB825"/>
      <c r="HC825"/>
      <c r="HD825"/>
      <c r="HE825"/>
      <c r="HF825"/>
      <c r="HG825"/>
      <c r="HH825"/>
      <c r="HI825"/>
      <c r="HJ825"/>
      <c r="HK825"/>
      <c r="HL825"/>
      <c r="HM825"/>
      <c r="HN825"/>
      <c r="HO825"/>
      <c r="HP825"/>
      <c r="HQ825"/>
      <c r="HR825"/>
      <c r="HS825"/>
      <c r="HT825"/>
      <c r="HU825"/>
      <c r="HV825"/>
      <c r="HW825"/>
      <c r="HX825"/>
      <c r="HY825"/>
      <c r="HZ825"/>
      <c r="IA825"/>
    </row>
    <row r="826" spans="1:235" ht="11.25">
      <c r="A826" s="2"/>
      <c r="B826" s="2"/>
      <c r="C826" s="2"/>
      <c r="D826" s="159"/>
      <c r="E826" s="159"/>
      <c r="F826" s="159"/>
      <c r="G826" s="159"/>
      <c r="H826" s="159"/>
      <c r="I826" s="159"/>
      <c r="J826" s="159"/>
      <c r="K826" s="159"/>
      <c r="L826" s="159"/>
      <c r="M826" s="159"/>
      <c r="R826"/>
      <c r="S826"/>
      <c r="T826"/>
      <c r="U826"/>
      <c r="V826"/>
      <c r="W826"/>
      <c r="X826"/>
      <c r="Y826"/>
      <c r="Z826"/>
      <c r="AA826"/>
      <c r="AB826"/>
      <c r="AC826"/>
      <c r="AD826"/>
      <c r="AE826"/>
      <c r="AF826"/>
      <c r="AG826"/>
      <c r="AH826"/>
      <c r="AI826"/>
      <c r="AJ826"/>
      <c r="AK826"/>
      <c r="AL826"/>
      <c r="AM826"/>
      <c r="AN826"/>
      <c r="AO826"/>
      <c r="AP826"/>
      <c r="AQ826"/>
      <c r="AR826"/>
      <c r="AS826"/>
      <c r="AT826"/>
      <c r="AU826"/>
      <c r="AV826"/>
      <c r="AW826"/>
      <c r="AX826"/>
      <c r="AY826"/>
      <c r="AZ826"/>
      <c r="BA826"/>
      <c r="BB826"/>
      <c r="BC826"/>
      <c r="BD826"/>
      <c r="BE826"/>
      <c r="BF826"/>
      <c r="BG826"/>
      <c r="BH826"/>
      <c r="BI826"/>
      <c r="BJ826"/>
      <c r="BK826"/>
      <c r="BL826"/>
      <c r="BM826"/>
      <c r="BN826"/>
      <c r="BO826"/>
      <c r="BP826"/>
      <c r="BQ826"/>
      <c r="BR826"/>
      <c r="BS826"/>
      <c r="BT826"/>
      <c r="BU826"/>
      <c r="BV826"/>
      <c r="BW826"/>
      <c r="BX826"/>
      <c r="BY826"/>
      <c r="BZ826"/>
      <c r="CA826"/>
      <c r="CB826"/>
      <c r="CC826"/>
      <c r="CD826"/>
      <c r="CE826"/>
      <c r="CF826"/>
      <c r="CG826"/>
      <c r="CH826"/>
      <c r="CI826"/>
      <c r="CJ826"/>
      <c r="CK826"/>
      <c r="CL826"/>
      <c r="CM826"/>
      <c r="CN826"/>
      <c r="CO826"/>
      <c r="CP826"/>
      <c r="CQ826"/>
      <c r="CR826"/>
      <c r="CS826"/>
      <c r="CT826"/>
      <c r="CU826"/>
      <c r="CV826"/>
      <c r="CW826"/>
      <c r="CX826"/>
      <c r="CY826"/>
      <c r="CZ826"/>
      <c r="DA826"/>
      <c r="DB826"/>
      <c r="DC826"/>
      <c r="DD826"/>
      <c r="DE826"/>
      <c r="DF826"/>
      <c r="DG826"/>
      <c r="DH826"/>
      <c r="DI826"/>
      <c r="DJ826"/>
      <c r="DK826"/>
      <c r="DL826"/>
      <c r="DM826"/>
      <c r="DN826"/>
      <c r="DO826"/>
      <c r="DP826"/>
      <c r="DQ826"/>
      <c r="DR826"/>
      <c r="DS826"/>
      <c r="DT826"/>
      <c r="DU826"/>
      <c r="DV826"/>
      <c r="DW826"/>
      <c r="DX826"/>
      <c r="DY826"/>
      <c r="DZ826"/>
      <c r="EA826"/>
      <c r="EB826"/>
      <c r="EC826"/>
      <c r="ED826"/>
      <c r="EE826"/>
      <c r="EF826"/>
      <c r="EG826"/>
      <c r="EH826"/>
      <c r="EI826"/>
      <c r="EJ826"/>
      <c r="EK826"/>
      <c r="EL826"/>
      <c r="EM826"/>
      <c r="EN826"/>
      <c r="EO826"/>
      <c r="EP826"/>
      <c r="EQ826"/>
      <c r="ER826"/>
      <c r="ES826"/>
      <c r="ET826"/>
      <c r="EU826"/>
      <c r="EV826"/>
      <c r="EW826"/>
      <c r="EX826"/>
      <c r="EY826"/>
      <c r="EZ826"/>
      <c r="FA826"/>
      <c r="FB826"/>
      <c r="FC826"/>
      <c r="FD826"/>
      <c r="FE826"/>
      <c r="FF826"/>
      <c r="FG826"/>
      <c r="FH826"/>
      <c r="FI826"/>
      <c r="FJ826"/>
      <c r="FK826"/>
      <c r="FL826"/>
      <c r="FM826"/>
      <c r="FN826"/>
      <c r="FO826"/>
      <c r="FP826"/>
      <c r="FQ826"/>
      <c r="FR826"/>
      <c r="FS826"/>
      <c r="FT826"/>
      <c r="FU826"/>
      <c r="FV826"/>
      <c r="FW826"/>
      <c r="FX826"/>
      <c r="FY826"/>
      <c r="FZ826"/>
      <c r="GA826"/>
      <c r="GB826"/>
      <c r="GC826"/>
      <c r="GD826"/>
      <c r="GE826"/>
      <c r="GF826"/>
      <c r="GG826"/>
      <c r="GH826"/>
      <c r="GI826"/>
      <c r="GJ826"/>
      <c r="GK826"/>
      <c r="GL826"/>
      <c r="GM826"/>
      <c r="GN826"/>
      <c r="GO826"/>
      <c r="GP826"/>
      <c r="GQ826"/>
      <c r="GR826"/>
      <c r="GS826"/>
      <c r="GT826"/>
      <c r="GU826"/>
      <c r="GV826"/>
      <c r="GW826"/>
      <c r="GX826"/>
      <c r="GY826"/>
      <c r="GZ826"/>
      <c r="HA826"/>
      <c r="HB826"/>
      <c r="HC826"/>
      <c r="HD826"/>
      <c r="HE826"/>
      <c r="HF826"/>
      <c r="HG826"/>
      <c r="HH826"/>
      <c r="HI826"/>
      <c r="HJ826"/>
      <c r="HK826"/>
      <c r="HL826"/>
      <c r="HM826"/>
      <c r="HN826"/>
      <c r="HO826"/>
      <c r="HP826"/>
      <c r="HQ826"/>
      <c r="HR826"/>
      <c r="HS826"/>
      <c r="HT826"/>
      <c r="HU826"/>
      <c r="HV826"/>
      <c r="HW826"/>
      <c r="HX826"/>
      <c r="HY826"/>
      <c r="HZ826"/>
      <c r="IA826"/>
    </row>
    <row r="827" spans="1:235" ht="11.25">
      <c r="A827" s="2"/>
      <c r="B827" s="2"/>
      <c r="C827" s="2"/>
      <c r="D827" s="159"/>
      <c r="E827" s="159"/>
      <c r="F827" s="159"/>
      <c r="G827" s="159"/>
      <c r="H827" s="159"/>
      <c r="I827" s="159"/>
      <c r="J827" s="159"/>
      <c r="K827" s="159"/>
      <c r="L827" s="159"/>
      <c r="M827" s="159"/>
      <c r="R827"/>
      <c r="S827"/>
      <c r="T827"/>
      <c r="U827"/>
      <c r="V827"/>
      <c r="W827"/>
      <c r="X827"/>
      <c r="Y827"/>
      <c r="Z827"/>
      <c r="AA827"/>
      <c r="AB827"/>
      <c r="AC827"/>
      <c r="AD827"/>
      <c r="AE827"/>
      <c r="AF827"/>
      <c r="AG827"/>
      <c r="AH827"/>
      <c r="AI827"/>
      <c r="AJ827"/>
      <c r="AK827"/>
      <c r="AL827"/>
      <c r="AM827"/>
      <c r="AN827"/>
      <c r="AO827"/>
      <c r="AP827"/>
      <c r="AQ827"/>
      <c r="AR827"/>
      <c r="AS827"/>
      <c r="AT827"/>
      <c r="AU827"/>
      <c r="AV827"/>
      <c r="AW827"/>
      <c r="AX827"/>
      <c r="AY827"/>
      <c r="AZ827"/>
      <c r="BA827"/>
      <c r="BB827"/>
      <c r="BC827"/>
      <c r="BD827"/>
      <c r="BE827"/>
      <c r="BF827"/>
      <c r="BG827"/>
      <c r="BH827"/>
      <c r="BI827"/>
      <c r="BJ827"/>
      <c r="BK827"/>
      <c r="BL827"/>
      <c r="BM827"/>
      <c r="BN827"/>
      <c r="BO827"/>
      <c r="BP827"/>
      <c r="BQ827"/>
      <c r="BR827"/>
      <c r="BS827"/>
      <c r="BT827"/>
      <c r="BU827"/>
      <c r="BV827"/>
      <c r="BW827"/>
      <c r="BX827"/>
      <c r="BY827"/>
      <c r="BZ827"/>
      <c r="CA827"/>
      <c r="CB827"/>
      <c r="CC827"/>
      <c r="CD827"/>
      <c r="CE827"/>
      <c r="CF827"/>
      <c r="CG827"/>
      <c r="CH827"/>
      <c r="CI827"/>
      <c r="CJ827"/>
      <c r="CK827"/>
      <c r="CL827"/>
      <c r="CM827"/>
      <c r="CN827"/>
      <c r="CO827"/>
      <c r="CP827"/>
      <c r="CQ827"/>
      <c r="CR827"/>
      <c r="CS827"/>
      <c r="CT827"/>
      <c r="CU827"/>
      <c r="CV827"/>
      <c r="CW827"/>
      <c r="CX827"/>
      <c r="CY827"/>
      <c r="CZ827"/>
      <c r="DA827"/>
      <c r="DB827"/>
      <c r="DC827"/>
      <c r="DD827"/>
      <c r="DE827"/>
      <c r="DF827"/>
      <c r="DG827"/>
      <c r="DH827"/>
      <c r="DI827"/>
      <c r="DJ827"/>
      <c r="DK827"/>
      <c r="DL827"/>
      <c r="DM827"/>
      <c r="DN827"/>
      <c r="DO827"/>
      <c r="DP827"/>
      <c r="DQ827"/>
      <c r="DR827"/>
      <c r="DS827"/>
      <c r="DT827"/>
      <c r="DU827"/>
      <c r="DV827"/>
      <c r="DW827"/>
      <c r="DX827"/>
      <c r="DY827"/>
      <c r="DZ827"/>
      <c r="EA827"/>
      <c r="EB827"/>
      <c r="EC827"/>
      <c r="ED827"/>
      <c r="EE827"/>
      <c r="EF827"/>
      <c r="EG827"/>
      <c r="EH827"/>
      <c r="EI827"/>
      <c r="EJ827"/>
      <c r="EK827"/>
      <c r="EL827"/>
      <c r="EM827"/>
      <c r="EN827"/>
      <c r="EO827"/>
      <c r="EP827"/>
      <c r="EQ827"/>
      <c r="ER827"/>
      <c r="ES827"/>
      <c r="ET827"/>
      <c r="EU827"/>
      <c r="EV827"/>
      <c r="EW827"/>
      <c r="EX827"/>
      <c r="EY827"/>
      <c r="EZ827"/>
      <c r="FA827"/>
      <c r="FB827"/>
      <c r="FC827"/>
      <c r="FD827"/>
      <c r="FE827"/>
      <c r="FF827"/>
      <c r="FG827"/>
      <c r="FH827"/>
      <c r="FI827"/>
      <c r="FJ827"/>
      <c r="FK827"/>
      <c r="FL827"/>
      <c r="FM827"/>
      <c r="FN827"/>
      <c r="FO827"/>
      <c r="FP827"/>
      <c r="FQ827"/>
      <c r="FR827"/>
      <c r="FS827"/>
      <c r="FT827"/>
      <c r="FU827"/>
      <c r="FV827"/>
      <c r="FW827"/>
      <c r="FX827"/>
      <c r="FY827"/>
      <c r="FZ827"/>
      <c r="GA827"/>
      <c r="GB827"/>
      <c r="GC827"/>
      <c r="GD827"/>
      <c r="GE827"/>
      <c r="GF827"/>
      <c r="GG827"/>
      <c r="GH827"/>
      <c r="GI827"/>
      <c r="GJ827"/>
      <c r="GK827"/>
      <c r="GL827"/>
      <c r="GM827"/>
      <c r="GN827"/>
      <c r="GO827"/>
      <c r="GP827"/>
      <c r="GQ827"/>
      <c r="GR827"/>
      <c r="GS827"/>
      <c r="GT827"/>
      <c r="GU827"/>
      <c r="GV827"/>
      <c r="GW827"/>
      <c r="GX827"/>
      <c r="GY827"/>
      <c r="GZ827"/>
      <c r="HA827"/>
      <c r="HB827"/>
      <c r="HC827"/>
      <c r="HD827"/>
      <c r="HE827"/>
      <c r="HF827"/>
      <c r="HG827"/>
      <c r="HH827"/>
      <c r="HI827"/>
      <c r="HJ827"/>
      <c r="HK827"/>
      <c r="HL827"/>
      <c r="HM827"/>
      <c r="HN827"/>
      <c r="HO827"/>
      <c r="HP827"/>
      <c r="HQ827"/>
      <c r="HR827"/>
      <c r="HS827"/>
      <c r="HT827"/>
      <c r="HU827"/>
      <c r="HV827"/>
      <c r="HW827"/>
      <c r="HX827"/>
      <c r="HY827"/>
      <c r="HZ827"/>
      <c r="IA827"/>
    </row>
    <row r="828" spans="1:235" ht="11.25">
      <c r="A828" s="2"/>
      <c r="B828" s="2"/>
      <c r="C828" s="2"/>
      <c r="D828" s="159"/>
      <c r="E828" s="159"/>
      <c r="F828" s="159"/>
      <c r="G828" s="159"/>
      <c r="H828" s="159"/>
      <c r="I828" s="159"/>
      <c r="J828" s="159"/>
      <c r="K828" s="159"/>
      <c r="L828" s="159"/>
      <c r="M828" s="159"/>
      <c r="R828"/>
      <c r="S828"/>
      <c r="T828"/>
      <c r="U828"/>
      <c r="V828"/>
      <c r="W828"/>
      <c r="X828"/>
      <c r="Y828"/>
      <c r="Z828"/>
      <c r="AA828"/>
      <c r="AB828"/>
      <c r="AC828"/>
      <c r="AD828"/>
      <c r="AE828"/>
      <c r="AF828"/>
      <c r="AG828"/>
      <c r="AH828"/>
      <c r="AI828"/>
      <c r="AJ828"/>
      <c r="AK828"/>
      <c r="AL828"/>
      <c r="AM828"/>
      <c r="AN828"/>
      <c r="AO828"/>
      <c r="AP828"/>
      <c r="AQ828"/>
      <c r="AR828"/>
      <c r="AS828"/>
      <c r="AT828"/>
      <c r="AU828"/>
      <c r="AV828"/>
      <c r="AW828"/>
      <c r="AX828"/>
      <c r="AY828"/>
      <c r="AZ828"/>
      <c r="BA828"/>
      <c r="BB828"/>
      <c r="BC828"/>
      <c r="BD828"/>
      <c r="BE828"/>
      <c r="BF828"/>
      <c r="BG828"/>
      <c r="BH828"/>
      <c r="BI828"/>
      <c r="BJ828"/>
      <c r="BK828"/>
      <c r="BL828"/>
      <c r="BM828"/>
      <c r="BN828"/>
      <c r="BO828"/>
      <c r="BP828"/>
      <c r="BQ828"/>
      <c r="BR828"/>
      <c r="BS828"/>
      <c r="BT828"/>
      <c r="BU828"/>
      <c r="BV828"/>
      <c r="BW828"/>
      <c r="BX828"/>
      <c r="BY828"/>
      <c r="BZ828"/>
      <c r="CA828"/>
      <c r="CB828"/>
      <c r="CC828"/>
      <c r="CD828"/>
      <c r="CE828"/>
      <c r="CF828"/>
      <c r="CG828"/>
      <c r="CH828"/>
      <c r="CI828"/>
      <c r="CJ828"/>
      <c r="CK828"/>
      <c r="CL828"/>
      <c r="CM828"/>
      <c r="CN828"/>
      <c r="CO828"/>
      <c r="CP828"/>
      <c r="CQ828"/>
      <c r="CR828"/>
      <c r="CS828"/>
      <c r="CT828"/>
      <c r="CU828"/>
      <c r="CV828"/>
      <c r="CW828"/>
      <c r="CX828"/>
      <c r="CY828"/>
      <c r="CZ828"/>
      <c r="DA828"/>
      <c r="DB828"/>
      <c r="DC828"/>
      <c r="DD828"/>
      <c r="DE828"/>
      <c r="DF828"/>
      <c r="DG828"/>
      <c r="DH828"/>
      <c r="DI828"/>
      <c r="DJ828"/>
      <c r="DK828"/>
      <c r="DL828"/>
      <c r="DM828"/>
      <c r="DN828"/>
      <c r="DO828"/>
      <c r="DP828"/>
      <c r="DQ828"/>
      <c r="DR828"/>
      <c r="DS828"/>
      <c r="DT828"/>
      <c r="DU828"/>
      <c r="DV828"/>
      <c r="DW828"/>
      <c r="DX828"/>
      <c r="DY828"/>
      <c r="DZ828"/>
      <c r="EA828"/>
      <c r="EB828"/>
      <c r="EC828"/>
      <c r="ED828"/>
      <c r="EE828"/>
      <c r="EF828"/>
      <c r="EG828"/>
      <c r="EH828"/>
      <c r="EI828"/>
      <c r="EJ828"/>
      <c r="EK828"/>
      <c r="EL828"/>
      <c r="EM828"/>
      <c r="EN828"/>
      <c r="EO828"/>
      <c r="EP828"/>
      <c r="EQ828"/>
      <c r="ER828"/>
      <c r="ES828"/>
      <c r="ET828"/>
      <c r="EU828"/>
      <c r="EV828"/>
      <c r="EW828"/>
      <c r="EX828"/>
      <c r="EY828"/>
      <c r="EZ828"/>
      <c r="FA828"/>
      <c r="FB828"/>
      <c r="FC828"/>
      <c r="FD828"/>
      <c r="FE828"/>
      <c r="FF828"/>
      <c r="FG828"/>
      <c r="FH828"/>
      <c r="FI828"/>
      <c r="FJ828"/>
      <c r="FK828"/>
      <c r="FL828"/>
      <c r="FM828"/>
      <c r="FN828"/>
      <c r="FO828"/>
      <c r="FP828"/>
      <c r="FQ828"/>
      <c r="FR828"/>
      <c r="FS828"/>
      <c r="FT828"/>
      <c r="FU828"/>
      <c r="FV828"/>
      <c r="FW828"/>
      <c r="FX828"/>
      <c r="FY828"/>
      <c r="FZ828"/>
      <c r="GA828"/>
      <c r="GB828"/>
      <c r="GC828"/>
      <c r="GD828"/>
      <c r="GE828"/>
      <c r="GF828"/>
      <c r="GG828"/>
      <c r="GH828"/>
      <c r="GI828"/>
      <c r="GJ828"/>
      <c r="GK828"/>
      <c r="GL828"/>
      <c r="GM828"/>
      <c r="GN828"/>
      <c r="GO828"/>
      <c r="GP828"/>
      <c r="GQ828"/>
      <c r="GR828"/>
      <c r="GS828"/>
      <c r="GT828"/>
      <c r="GU828"/>
      <c r="GV828"/>
      <c r="GW828"/>
      <c r="GX828"/>
      <c r="GY828"/>
      <c r="GZ828"/>
      <c r="HA828"/>
      <c r="HB828"/>
      <c r="HC828"/>
      <c r="HD828"/>
      <c r="HE828"/>
      <c r="HF828"/>
      <c r="HG828"/>
      <c r="HH828"/>
      <c r="HI828"/>
      <c r="HJ828"/>
      <c r="HK828"/>
      <c r="HL828"/>
      <c r="HM828"/>
      <c r="HN828"/>
      <c r="HO828"/>
      <c r="HP828"/>
      <c r="HQ828"/>
      <c r="HR828"/>
      <c r="HS828"/>
      <c r="HT828"/>
      <c r="HU828"/>
      <c r="HV828"/>
      <c r="HW828"/>
      <c r="HX828"/>
      <c r="HY828"/>
      <c r="HZ828"/>
      <c r="IA828"/>
    </row>
    <row r="829" spans="1:235" ht="11.25">
      <c r="A829" s="2"/>
      <c r="B829" s="2"/>
      <c r="C829" s="2"/>
      <c r="D829" s="159"/>
      <c r="E829" s="159"/>
      <c r="F829" s="159"/>
      <c r="G829" s="159"/>
      <c r="H829" s="159"/>
      <c r="I829" s="159"/>
      <c r="J829" s="159"/>
      <c r="K829" s="159"/>
      <c r="L829" s="159"/>
      <c r="M829" s="159"/>
      <c r="R829"/>
      <c r="S829"/>
      <c r="T829"/>
      <c r="U829"/>
      <c r="V829"/>
      <c r="W829"/>
      <c r="X829"/>
      <c r="Y829"/>
      <c r="Z829"/>
      <c r="AA829"/>
      <c r="AB829"/>
      <c r="AC829"/>
      <c r="AD829"/>
      <c r="AE829"/>
      <c r="AF829"/>
      <c r="AG829"/>
      <c r="AH829"/>
      <c r="AI829"/>
      <c r="AJ829"/>
      <c r="AK829"/>
      <c r="AL829"/>
      <c r="AM829"/>
      <c r="AN829"/>
      <c r="AO829"/>
      <c r="AP829"/>
      <c r="AQ829"/>
      <c r="AR829"/>
      <c r="AS829"/>
      <c r="AT829"/>
      <c r="AU829"/>
      <c r="AV829"/>
      <c r="AW829"/>
      <c r="AX829"/>
      <c r="AY829"/>
      <c r="AZ829"/>
      <c r="BA829"/>
      <c r="BB829"/>
      <c r="BC829"/>
      <c r="BD829"/>
      <c r="BE829"/>
      <c r="BF829"/>
      <c r="BG829"/>
      <c r="BH829"/>
      <c r="BI829"/>
      <c r="BJ829"/>
      <c r="BK829"/>
      <c r="BL829"/>
      <c r="BM829"/>
      <c r="BN829"/>
      <c r="BO829"/>
      <c r="BP829"/>
      <c r="BQ829"/>
      <c r="BR829"/>
      <c r="BS829"/>
      <c r="BT829"/>
      <c r="BU829"/>
      <c r="BV829"/>
      <c r="BW829"/>
      <c r="BX829"/>
      <c r="BY829"/>
      <c r="BZ829"/>
      <c r="CA829"/>
      <c r="CB829"/>
      <c r="CC829"/>
      <c r="CD829"/>
      <c r="CE829"/>
      <c r="CF829"/>
      <c r="CG829"/>
      <c r="CH829"/>
      <c r="CI829"/>
      <c r="CJ829"/>
      <c r="CK829"/>
      <c r="CL829"/>
      <c r="CM829"/>
      <c r="CN829"/>
      <c r="CO829"/>
      <c r="CP829"/>
      <c r="CQ829"/>
      <c r="CR829"/>
      <c r="CS829"/>
      <c r="CT829"/>
      <c r="CU829"/>
      <c r="CV829"/>
      <c r="CW829"/>
      <c r="CX829"/>
      <c r="CY829"/>
      <c r="CZ829"/>
      <c r="DA829"/>
      <c r="DB829"/>
      <c r="DC829"/>
      <c r="DD829"/>
      <c r="DE829"/>
      <c r="DF829"/>
      <c r="DG829"/>
      <c r="DH829"/>
      <c r="DI829"/>
      <c r="DJ829"/>
      <c r="DK829"/>
      <c r="DL829"/>
      <c r="DM829"/>
      <c r="DN829"/>
      <c r="DO829"/>
      <c r="DP829"/>
      <c r="DQ829"/>
      <c r="DR829"/>
      <c r="DS829"/>
      <c r="DT829"/>
      <c r="DU829"/>
      <c r="DV829"/>
      <c r="DW829"/>
      <c r="DX829"/>
      <c r="DY829"/>
      <c r="DZ829"/>
      <c r="EA829"/>
      <c r="EB829"/>
      <c r="EC829"/>
      <c r="ED829"/>
      <c r="EE829"/>
      <c r="EF829"/>
      <c r="EG829"/>
      <c r="EH829"/>
      <c r="EI829"/>
      <c r="EJ829"/>
      <c r="EK829"/>
      <c r="EL829"/>
      <c r="EM829"/>
      <c r="EN829"/>
      <c r="EO829"/>
      <c r="EP829"/>
      <c r="EQ829"/>
      <c r="ER829"/>
      <c r="ES829"/>
      <c r="ET829"/>
      <c r="EU829"/>
      <c r="EV829"/>
      <c r="EW829"/>
      <c r="EX829"/>
      <c r="EY829"/>
      <c r="EZ829"/>
      <c r="FA829"/>
      <c r="FB829"/>
      <c r="FC829"/>
      <c r="FD829"/>
      <c r="FE829"/>
      <c r="FF829"/>
      <c r="FG829"/>
      <c r="FH829"/>
      <c r="FI829"/>
      <c r="FJ829"/>
      <c r="FK829"/>
      <c r="FL829"/>
      <c r="FM829"/>
      <c r="FN829"/>
      <c r="FO829"/>
      <c r="FP829"/>
      <c r="FQ829"/>
      <c r="FR829"/>
      <c r="FS829"/>
      <c r="FT829"/>
      <c r="FU829"/>
      <c r="FV829"/>
      <c r="FW829"/>
      <c r="FX829"/>
      <c r="FY829"/>
      <c r="FZ829"/>
      <c r="GA829"/>
      <c r="GB829"/>
      <c r="GC829"/>
      <c r="GD829"/>
      <c r="GE829"/>
      <c r="GF829"/>
      <c r="GG829"/>
      <c r="GH829"/>
      <c r="GI829"/>
      <c r="GJ829"/>
      <c r="GK829"/>
      <c r="GL829"/>
      <c r="GM829"/>
      <c r="GN829"/>
      <c r="GO829"/>
      <c r="GP829"/>
      <c r="GQ829"/>
      <c r="GR829"/>
      <c r="GS829"/>
      <c r="GT829"/>
      <c r="GU829"/>
      <c r="GV829"/>
      <c r="GW829"/>
      <c r="GX829"/>
      <c r="GY829"/>
      <c r="GZ829"/>
      <c r="HA829"/>
      <c r="HB829"/>
      <c r="HC829"/>
      <c r="HD829"/>
      <c r="HE829"/>
      <c r="HF829"/>
      <c r="HG829"/>
      <c r="HH829"/>
      <c r="HI829"/>
      <c r="HJ829"/>
      <c r="HK829"/>
      <c r="HL829"/>
      <c r="HM829"/>
      <c r="HN829"/>
      <c r="HO829"/>
      <c r="HP829"/>
      <c r="HQ829"/>
      <c r="HR829"/>
      <c r="HS829"/>
      <c r="HT829"/>
      <c r="HU829"/>
      <c r="HV829"/>
      <c r="HW829"/>
      <c r="HX829"/>
      <c r="HY829"/>
      <c r="HZ829"/>
      <c r="IA829"/>
    </row>
    <row r="830" spans="1:235" ht="11.25">
      <c r="A830" s="2"/>
      <c r="B830" s="2"/>
      <c r="C830" s="2"/>
      <c r="D830" s="159"/>
      <c r="E830" s="159"/>
      <c r="F830" s="159"/>
      <c r="G830" s="159"/>
      <c r="H830" s="159"/>
      <c r="I830" s="159"/>
      <c r="J830" s="159"/>
      <c r="K830" s="159"/>
      <c r="L830" s="159"/>
      <c r="M830" s="159"/>
      <c r="R830"/>
      <c r="S830"/>
      <c r="T830"/>
      <c r="U830"/>
      <c r="V830"/>
      <c r="W830"/>
      <c r="X830"/>
      <c r="Y830"/>
      <c r="Z830"/>
      <c r="AA830"/>
      <c r="AB830"/>
      <c r="AC830"/>
      <c r="AD830"/>
      <c r="AE830"/>
      <c r="AF830"/>
      <c r="AG830"/>
      <c r="AH830"/>
      <c r="AI830"/>
      <c r="AJ830"/>
      <c r="AK830"/>
      <c r="AL830"/>
      <c r="AM830"/>
      <c r="AN830"/>
      <c r="AO830"/>
      <c r="AP830"/>
      <c r="AQ830"/>
      <c r="AR830"/>
      <c r="AS830"/>
      <c r="AT830"/>
      <c r="AU830"/>
      <c r="AV830"/>
      <c r="AW830"/>
      <c r="AX830"/>
      <c r="AY830"/>
      <c r="AZ830"/>
      <c r="BA830"/>
      <c r="BB830"/>
      <c r="BC830"/>
      <c r="BD830"/>
      <c r="BE830"/>
      <c r="BF830"/>
      <c r="BG830"/>
      <c r="BH830"/>
      <c r="BI830"/>
      <c r="BJ830"/>
      <c r="BK830"/>
      <c r="BL830"/>
      <c r="BM830"/>
      <c r="BN830"/>
      <c r="BO830"/>
      <c r="BP830"/>
      <c r="BQ830"/>
      <c r="BR830"/>
      <c r="BS830"/>
      <c r="BT830"/>
      <c r="BU830"/>
      <c r="BV830"/>
      <c r="BW830"/>
      <c r="BX830"/>
      <c r="BY830"/>
      <c r="BZ830"/>
      <c r="CA830"/>
      <c r="CB830"/>
      <c r="CC830"/>
      <c r="CD830"/>
      <c r="CE830"/>
      <c r="CF830"/>
      <c r="CG830"/>
      <c r="CH830"/>
      <c r="CI830"/>
      <c r="CJ830"/>
      <c r="CK830"/>
      <c r="CL830"/>
      <c r="CM830"/>
      <c r="CN830"/>
      <c r="CO830"/>
      <c r="CP830"/>
      <c r="CQ830"/>
      <c r="CR830"/>
      <c r="CS830"/>
      <c r="CT830"/>
      <c r="CU830"/>
      <c r="CV830"/>
      <c r="CW830"/>
      <c r="CX830"/>
      <c r="CY830"/>
      <c r="CZ830"/>
      <c r="DA830"/>
      <c r="DB830"/>
      <c r="DC830"/>
      <c r="DD830"/>
      <c r="DE830"/>
      <c r="DF830"/>
      <c r="DG830"/>
      <c r="DH830"/>
      <c r="DI830"/>
      <c r="DJ830"/>
      <c r="DK830"/>
      <c r="DL830"/>
      <c r="DM830"/>
      <c r="DN830"/>
      <c r="DO830"/>
      <c r="DP830"/>
      <c r="DQ830"/>
      <c r="DR830"/>
      <c r="DS830"/>
      <c r="DT830"/>
      <c r="DU830"/>
      <c r="DV830"/>
      <c r="DW830"/>
      <c r="DX830"/>
      <c r="DY830"/>
      <c r="DZ830"/>
      <c r="EA830"/>
      <c r="EB830"/>
      <c r="EC830"/>
      <c r="ED830"/>
      <c r="EE830"/>
      <c r="EF830"/>
      <c r="EG830"/>
      <c r="EH830"/>
      <c r="EI830"/>
      <c r="EJ830"/>
      <c r="EK830"/>
      <c r="EL830"/>
      <c r="EM830"/>
      <c r="EN830"/>
      <c r="EO830"/>
      <c r="EP830"/>
      <c r="EQ830"/>
      <c r="ER830"/>
      <c r="ES830"/>
      <c r="ET830"/>
      <c r="EU830"/>
      <c r="EV830"/>
      <c r="EW830"/>
      <c r="EX830"/>
      <c r="EY830"/>
      <c r="EZ830"/>
      <c r="FA830"/>
      <c r="FB830"/>
      <c r="FC830"/>
      <c r="FD830"/>
      <c r="FE830"/>
      <c r="FF830"/>
      <c r="FG830"/>
      <c r="FH830"/>
      <c r="FI830"/>
      <c r="FJ830"/>
      <c r="FK830"/>
      <c r="FL830"/>
      <c r="FM830"/>
      <c r="FN830"/>
      <c r="FO830"/>
      <c r="FP830"/>
      <c r="FQ830"/>
      <c r="FR830"/>
      <c r="FS830"/>
      <c r="FT830"/>
      <c r="FU830"/>
      <c r="FV830"/>
      <c r="FW830"/>
      <c r="FX830"/>
      <c r="FY830"/>
      <c r="FZ830"/>
      <c r="GA830"/>
      <c r="GB830"/>
      <c r="GC830"/>
      <c r="GD830"/>
      <c r="GE830"/>
      <c r="GF830"/>
      <c r="GG830"/>
      <c r="GH830"/>
      <c r="GI830"/>
      <c r="GJ830"/>
      <c r="GK830"/>
      <c r="GL830"/>
      <c r="GM830"/>
      <c r="GN830"/>
      <c r="GO830"/>
      <c r="GP830"/>
      <c r="GQ830"/>
      <c r="GR830"/>
      <c r="GS830"/>
      <c r="GT830"/>
      <c r="GU830"/>
      <c r="GV830"/>
      <c r="GW830"/>
      <c r="GX830"/>
      <c r="GY830"/>
      <c r="GZ830"/>
      <c r="HA830"/>
      <c r="HB830"/>
      <c r="HC830"/>
      <c r="HD830"/>
      <c r="HE830"/>
      <c r="HF830"/>
      <c r="HG830"/>
      <c r="HH830"/>
      <c r="HI830"/>
      <c r="HJ830"/>
      <c r="HK830"/>
      <c r="HL830"/>
      <c r="HM830"/>
      <c r="HN830"/>
      <c r="HO830"/>
      <c r="HP830"/>
      <c r="HQ830"/>
      <c r="HR830"/>
      <c r="HS830"/>
      <c r="HT830"/>
      <c r="HU830"/>
      <c r="HV830"/>
      <c r="HW830"/>
      <c r="HX830"/>
      <c r="HY830"/>
      <c r="HZ830"/>
      <c r="IA830"/>
    </row>
    <row r="831" spans="1:235" ht="11.25">
      <c r="A831" s="2"/>
      <c r="B831" s="2"/>
      <c r="C831" s="2"/>
      <c r="D831" s="159"/>
      <c r="E831" s="159"/>
      <c r="F831" s="159"/>
      <c r="G831" s="159"/>
      <c r="H831" s="159"/>
      <c r="I831" s="159"/>
      <c r="J831" s="159"/>
      <c r="K831" s="159"/>
      <c r="L831" s="159"/>
      <c r="M831" s="159"/>
      <c r="R831"/>
      <c r="S831"/>
      <c r="T831"/>
      <c r="U831"/>
      <c r="V831"/>
      <c r="W831"/>
      <c r="X831"/>
      <c r="Y831"/>
      <c r="Z831"/>
      <c r="AA831"/>
      <c r="AB831"/>
      <c r="AC831"/>
      <c r="AD831"/>
      <c r="AE831"/>
      <c r="AF831"/>
      <c r="AG831"/>
      <c r="AH831"/>
      <c r="AI831"/>
      <c r="AJ831"/>
      <c r="AK831"/>
      <c r="AL831"/>
      <c r="AM831"/>
      <c r="AN831"/>
      <c r="AO831"/>
      <c r="AP831"/>
      <c r="AQ831"/>
      <c r="AR831"/>
      <c r="AS831"/>
      <c r="AT831"/>
      <c r="AU831"/>
      <c r="AV831"/>
      <c r="AW831"/>
      <c r="AX831"/>
      <c r="AY831"/>
      <c r="AZ831"/>
      <c r="BA831"/>
      <c r="BB831"/>
      <c r="BC831"/>
      <c r="BD831"/>
      <c r="BE831"/>
      <c r="BF831"/>
      <c r="BG831"/>
      <c r="BH831"/>
      <c r="BI831"/>
      <c r="BJ831"/>
      <c r="BK831"/>
      <c r="BL831"/>
      <c r="BM831"/>
      <c r="BN831"/>
      <c r="BO831"/>
      <c r="BP831"/>
      <c r="BQ831"/>
      <c r="BR831"/>
      <c r="BS831"/>
      <c r="BT831"/>
      <c r="BU831"/>
      <c r="BV831"/>
      <c r="BW831"/>
      <c r="BX831"/>
      <c r="BY831"/>
      <c r="BZ831"/>
      <c r="CA831"/>
      <c r="CB831"/>
      <c r="CC831"/>
      <c r="CD831"/>
      <c r="CE831"/>
      <c r="CF831"/>
      <c r="CG831"/>
      <c r="CH831"/>
      <c r="CI831"/>
      <c r="CJ831"/>
      <c r="CK831"/>
      <c r="CL831"/>
      <c r="CM831"/>
      <c r="CN831"/>
      <c r="CO831"/>
      <c r="CP831"/>
      <c r="CQ831"/>
      <c r="CR831"/>
      <c r="CS831"/>
      <c r="CT831"/>
      <c r="CU831"/>
      <c r="CV831"/>
      <c r="CW831"/>
      <c r="CX831"/>
      <c r="CY831"/>
      <c r="CZ831"/>
      <c r="DA831"/>
      <c r="DB831"/>
      <c r="DC831"/>
      <c r="DD831"/>
      <c r="DE831"/>
      <c r="DF831"/>
      <c r="DG831"/>
      <c r="DH831"/>
      <c r="DI831"/>
      <c r="DJ831"/>
      <c r="DK831"/>
      <c r="DL831"/>
      <c r="DM831"/>
      <c r="DN831"/>
      <c r="DO831"/>
      <c r="DP831"/>
      <c r="DQ831"/>
      <c r="DR831"/>
      <c r="DS831"/>
      <c r="DT831"/>
      <c r="DU831"/>
      <c r="DV831"/>
      <c r="DW831"/>
      <c r="DX831"/>
      <c r="DY831"/>
      <c r="DZ831"/>
      <c r="EA831"/>
      <c r="EB831"/>
      <c r="EC831"/>
      <c r="ED831"/>
      <c r="EE831"/>
      <c r="EF831"/>
      <c r="EG831"/>
      <c r="EH831"/>
      <c r="EI831"/>
      <c r="EJ831"/>
      <c r="EK831"/>
      <c r="EL831"/>
      <c r="EM831"/>
      <c r="EN831"/>
      <c r="EO831"/>
      <c r="EP831"/>
      <c r="EQ831"/>
      <c r="ER831"/>
      <c r="ES831"/>
      <c r="ET831"/>
      <c r="EU831"/>
      <c r="EV831"/>
      <c r="EW831"/>
      <c r="EX831"/>
      <c r="EY831"/>
      <c r="EZ831"/>
      <c r="FA831"/>
      <c r="FB831"/>
      <c r="FC831"/>
      <c r="FD831"/>
      <c r="FE831"/>
      <c r="FF831"/>
      <c r="FG831"/>
      <c r="FH831"/>
      <c r="FI831"/>
      <c r="FJ831"/>
      <c r="FK831"/>
      <c r="FL831"/>
      <c r="FM831"/>
      <c r="FN831"/>
      <c r="FO831"/>
      <c r="FP831"/>
      <c r="FQ831"/>
      <c r="FR831"/>
      <c r="FS831"/>
      <c r="FT831"/>
      <c r="FU831"/>
      <c r="FV831"/>
      <c r="FW831"/>
      <c r="FX831"/>
      <c r="FY831"/>
      <c r="FZ831"/>
      <c r="GA831"/>
      <c r="GB831"/>
      <c r="GC831"/>
      <c r="GD831"/>
      <c r="GE831"/>
      <c r="GF831"/>
      <c r="GG831"/>
      <c r="GH831"/>
      <c r="GI831"/>
      <c r="GJ831"/>
      <c r="GK831"/>
      <c r="GL831"/>
      <c r="GM831"/>
      <c r="GN831"/>
      <c r="GO831"/>
      <c r="GP831"/>
      <c r="GQ831"/>
      <c r="GR831"/>
      <c r="GS831"/>
      <c r="GT831"/>
      <c r="GU831"/>
      <c r="GV831"/>
      <c r="GW831"/>
      <c r="GX831"/>
      <c r="GY831"/>
      <c r="GZ831"/>
      <c r="HA831"/>
      <c r="HB831"/>
      <c r="HC831"/>
      <c r="HD831"/>
      <c r="HE831"/>
      <c r="HF831"/>
      <c r="HG831"/>
      <c r="HH831"/>
      <c r="HI831"/>
      <c r="HJ831"/>
      <c r="HK831"/>
      <c r="HL831"/>
      <c r="HM831"/>
      <c r="HN831"/>
      <c r="HO831"/>
      <c r="HP831"/>
      <c r="HQ831"/>
      <c r="HR831"/>
      <c r="HS831"/>
      <c r="HT831"/>
      <c r="HU831"/>
      <c r="HV831"/>
      <c r="HW831"/>
      <c r="HX831"/>
      <c r="HY831"/>
      <c r="HZ831"/>
      <c r="IA831"/>
    </row>
    <row r="832" spans="1:235" ht="11.25">
      <c r="A832" s="2"/>
      <c r="B832" s="2"/>
      <c r="C832" s="2"/>
      <c r="D832" s="159"/>
      <c r="E832" s="159"/>
      <c r="F832" s="159"/>
      <c r="G832" s="159"/>
      <c r="H832" s="159"/>
      <c r="I832" s="159"/>
      <c r="J832" s="159"/>
      <c r="K832" s="159"/>
      <c r="L832" s="159"/>
      <c r="M832" s="159"/>
      <c r="N832" s="156"/>
      <c r="O832" s="156"/>
      <c r="P832" s="156"/>
      <c r="Q832"/>
      <c r="R832"/>
      <c r="S832"/>
      <c r="T832"/>
      <c r="U832"/>
      <c r="V832"/>
      <c r="W832"/>
      <c r="X832"/>
      <c r="Y832"/>
      <c r="Z832"/>
      <c r="AA832"/>
      <c r="AB832"/>
      <c r="AC832"/>
      <c r="AD832"/>
      <c r="AE832"/>
      <c r="AF832"/>
      <c r="AG832"/>
      <c r="AH832"/>
      <c r="AI832"/>
      <c r="AJ832"/>
      <c r="AK832"/>
      <c r="AL832"/>
      <c r="AM832"/>
      <c r="AN832"/>
      <c r="AO832"/>
      <c r="AP832"/>
      <c r="AQ832"/>
      <c r="AR832"/>
      <c r="AS832"/>
      <c r="AT832"/>
      <c r="AU832"/>
      <c r="AV832"/>
      <c r="AW832"/>
      <c r="AX832"/>
      <c r="AY832"/>
      <c r="AZ832"/>
      <c r="BA832"/>
      <c r="BB832"/>
      <c r="BC832"/>
      <c r="BD832"/>
      <c r="BE832"/>
      <c r="BF832"/>
      <c r="BG832"/>
      <c r="BH832"/>
      <c r="BI832"/>
      <c r="BJ832"/>
      <c r="BK832"/>
      <c r="BL832"/>
      <c r="BM832"/>
      <c r="BN832"/>
      <c r="BO832"/>
      <c r="BP832"/>
      <c r="BQ832"/>
      <c r="BR832"/>
      <c r="BS832"/>
      <c r="BT832"/>
      <c r="BU832"/>
      <c r="BV832"/>
      <c r="BW832"/>
      <c r="BX832"/>
      <c r="BY832"/>
      <c r="BZ832"/>
      <c r="CA832"/>
      <c r="CB832"/>
      <c r="CC832"/>
      <c r="CD832"/>
      <c r="CE832"/>
      <c r="CF832"/>
      <c r="CG832"/>
      <c r="CH832"/>
      <c r="CI832"/>
      <c r="CJ832"/>
      <c r="CK832"/>
      <c r="CL832"/>
      <c r="CM832"/>
      <c r="CN832"/>
      <c r="CO832"/>
      <c r="CP832"/>
      <c r="CQ832"/>
      <c r="CR832"/>
      <c r="CS832"/>
      <c r="CT832"/>
      <c r="CU832"/>
      <c r="CV832"/>
      <c r="CW832"/>
      <c r="CX832"/>
      <c r="CY832"/>
      <c r="CZ832"/>
      <c r="DA832"/>
      <c r="DB832"/>
      <c r="DC832"/>
      <c r="DD832"/>
      <c r="DE832"/>
      <c r="DF832"/>
      <c r="DG832"/>
      <c r="DH832"/>
      <c r="DI832"/>
      <c r="DJ832"/>
      <c r="DK832"/>
      <c r="DL832"/>
      <c r="DM832"/>
      <c r="DN832"/>
      <c r="DO832"/>
      <c r="DP832"/>
      <c r="DQ832"/>
      <c r="DR832"/>
      <c r="DS832"/>
      <c r="DT832"/>
      <c r="DU832"/>
      <c r="DV832"/>
      <c r="DW832"/>
      <c r="DX832"/>
      <c r="DY832"/>
      <c r="DZ832"/>
      <c r="EA832"/>
      <c r="EB832"/>
      <c r="EC832"/>
      <c r="ED832"/>
      <c r="EE832"/>
      <c r="EF832"/>
      <c r="EG832"/>
      <c r="EH832"/>
      <c r="EI832"/>
      <c r="EJ832"/>
      <c r="EK832"/>
      <c r="EL832"/>
      <c r="EM832"/>
      <c r="EN832"/>
      <c r="EO832"/>
      <c r="EP832"/>
      <c r="EQ832"/>
      <c r="ER832"/>
      <c r="ES832"/>
      <c r="ET832"/>
      <c r="EU832"/>
      <c r="EV832"/>
      <c r="EW832"/>
      <c r="EX832"/>
      <c r="EY832"/>
      <c r="EZ832"/>
      <c r="FA832"/>
      <c r="FB832"/>
      <c r="FC832"/>
      <c r="FD832"/>
      <c r="FE832"/>
      <c r="FF832"/>
      <c r="FG832"/>
      <c r="FH832"/>
      <c r="FI832"/>
      <c r="FJ832"/>
      <c r="FK832"/>
      <c r="FL832"/>
      <c r="FM832"/>
      <c r="FN832"/>
      <c r="FO832"/>
      <c r="FP832"/>
      <c r="FQ832"/>
      <c r="FR832"/>
      <c r="FS832"/>
      <c r="FT832"/>
      <c r="FU832"/>
      <c r="FV832"/>
      <c r="FW832"/>
      <c r="FX832"/>
      <c r="FY832"/>
      <c r="FZ832"/>
      <c r="GA832"/>
      <c r="GB832"/>
      <c r="GC832"/>
      <c r="GD832"/>
      <c r="GE832"/>
      <c r="GF832"/>
      <c r="GG832"/>
      <c r="GH832"/>
      <c r="GI832"/>
      <c r="GJ832"/>
      <c r="GK832"/>
      <c r="GL832"/>
      <c r="GM832"/>
      <c r="GN832"/>
      <c r="GO832"/>
      <c r="GP832"/>
      <c r="GQ832"/>
      <c r="GR832"/>
      <c r="GS832"/>
      <c r="GT832"/>
      <c r="GU832"/>
      <c r="GV832"/>
      <c r="GW832"/>
      <c r="GX832"/>
      <c r="GY832"/>
      <c r="GZ832"/>
      <c r="HA832"/>
      <c r="HB832"/>
      <c r="HC832"/>
      <c r="HD832"/>
      <c r="HE832"/>
      <c r="HF832"/>
      <c r="HG832"/>
      <c r="HH832"/>
      <c r="HI832"/>
      <c r="HJ832"/>
      <c r="HK832"/>
      <c r="HL832"/>
      <c r="HM832"/>
      <c r="HN832"/>
      <c r="HO832"/>
      <c r="HP832"/>
      <c r="HQ832"/>
      <c r="HR832"/>
      <c r="HS832"/>
      <c r="HT832"/>
      <c r="HU832"/>
      <c r="HV832"/>
      <c r="HW832"/>
      <c r="HX832"/>
      <c r="HY832"/>
      <c r="HZ832"/>
      <c r="IA832"/>
    </row>
    <row r="833" spans="1:235" ht="11.25">
      <c r="A833" s="2"/>
      <c r="B833" s="2"/>
      <c r="C833" s="2"/>
      <c r="D833" s="159"/>
      <c r="E833" s="159"/>
      <c r="F833" s="159"/>
      <c r="G833" s="159"/>
      <c r="H833" s="159"/>
      <c r="I833" s="159"/>
      <c r="J833" s="159"/>
      <c r="K833" s="159"/>
      <c r="L833" s="159"/>
      <c r="M833" s="159"/>
      <c r="N833" s="156"/>
      <c r="O833" s="156"/>
      <c r="P833" s="156"/>
      <c r="Q833"/>
      <c r="R833"/>
      <c r="S833"/>
      <c r="T833"/>
      <c r="U833"/>
      <c r="V833"/>
      <c r="W833"/>
      <c r="X833"/>
      <c r="Y833"/>
      <c r="Z833"/>
      <c r="AA833"/>
      <c r="AB833"/>
      <c r="AC833"/>
      <c r="AD833"/>
      <c r="AE833"/>
      <c r="AF833"/>
      <c r="AG833"/>
      <c r="AH833"/>
      <c r="AI833"/>
      <c r="AJ833"/>
      <c r="AK833"/>
      <c r="AL833"/>
      <c r="AM833"/>
      <c r="AN833"/>
      <c r="AO833"/>
      <c r="AP833"/>
      <c r="AQ833"/>
      <c r="AR833"/>
      <c r="AS833"/>
      <c r="AT833"/>
      <c r="AU833"/>
      <c r="AV833"/>
      <c r="AW833"/>
      <c r="AX833"/>
      <c r="AY833"/>
      <c r="AZ833"/>
      <c r="BA833"/>
      <c r="BB833"/>
      <c r="BC833"/>
      <c r="BD833"/>
      <c r="BE833"/>
      <c r="BF833"/>
      <c r="BG833"/>
      <c r="BH833"/>
      <c r="BI833"/>
      <c r="BJ833"/>
      <c r="BK833"/>
      <c r="BL833"/>
      <c r="BM833"/>
      <c r="BN833"/>
      <c r="BO833"/>
      <c r="BP833"/>
      <c r="BQ833"/>
      <c r="BR833"/>
      <c r="BS833"/>
      <c r="BT833"/>
      <c r="BU833"/>
      <c r="BV833"/>
      <c r="BW833"/>
      <c r="BX833"/>
      <c r="BY833"/>
      <c r="BZ833"/>
      <c r="CA833"/>
      <c r="CB833"/>
      <c r="CC833"/>
      <c r="CD833"/>
      <c r="CE833"/>
      <c r="CF833"/>
      <c r="CG833"/>
      <c r="CH833"/>
      <c r="CI833"/>
      <c r="CJ833"/>
      <c r="CK833"/>
      <c r="CL833"/>
      <c r="CM833"/>
      <c r="CN833"/>
      <c r="CO833"/>
      <c r="CP833"/>
      <c r="CQ833"/>
      <c r="CR833"/>
      <c r="CS833"/>
      <c r="CT833"/>
      <c r="CU833"/>
      <c r="CV833"/>
      <c r="CW833"/>
      <c r="CX833"/>
      <c r="CY833"/>
      <c r="CZ833"/>
      <c r="DA833"/>
      <c r="DB833"/>
      <c r="DC833"/>
      <c r="DD833"/>
      <c r="DE833"/>
      <c r="DF833"/>
      <c r="DG833"/>
      <c r="DH833"/>
      <c r="DI833"/>
      <c r="DJ833"/>
      <c r="DK833"/>
      <c r="DL833"/>
      <c r="DM833"/>
      <c r="DN833"/>
      <c r="DO833"/>
      <c r="DP833"/>
      <c r="DQ833"/>
      <c r="DR833"/>
      <c r="DS833"/>
      <c r="DT833"/>
      <c r="DU833"/>
      <c r="DV833"/>
      <c r="DW833"/>
      <c r="DX833"/>
      <c r="DY833"/>
      <c r="DZ833"/>
      <c r="EA833"/>
      <c r="EB833"/>
      <c r="EC833"/>
      <c r="ED833"/>
      <c r="EE833"/>
      <c r="EF833"/>
      <c r="EG833"/>
      <c r="EH833"/>
      <c r="EI833"/>
      <c r="EJ833"/>
      <c r="EK833"/>
      <c r="EL833"/>
      <c r="EM833"/>
      <c r="EN833"/>
      <c r="EO833"/>
      <c r="EP833"/>
      <c r="EQ833"/>
      <c r="ER833"/>
      <c r="ES833"/>
      <c r="ET833"/>
      <c r="EU833"/>
      <c r="EV833"/>
      <c r="EW833"/>
      <c r="EX833"/>
      <c r="EY833"/>
      <c r="EZ833"/>
      <c r="FA833"/>
      <c r="FB833"/>
      <c r="FC833"/>
      <c r="FD833"/>
      <c r="FE833"/>
      <c r="FF833"/>
      <c r="FG833"/>
      <c r="FH833"/>
      <c r="FI833"/>
      <c r="FJ833"/>
      <c r="FK833"/>
      <c r="FL833"/>
      <c r="FM833"/>
      <c r="FN833"/>
      <c r="FO833"/>
      <c r="FP833"/>
      <c r="FQ833"/>
      <c r="FR833"/>
      <c r="FS833"/>
      <c r="FT833"/>
      <c r="FU833"/>
      <c r="FV833"/>
      <c r="FW833"/>
      <c r="FX833"/>
      <c r="FY833"/>
      <c r="FZ833"/>
      <c r="GA833"/>
      <c r="GB833"/>
      <c r="GC833"/>
      <c r="GD833"/>
      <c r="GE833"/>
      <c r="GF833"/>
      <c r="GG833"/>
      <c r="GH833"/>
      <c r="GI833"/>
      <c r="GJ833"/>
      <c r="GK833"/>
      <c r="GL833"/>
      <c r="GM833"/>
      <c r="GN833"/>
      <c r="GO833"/>
      <c r="GP833"/>
      <c r="GQ833"/>
      <c r="GR833"/>
      <c r="GS833"/>
      <c r="GT833"/>
      <c r="GU833"/>
      <c r="GV833"/>
      <c r="GW833"/>
      <c r="GX833"/>
      <c r="GY833"/>
      <c r="GZ833"/>
      <c r="HA833"/>
      <c r="HB833"/>
      <c r="HC833"/>
      <c r="HD833"/>
      <c r="HE833"/>
      <c r="HF833"/>
      <c r="HG833"/>
      <c r="HH833"/>
      <c r="HI833"/>
      <c r="HJ833"/>
      <c r="HK833"/>
      <c r="HL833"/>
      <c r="HM833"/>
      <c r="HN833"/>
      <c r="HO833"/>
      <c r="HP833"/>
      <c r="HQ833"/>
      <c r="HR833"/>
      <c r="HS833"/>
      <c r="HT833"/>
      <c r="HU833"/>
      <c r="HV833"/>
      <c r="HW833"/>
      <c r="HX833"/>
      <c r="HY833"/>
      <c r="HZ833"/>
      <c r="IA833"/>
    </row>
    <row r="834" spans="1:235" ht="11.25">
      <c r="A834" s="2"/>
      <c r="B834" s="2"/>
      <c r="C834" s="2"/>
      <c r="D834" s="159"/>
      <c r="E834" s="159"/>
      <c r="F834" s="159"/>
      <c r="G834" s="159"/>
      <c r="H834" s="159"/>
      <c r="I834" s="159"/>
      <c r="J834" s="159"/>
      <c r="K834" s="159"/>
      <c r="L834" s="159"/>
      <c r="M834" s="159"/>
      <c r="N834" s="156"/>
      <c r="O834" s="156"/>
      <c r="P834" s="156"/>
      <c r="Q834"/>
      <c r="R834"/>
      <c r="S834"/>
      <c r="T834"/>
      <c r="U834"/>
      <c r="V834"/>
      <c r="W834"/>
      <c r="X834"/>
      <c r="Y834"/>
      <c r="Z834"/>
      <c r="AA834"/>
      <c r="AB834"/>
      <c r="AC834"/>
      <c r="AD834"/>
      <c r="AE834"/>
      <c r="AF834"/>
      <c r="AG834"/>
      <c r="AH834"/>
      <c r="AI834"/>
      <c r="AJ834"/>
      <c r="AK834"/>
      <c r="AL834"/>
      <c r="AM834"/>
      <c r="AN834"/>
      <c r="AO834"/>
      <c r="AP834"/>
      <c r="AQ834"/>
      <c r="AR834"/>
      <c r="AS834"/>
      <c r="AT834"/>
      <c r="AU834"/>
      <c r="AV834"/>
      <c r="AW834"/>
      <c r="AX834"/>
      <c r="AY834"/>
      <c r="AZ834"/>
      <c r="BA834"/>
      <c r="BB834"/>
      <c r="BC834"/>
      <c r="BD834"/>
      <c r="BE834"/>
      <c r="BF834"/>
      <c r="BG834"/>
      <c r="BH834"/>
      <c r="BI834"/>
      <c r="BJ834"/>
      <c r="BK834"/>
      <c r="BL834"/>
      <c r="BM834"/>
      <c r="BN834"/>
      <c r="BO834"/>
      <c r="BP834"/>
      <c r="BQ834"/>
      <c r="BR834"/>
      <c r="BS834"/>
      <c r="BT834"/>
      <c r="BU834"/>
      <c r="BV834"/>
      <c r="BW834"/>
      <c r="BX834"/>
      <c r="BY834"/>
      <c r="BZ834"/>
      <c r="CA834"/>
      <c r="CB834"/>
      <c r="CC834"/>
      <c r="CD834"/>
      <c r="CE834"/>
      <c r="CF834"/>
      <c r="CG834"/>
      <c r="CH834"/>
      <c r="CI834"/>
      <c r="CJ834"/>
      <c r="CK834"/>
      <c r="CL834"/>
      <c r="CM834"/>
      <c r="CN834"/>
      <c r="CO834"/>
      <c r="CP834"/>
      <c r="CQ834"/>
      <c r="CR834"/>
      <c r="CS834"/>
      <c r="CT834"/>
      <c r="CU834"/>
      <c r="CV834"/>
      <c r="CW834"/>
      <c r="CX834"/>
      <c r="CY834"/>
      <c r="CZ834"/>
      <c r="DA834"/>
      <c r="DB834"/>
      <c r="DC834"/>
      <c r="DD834"/>
      <c r="DE834"/>
      <c r="DF834"/>
      <c r="DG834"/>
      <c r="DH834"/>
      <c r="DI834"/>
      <c r="DJ834"/>
      <c r="DK834"/>
      <c r="DL834"/>
      <c r="DM834"/>
      <c r="DN834"/>
      <c r="DO834"/>
      <c r="DP834"/>
      <c r="DQ834"/>
      <c r="DR834"/>
      <c r="DS834"/>
      <c r="DT834"/>
      <c r="DU834"/>
      <c r="DV834"/>
      <c r="DW834"/>
      <c r="DX834"/>
      <c r="DY834"/>
      <c r="DZ834"/>
      <c r="EA834"/>
      <c r="EB834"/>
      <c r="EC834"/>
      <c r="ED834"/>
      <c r="EE834"/>
      <c r="EF834"/>
      <c r="EG834"/>
      <c r="EH834"/>
      <c r="EI834"/>
      <c r="EJ834"/>
      <c r="EK834"/>
      <c r="EL834"/>
      <c r="EM834"/>
      <c r="EN834"/>
      <c r="EO834"/>
      <c r="EP834"/>
      <c r="EQ834"/>
      <c r="ER834"/>
      <c r="ES834"/>
      <c r="ET834"/>
      <c r="EU834"/>
      <c r="EV834"/>
      <c r="EW834"/>
      <c r="EX834"/>
      <c r="EY834"/>
      <c r="EZ834"/>
      <c r="FA834"/>
      <c r="FB834"/>
      <c r="FC834"/>
      <c r="FD834"/>
      <c r="FE834"/>
      <c r="FF834"/>
      <c r="FG834"/>
      <c r="FH834"/>
      <c r="FI834"/>
      <c r="FJ834"/>
      <c r="FK834"/>
      <c r="FL834"/>
      <c r="FM834"/>
      <c r="FN834"/>
      <c r="FO834"/>
      <c r="FP834"/>
      <c r="FQ834"/>
      <c r="FR834"/>
      <c r="FS834"/>
      <c r="FT834"/>
      <c r="FU834"/>
      <c r="FV834"/>
      <c r="FW834"/>
      <c r="FX834"/>
      <c r="FY834"/>
      <c r="FZ834"/>
      <c r="GA834"/>
      <c r="GB834"/>
      <c r="GC834"/>
      <c r="GD834"/>
      <c r="GE834"/>
      <c r="GF834"/>
      <c r="GG834"/>
      <c r="GH834"/>
      <c r="GI834"/>
      <c r="GJ834"/>
      <c r="GK834"/>
      <c r="GL834"/>
      <c r="GM834"/>
      <c r="GN834"/>
      <c r="GO834"/>
      <c r="GP834"/>
      <c r="GQ834"/>
      <c r="GR834"/>
      <c r="GS834"/>
      <c r="GT834"/>
      <c r="GU834"/>
      <c r="GV834"/>
      <c r="GW834"/>
      <c r="GX834"/>
      <c r="GY834"/>
      <c r="GZ834"/>
      <c r="HA834"/>
      <c r="HB834"/>
      <c r="HC834"/>
      <c r="HD834"/>
      <c r="HE834"/>
      <c r="HF834"/>
      <c r="HG834"/>
      <c r="HH834"/>
      <c r="HI834"/>
      <c r="HJ834"/>
      <c r="HK834"/>
      <c r="HL834"/>
      <c r="HM834"/>
      <c r="HN834"/>
      <c r="HO834"/>
      <c r="HP834"/>
      <c r="HQ834"/>
      <c r="HR834"/>
      <c r="HS834"/>
      <c r="HT834"/>
      <c r="HU834"/>
      <c r="HV834"/>
      <c r="HW834"/>
      <c r="HX834"/>
      <c r="HY834"/>
      <c r="HZ834"/>
      <c r="IA834"/>
    </row>
    <row r="835" spans="1:235" ht="11.25">
      <c r="A835" s="2"/>
      <c r="B835" s="2"/>
      <c r="C835" s="2"/>
      <c r="D835" s="159"/>
      <c r="E835" s="159"/>
      <c r="F835" s="159"/>
      <c r="G835" s="159"/>
      <c r="H835" s="159"/>
      <c r="I835" s="159"/>
      <c r="J835" s="159"/>
      <c r="K835" s="159"/>
      <c r="L835" s="159"/>
      <c r="M835" s="159"/>
      <c r="N835" s="156"/>
      <c r="O835" s="156"/>
      <c r="P835" s="156"/>
      <c r="Q835"/>
      <c r="R835"/>
      <c r="S835"/>
      <c r="T835"/>
      <c r="U835"/>
      <c r="V835"/>
      <c r="W835"/>
      <c r="X835"/>
      <c r="Y835"/>
      <c r="Z835"/>
      <c r="AA835"/>
      <c r="AB835"/>
      <c r="AC835"/>
      <c r="AD835"/>
      <c r="AE835"/>
      <c r="AF835"/>
      <c r="AG835"/>
      <c r="AH835"/>
      <c r="AI835"/>
      <c r="AJ835"/>
      <c r="AK835"/>
      <c r="AL835"/>
      <c r="AM835"/>
      <c r="AN835"/>
      <c r="AO835"/>
      <c r="AP835"/>
      <c r="AQ835"/>
      <c r="AR835"/>
      <c r="AS835"/>
      <c r="AT835"/>
      <c r="AU835"/>
      <c r="AV835"/>
      <c r="AW835"/>
      <c r="AX835"/>
      <c r="AY835"/>
      <c r="AZ835"/>
      <c r="BA835"/>
      <c r="BB835"/>
      <c r="BC835"/>
      <c r="BD835"/>
      <c r="BE835"/>
      <c r="BF835"/>
      <c r="BG835"/>
      <c r="BH835"/>
      <c r="BI835"/>
      <c r="BJ835"/>
      <c r="BK835"/>
      <c r="BL835"/>
      <c r="BM835"/>
      <c r="BN835"/>
      <c r="BO835"/>
      <c r="BP835"/>
      <c r="BQ835"/>
      <c r="BR835"/>
      <c r="BS835"/>
      <c r="BT835"/>
      <c r="BU835"/>
      <c r="BV835"/>
      <c r="BW835"/>
      <c r="BX835"/>
      <c r="BY835"/>
      <c r="BZ835"/>
      <c r="CA835"/>
      <c r="CB835"/>
      <c r="CC835"/>
      <c r="CD835"/>
      <c r="CE835"/>
      <c r="CF835"/>
      <c r="CG835"/>
      <c r="CH835"/>
      <c r="CI835"/>
      <c r="CJ835"/>
      <c r="CK835"/>
      <c r="CL835"/>
      <c r="CM835"/>
      <c r="CN835"/>
      <c r="CO835"/>
      <c r="CP835"/>
      <c r="CQ835"/>
      <c r="CR835"/>
      <c r="CS835"/>
      <c r="CT835"/>
      <c r="CU835"/>
      <c r="CV835"/>
      <c r="CW835"/>
      <c r="CX835"/>
      <c r="CY835"/>
      <c r="CZ835"/>
      <c r="DA835"/>
      <c r="DB835"/>
      <c r="DC835"/>
      <c r="DD835"/>
      <c r="DE835"/>
      <c r="DF835"/>
      <c r="DG835"/>
      <c r="DH835"/>
      <c r="DI835"/>
      <c r="DJ835"/>
      <c r="DK835"/>
      <c r="DL835"/>
      <c r="DM835"/>
      <c r="DN835"/>
      <c r="DO835"/>
      <c r="DP835"/>
      <c r="DQ835"/>
      <c r="DR835"/>
      <c r="DS835"/>
      <c r="DT835"/>
      <c r="DU835"/>
      <c r="DV835"/>
      <c r="DW835"/>
      <c r="DX835"/>
      <c r="DY835"/>
      <c r="DZ835"/>
      <c r="EA835"/>
      <c r="EB835"/>
      <c r="EC835"/>
      <c r="ED835"/>
      <c r="EE835"/>
      <c r="EF835"/>
      <c r="EG835"/>
      <c r="EH835"/>
      <c r="EI835"/>
      <c r="EJ835"/>
      <c r="EK835"/>
      <c r="EL835"/>
      <c r="EM835"/>
      <c r="EN835"/>
      <c r="EO835"/>
      <c r="EP835"/>
      <c r="EQ835"/>
      <c r="ER835"/>
      <c r="ES835"/>
      <c r="ET835"/>
      <c r="EU835"/>
      <c r="EV835"/>
      <c r="EW835"/>
      <c r="EX835"/>
      <c r="EY835"/>
      <c r="EZ835"/>
      <c r="FA835"/>
      <c r="FB835"/>
      <c r="FC835"/>
      <c r="FD835"/>
      <c r="FE835"/>
      <c r="FF835"/>
      <c r="FG835"/>
      <c r="FH835"/>
      <c r="FI835"/>
      <c r="FJ835"/>
      <c r="FK835"/>
      <c r="FL835"/>
      <c r="FM835"/>
      <c r="FN835"/>
      <c r="FO835"/>
      <c r="FP835"/>
      <c r="FQ835"/>
      <c r="FR835"/>
      <c r="FS835"/>
      <c r="FT835"/>
      <c r="FU835"/>
      <c r="FV835"/>
      <c r="FW835"/>
      <c r="FX835"/>
      <c r="FY835"/>
      <c r="FZ835"/>
      <c r="GA835"/>
      <c r="GB835"/>
      <c r="GC835"/>
      <c r="GD835"/>
      <c r="GE835"/>
      <c r="GF835"/>
      <c r="GG835"/>
      <c r="GH835"/>
      <c r="GI835"/>
      <c r="GJ835"/>
      <c r="GK835"/>
      <c r="GL835"/>
      <c r="GM835"/>
      <c r="GN835"/>
      <c r="GO835"/>
      <c r="GP835"/>
      <c r="GQ835"/>
      <c r="GR835"/>
      <c r="GS835"/>
      <c r="GT835"/>
      <c r="GU835"/>
      <c r="GV835"/>
      <c r="GW835"/>
      <c r="GX835"/>
      <c r="GY835"/>
      <c r="GZ835"/>
      <c r="HA835"/>
      <c r="HB835"/>
      <c r="HC835"/>
      <c r="HD835"/>
      <c r="HE835"/>
      <c r="HF835"/>
      <c r="HG835"/>
      <c r="HH835"/>
      <c r="HI835"/>
      <c r="HJ835"/>
      <c r="HK835"/>
      <c r="HL835"/>
      <c r="HM835"/>
      <c r="HN835"/>
      <c r="HO835"/>
      <c r="HP835"/>
      <c r="HQ835"/>
      <c r="HR835"/>
      <c r="HS835"/>
      <c r="HT835"/>
      <c r="HU835"/>
      <c r="HV835"/>
      <c r="HW835"/>
      <c r="HX835"/>
      <c r="HY835"/>
      <c r="HZ835"/>
      <c r="IA835"/>
    </row>
    <row r="836" spans="1:235" ht="11.25">
      <c r="A836" s="2"/>
      <c r="B836" s="2"/>
      <c r="C836" s="2"/>
      <c r="D836" s="159"/>
      <c r="E836" s="159"/>
      <c r="F836" s="159"/>
      <c r="G836" s="159"/>
      <c r="H836" s="159"/>
      <c r="I836" s="159"/>
      <c r="J836" s="159"/>
      <c r="K836" s="159"/>
      <c r="L836" s="159"/>
      <c r="M836" s="159"/>
      <c r="N836" s="156"/>
      <c r="O836" s="156"/>
      <c r="P836" s="156"/>
      <c r="Q836"/>
      <c r="R836"/>
      <c r="S836"/>
      <c r="T836"/>
      <c r="U836"/>
      <c r="V836"/>
      <c r="W836"/>
      <c r="X836"/>
      <c r="Y836"/>
      <c r="Z836"/>
      <c r="AA836"/>
      <c r="AB836"/>
      <c r="AC836"/>
      <c r="AD836"/>
      <c r="AE836"/>
      <c r="AF836"/>
      <c r="AG836"/>
      <c r="AH836"/>
      <c r="AI836"/>
      <c r="AJ836"/>
      <c r="AK836"/>
      <c r="AL836"/>
      <c r="AM836"/>
      <c r="AN836"/>
      <c r="AO836"/>
      <c r="AP836"/>
      <c r="AQ836"/>
      <c r="AR836"/>
      <c r="AS836"/>
      <c r="AT836"/>
      <c r="AU836"/>
      <c r="AV836"/>
      <c r="AW836"/>
      <c r="AX836"/>
      <c r="AY836"/>
      <c r="AZ836"/>
      <c r="BA836"/>
      <c r="BB836"/>
      <c r="BC836"/>
      <c r="BD836"/>
      <c r="BE836"/>
      <c r="BF836"/>
      <c r="BG836"/>
      <c r="BH836"/>
      <c r="BI836"/>
      <c r="BJ836"/>
      <c r="BK836"/>
      <c r="BL836"/>
      <c r="BM836"/>
      <c r="BN836"/>
      <c r="BO836"/>
      <c r="BP836"/>
      <c r="BQ836"/>
      <c r="BR836"/>
      <c r="BS836"/>
      <c r="BT836"/>
      <c r="BU836"/>
      <c r="BV836"/>
      <c r="BW836"/>
      <c r="BX836"/>
      <c r="BY836"/>
      <c r="BZ836"/>
      <c r="CA836"/>
      <c r="CB836"/>
      <c r="CC836"/>
      <c r="CD836"/>
      <c r="CE836"/>
      <c r="CF836"/>
      <c r="CG836"/>
      <c r="CH836"/>
      <c r="CI836"/>
      <c r="CJ836"/>
      <c r="CK836"/>
      <c r="CL836"/>
      <c r="CM836"/>
      <c r="CN836"/>
      <c r="CO836"/>
      <c r="CP836"/>
      <c r="CQ836"/>
      <c r="CR836"/>
      <c r="CS836"/>
      <c r="CT836"/>
      <c r="CU836"/>
      <c r="CV836"/>
      <c r="CW836"/>
      <c r="CX836"/>
      <c r="CY836"/>
      <c r="CZ836"/>
      <c r="DA836"/>
      <c r="DB836"/>
      <c r="DC836"/>
      <c r="DD836"/>
      <c r="DE836"/>
      <c r="DF836"/>
      <c r="DG836"/>
      <c r="DH836"/>
      <c r="DI836"/>
      <c r="DJ836"/>
      <c r="DK836"/>
      <c r="DL836"/>
      <c r="DM836"/>
      <c r="DN836"/>
      <c r="DO836"/>
      <c r="DP836"/>
      <c r="DQ836"/>
      <c r="DR836"/>
      <c r="DS836"/>
      <c r="DT836"/>
      <c r="DU836"/>
      <c r="DV836"/>
      <c r="DW836"/>
      <c r="DX836"/>
      <c r="DY836"/>
      <c r="DZ836"/>
      <c r="EA836"/>
      <c r="EB836"/>
      <c r="EC836"/>
      <c r="ED836"/>
      <c r="EE836"/>
      <c r="EF836"/>
      <c r="EG836"/>
      <c r="EH836"/>
      <c r="EI836"/>
      <c r="EJ836"/>
      <c r="EK836"/>
      <c r="EL836"/>
      <c r="EM836"/>
      <c r="EN836"/>
      <c r="EO836"/>
      <c r="EP836"/>
      <c r="EQ836"/>
      <c r="ER836"/>
      <c r="ES836"/>
      <c r="ET836"/>
      <c r="EU836"/>
      <c r="EV836"/>
      <c r="EW836"/>
      <c r="EX836"/>
      <c r="EY836"/>
      <c r="EZ836"/>
      <c r="FA836"/>
      <c r="FB836"/>
      <c r="FC836"/>
      <c r="FD836"/>
      <c r="FE836"/>
      <c r="FF836"/>
      <c r="FG836"/>
      <c r="FH836"/>
      <c r="FI836"/>
      <c r="FJ836"/>
      <c r="FK836"/>
      <c r="FL836"/>
      <c r="FM836"/>
      <c r="FN836"/>
      <c r="FO836"/>
      <c r="FP836"/>
      <c r="FQ836"/>
      <c r="FR836"/>
      <c r="FS836"/>
      <c r="FT836"/>
      <c r="FU836"/>
      <c r="FV836"/>
      <c r="FW836"/>
      <c r="FX836"/>
      <c r="FY836"/>
      <c r="FZ836"/>
      <c r="GA836"/>
      <c r="GB836"/>
      <c r="GC836"/>
      <c r="GD836"/>
      <c r="GE836"/>
      <c r="GF836"/>
      <c r="GG836"/>
      <c r="GH836"/>
      <c r="GI836"/>
      <c r="GJ836"/>
      <c r="GK836"/>
      <c r="GL836"/>
      <c r="GM836"/>
      <c r="GN836"/>
      <c r="GO836"/>
      <c r="GP836"/>
      <c r="GQ836"/>
      <c r="GR836"/>
      <c r="GS836"/>
      <c r="GT836"/>
      <c r="GU836"/>
      <c r="GV836"/>
      <c r="GW836"/>
      <c r="GX836"/>
      <c r="GY836"/>
      <c r="GZ836"/>
      <c r="HA836"/>
      <c r="HB836"/>
      <c r="HC836"/>
      <c r="HD836"/>
      <c r="HE836"/>
      <c r="HF836"/>
      <c r="HG836"/>
      <c r="HH836"/>
      <c r="HI836"/>
      <c r="HJ836"/>
      <c r="HK836"/>
      <c r="HL836"/>
      <c r="HM836"/>
      <c r="HN836"/>
      <c r="HO836"/>
      <c r="HP836"/>
      <c r="HQ836"/>
      <c r="HR836"/>
      <c r="HS836"/>
      <c r="HT836"/>
      <c r="HU836"/>
      <c r="HV836"/>
      <c r="HW836"/>
      <c r="HX836"/>
      <c r="HY836"/>
      <c r="HZ836"/>
      <c r="IA836"/>
    </row>
    <row r="837" spans="1:235" ht="11.25">
      <c r="A837" s="2"/>
      <c r="B837" s="2"/>
      <c r="C837" s="2"/>
      <c r="D837" s="159"/>
      <c r="E837" s="159"/>
      <c r="F837" s="159"/>
      <c r="G837" s="159"/>
      <c r="H837" s="159"/>
      <c r="I837" s="159"/>
      <c r="J837" s="159"/>
      <c r="K837" s="159"/>
      <c r="L837" s="159"/>
      <c r="M837" s="159"/>
      <c r="N837" s="156"/>
      <c r="O837" s="156"/>
      <c r="P837" s="156"/>
      <c r="Q837"/>
      <c r="R837"/>
      <c r="S837"/>
      <c r="T837"/>
      <c r="U837"/>
      <c r="V837"/>
      <c r="W837"/>
      <c r="X837"/>
      <c r="Y837"/>
      <c r="Z837"/>
      <c r="AA837"/>
      <c r="AB837"/>
      <c r="AC837"/>
      <c r="AD837"/>
      <c r="AE837"/>
      <c r="AF837"/>
      <c r="AG837"/>
      <c r="AH837"/>
      <c r="AI837"/>
      <c r="AJ837"/>
      <c r="AK837"/>
      <c r="AL837"/>
      <c r="AM837"/>
      <c r="AN837"/>
      <c r="AO837"/>
      <c r="AP837"/>
      <c r="AQ837"/>
      <c r="AR837"/>
      <c r="AS837"/>
      <c r="AT837"/>
      <c r="AU837"/>
      <c r="AV837"/>
      <c r="AW837"/>
      <c r="AX837"/>
      <c r="AY837"/>
      <c r="AZ837"/>
      <c r="BA837"/>
      <c r="BB837"/>
      <c r="BC837"/>
      <c r="BD837"/>
      <c r="BE837"/>
      <c r="BF837"/>
      <c r="BG837"/>
      <c r="BH837"/>
      <c r="BI837"/>
      <c r="BJ837"/>
      <c r="BK837"/>
      <c r="BL837"/>
      <c r="BM837"/>
      <c r="BN837"/>
      <c r="BO837"/>
      <c r="BP837"/>
      <c r="BQ837"/>
      <c r="BR837"/>
      <c r="BS837"/>
      <c r="BT837"/>
      <c r="BU837"/>
      <c r="BV837"/>
      <c r="BW837"/>
      <c r="BX837"/>
      <c r="BY837"/>
      <c r="BZ837"/>
      <c r="CA837"/>
      <c r="CB837"/>
      <c r="CC837"/>
      <c r="CD837"/>
      <c r="CE837"/>
      <c r="CF837"/>
      <c r="CG837"/>
      <c r="CH837"/>
      <c r="CI837"/>
      <c r="CJ837"/>
      <c r="CK837"/>
      <c r="CL837"/>
      <c r="CM837"/>
      <c r="CN837"/>
      <c r="CO837"/>
      <c r="CP837"/>
      <c r="CQ837"/>
      <c r="CR837"/>
      <c r="CS837"/>
      <c r="CT837"/>
      <c r="CU837"/>
      <c r="CV837"/>
      <c r="CW837"/>
      <c r="CX837"/>
      <c r="CY837"/>
      <c r="CZ837"/>
      <c r="DA837"/>
      <c r="DB837"/>
      <c r="DC837"/>
      <c r="DD837"/>
      <c r="DE837"/>
      <c r="DF837"/>
      <c r="DG837"/>
      <c r="DH837"/>
      <c r="DI837"/>
      <c r="DJ837"/>
      <c r="DK837"/>
      <c r="DL837"/>
      <c r="DM837"/>
      <c r="DN837"/>
      <c r="DO837"/>
      <c r="DP837"/>
      <c r="DQ837"/>
      <c r="DR837"/>
      <c r="DS837"/>
      <c r="DT837"/>
      <c r="DU837"/>
      <c r="DV837"/>
      <c r="DW837"/>
      <c r="DX837"/>
      <c r="DY837"/>
      <c r="DZ837"/>
      <c r="EA837"/>
      <c r="EB837"/>
      <c r="EC837"/>
      <c r="ED837"/>
      <c r="EE837"/>
      <c r="EF837"/>
      <c r="EG837"/>
      <c r="EH837"/>
      <c r="EI837"/>
      <c r="EJ837"/>
      <c r="EK837"/>
      <c r="EL837"/>
      <c r="EM837"/>
      <c r="EN837"/>
      <c r="EO837"/>
      <c r="EP837"/>
      <c r="EQ837"/>
      <c r="ER837"/>
      <c r="ES837"/>
      <c r="ET837"/>
      <c r="EU837"/>
      <c r="EV837"/>
      <c r="EW837"/>
      <c r="EX837"/>
      <c r="EY837"/>
      <c r="EZ837"/>
      <c r="FA837"/>
      <c r="FB837"/>
      <c r="FC837"/>
      <c r="FD837"/>
      <c r="FE837"/>
      <c r="FF837"/>
      <c r="FG837"/>
      <c r="FH837"/>
      <c r="FI837"/>
      <c r="FJ837"/>
      <c r="FK837"/>
      <c r="FL837"/>
      <c r="FM837"/>
      <c r="FN837"/>
      <c r="FO837"/>
      <c r="FP837"/>
      <c r="FQ837"/>
      <c r="FR837"/>
      <c r="FS837"/>
      <c r="FT837"/>
      <c r="FU837"/>
      <c r="FV837"/>
      <c r="FW837"/>
      <c r="FX837"/>
      <c r="FY837"/>
      <c r="FZ837"/>
      <c r="GA837"/>
      <c r="GB837"/>
      <c r="GC837"/>
      <c r="GD837"/>
      <c r="GE837"/>
      <c r="GF837"/>
      <c r="GG837"/>
      <c r="GH837"/>
      <c r="GI837"/>
      <c r="GJ837"/>
      <c r="GK837"/>
      <c r="GL837"/>
      <c r="GM837"/>
      <c r="GN837"/>
      <c r="GO837"/>
      <c r="GP837"/>
      <c r="GQ837"/>
      <c r="GR837"/>
      <c r="GS837"/>
      <c r="GT837"/>
      <c r="GU837"/>
      <c r="GV837"/>
      <c r="GW837"/>
      <c r="GX837"/>
      <c r="GY837"/>
      <c r="GZ837"/>
      <c r="HA837"/>
      <c r="HB837"/>
      <c r="HC837"/>
      <c r="HD837"/>
      <c r="HE837"/>
      <c r="HF837"/>
      <c r="HG837"/>
      <c r="HH837"/>
      <c r="HI837"/>
      <c r="HJ837"/>
      <c r="HK837"/>
      <c r="HL837"/>
      <c r="HM837"/>
      <c r="HN837"/>
      <c r="HO837"/>
      <c r="HP837"/>
      <c r="HQ837"/>
      <c r="HR837"/>
      <c r="HS837"/>
      <c r="HT837"/>
      <c r="HU837"/>
      <c r="HV837"/>
      <c r="HW837"/>
      <c r="HX837"/>
      <c r="HY837"/>
      <c r="HZ837"/>
      <c r="IA837"/>
    </row>
    <row r="838" spans="1:235" ht="11.25">
      <c r="A838" s="2"/>
      <c r="B838" s="2"/>
      <c r="C838" s="2"/>
      <c r="D838" s="159"/>
      <c r="E838" s="159"/>
      <c r="F838" s="159"/>
      <c r="G838" s="159"/>
      <c r="H838" s="159"/>
      <c r="I838" s="159"/>
      <c r="J838" s="159"/>
      <c r="K838" s="159"/>
      <c r="L838" s="159"/>
      <c r="M838" s="159"/>
      <c r="N838" s="156"/>
      <c r="O838" s="156"/>
      <c r="P838" s="156"/>
      <c r="Q838"/>
      <c r="R838"/>
      <c r="S838"/>
      <c r="T838"/>
      <c r="U838"/>
      <c r="V838"/>
      <c r="W838"/>
      <c r="X838"/>
      <c r="Y838"/>
      <c r="Z838"/>
      <c r="AA838"/>
      <c r="AB838"/>
      <c r="AC838"/>
      <c r="AD838"/>
      <c r="AE838"/>
      <c r="AF838"/>
      <c r="AG838"/>
      <c r="AH838"/>
      <c r="AI838"/>
      <c r="AJ838"/>
      <c r="AK838"/>
      <c r="AL838"/>
      <c r="AM838"/>
      <c r="AN838"/>
      <c r="AO838"/>
      <c r="AP838"/>
      <c r="AQ838"/>
      <c r="AR838"/>
      <c r="AS838"/>
      <c r="AT838"/>
      <c r="AU838"/>
      <c r="AV838"/>
      <c r="AW838"/>
      <c r="AX838"/>
      <c r="AY838"/>
      <c r="AZ838"/>
      <c r="BA838"/>
      <c r="BB838"/>
      <c r="BC838"/>
      <c r="BD838"/>
      <c r="BE838"/>
      <c r="BF838"/>
      <c r="BG838"/>
      <c r="BH838"/>
      <c r="BI838"/>
      <c r="BJ838"/>
      <c r="BK838"/>
      <c r="BL838"/>
      <c r="BM838"/>
      <c r="BN838"/>
      <c r="BO838"/>
      <c r="BP838"/>
      <c r="BQ838"/>
      <c r="BR838"/>
      <c r="BS838"/>
      <c r="BT838"/>
      <c r="BU838"/>
      <c r="BV838"/>
      <c r="BW838"/>
      <c r="BX838"/>
      <c r="BY838"/>
      <c r="BZ838"/>
      <c r="CA838"/>
      <c r="CB838"/>
      <c r="CC838"/>
      <c r="CD838"/>
      <c r="CE838"/>
      <c r="CF838"/>
      <c r="CG838"/>
      <c r="CH838"/>
      <c r="CI838"/>
      <c r="CJ838"/>
      <c r="CK838"/>
      <c r="CL838"/>
      <c r="CM838"/>
      <c r="CN838"/>
      <c r="CO838"/>
      <c r="CP838"/>
      <c r="CQ838"/>
      <c r="CR838"/>
      <c r="CS838"/>
      <c r="CT838"/>
      <c r="CU838"/>
      <c r="CV838"/>
      <c r="CW838"/>
      <c r="CX838"/>
      <c r="CY838"/>
      <c r="CZ838"/>
      <c r="DA838"/>
      <c r="DB838"/>
      <c r="DC838"/>
      <c r="DD838"/>
      <c r="DE838"/>
      <c r="DF838"/>
      <c r="DG838"/>
      <c r="DH838"/>
      <c r="DI838"/>
      <c r="DJ838"/>
      <c r="DK838"/>
      <c r="DL838"/>
      <c r="DM838"/>
      <c r="DN838"/>
      <c r="DO838"/>
      <c r="DP838"/>
      <c r="DQ838"/>
      <c r="DR838"/>
      <c r="DS838"/>
      <c r="DT838"/>
      <c r="DU838"/>
      <c r="DV838"/>
      <c r="DW838"/>
      <c r="DX838"/>
      <c r="DY838"/>
      <c r="DZ838"/>
      <c r="EA838"/>
      <c r="EB838"/>
      <c r="EC838"/>
      <c r="ED838"/>
      <c r="EE838"/>
      <c r="EF838"/>
      <c r="EG838"/>
      <c r="EH838"/>
      <c r="EI838"/>
      <c r="EJ838"/>
      <c r="EK838"/>
      <c r="EL838"/>
      <c r="EM838"/>
      <c r="EN838"/>
      <c r="EO838"/>
      <c r="EP838"/>
      <c r="EQ838"/>
      <c r="ER838"/>
      <c r="ES838"/>
      <c r="ET838"/>
      <c r="EU838"/>
      <c r="EV838"/>
      <c r="EW838"/>
      <c r="EX838"/>
      <c r="EY838"/>
      <c r="EZ838"/>
      <c r="FA838"/>
      <c r="FB838"/>
      <c r="FC838"/>
      <c r="FD838"/>
      <c r="FE838"/>
      <c r="FF838"/>
      <c r="FG838"/>
      <c r="FH838"/>
      <c r="FI838"/>
      <c r="FJ838"/>
      <c r="FK838"/>
      <c r="FL838"/>
      <c r="FM838"/>
      <c r="FN838"/>
      <c r="FO838"/>
      <c r="FP838"/>
      <c r="FQ838"/>
      <c r="FR838"/>
      <c r="FS838"/>
      <c r="FT838"/>
      <c r="FU838"/>
      <c r="FV838"/>
      <c r="FW838"/>
      <c r="FX838"/>
      <c r="FY838"/>
      <c r="FZ838"/>
      <c r="GA838"/>
      <c r="GB838"/>
      <c r="GC838"/>
      <c r="GD838"/>
      <c r="GE838"/>
      <c r="GF838"/>
      <c r="GG838"/>
      <c r="GH838"/>
      <c r="GI838"/>
      <c r="GJ838"/>
      <c r="GK838"/>
      <c r="GL838"/>
      <c r="GM838"/>
      <c r="GN838"/>
      <c r="GO838"/>
      <c r="GP838"/>
      <c r="GQ838"/>
      <c r="GR838"/>
      <c r="GS838"/>
      <c r="GT838"/>
      <c r="GU838"/>
      <c r="GV838"/>
      <c r="GW838"/>
      <c r="GX838"/>
      <c r="GY838"/>
      <c r="GZ838"/>
      <c r="HA838"/>
      <c r="HB838"/>
      <c r="HC838"/>
      <c r="HD838"/>
      <c r="HE838"/>
      <c r="HF838"/>
      <c r="HG838"/>
      <c r="HH838"/>
      <c r="HI838"/>
      <c r="HJ838"/>
      <c r="HK838"/>
      <c r="HL838"/>
      <c r="HM838"/>
      <c r="HN838"/>
      <c r="HO838"/>
      <c r="HP838"/>
      <c r="HQ838"/>
      <c r="HR838"/>
      <c r="HS838"/>
      <c r="HT838"/>
      <c r="HU838"/>
      <c r="HV838"/>
      <c r="HW838"/>
      <c r="HX838"/>
      <c r="HY838"/>
      <c r="HZ838"/>
      <c r="IA838"/>
    </row>
    <row r="839" spans="1:235" ht="11.25">
      <c r="A839" s="2"/>
      <c r="B839" s="2"/>
      <c r="C839" s="2"/>
      <c r="D839" s="159"/>
      <c r="E839" s="159"/>
      <c r="F839" s="159"/>
      <c r="G839" s="159"/>
      <c r="H839" s="159"/>
      <c r="I839" s="159"/>
      <c r="J839" s="159"/>
      <c r="K839" s="159"/>
      <c r="L839" s="159"/>
      <c r="M839" s="159"/>
      <c r="N839" s="156"/>
      <c r="O839" s="156"/>
      <c r="P839" s="156"/>
      <c r="Q839"/>
      <c r="R839"/>
      <c r="S839"/>
      <c r="T839"/>
      <c r="U839"/>
      <c r="V839"/>
      <c r="W839"/>
      <c r="X839"/>
      <c r="Y839"/>
      <c r="Z839"/>
      <c r="AA839"/>
      <c r="AB839"/>
      <c r="AC839"/>
      <c r="AD839"/>
      <c r="AE839"/>
      <c r="AF839"/>
      <c r="AG839"/>
      <c r="AH839"/>
      <c r="AI839"/>
      <c r="AJ839"/>
      <c r="AK839"/>
      <c r="AL839"/>
      <c r="AM839"/>
      <c r="AN839"/>
      <c r="AO839"/>
      <c r="AP839"/>
      <c r="AQ839"/>
      <c r="AR839"/>
      <c r="AS839"/>
      <c r="AT839"/>
      <c r="AU839"/>
      <c r="AV839"/>
      <c r="AW839"/>
      <c r="AX839"/>
      <c r="AY839"/>
      <c r="AZ839"/>
      <c r="BA839"/>
      <c r="BB839"/>
      <c r="BC839"/>
      <c r="BD839"/>
      <c r="BE839"/>
      <c r="BF839"/>
      <c r="BG839"/>
      <c r="BH839"/>
      <c r="BI839"/>
      <c r="BJ839"/>
      <c r="BK839"/>
      <c r="BL839"/>
      <c r="BM839"/>
      <c r="BN839"/>
      <c r="BO839"/>
      <c r="BP839"/>
      <c r="BQ839"/>
      <c r="BR839"/>
      <c r="BS839"/>
      <c r="BT839"/>
      <c r="BU839"/>
      <c r="BV839"/>
      <c r="BW839"/>
      <c r="BX839"/>
      <c r="BY839"/>
      <c r="BZ839"/>
      <c r="CA839"/>
      <c r="CB839"/>
      <c r="CC839"/>
      <c r="CD839"/>
      <c r="CE839"/>
      <c r="CF839"/>
      <c r="CG839"/>
      <c r="CH839"/>
      <c r="CI839"/>
      <c r="CJ839"/>
      <c r="CK839"/>
      <c r="CL839"/>
      <c r="CM839"/>
      <c r="CN839"/>
      <c r="CO839"/>
      <c r="CP839"/>
      <c r="CQ839"/>
      <c r="CR839"/>
      <c r="CS839"/>
      <c r="CT839"/>
      <c r="CU839"/>
      <c r="CV839"/>
      <c r="CW839"/>
      <c r="CX839"/>
      <c r="CY839"/>
      <c r="CZ839"/>
      <c r="DA839"/>
      <c r="DB839"/>
      <c r="DC839"/>
      <c r="DD839"/>
      <c r="DE839"/>
      <c r="DF839"/>
      <c r="DG839"/>
      <c r="DH839"/>
      <c r="DI839"/>
      <c r="DJ839"/>
      <c r="DK839"/>
      <c r="DL839"/>
      <c r="DM839"/>
      <c r="DN839"/>
      <c r="DO839"/>
      <c r="DP839"/>
      <c r="DQ839"/>
      <c r="DR839"/>
      <c r="DS839"/>
      <c r="DT839"/>
      <c r="DU839"/>
      <c r="DV839"/>
      <c r="DW839"/>
      <c r="DX839"/>
      <c r="DY839"/>
      <c r="DZ839"/>
      <c r="EA839"/>
      <c r="EB839"/>
      <c r="EC839"/>
      <c r="ED839"/>
      <c r="EE839"/>
      <c r="EF839"/>
      <c r="EG839"/>
      <c r="EH839"/>
      <c r="EI839"/>
      <c r="EJ839"/>
      <c r="EK839"/>
      <c r="EL839"/>
      <c r="EM839"/>
      <c r="EN839"/>
      <c r="EO839"/>
      <c r="EP839"/>
      <c r="EQ839"/>
      <c r="ER839"/>
      <c r="ES839"/>
      <c r="ET839"/>
      <c r="EU839"/>
      <c r="EV839"/>
      <c r="EW839"/>
      <c r="EX839"/>
      <c r="EY839"/>
      <c r="EZ839"/>
      <c r="FA839"/>
      <c r="FB839"/>
      <c r="FC839"/>
      <c r="FD839"/>
      <c r="FE839"/>
      <c r="FF839"/>
      <c r="FG839"/>
      <c r="FH839"/>
      <c r="FI839"/>
      <c r="FJ839"/>
      <c r="FK839"/>
      <c r="FL839"/>
      <c r="FM839"/>
      <c r="FN839"/>
      <c r="FO839"/>
      <c r="FP839"/>
      <c r="FQ839"/>
      <c r="FR839"/>
      <c r="FS839"/>
      <c r="FT839"/>
      <c r="FU839"/>
      <c r="FV839"/>
      <c r="FW839"/>
      <c r="FX839"/>
      <c r="FY839"/>
      <c r="FZ839"/>
      <c r="GA839"/>
      <c r="GB839"/>
      <c r="GC839"/>
      <c r="GD839"/>
      <c r="GE839"/>
      <c r="GF839"/>
      <c r="GG839"/>
      <c r="GH839"/>
      <c r="GI839"/>
      <c r="GJ839"/>
      <c r="GK839"/>
      <c r="GL839"/>
      <c r="GM839"/>
      <c r="GN839"/>
      <c r="GO839"/>
      <c r="GP839"/>
      <c r="GQ839"/>
      <c r="GR839"/>
      <c r="GS839"/>
      <c r="GT839"/>
      <c r="GU839"/>
      <c r="GV839"/>
      <c r="GW839"/>
      <c r="GX839"/>
      <c r="GY839"/>
      <c r="GZ839"/>
      <c r="HA839"/>
      <c r="HB839"/>
      <c r="HC839"/>
      <c r="HD839"/>
      <c r="HE839"/>
      <c r="HF839"/>
      <c r="HG839"/>
      <c r="HH839"/>
      <c r="HI839"/>
      <c r="HJ839"/>
      <c r="HK839"/>
      <c r="HL839"/>
      <c r="HM839"/>
      <c r="HN839"/>
      <c r="HO839"/>
      <c r="HP839"/>
      <c r="HQ839"/>
      <c r="HR839"/>
      <c r="HS839"/>
      <c r="HT839"/>
      <c r="HU839"/>
      <c r="HV839"/>
      <c r="HW839"/>
      <c r="HX839"/>
      <c r="HY839"/>
      <c r="HZ839"/>
      <c r="IA839"/>
    </row>
    <row r="840" spans="1:235" ht="11.25">
      <c r="A840" s="2"/>
      <c r="B840" s="2"/>
      <c r="C840" s="2"/>
      <c r="D840" s="159"/>
      <c r="E840" s="159"/>
      <c r="F840" s="159"/>
      <c r="G840" s="159"/>
      <c r="H840" s="159"/>
      <c r="I840" s="159"/>
      <c r="J840" s="159"/>
      <c r="K840" s="159"/>
      <c r="L840" s="159"/>
      <c r="M840" s="159"/>
      <c r="N840" s="156"/>
      <c r="O840" s="156"/>
      <c r="P840" s="156"/>
      <c r="Q840"/>
      <c r="R840"/>
      <c r="S840"/>
      <c r="T840"/>
      <c r="U840"/>
      <c r="V840"/>
      <c r="W840"/>
      <c r="X840"/>
      <c r="Y840"/>
      <c r="Z840"/>
      <c r="AA840"/>
      <c r="AB840"/>
      <c r="AC840"/>
      <c r="AD840"/>
      <c r="AE840"/>
      <c r="AF840"/>
      <c r="AG840"/>
      <c r="AH840"/>
      <c r="AI840"/>
      <c r="AJ840"/>
      <c r="AK840"/>
      <c r="AL840"/>
      <c r="AM840"/>
      <c r="AN840"/>
      <c r="AO840"/>
      <c r="AP840"/>
      <c r="AQ840"/>
      <c r="AR840"/>
      <c r="AS840"/>
      <c r="AT840"/>
      <c r="AU840"/>
      <c r="AV840"/>
      <c r="AW840"/>
      <c r="AX840"/>
      <c r="AY840"/>
      <c r="AZ840"/>
      <c r="BA840"/>
      <c r="BB840"/>
      <c r="BC840"/>
      <c r="BD840"/>
      <c r="BE840"/>
      <c r="BF840"/>
      <c r="BG840"/>
      <c r="BH840"/>
      <c r="BI840"/>
      <c r="BJ840"/>
      <c r="BK840"/>
      <c r="BL840"/>
      <c r="BM840"/>
      <c r="BN840"/>
      <c r="BO840"/>
      <c r="BP840"/>
      <c r="BQ840"/>
      <c r="BR840"/>
      <c r="BS840"/>
      <c r="BT840"/>
      <c r="BU840"/>
      <c r="BV840"/>
      <c r="BW840"/>
      <c r="BX840"/>
      <c r="BY840"/>
      <c r="BZ840"/>
      <c r="CA840"/>
      <c r="CB840"/>
      <c r="CC840"/>
      <c r="CD840"/>
      <c r="CE840"/>
      <c r="CF840"/>
      <c r="CG840"/>
      <c r="CH840"/>
      <c r="CI840"/>
      <c r="CJ840"/>
      <c r="CK840"/>
      <c r="CL840"/>
      <c r="CM840"/>
      <c r="CN840"/>
      <c r="CO840"/>
      <c r="CP840"/>
      <c r="CQ840"/>
      <c r="CR840"/>
      <c r="CS840"/>
      <c r="CT840"/>
      <c r="CU840"/>
      <c r="CV840"/>
      <c r="CW840"/>
      <c r="CX840"/>
      <c r="CY840"/>
      <c r="CZ840"/>
      <c r="DA840"/>
      <c r="DB840"/>
      <c r="DC840"/>
      <c r="DD840"/>
      <c r="DE840"/>
      <c r="DF840"/>
      <c r="DG840"/>
      <c r="DH840"/>
      <c r="DI840"/>
      <c r="DJ840"/>
      <c r="DK840"/>
      <c r="DL840"/>
      <c r="DM840"/>
      <c r="DN840"/>
      <c r="DO840"/>
      <c r="DP840"/>
      <c r="DQ840"/>
      <c r="DR840"/>
      <c r="DS840"/>
      <c r="DT840"/>
      <c r="DU840"/>
      <c r="DV840"/>
      <c r="DW840"/>
      <c r="DX840"/>
      <c r="DY840"/>
      <c r="DZ840"/>
      <c r="EA840"/>
      <c r="EB840"/>
      <c r="EC840"/>
      <c r="ED840"/>
      <c r="EE840"/>
      <c r="EF840"/>
      <c r="EG840"/>
      <c r="EH840"/>
      <c r="EI840"/>
      <c r="EJ840"/>
      <c r="EK840"/>
      <c r="EL840"/>
      <c r="EM840"/>
      <c r="EN840"/>
      <c r="EO840"/>
      <c r="EP840"/>
      <c r="EQ840"/>
      <c r="ER840"/>
      <c r="ES840"/>
      <c r="ET840"/>
      <c r="EU840"/>
      <c r="EV840"/>
      <c r="EW840"/>
      <c r="EX840"/>
      <c r="EY840"/>
      <c r="EZ840"/>
      <c r="FA840"/>
      <c r="FB840"/>
      <c r="FC840"/>
      <c r="FD840"/>
      <c r="FE840"/>
      <c r="FF840"/>
      <c r="FG840"/>
      <c r="FH840"/>
      <c r="FI840"/>
      <c r="FJ840"/>
      <c r="FK840"/>
      <c r="FL840"/>
      <c r="FM840"/>
      <c r="FN840"/>
      <c r="FO840"/>
      <c r="FP840"/>
      <c r="FQ840"/>
      <c r="FR840"/>
      <c r="FS840"/>
      <c r="FT840"/>
      <c r="FU840"/>
      <c r="FV840"/>
      <c r="FW840"/>
      <c r="FX840"/>
      <c r="FY840"/>
      <c r="FZ840"/>
      <c r="GA840"/>
      <c r="GB840"/>
      <c r="GC840"/>
      <c r="GD840"/>
      <c r="GE840"/>
      <c r="GF840"/>
      <c r="GG840"/>
      <c r="GH840"/>
      <c r="GI840"/>
      <c r="GJ840"/>
      <c r="GK840"/>
      <c r="GL840"/>
      <c r="GM840"/>
      <c r="GN840"/>
      <c r="GO840"/>
      <c r="GP840"/>
      <c r="GQ840"/>
      <c r="GR840"/>
      <c r="GS840"/>
      <c r="GT840"/>
      <c r="GU840"/>
      <c r="GV840"/>
      <c r="GW840"/>
      <c r="GX840"/>
      <c r="GY840"/>
      <c r="GZ840"/>
      <c r="HA840"/>
      <c r="HB840"/>
      <c r="HC840"/>
      <c r="HD840"/>
      <c r="HE840"/>
      <c r="HF840"/>
      <c r="HG840"/>
      <c r="HH840"/>
      <c r="HI840"/>
      <c r="HJ840"/>
      <c r="HK840"/>
      <c r="HL840"/>
      <c r="HM840"/>
      <c r="HN840"/>
      <c r="HO840"/>
      <c r="HP840"/>
      <c r="HQ840"/>
      <c r="HR840"/>
      <c r="HS840"/>
      <c r="HT840"/>
      <c r="HU840"/>
      <c r="HV840"/>
      <c r="HW840"/>
      <c r="HX840"/>
      <c r="HY840"/>
      <c r="HZ840"/>
      <c r="IA840"/>
    </row>
    <row r="841" spans="1:235" ht="11.25">
      <c r="A841" s="2"/>
      <c r="B841" s="2"/>
      <c r="C841" s="2"/>
      <c r="D841" s="159"/>
      <c r="E841" s="159"/>
      <c r="F841" s="159"/>
      <c r="G841" s="159"/>
      <c r="H841" s="159"/>
      <c r="I841" s="159"/>
      <c r="J841" s="159"/>
      <c r="K841" s="159"/>
      <c r="L841" s="159"/>
      <c r="M841" s="159"/>
      <c r="N841" s="156"/>
      <c r="O841" s="156"/>
      <c r="P841" s="156"/>
      <c r="Q841"/>
      <c r="R841"/>
      <c r="S841"/>
      <c r="T841"/>
      <c r="U841"/>
      <c r="V841"/>
      <c r="W841"/>
      <c r="X841"/>
      <c r="Y841"/>
      <c r="Z841"/>
      <c r="AA841"/>
      <c r="AB841"/>
      <c r="AC841"/>
      <c r="AD841"/>
      <c r="AE841"/>
      <c r="AF841"/>
      <c r="AG841"/>
      <c r="AH841"/>
      <c r="AI841"/>
      <c r="AJ841"/>
      <c r="AK841"/>
      <c r="AL841"/>
      <c r="AM841"/>
      <c r="AN841"/>
      <c r="AO841"/>
      <c r="AP841"/>
      <c r="AQ841"/>
      <c r="AR841"/>
      <c r="AS841"/>
      <c r="AT841"/>
      <c r="AU841"/>
      <c r="AV841"/>
      <c r="AW841"/>
      <c r="AX841"/>
      <c r="AY841"/>
      <c r="AZ841"/>
      <c r="BA841"/>
      <c r="BB841"/>
      <c r="BC841"/>
      <c r="BD841"/>
      <c r="BE841"/>
      <c r="BF841"/>
      <c r="BG841"/>
      <c r="BH841"/>
      <c r="BI841"/>
      <c r="BJ841"/>
      <c r="BK841"/>
      <c r="BL841"/>
      <c r="BM841"/>
      <c r="BN841"/>
      <c r="BO841"/>
      <c r="BP841"/>
      <c r="BQ841"/>
      <c r="BR841"/>
      <c r="BS841"/>
      <c r="BT841"/>
      <c r="BU841"/>
      <c r="BV841"/>
      <c r="BW841"/>
      <c r="BX841"/>
      <c r="BY841"/>
      <c r="BZ841"/>
      <c r="CA841"/>
      <c r="CB841"/>
      <c r="CC841"/>
      <c r="CD841"/>
      <c r="CE841"/>
      <c r="CF841"/>
      <c r="CG841"/>
      <c r="CH841"/>
      <c r="CI841"/>
      <c r="CJ841"/>
      <c r="CK841"/>
      <c r="CL841"/>
      <c r="CM841"/>
      <c r="CN841"/>
      <c r="CO841"/>
      <c r="CP841"/>
      <c r="CQ841"/>
      <c r="CR841"/>
      <c r="CS841"/>
      <c r="CT841"/>
      <c r="CU841"/>
      <c r="CV841"/>
      <c r="CW841"/>
      <c r="CX841"/>
      <c r="CY841"/>
      <c r="CZ841"/>
      <c r="DA841"/>
      <c r="DB841"/>
      <c r="DC841"/>
      <c r="DD841"/>
      <c r="DE841"/>
      <c r="DF841"/>
      <c r="DG841"/>
      <c r="DH841"/>
      <c r="DI841"/>
      <c r="DJ841"/>
      <c r="DK841"/>
      <c r="DL841"/>
      <c r="DM841"/>
      <c r="DN841"/>
      <c r="DO841"/>
      <c r="DP841"/>
      <c r="DQ841"/>
      <c r="DR841"/>
      <c r="DS841"/>
      <c r="DT841"/>
      <c r="DU841"/>
      <c r="DV841"/>
      <c r="DW841"/>
      <c r="DX841"/>
      <c r="DY841"/>
      <c r="DZ841"/>
      <c r="EA841"/>
      <c r="EB841"/>
      <c r="EC841"/>
      <c r="ED841"/>
      <c r="EE841"/>
      <c r="EF841"/>
      <c r="EG841"/>
      <c r="EH841"/>
      <c r="EI841"/>
      <c r="EJ841"/>
      <c r="EK841"/>
      <c r="EL841"/>
      <c r="EM841"/>
      <c r="EN841"/>
      <c r="EO841"/>
      <c r="EP841"/>
      <c r="EQ841"/>
      <c r="ER841"/>
      <c r="ES841"/>
      <c r="ET841"/>
      <c r="EU841"/>
      <c r="EV841"/>
      <c r="EW841"/>
      <c r="EX841"/>
      <c r="EY841"/>
      <c r="EZ841"/>
      <c r="FA841"/>
      <c r="FB841"/>
      <c r="FC841"/>
      <c r="FD841"/>
      <c r="FE841"/>
      <c r="FF841"/>
      <c r="FG841"/>
      <c r="FH841"/>
      <c r="FI841"/>
      <c r="FJ841"/>
      <c r="FK841"/>
      <c r="FL841"/>
      <c r="FM841"/>
      <c r="FN841"/>
      <c r="FO841"/>
      <c r="FP841"/>
      <c r="FQ841"/>
      <c r="FR841"/>
      <c r="FS841"/>
      <c r="FT841"/>
      <c r="FU841"/>
      <c r="FV841"/>
      <c r="FW841"/>
      <c r="FX841"/>
      <c r="FY841"/>
      <c r="FZ841"/>
      <c r="GA841"/>
      <c r="GB841"/>
      <c r="GC841"/>
      <c r="GD841"/>
      <c r="GE841"/>
      <c r="GF841"/>
      <c r="GG841"/>
      <c r="GH841"/>
      <c r="GI841"/>
      <c r="GJ841"/>
      <c r="GK841"/>
      <c r="GL841"/>
      <c r="GM841"/>
      <c r="GN841"/>
      <c r="GO841"/>
      <c r="GP841"/>
      <c r="GQ841"/>
      <c r="GR841"/>
      <c r="GS841"/>
      <c r="GT841"/>
      <c r="GU841"/>
      <c r="GV841"/>
      <c r="GW841"/>
      <c r="GX841"/>
      <c r="GY841"/>
      <c r="GZ841"/>
      <c r="HA841"/>
      <c r="HB841"/>
      <c r="HC841"/>
      <c r="HD841"/>
      <c r="HE841"/>
      <c r="HF841"/>
      <c r="HG841"/>
      <c r="HH841"/>
      <c r="HI841"/>
      <c r="HJ841"/>
      <c r="HK841"/>
      <c r="HL841"/>
      <c r="HM841"/>
      <c r="HN841"/>
      <c r="HO841"/>
      <c r="HP841"/>
      <c r="HQ841"/>
      <c r="HR841"/>
      <c r="HS841"/>
      <c r="HT841"/>
      <c r="HU841"/>
      <c r="HV841"/>
      <c r="HW841"/>
      <c r="HX841"/>
      <c r="HY841"/>
      <c r="HZ841"/>
      <c r="IA841"/>
    </row>
    <row r="842" spans="1:235" ht="11.25">
      <c r="A842" s="2"/>
      <c r="B842" s="2"/>
      <c r="C842" s="2"/>
      <c r="D842" s="159"/>
      <c r="E842" s="159"/>
      <c r="F842" s="159"/>
      <c r="G842" s="159"/>
      <c r="H842" s="159"/>
      <c r="I842" s="159"/>
      <c r="J842" s="159"/>
      <c r="K842" s="159"/>
      <c r="L842" s="159"/>
      <c r="M842" s="159"/>
      <c r="N842" s="156"/>
      <c r="O842" s="156"/>
      <c r="P842" s="156"/>
      <c r="Q842"/>
      <c r="R842"/>
      <c r="S842"/>
      <c r="T842"/>
      <c r="U842"/>
      <c r="V842"/>
      <c r="W842"/>
      <c r="X842"/>
      <c r="Y842"/>
      <c r="Z842"/>
      <c r="AA842"/>
      <c r="AB842"/>
      <c r="AC842"/>
      <c r="AD842"/>
      <c r="AE842"/>
      <c r="AF842"/>
      <c r="AG842"/>
      <c r="AH842"/>
      <c r="AI842"/>
      <c r="AJ842"/>
      <c r="AK842"/>
      <c r="AL842"/>
      <c r="AM842"/>
      <c r="AN842"/>
      <c r="AO842"/>
      <c r="AP842"/>
      <c r="AQ842"/>
      <c r="AR842"/>
      <c r="AS842"/>
      <c r="AT842"/>
      <c r="AU842"/>
      <c r="AV842"/>
      <c r="AW842"/>
      <c r="AX842"/>
      <c r="AY842"/>
      <c r="AZ842"/>
      <c r="BA842"/>
      <c r="BB842"/>
      <c r="BC842"/>
      <c r="BD842"/>
      <c r="BE842"/>
      <c r="BF842"/>
      <c r="BG842"/>
      <c r="BH842"/>
      <c r="BI842"/>
      <c r="BJ842"/>
      <c r="BK842"/>
      <c r="BL842"/>
      <c r="BM842"/>
      <c r="BN842"/>
      <c r="BO842"/>
      <c r="BP842"/>
      <c r="BQ842"/>
      <c r="BR842"/>
      <c r="BS842"/>
      <c r="BT842"/>
      <c r="BU842"/>
      <c r="BV842"/>
      <c r="BW842"/>
      <c r="BX842"/>
      <c r="BY842"/>
      <c r="BZ842"/>
      <c r="CA842"/>
      <c r="CB842"/>
      <c r="CC842"/>
      <c r="CD842"/>
      <c r="CE842"/>
      <c r="CF842"/>
      <c r="CG842"/>
      <c r="CH842"/>
      <c r="CI842"/>
      <c r="CJ842"/>
      <c r="CK842"/>
      <c r="CL842"/>
      <c r="CM842"/>
      <c r="CN842"/>
      <c r="CO842"/>
      <c r="CP842"/>
      <c r="CQ842"/>
      <c r="CR842"/>
      <c r="CS842"/>
      <c r="CT842"/>
      <c r="CU842"/>
      <c r="CV842"/>
      <c r="CW842"/>
      <c r="CX842"/>
      <c r="CY842"/>
      <c r="CZ842"/>
      <c r="DA842"/>
      <c r="DB842"/>
      <c r="DC842"/>
      <c r="DD842"/>
      <c r="DE842"/>
      <c r="DF842"/>
      <c r="DG842"/>
      <c r="DH842"/>
      <c r="DI842"/>
      <c r="DJ842"/>
      <c r="DK842"/>
      <c r="DL842"/>
      <c r="DM842"/>
      <c r="DN842"/>
      <c r="DO842"/>
      <c r="DP842"/>
      <c r="DQ842"/>
      <c r="DR842"/>
      <c r="DS842"/>
      <c r="DT842"/>
      <c r="DU842"/>
      <c r="DV842"/>
      <c r="DW842"/>
      <c r="DX842"/>
      <c r="DY842"/>
      <c r="DZ842"/>
      <c r="EA842"/>
      <c r="EB842"/>
      <c r="EC842"/>
      <c r="ED842"/>
      <c r="EE842"/>
      <c r="EF842"/>
      <c r="EG842"/>
      <c r="EH842"/>
      <c r="EI842"/>
      <c r="EJ842"/>
      <c r="EK842"/>
      <c r="EL842"/>
      <c r="EM842"/>
      <c r="EN842"/>
      <c r="EO842"/>
      <c r="EP842"/>
      <c r="EQ842"/>
      <c r="ER842"/>
      <c r="ES842"/>
      <c r="ET842"/>
      <c r="EU842"/>
      <c r="EV842"/>
      <c r="EW842"/>
      <c r="EX842"/>
      <c r="EY842"/>
      <c r="EZ842"/>
      <c r="FA842"/>
      <c r="FB842"/>
      <c r="FC842"/>
      <c r="FD842"/>
      <c r="FE842"/>
      <c r="FF842"/>
      <c r="FG842"/>
      <c r="FH842"/>
      <c r="FI842"/>
      <c r="FJ842"/>
      <c r="FK842"/>
      <c r="FL842"/>
      <c r="FM842"/>
      <c r="FN842"/>
      <c r="FO842"/>
      <c r="FP842"/>
      <c r="FQ842"/>
      <c r="FR842"/>
      <c r="FS842"/>
      <c r="FT842"/>
      <c r="FU842"/>
      <c r="FV842"/>
      <c r="FW842"/>
      <c r="FX842"/>
      <c r="FY842"/>
      <c r="FZ842"/>
      <c r="GA842"/>
      <c r="GB842"/>
      <c r="GC842"/>
      <c r="GD842"/>
      <c r="GE842"/>
      <c r="GF842"/>
      <c r="GG842"/>
      <c r="GH842"/>
      <c r="GI842"/>
      <c r="GJ842"/>
      <c r="GK842"/>
      <c r="GL842"/>
      <c r="GM842"/>
      <c r="GN842"/>
      <c r="GO842"/>
      <c r="GP842"/>
      <c r="GQ842"/>
      <c r="GR842"/>
      <c r="GS842"/>
      <c r="GT842"/>
      <c r="GU842"/>
      <c r="GV842"/>
      <c r="GW842"/>
      <c r="GX842"/>
      <c r="GY842"/>
      <c r="GZ842"/>
      <c r="HA842"/>
      <c r="HB842"/>
      <c r="HC842"/>
      <c r="HD842"/>
      <c r="HE842"/>
      <c r="HF842"/>
      <c r="HG842"/>
      <c r="HH842"/>
      <c r="HI842"/>
      <c r="HJ842"/>
      <c r="HK842"/>
      <c r="HL842"/>
      <c r="HM842"/>
      <c r="HN842"/>
      <c r="HO842"/>
      <c r="HP842"/>
      <c r="HQ842"/>
      <c r="HR842"/>
      <c r="HS842"/>
      <c r="HT842"/>
      <c r="HU842"/>
      <c r="HV842"/>
      <c r="HW842"/>
      <c r="HX842"/>
      <c r="HY842"/>
      <c r="HZ842"/>
      <c r="IA842"/>
    </row>
    <row r="843" spans="1:235" ht="11.25">
      <c r="A843" s="2"/>
      <c r="B843" s="2"/>
      <c r="C843" s="2"/>
      <c r="D843" s="159"/>
      <c r="E843" s="159"/>
      <c r="F843" s="159"/>
      <c r="G843" s="159"/>
      <c r="H843" s="159"/>
      <c r="I843" s="159"/>
      <c r="J843" s="159"/>
      <c r="K843" s="159"/>
      <c r="L843" s="159"/>
      <c r="M843" s="159"/>
      <c r="N843" s="156"/>
      <c r="O843" s="156"/>
      <c r="P843" s="156"/>
      <c r="Q843"/>
      <c r="R843"/>
      <c r="S843"/>
      <c r="T843"/>
      <c r="U843"/>
      <c r="V843"/>
      <c r="W843"/>
      <c r="X843"/>
      <c r="Y843"/>
      <c r="Z843"/>
      <c r="AA843"/>
      <c r="AB843"/>
      <c r="AC843"/>
      <c r="AD843"/>
      <c r="AE843"/>
      <c r="AF843"/>
      <c r="AG843"/>
      <c r="AH843"/>
      <c r="AI843"/>
      <c r="AJ843"/>
      <c r="AK843"/>
      <c r="AL843"/>
      <c r="AM843"/>
      <c r="AN843"/>
      <c r="AO843"/>
      <c r="AP843"/>
      <c r="AQ843"/>
      <c r="AR843"/>
      <c r="AS843"/>
      <c r="AT843"/>
      <c r="AU843"/>
      <c r="AV843"/>
      <c r="AW843"/>
      <c r="AX843"/>
      <c r="AY843"/>
      <c r="AZ843"/>
      <c r="BA843"/>
      <c r="BB843"/>
      <c r="BC843"/>
      <c r="BD843"/>
      <c r="BE843"/>
      <c r="BF843"/>
      <c r="BG843"/>
      <c r="BH843"/>
      <c r="BI843"/>
      <c r="BJ843"/>
      <c r="BK843"/>
      <c r="BL843"/>
      <c r="BM843"/>
      <c r="BN843"/>
      <c r="BO843"/>
      <c r="BP843"/>
      <c r="BQ843"/>
      <c r="BR843"/>
      <c r="BS843"/>
      <c r="BT843"/>
      <c r="BU843"/>
      <c r="BV843"/>
      <c r="BW843"/>
      <c r="BX843"/>
      <c r="BY843"/>
      <c r="BZ843"/>
      <c r="CA843"/>
      <c r="CB843"/>
      <c r="CC843"/>
      <c r="CD843"/>
      <c r="CE843"/>
      <c r="CF843"/>
      <c r="CG843"/>
      <c r="CH843"/>
      <c r="CI843"/>
      <c r="CJ843"/>
      <c r="CK843"/>
      <c r="CL843"/>
      <c r="CM843"/>
      <c r="CN843"/>
      <c r="CO843"/>
      <c r="CP843"/>
      <c r="CQ843"/>
      <c r="CR843"/>
      <c r="CS843"/>
      <c r="CT843"/>
      <c r="CU843"/>
      <c r="CV843"/>
      <c r="CW843"/>
      <c r="CX843"/>
      <c r="CY843"/>
      <c r="CZ843"/>
      <c r="DA843"/>
      <c r="DB843"/>
      <c r="DC843"/>
      <c r="DD843"/>
      <c r="DE843"/>
      <c r="DF843"/>
      <c r="DG843"/>
      <c r="DH843"/>
      <c r="DI843"/>
      <c r="DJ843"/>
      <c r="DK843"/>
      <c r="DL843"/>
      <c r="DM843"/>
      <c r="DN843"/>
      <c r="DO843"/>
      <c r="DP843"/>
      <c r="DQ843"/>
      <c r="DR843"/>
      <c r="DS843"/>
      <c r="DT843"/>
      <c r="DU843"/>
      <c r="DV843"/>
      <c r="DW843"/>
      <c r="DX843"/>
      <c r="DY843"/>
      <c r="DZ843"/>
      <c r="EA843"/>
      <c r="EB843"/>
      <c r="EC843"/>
      <c r="ED843"/>
      <c r="EE843"/>
      <c r="EF843"/>
      <c r="EG843"/>
      <c r="EH843"/>
      <c r="EI843"/>
      <c r="EJ843"/>
      <c r="EK843"/>
      <c r="EL843"/>
      <c r="EM843"/>
      <c r="EN843"/>
      <c r="EO843"/>
      <c r="EP843"/>
      <c r="EQ843"/>
      <c r="ER843"/>
      <c r="ES843"/>
      <c r="ET843"/>
      <c r="EU843"/>
      <c r="EV843"/>
      <c r="EW843"/>
      <c r="EX843"/>
      <c r="EY843"/>
      <c r="EZ843"/>
      <c r="FA843"/>
      <c r="FB843"/>
      <c r="FC843"/>
      <c r="FD843"/>
      <c r="FE843"/>
      <c r="FF843"/>
      <c r="FG843"/>
      <c r="FH843"/>
      <c r="FI843"/>
      <c r="FJ843"/>
      <c r="FK843"/>
      <c r="FL843"/>
      <c r="FM843"/>
      <c r="FN843"/>
      <c r="FO843"/>
      <c r="FP843"/>
      <c r="FQ843"/>
      <c r="FR843"/>
      <c r="FS843"/>
      <c r="FT843"/>
      <c r="FU843"/>
      <c r="FV843"/>
      <c r="FW843"/>
      <c r="FX843"/>
      <c r="FY843"/>
      <c r="FZ843"/>
      <c r="GA843"/>
      <c r="GB843"/>
      <c r="GC843"/>
      <c r="GD843"/>
      <c r="GE843"/>
      <c r="GF843"/>
      <c r="GG843"/>
      <c r="GH843"/>
      <c r="GI843"/>
      <c r="GJ843"/>
      <c r="GK843"/>
      <c r="GL843"/>
      <c r="GM843"/>
      <c r="GN843"/>
      <c r="GO843"/>
      <c r="GP843"/>
      <c r="GQ843"/>
      <c r="GR843"/>
      <c r="GS843"/>
      <c r="GT843"/>
      <c r="GU843"/>
      <c r="GV843"/>
      <c r="GW843"/>
      <c r="GX843"/>
      <c r="GY843"/>
      <c r="GZ843"/>
      <c r="HA843"/>
      <c r="HB843"/>
      <c r="HC843"/>
      <c r="HD843"/>
      <c r="HE843"/>
      <c r="HF843"/>
      <c r="HG843"/>
      <c r="HH843"/>
      <c r="HI843"/>
      <c r="HJ843"/>
      <c r="HK843"/>
      <c r="HL843"/>
      <c r="HM843"/>
      <c r="HN843"/>
      <c r="HO843"/>
      <c r="HP843"/>
      <c r="HQ843"/>
      <c r="HR843"/>
      <c r="HS843"/>
      <c r="HT843"/>
      <c r="HU843"/>
      <c r="HV843"/>
      <c r="HW843"/>
      <c r="HX843"/>
      <c r="HY843"/>
      <c r="HZ843"/>
      <c r="IA843"/>
    </row>
    <row r="844" spans="1:235" ht="11.25">
      <c r="A844" s="2"/>
      <c r="B844" s="2"/>
      <c r="C844" s="2"/>
      <c r="D844" s="159"/>
      <c r="E844" s="159"/>
      <c r="F844" s="159"/>
      <c r="G844" s="159"/>
      <c r="H844" s="159"/>
      <c r="I844" s="159"/>
      <c r="J844" s="159"/>
      <c r="K844" s="159"/>
      <c r="L844" s="159"/>
      <c r="M844" s="159"/>
      <c r="N844" s="156"/>
      <c r="O844" s="156"/>
      <c r="P844" s="156"/>
      <c r="Q844"/>
      <c r="R844"/>
      <c r="S844"/>
      <c r="T844"/>
      <c r="U844"/>
      <c r="V844"/>
      <c r="W844"/>
      <c r="X844"/>
      <c r="Y844"/>
      <c r="Z844"/>
      <c r="AA844"/>
      <c r="AB844"/>
      <c r="AC844"/>
      <c r="AD844"/>
      <c r="AE844"/>
      <c r="AF844"/>
      <c r="AG844"/>
      <c r="AH844"/>
      <c r="AI844"/>
      <c r="AJ844"/>
      <c r="AK844"/>
      <c r="AL844"/>
      <c r="AM844"/>
      <c r="AN844"/>
      <c r="AO844"/>
      <c r="AP844"/>
      <c r="AQ844"/>
      <c r="AR844"/>
      <c r="AS844"/>
      <c r="AT844"/>
      <c r="AU844"/>
      <c r="AV844"/>
      <c r="AW844"/>
      <c r="AX844"/>
      <c r="AY844"/>
      <c r="AZ844"/>
      <c r="BA844"/>
      <c r="BB844"/>
      <c r="BC844"/>
      <c r="BD844"/>
      <c r="BE844"/>
      <c r="BF844"/>
      <c r="BG844"/>
      <c r="BH844"/>
      <c r="BI844"/>
      <c r="BJ844"/>
      <c r="BK844"/>
      <c r="BL844"/>
      <c r="BM844"/>
      <c r="BN844"/>
      <c r="BO844"/>
      <c r="BP844"/>
      <c r="BQ844"/>
      <c r="BR844"/>
      <c r="BS844"/>
      <c r="BT844"/>
      <c r="BU844"/>
      <c r="BV844"/>
      <c r="BW844"/>
      <c r="BX844"/>
      <c r="BY844"/>
      <c r="BZ844"/>
      <c r="CA844"/>
      <c r="CB844"/>
      <c r="CC844"/>
      <c r="CD844"/>
      <c r="CE844"/>
      <c r="CF844"/>
      <c r="CG844"/>
      <c r="CH844"/>
      <c r="CI844"/>
      <c r="CJ844"/>
      <c r="CK844"/>
      <c r="CL844"/>
      <c r="CM844"/>
      <c r="CN844"/>
      <c r="CO844"/>
      <c r="CP844"/>
      <c r="CQ844"/>
      <c r="CR844"/>
      <c r="CS844"/>
      <c r="CT844"/>
      <c r="CU844"/>
      <c r="CV844"/>
      <c r="CW844"/>
      <c r="CX844"/>
      <c r="CY844"/>
      <c r="CZ844"/>
      <c r="DA844"/>
      <c r="DB844"/>
      <c r="DC844"/>
      <c r="DD844"/>
      <c r="DE844"/>
      <c r="DF844"/>
      <c r="DG844"/>
      <c r="DH844"/>
      <c r="DI844"/>
      <c r="DJ844"/>
      <c r="DK844"/>
      <c r="DL844"/>
      <c r="DM844"/>
      <c r="DN844"/>
      <c r="DO844"/>
      <c r="DP844"/>
      <c r="DQ844"/>
      <c r="DR844"/>
      <c r="DS844"/>
      <c r="DT844"/>
      <c r="DU844"/>
      <c r="DV844"/>
      <c r="DW844"/>
      <c r="DX844"/>
      <c r="DY844"/>
      <c r="DZ844"/>
      <c r="EA844"/>
      <c r="EB844"/>
      <c r="EC844"/>
      <c r="ED844"/>
      <c r="EE844"/>
      <c r="EF844"/>
      <c r="EG844"/>
      <c r="EH844"/>
      <c r="EI844"/>
      <c r="EJ844"/>
      <c r="EK844"/>
      <c r="EL844"/>
      <c r="EM844"/>
      <c r="EN844"/>
      <c r="EO844"/>
      <c r="EP844"/>
      <c r="EQ844"/>
      <c r="ER844"/>
      <c r="ES844"/>
      <c r="ET844"/>
      <c r="EU844"/>
      <c r="EV844"/>
      <c r="EW844"/>
      <c r="EX844"/>
      <c r="EY844"/>
      <c r="EZ844"/>
      <c r="FA844"/>
      <c r="FB844"/>
      <c r="FC844"/>
      <c r="FD844"/>
      <c r="FE844"/>
      <c r="FF844"/>
      <c r="FG844"/>
      <c r="FH844"/>
      <c r="FI844"/>
      <c r="FJ844"/>
      <c r="FK844"/>
      <c r="FL844"/>
      <c r="FM844"/>
      <c r="FN844"/>
      <c r="FO844"/>
      <c r="FP844"/>
      <c r="FQ844"/>
      <c r="FR844"/>
      <c r="FS844"/>
      <c r="FT844"/>
      <c r="FU844"/>
      <c r="FV844"/>
      <c r="FW844"/>
      <c r="FX844"/>
      <c r="FY844"/>
      <c r="FZ844"/>
      <c r="GA844"/>
      <c r="GB844"/>
      <c r="GC844"/>
      <c r="GD844"/>
      <c r="GE844"/>
      <c r="GF844"/>
      <c r="GG844"/>
      <c r="GH844"/>
      <c r="GI844"/>
      <c r="GJ844"/>
      <c r="GK844"/>
      <c r="GL844"/>
      <c r="GM844"/>
      <c r="GN844"/>
      <c r="GO844"/>
      <c r="GP844"/>
      <c r="GQ844"/>
      <c r="GR844"/>
      <c r="GS844"/>
      <c r="GT844"/>
      <c r="GU844"/>
      <c r="GV844"/>
      <c r="GW844"/>
      <c r="GX844"/>
      <c r="GY844"/>
      <c r="GZ844"/>
      <c r="HA844"/>
      <c r="HB844"/>
      <c r="HC844"/>
      <c r="HD844"/>
      <c r="HE844"/>
      <c r="HF844"/>
      <c r="HG844"/>
      <c r="HH844"/>
      <c r="HI844"/>
      <c r="HJ844"/>
      <c r="HK844"/>
      <c r="HL844"/>
      <c r="HM844"/>
      <c r="HN844"/>
      <c r="HO844"/>
      <c r="HP844"/>
      <c r="HQ844"/>
      <c r="HR844"/>
      <c r="HS844"/>
      <c r="HT844"/>
      <c r="HU844"/>
      <c r="HV844"/>
      <c r="HW844"/>
      <c r="HX844"/>
      <c r="HY844"/>
      <c r="HZ844"/>
      <c r="IA844"/>
    </row>
    <row r="845" spans="1:235" ht="11.25">
      <c r="A845" s="2"/>
      <c r="B845" s="2"/>
      <c r="C845" s="2"/>
      <c r="D845" s="159"/>
      <c r="E845" s="159"/>
      <c r="F845" s="159"/>
      <c r="G845" s="159"/>
      <c r="H845" s="159"/>
      <c r="I845" s="159"/>
      <c r="J845" s="159"/>
      <c r="K845" s="159"/>
      <c r="L845" s="159"/>
      <c r="M845" s="159"/>
      <c r="N845" s="156"/>
      <c r="O845" s="156"/>
      <c r="P845" s="156"/>
      <c r="Q845"/>
      <c r="R845"/>
      <c r="S845"/>
      <c r="T845"/>
      <c r="U845"/>
      <c r="V845"/>
      <c r="W845"/>
      <c r="X845"/>
      <c r="Y845"/>
      <c r="Z845"/>
      <c r="AA845"/>
      <c r="AB845"/>
      <c r="AC845"/>
      <c r="AD845"/>
      <c r="AE845"/>
      <c r="AF845"/>
      <c r="AG845"/>
      <c r="AH845"/>
      <c r="AI845"/>
      <c r="AJ845"/>
      <c r="AK845"/>
      <c r="AL845"/>
      <c r="AM845"/>
      <c r="AN845"/>
      <c r="AO845"/>
      <c r="AP845"/>
      <c r="AQ845"/>
      <c r="AR845"/>
      <c r="AS845"/>
      <c r="AT845"/>
      <c r="AU845"/>
      <c r="AV845"/>
      <c r="AW845"/>
      <c r="AX845"/>
      <c r="AY845"/>
      <c r="AZ845"/>
      <c r="BA845"/>
      <c r="BB845"/>
      <c r="BC845"/>
      <c r="BD845"/>
      <c r="BE845"/>
      <c r="BF845"/>
      <c r="BG845"/>
      <c r="BH845"/>
      <c r="BI845"/>
      <c r="BJ845"/>
      <c r="BK845"/>
      <c r="BL845"/>
      <c r="BM845"/>
      <c r="BN845"/>
      <c r="BO845"/>
      <c r="BP845"/>
      <c r="BQ845"/>
      <c r="BR845"/>
      <c r="BS845"/>
      <c r="BT845"/>
      <c r="BU845"/>
      <c r="BV845"/>
      <c r="BW845"/>
      <c r="BX845"/>
      <c r="BY845"/>
      <c r="BZ845"/>
      <c r="CA845"/>
      <c r="CB845"/>
      <c r="CC845"/>
      <c r="CD845"/>
      <c r="CE845"/>
      <c r="CF845"/>
      <c r="CG845"/>
      <c r="CH845"/>
      <c r="CI845"/>
      <c r="CJ845"/>
      <c r="CK845"/>
      <c r="CL845"/>
      <c r="CM845"/>
      <c r="CN845"/>
      <c r="CO845"/>
      <c r="CP845"/>
      <c r="CQ845"/>
      <c r="CR845"/>
      <c r="CS845"/>
      <c r="CT845"/>
      <c r="CU845"/>
      <c r="CV845"/>
      <c r="CW845"/>
      <c r="CX845"/>
      <c r="CY845"/>
      <c r="CZ845"/>
      <c r="DA845"/>
      <c r="DB845"/>
      <c r="DC845"/>
      <c r="DD845"/>
      <c r="DE845"/>
      <c r="DF845"/>
      <c r="DG845"/>
      <c r="DH845"/>
      <c r="DI845"/>
      <c r="DJ845"/>
      <c r="DK845"/>
      <c r="DL845"/>
      <c r="DM845"/>
      <c r="DN845"/>
      <c r="DO845"/>
      <c r="DP845"/>
      <c r="DQ845"/>
      <c r="DR845"/>
      <c r="DS845"/>
      <c r="DT845"/>
      <c r="DU845"/>
      <c r="DV845"/>
      <c r="DW845"/>
      <c r="DX845"/>
      <c r="DY845"/>
      <c r="DZ845"/>
      <c r="EA845"/>
      <c r="EB845"/>
      <c r="EC845"/>
      <c r="ED845"/>
      <c r="EE845"/>
      <c r="EF845"/>
      <c r="EG845"/>
      <c r="EH845"/>
      <c r="EI845"/>
      <c r="EJ845"/>
      <c r="EK845"/>
      <c r="EL845"/>
      <c r="EM845"/>
      <c r="EN845"/>
      <c r="EO845"/>
      <c r="EP845"/>
      <c r="EQ845"/>
      <c r="ER845"/>
      <c r="ES845"/>
      <c r="ET845"/>
      <c r="EU845"/>
      <c r="EV845"/>
      <c r="EW845"/>
      <c r="EX845"/>
      <c r="EY845"/>
      <c r="EZ845"/>
      <c r="FA845"/>
      <c r="FB845"/>
      <c r="FC845"/>
      <c r="FD845"/>
      <c r="FE845"/>
      <c r="FF845"/>
      <c r="FG845"/>
      <c r="FH845"/>
      <c r="FI845"/>
      <c r="FJ845"/>
      <c r="FK845"/>
      <c r="FL845"/>
      <c r="FM845"/>
      <c r="FN845"/>
      <c r="FO845"/>
      <c r="FP845"/>
      <c r="FQ845"/>
      <c r="FR845"/>
      <c r="FS845"/>
      <c r="FT845"/>
      <c r="FU845"/>
      <c r="FV845"/>
      <c r="FW845"/>
      <c r="FX845"/>
      <c r="FY845"/>
      <c r="FZ845"/>
      <c r="GA845"/>
      <c r="GB845"/>
      <c r="GC845"/>
      <c r="GD845"/>
      <c r="GE845"/>
      <c r="GF845"/>
      <c r="GG845"/>
      <c r="GH845"/>
      <c r="GI845"/>
      <c r="GJ845"/>
      <c r="GK845"/>
      <c r="GL845"/>
      <c r="GM845"/>
      <c r="GN845"/>
      <c r="GO845"/>
      <c r="GP845"/>
      <c r="GQ845"/>
      <c r="GR845"/>
      <c r="GS845"/>
      <c r="GT845"/>
      <c r="GU845"/>
      <c r="GV845"/>
      <c r="GW845"/>
      <c r="GX845"/>
      <c r="GY845"/>
      <c r="GZ845"/>
      <c r="HA845"/>
      <c r="HB845"/>
      <c r="HC845"/>
      <c r="HD845"/>
      <c r="HE845"/>
      <c r="HF845"/>
      <c r="HG845"/>
      <c r="HH845"/>
      <c r="HI845"/>
      <c r="HJ845"/>
      <c r="HK845"/>
      <c r="HL845"/>
      <c r="HM845"/>
      <c r="HN845"/>
      <c r="HO845"/>
      <c r="HP845"/>
      <c r="HQ845"/>
      <c r="HR845"/>
      <c r="HS845"/>
      <c r="HT845"/>
      <c r="HU845"/>
      <c r="HV845"/>
      <c r="HW845"/>
      <c r="HX845"/>
      <c r="HY845"/>
      <c r="HZ845"/>
      <c r="IA845"/>
    </row>
    <row r="846" spans="1:235" ht="11.25">
      <c r="A846" s="2"/>
      <c r="B846" s="2"/>
      <c r="C846" s="2"/>
      <c r="D846" s="159"/>
      <c r="E846" s="159"/>
      <c r="F846" s="159"/>
      <c r="G846" s="159"/>
      <c r="H846" s="159"/>
      <c r="I846" s="159"/>
      <c r="J846" s="159"/>
      <c r="K846" s="159"/>
      <c r="L846" s="159"/>
      <c r="M846" s="159"/>
      <c r="N846" s="156"/>
      <c r="O846" s="156"/>
      <c r="P846" s="156"/>
      <c r="Q846"/>
      <c r="R846"/>
      <c r="S846"/>
      <c r="T846"/>
      <c r="U846"/>
      <c r="V846"/>
      <c r="W846"/>
      <c r="X846"/>
      <c r="Y846"/>
      <c r="Z846"/>
      <c r="AA846"/>
      <c r="AB846"/>
      <c r="AC846"/>
      <c r="AD846"/>
      <c r="AE846"/>
      <c r="AF846"/>
      <c r="AG846"/>
      <c r="AH846"/>
      <c r="AI846"/>
      <c r="AJ846"/>
      <c r="AK846"/>
      <c r="AL846"/>
      <c r="AM846"/>
      <c r="AN846"/>
      <c r="AO846"/>
      <c r="AP846"/>
      <c r="AQ846"/>
      <c r="AR846"/>
      <c r="AS846"/>
      <c r="AT846"/>
      <c r="AU846"/>
      <c r="AV846"/>
      <c r="AW846"/>
      <c r="AX846"/>
      <c r="AY846"/>
      <c r="AZ846"/>
      <c r="BA846"/>
      <c r="BB846"/>
      <c r="BC846"/>
      <c r="BD846"/>
      <c r="BE846"/>
      <c r="BF846"/>
      <c r="BG846"/>
      <c r="BH846"/>
      <c r="BI846"/>
      <c r="BJ846"/>
      <c r="BK846"/>
      <c r="BL846"/>
      <c r="BM846"/>
      <c r="BN846"/>
      <c r="BO846"/>
      <c r="BP846"/>
      <c r="BQ846"/>
      <c r="BR846"/>
      <c r="BS846"/>
      <c r="BT846"/>
      <c r="BU846"/>
      <c r="BV846"/>
      <c r="BW846"/>
      <c r="BX846"/>
      <c r="BY846"/>
      <c r="BZ846"/>
      <c r="CA846"/>
      <c r="CB846"/>
      <c r="CC846"/>
      <c r="CD846"/>
      <c r="CE846"/>
      <c r="CF846"/>
      <c r="CG846"/>
      <c r="CH846"/>
      <c r="CI846"/>
      <c r="CJ846"/>
      <c r="CK846"/>
      <c r="CL846"/>
      <c r="CM846"/>
      <c r="CN846"/>
      <c r="CO846"/>
      <c r="CP846"/>
      <c r="CQ846"/>
      <c r="CR846"/>
      <c r="CS846"/>
      <c r="CT846"/>
      <c r="CU846"/>
      <c r="CV846"/>
      <c r="CW846"/>
      <c r="CX846"/>
      <c r="CY846"/>
      <c r="CZ846"/>
      <c r="DA846"/>
      <c r="DB846"/>
      <c r="DC846"/>
      <c r="DD846"/>
      <c r="DE846"/>
      <c r="DF846"/>
      <c r="DG846"/>
      <c r="DH846"/>
      <c r="DI846"/>
      <c r="DJ846"/>
      <c r="DK846"/>
      <c r="DL846"/>
      <c r="DM846"/>
      <c r="DN846"/>
      <c r="DO846"/>
      <c r="DP846"/>
      <c r="DQ846"/>
      <c r="DR846"/>
      <c r="DS846"/>
      <c r="DT846"/>
      <c r="DU846"/>
      <c r="DV846"/>
      <c r="DW846"/>
      <c r="DX846"/>
      <c r="DY846"/>
      <c r="DZ846"/>
      <c r="EA846"/>
      <c r="EB846"/>
      <c r="EC846"/>
      <c r="ED846"/>
      <c r="EE846"/>
      <c r="EF846"/>
      <c r="EG846"/>
      <c r="EH846"/>
      <c r="EI846"/>
      <c r="EJ846"/>
      <c r="EK846"/>
      <c r="EL846"/>
      <c r="EM846"/>
      <c r="EN846"/>
      <c r="EO846"/>
      <c r="EP846"/>
      <c r="EQ846"/>
      <c r="ER846"/>
      <c r="ES846"/>
      <c r="ET846"/>
      <c r="EU846"/>
      <c r="EV846"/>
      <c r="EW846"/>
      <c r="EX846"/>
      <c r="EY846"/>
      <c r="EZ846"/>
      <c r="FA846"/>
      <c r="FB846"/>
      <c r="FC846"/>
      <c r="FD846"/>
      <c r="FE846"/>
      <c r="FF846"/>
      <c r="FG846"/>
      <c r="FH846"/>
      <c r="FI846"/>
      <c r="FJ846"/>
      <c r="FK846"/>
      <c r="FL846"/>
      <c r="FM846"/>
      <c r="FN846"/>
      <c r="FO846"/>
      <c r="FP846"/>
      <c r="FQ846"/>
      <c r="FR846"/>
      <c r="FS846"/>
      <c r="FT846"/>
      <c r="FU846"/>
      <c r="FV846"/>
      <c r="FW846"/>
      <c r="FX846"/>
      <c r="FY846"/>
      <c r="FZ846"/>
      <c r="GA846"/>
      <c r="GB846"/>
      <c r="GC846"/>
      <c r="GD846"/>
      <c r="GE846"/>
      <c r="GF846"/>
      <c r="GG846"/>
      <c r="GH846"/>
      <c r="GI846"/>
      <c r="GJ846"/>
      <c r="GK846"/>
      <c r="GL846"/>
      <c r="GM846"/>
      <c r="GN846"/>
      <c r="GO846"/>
      <c r="GP846"/>
      <c r="GQ846"/>
      <c r="GR846"/>
      <c r="GS846"/>
      <c r="GT846"/>
      <c r="GU846"/>
      <c r="GV846"/>
      <c r="GW846"/>
      <c r="GX846"/>
      <c r="GY846"/>
      <c r="GZ846"/>
      <c r="HA846"/>
      <c r="HB846"/>
      <c r="HC846"/>
      <c r="HD846"/>
      <c r="HE846"/>
      <c r="HF846"/>
      <c r="HG846"/>
      <c r="HH846"/>
      <c r="HI846"/>
      <c r="HJ846"/>
      <c r="HK846"/>
      <c r="HL846"/>
      <c r="HM846"/>
      <c r="HN846"/>
      <c r="HO846"/>
      <c r="HP846"/>
      <c r="HQ846"/>
      <c r="HR846"/>
      <c r="HS846"/>
      <c r="HT846"/>
      <c r="HU846"/>
      <c r="HV846"/>
      <c r="HW846"/>
      <c r="HX846"/>
      <c r="HY846"/>
      <c r="HZ846"/>
      <c r="IA846"/>
    </row>
    <row r="847" spans="1:235" ht="11.25">
      <c r="A847" s="2"/>
      <c r="B847" s="2"/>
      <c r="C847" s="2"/>
      <c r="D847" s="159"/>
      <c r="E847" s="159"/>
      <c r="F847" s="159"/>
      <c r="G847" s="159"/>
      <c r="H847" s="159"/>
      <c r="I847" s="159"/>
      <c r="J847" s="159"/>
      <c r="K847" s="159"/>
      <c r="L847" s="159"/>
      <c r="M847" s="159"/>
      <c r="N847" s="156"/>
      <c r="O847" s="156"/>
      <c r="P847" s="156"/>
      <c r="Q847"/>
      <c r="R847"/>
      <c r="S847"/>
      <c r="T847"/>
      <c r="U847"/>
      <c r="V847"/>
      <c r="W847"/>
      <c r="X847"/>
      <c r="Y847"/>
      <c r="Z847"/>
      <c r="AA847"/>
      <c r="AB847"/>
      <c r="AC847"/>
      <c r="AD847"/>
      <c r="AE847"/>
      <c r="AF847"/>
      <c r="AG847"/>
      <c r="AH847"/>
      <c r="AI847"/>
      <c r="AJ847"/>
      <c r="AK847"/>
      <c r="AL847"/>
      <c r="AM847"/>
      <c r="AN847"/>
      <c r="AO847"/>
      <c r="AP847"/>
      <c r="AQ847"/>
      <c r="AR847"/>
      <c r="AS847"/>
      <c r="AT847"/>
      <c r="AU847"/>
      <c r="AV847"/>
      <c r="AW847"/>
      <c r="AX847"/>
      <c r="AY847"/>
      <c r="AZ847"/>
      <c r="BA847"/>
      <c r="BB847"/>
      <c r="BC847"/>
      <c r="BD847"/>
      <c r="BE847"/>
      <c r="BF847"/>
      <c r="BG847"/>
      <c r="BH847"/>
      <c r="BI847"/>
      <c r="BJ847"/>
      <c r="BK847"/>
      <c r="BL847"/>
      <c r="BM847"/>
      <c r="BN847"/>
      <c r="BO847"/>
      <c r="BP847"/>
      <c r="BQ847"/>
      <c r="BR847"/>
      <c r="BS847"/>
      <c r="BT847"/>
      <c r="BU847"/>
      <c r="BV847"/>
      <c r="BW847"/>
      <c r="BX847"/>
      <c r="BY847"/>
      <c r="BZ847"/>
      <c r="CA847"/>
      <c r="CB847"/>
      <c r="CC847"/>
      <c r="CD847"/>
      <c r="CE847"/>
      <c r="CF847"/>
      <c r="CG847"/>
      <c r="CH847"/>
      <c r="CI847"/>
      <c r="CJ847"/>
      <c r="CK847"/>
      <c r="CL847"/>
      <c r="CM847"/>
      <c r="CN847"/>
      <c r="CO847"/>
      <c r="CP847"/>
      <c r="CQ847"/>
      <c r="CR847"/>
      <c r="CS847"/>
      <c r="CT847"/>
      <c r="CU847"/>
      <c r="CV847"/>
      <c r="CW847"/>
      <c r="CX847"/>
      <c r="CY847"/>
      <c r="CZ847"/>
      <c r="DA847"/>
      <c r="DB847"/>
      <c r="DC847"/>
      <c r="DD847"/>
      <c r="DE847"/>
      <c r="DF847"/>
      <c r="DG847"/>
      <c r="DH847"/>
      <c r="DI847"/>
      <c r="DJ847"/>
      <c r="DK847"/>
      <c r="DL847"/>
      <c r="DM847"/>
      <c r="DN847"/>
      <c r="DO847"/>
      <c r="DP847"/>
      <c r="DQ847"/>
      <c r="DR847"/>
      <c r="DS847"/>
      <c r="DT847"/>
      <c r="DU847"/>
      <c r="DV847"/>
      <c r="DW847"/>
      <c r="DX847"/>
      <c r="DY847"/>
      <c r="DZ847"/>
      <c r="EA847"/>
      <c r="EB847"/>
      <c r="EC847"/>
      <c r="ED847"/>
      <c r="EE847"/>
      <c r="EF847"/>
      <c r="EG847"/>
      <c r="EH847"/>
      <c r="EI847"/>
      <c r="EJ847"/>
      <c r="EK847"/>
      <c r="EL847"/>
      <c r="EM847"/>
      <c r="EN847"/>
      <c r="EO847"/>
      <c r="EP847"/>
      <c r="EQ847"/>
      <c r="ER847"/>
      <c r="ES847"/>
      <c r="ET847"/>
      <c r="EU847"/>
      <c r="EV847"/>
      <c r="EW847"/>
      <c r="EX847"/>
      <c r="EY847"/>
      <c r="EZ847"/>
      <c r="FA847"/>
      <c r="FB847"/>
      <c r="FC847"/>
      <c r="FD847"/>
      <c r="FE847"/>
      <c r="FF847"/>
      <c r="FG847"/>
      <c r="FH847"/>
      <c r="FI847"/>
      <c r="FJ847"/>
      <c r="FK847"/>
      <c r="FL847"/>
      <c r="FM847"/>
      <c r="FN847"/>
      <c r="FO847"/>
      <c r="FP847"/>
      <c r="FQ847"/>
      <c r="FR847"/>
      <c r="FS847"/>
      <c r="FT847"/>
      <c r="FU847"/>
      <c r="FV847"/>
      <c r="FW847"/>
      <c r="FX847"/>
      <c r="FY847"/>
      <c r="FZ847"/>
      <c r="GA847"/>
      <c r="GB847"/>
      <c r="GC847"/>
      <c r="GD847"/>
      <c r="GE847"/>
      <c r="GF847"/>
      <c r="GG847"/>
      <c r="GH847"/>
      <c r="GI847"/>
      <c r="GJ847"/>
      <c r="GK847"/>
      <c r="GL847"/>
      <c r="GM847"/>
      <c r="GN847"/>
      <c r="GO847"/>
      <c r="GP847"/>
      <c r="GQ847"/>
      <c r="GR847"/>
      <c r="GS847"/>
      <c r="GT847"/>
      <c r="GU847"/>
      <c r="GV847"/>
      <c r="GW847"/>
      <c r="GX847"/>
      <c r="GY847"/>
      <c r="GZ847"/>
      <c r="HA847"/>
      <c r="HB847"/>
      <c r="HC847"/>
      <c r="HD847"/>
      <c r="HE847"/>
      <c r="HF847"/>
      <c r="HG847"/>
      <c r="HH847"/>
      <c r="HI847"/>
      <c r="HJ847"/>
      <c r="HK847"/>
      <c r="HL847"/>
      <c r="HM847"/>
      <c r="HN847"/>
      <c r="HO847"/>
      <c r="HP847"/>
      <c r="HQ847"/>
      <c r="HR847"/>
      <c r="HS847"/>
      <c r="HT847"/>
      <c r="HU847"/>
      <c r="HV847"/>
      <c r="HW847"/>
      <c r="HX847"/>
      <c r="HY847"/>
      <c r="HZ847"/>
      <c r="IA847"/>
    </row>
    <row r="848" spans="1:235" ht="11.25">
      <c r="A848" s="2"/>
      <c r="B848" s="2"/>
      <c r="C848" s="2"/>
      <c r="D848" s="159"/>
      <c r="E848" s="159"/>
      <c r="F848" s="159"/>
      <c r="G848" s="159"/>
      <c r="H848" s="159"/>
      <c r="I848" s="159"/>
      <c r="J848" s="159"/>
      <c r="K848" s="159"/>
      <c r="L848" s="159"/>
      <c r="M848" s="159"/>
      <c r="N848" s="156"/>
      <c r="O848" s="156"/>
      <c r="P848" s="156"/>
      <c r="Q848"/>
      <c r="R848"/>
      <c r="S848"/>
      <c r="T848"/>
      <c r="U848"/>
      <c r="V848"/>
      <c r="W848"/>
      <c r="X848"/>
      <c r="Y848"/>
      <c r="Z848"/>
      <c r="AA848"/>
      <c r="AB848"/>
      <c r="AC848"/>
      <c r="AD848"/>
      <c r="AE848"/>
      <c r="AF848"/>
      <c r="AG848"/>
      <c r="AH848"/>
      <c r="AI848"/>
      <c r="AJ848"/>
      <c r="AK848"/>
      <c r="AL848"/>
      <c r="AM848"/>
      <c r="AN848"/>
      <c r="AO848"/>
      <c r="AP848"/>
      <c r="AQ848"/>
      <c r="AR848"/>
      <c r="AS848"/>
      <c r="AT848"/>
      <c r="AU848"/>
      <c r="AV848"/>
      <c r="AW848"/>
      <c r="AX848"/>
      <c r="AY848"/>
      <c r="AZ848"/>
      <c r="BA848"/>
      <c r="BB848"/>
      <c r="BC848"/>
      <c r="BD848"/>
      <c r="BE848"/>
      <c r="BF848"/>
      <c r="BG848"/>
      <c r="BH848"/>
      <c r="BI848"/>
      <c r="BJ848"/>
      <c r="BK848"/>
      <c r="BL848"/>
      <c r="BM848"/>
      <c r="BN848"/>
      <c r="BO848"/>
      <c r="BP848"/>
      <c r="BQ848"/>
      <c r="BR848"/>
      <c r="BS848"/>
      <c r="BT848"/>
      <c r="BU848"/>
      <c r="BV848"/>
      <c r="BW848"/>
      <c r="BX848"/>
      <c r="BY848"/>
      <c r="BZ848"/>
      <c r="CA848"/>
      <c r="CB848"/>
      <c r="CC848"/>
      <c r="CD848"/>
      <c r="CE848"/>
      <c r="CF848"/>
      <c r="CG848"/>
      <c r="CH848"/>
      <c r="CI848"/>
      <c r="CJ848"/>
      <c r="CK848"/>
      <c r="CL848"/>
      <c r="CM848"/>
      <c r="CN848"/>
      <c r="CO848"/>
      <c r="CP848"/>
      <c r="CQ848"/>
      <c r="CR848"/>
      <c r="CS848"/>
      <c r="CT848"/>
      <c r="CU848"/>
      <c r="CV848"/>
      <c r="CW848"/>
      <c r="CX848"/>
      <c r="CY848"/>
      <c r="CZ848"/>
      <c r="DA848"/>
      <c r="DB848"/>
      <c r="DC848"/>
      <c r="DD848"/>
      <c r="DE848"/>
      <c r="DF848"/>
      <c r="DG848"/>
      <c r="DH848"/>
      <c r="DI848"/>
      <c r="DJ848"/>
      <c r="DK848"/>
      <c r="DL848"/>
      <c r="DM848"/>
      <c r="DN848"/>
      <c r="DO848"/>
      <c r="DP848"/>
      <c r="DQ848"/>
      <c r="DR848"/>
      <c r="DS848"/>
      <c r="DT848"/>
      <c r="DU848"/>
      <c r="DV848"/>
      <c r="DW848"/>
      <c r="DX848"/>
      <c r="DY848"/>
      <c r="DZ848"/>
      <c r="EA848"/>
      <c r="EB848"/>
      <c r="EC848"/>
      <c r="ED848"/>
      <c r="EE848"/>
      <c r="EF848"/>
      <c r="EG848"/>
      <c r="EH848"/>
      <c r="EI848"/>
      <c r="EJ848"/>
      <c r="EK848"/>
      <c r="EL848"/>
      <c r="EM848"/>
      <c r="EN848"/>
      <c r="EO848"/>
      <c r="EP848"/>
      <c r="EQ848"/>
      <c r="ER848"/>
      <c r="ES848"/>
      <c r="ET848"/>
      <c r="EU848"/>
      <c r="EV848"/>
      <c r="EW848"/>
      <c r="EX848"/>
      <c r="EY848"/>
      <c r="EZ848"/>
      <c r="FA848"/>
      <c r="FB848"/>
      <c r="FC848"/>
      <c r="FD848"/>
      <c r="FE848"/>
      <c r="FF848"/>
      <c r="FG848"/>
      <c r="FH848"/>
      <c r="FI848"/>
      <c r="FJ848"/>
      <c r="FK848"/>
      <c r="FL848"/>
      <c r="FM848"/>
      <c r="FN848"/>
      <c r="FO848"/>
      <c r="FP848"/>
      <c r="FQ848"/>
      <c r="FR848"/>
      <c r="FS848"/>
      <c r="FT848"/>
      <c r="FU848"/>
      <c r="FV848"/>
      <c r="FW848"/>
      <c r="FX848"/>
      <c r="FY848"/>
      <c r="FZ848"/>
      <c r="GA848"/>
      <c r="GB848"/>
      <c r="GC848"/>
      <c r="GD848"/>
      <c r="GE848"/>
      <c r="GF848"/>
      <c r="GG848"/>
      <c r="GH848"/>
      <c r="GI848"/>
      <c r="GJ848"/>
      <c r="GK848"/>
      <c r="GL848"/>
      <c r="GM848"/>
      <c r="GN848"/>
      <c r="GO848"/>
      <c r="GP848"/>
      <c r="GQ848"/>
      <c r="GR848"/>
      <c r="GS848"/>
      <c r="GT848"/>
      <c r="GU848"/>
      <c r="GV848"/>
      <c r="GW848"/>
      <c r="GX848"/>
      <c r="GY848"/>
      <c r="GZ848"/>
      <c r="HA848"/>
      <c r="HB848"/>
      <c r="HC848"/>
      <c r="HD848"/>
      <c r="HE848"/>
      <c r="HF848"/>
      <c r="HG848"/>
      <c r="HH848"/>
      <c r="HI848"/>
      <c r="HJ848"/>
      <c r="HK848"/>
      <c r="HL848"/>
      <c r="HM848"/>
      <c r="HN848"/>
      <c r="HO848"/>
      <c r="HP848"/>
      <c r="HQ848"/>
      <c r="HR848"/>
      <c r="HS848"/>
      <c r="HT848"/>
      <c r="HU848"/>
      <c r="HV848"/>
      <c r="HW848"/>
      <c r="HX848"/>
      <c r="HY848"/>
      <c r="HZ848"/>
      <c r="IA848"/>
    </row>
    <row r="849" spans="1:235" ht="11.25">
      <c r="A849" s="2"/>
      <c r="B849" s="2"/>
      <c r="C849" s="2"/>
      <c r="D849" s="159"/>
      <c r="E849" s="159"/>
      <c r="F849" s="159"/>
      <c r="G849" s="159"/>
      <c r="H849" s="159"/>
      <c r="I849" s="159"/>
      <c r="J849" s="159"/>
      <c r="K849" s="159"/>
      <c r="L849" s="159"/>
      <c r="M849" s="159"/>
      <c r="N849" s="156"/>
      <c r="O849" s="156"/>
      <c r="P849" s="156"/>
      <c r="Q849"/>
      <c r="R849"/>
      <c r="S849"/>
      <c r="T849"/>
      <c r="U849"/>
      <c r="V849"/>
      <c r="W849"/>
      <c r="X849"/>
      <c r="Y849"/>
      <c r="Z849"/>
      <c r="AA849"/>
      <c r="AB849"/>
      <c r="AC849"/>
      <c r="AD849"/>
      <c r="AE849"/>
      <c r="AF849"/>
      <c r="AG849"/>
      <c r="AH849"/>
      <c r="AI849"/>
      <c r="AJ849"/>
      <c r="AK849"/>
      <c r="AL849"/>
      <c r="AM849"/>
      <c r="AN849"/>
      <c r="AO849"/>
      <c r="AP849"/>
      <c r="AQ849"/>
      <c r="AR849"/>
      <c r="AS849"/>
      <c r="AT849"/>
      <c r="AU849"/>
      <c r="AV849"/>
      <c r="AW849"/>
      <c r="AX849"/>
      <c r="AY849"/>
      <c r="AZ849"/>
      <c r="BA849"/>
      <c r="BB849"/>
      <c r="BC849"/>
      <c r="BD849"/>
      <c r="BE849"/>
      <c r="BF849"/>
      <c r="BG849"/>
      <c r="BH849"/>
      <c r="BI849"/>
      <c r="BJ849"/>
      <c r="BK849"/>
      <c r="BL849"/>
      <c r="BM849"/>
      <c r="BN849"/>
      <c r="BO849"/>
      <c r="BP849"/>
      <c r="BQ849"/>
      <c r="BR849"/>
      <c r="BS849"/>
      <c r="BT849"/>
      <c r="BU849"/>
      <c r="BV849"/>
      <c r="BW849"/>
      <c r="BX849"/>
      <c r="BY849"/>
      <c r="BZ849"/>
      <c r="CA849"/>
      <c r="CB849"/>
      <c r="CC849"/>
      <c r="CD849"/>
      <c r="CE849"/>
      <c r="CF849"/>
      <c r="CG849"/>
      <c r="CH849"/>
      <c r="CI849"/>
      <c r="CJ849"/>
      <c r="CK849"/>
      <c r="CL849"/>
      <c r="CM849"/>
      <c r="CN849"/>
      <c r="CO849"/>
      <c r="CP849"/>
      <c r="CQ849"/>
      <c r="CR849"/>
      <c r="CS849"/>
      <c r="CT849"/>
      <c r="CU849"/>
      <c r="CV849"/>
      <c r="CW849"/>
      <c r="CX849"/>
      <c r="CY849"/>
      <c r="CZ849"/>
      <c r="DA849"/>
      <c r="DB849"/>
      <c r="DC849"/>
      <c r="DD849"/>
      <c r="DE849"/>
      <c r="DF849"/>
      <c r="DG849"/>
      <c r="DH849"/>
      <c r="DI849"/>
      <c r="DJ849"/>
      <c r="DK849"/>
      <c r="DL849"/>
      <c r="DM849"/>
      <c r="DN849"/>
      <c r="DO849"/>
      <c r="DP849"/>
      <c r="DQ849"/>
      <c r="DR849"/>
      <c r="DS849"/>
      <c r="DT849"/>
      <c r="DU849"/>
      <c r="DV849"/>
      <c r="DW849"/>
      <c r="DX849"/>
      <c r="DY849"/>
      <c r="DZ849"/>
      <c r="EA849"/>
      <c r="EB849"/>
      <c r="EC849"/>
      <c r="ED849"/>
      <c r="EE849"/>
      <c r="EF849"/>
      <c r="EG849"/>
      <c r="EH849"/>
      <c r="EI849"/>
      <c r="EJ849"/>
      <c r="EK849"/>
      <c r="EL849"/>
      <c r="EM849"/>
      <c r="EN849"/>
      <c r="EO849"/>
      <c r="EP849"/>
      <c r="EQ849"/>
      <c r="ER849"/>
      <c r="ES849"/>
      <c r="ET849"/>
      <c r="EU849"/>
      <c r="EV849"/>
      <c r="EW849"/>
      <c r="EX849"/>
      <c r="EY849"/>
      <c r="EZ849"/>
      <c r="FA849"/>
      <c r="FB849"/>
      <c r="FC849"/>
      <c r="FD849"/>
      <c r="FE849"/>
      <c r="FF849"/>
      <c r="FG849"/>
      <c r="FH849"/>
      <c r="FI849"/>
      <c r="FJ849"/>
      <c r="FK849"/>
      <c r="FL849"/>
      <c r="FM849"/>
      <c r="FN849"/>
      <c r="FO849"/>
      <c r="FP849"/>
      <c r="FQ849"/>
      <c r="FR849"/>
      <c r="FS849"/>
      <c r="FT849"/>
      <c r="FU849"/>
      <c r="FV849"/>
      <c r="FW849"/>
      <c r="FX849"/>
      <c r="FY849"/>
      <c r="FZ849"/>
      <c r="GA849"/>
      <c r="GB849"/>
      <c r="GC849"/>
      <c r="GD849"/>
      <c r="GE849"/>
      <c r="GF849"/>
      <c r="GG849"/>
      <c r="GH849"/>
      <c r="GI849"/>
      <c r="GJ849"/>
      <c r="GK849"/>
      <c r="GL849"/>
      <c r="GM849"/>
      <c r="GN849"/>
      <c r="GO849"/>
      <c r="GP849"/>
      <c r="GQ849"/>
      <c r="GR849"/>
      <c r="GS849"/>
      <c r="GT849"/>
      <c r="GU849"/>
      <c r="GV849"/>
      <c r="GW849"/>
      <c r="GX849"/>
      <c r="GY849"/>
      <c r="GZ849"/>
      <c r="HA849"/>
      <c r="HB849"/>
      <c r="HC849"/>
      <c r="HD849"/>
      <c r="HE849"/>
      <c r="HF849"/>
      <c r="HG849"/>
      <c r="HH849"/>
      <c r="HI849"/>
      <c r="HJ849"/>
      <c r="HK849"/>
      <c r="HL849"/>
      <c r="HM849"/>
      <c r="HN849"/>
      <c r="HO849"/>
      <c r="HP849"/>
      <c r="HQ849"/>
      <c r="HR849"/>
      <c r="HS849"/>
      <c r="HT849"/>
      <c r="HU849"/>
      <c r="HV849"/>
      <c r="HW849"/>
      <c r="HX849"/>
      <c r="HY849"/>
      <c r="HZ849"/>
      <c r="IA849"/>
    </row>
    <row r="850" spans="1:235" ht="11.25">
      <c r="A850" s="2"/>
      <c r="B850" s="2"/>
      <c r="C850" s="2"/>
      <c r="D850" s="159"/>
      <c r="E850" s="159"/>
      <c r="F850" s="159"/>
      <c r="G850" s="159"/>
      <c r="H850" s="159"/>
      <c r="I850" s="159"/>
      <c r="J850" s="159"/>
      <c r="K850" s="159"/>
      <c r="L850" s="159"/>
      <c r="M850" s="159"/>
      <c r="N850" s="156"/>
      <c r="O850" s="156"/>
      <c r="P850" s="156"/>
      <c r="Q850"/>
      <c r="R850"/>
      <c r="S850"/>
      <c r="T850"/>
      <c r="U850"/>
      <c r="V850"/>
      <c r="W850"/>
      <c r="X850"/>
      <c r="Y850"/>
      <c r="Z850"/>
      <c r="AA850"/>
      <c r="AB850"/>
      <c r="AC850"/>
      <c r="AD850"/>
      <c r="AE850"/>
      <c r="AF850"/>
      <c r="AG850"/>
      <c r="AH850"/>
      <c r="AI850"/>
      <c r="AJ850"/>
      <c r="AK850"/>
      <c r="AL850"/>
      <c r="AM850"/>
      <c r="AN850"/>
      <c r="AO850"/>
      <c r="AP850"/>
      <c r="AQ850"/>
      <c r="AR850"/>
      <c r="AS850"/>
      <c r="AT850"/>
      <c r="AU850"/>
      <c r="AV850"/>
      <c r="AW850"/>
      <c r="AX850"/>
      <c r="AY850"/>
      <c r="AZ850"/>
      <c r="BA850"/>
      <c r="BB850"/>
      <c r="BC850"/>
      <c r="BD850"/>
      <c r="BE850"/>
      <c r="BF850"/>
      <c r="BG850"/>
      <c r="BH850"/>
      <c r="BI850"/>
      <c r="BJ850"/>
      <c r="BK850"/>
      <c r="BL850"/>
      <c r="BM850"/>
      <c r="BN850"/>
      <c r="BO850"/>
      <c r="BP850"/>
      <c r="BQ850"/>
      <c r="BR850"/>
      <c r="BS850"/>
      <c r="BT850"/>
      <c r="BU850"/>
      <c r="BV850"/>
      <c r="BW850"/>
      <c r="BX850"/>
      <c r="BY850"/>
      <c r="BZ850"/>
      <c r="CA850"/>
      <c r="CB850"/>
      <c r="CC850"/>
      <c r="CD850"/>
      <c r="CE850"/>
      <c r="CF850"/>
      <c r="CG850"/>
      <c r="CH850"/>
      <c r="CI850"/>
      <c r="CJ850"/>
      <c r="CK850"/>
      <c r="CL850"/>
      <c r="CM850"/>
      <c r="CN850"/>
      <c r="CO850"/>
      <c r="CP850"/>
      <c r="CQ850"/>
      <c r="CR850"/>
      <c r="CS850"/>
      <c r="CT850"/>
      <c r="CU850"/>
      <c r="CV850"/>
      <c r="CW850"/>
      <c r="CX850"/>
      <c r="CY850"/>
      <c r="CZ850"/>
      <c r="DA850"/>
      <c r="DB850"/>
      <c r="DC850"/>
      <c r="DD850"/>
      <c r="DE850"/>
      <c r="DF850"/>
      <c r="DG850"/>
      <c r="DH850"/>
      <c r="DI850"/>
      <c r="DJ850"/>
      <c r="DK850"/>
      <c r="DL850"/>
      <c r="DM850"/>
      <c r="DN850"/>
      <c r="DO850"/>
      <c r="DP850"/>
      <c r="DQ850"/>
      <c r="DR850"/>
      <c r="DS850"/>
      <c r="DT850"/>
      <c r="DU850"/>
      <c r="DV850"/>
      <c r="DW850"/>
      <c r="DX850"/>
      <c r="DY850"/>
      <c r="DZ850"/>
      <c r="EA850"/>
      <c r="EB850"/>
      <c r="EC850"/>
      <c r="ED850"/>
      <c r="EE850"/>
      <c r="EF850"/>
      <c r="EG850"/>
      <c r="EH850"/>
      <c r="EI850"/>
      <c r="EJ850"/>
      <c r="EK850"/>
      <c r="EL850"/>
      <c r="EM850"/>
      <c r="EN850"/>
      <c r="EO850"/>
      <c r="EP850"/>
      <c r="EQ850"/>
      <c r="ER850"/>
      <c r="ES850"/>
      <c r="ET850"/>
      <c r="EU850"/>
      <c r="EV850"/>
      <c r="EW850"/>
      <c r="EX850"/>
      <c r="EY850"/>
      <c r="EZ850"/>
      <c r="FA850"/>
      <c r="FB850"/>
      <c r="FC850"/>
      <c r="FD850"/>
      <c r="FE850"/>
      <c r="FF850"/>
      <c r="FG850"/>
      <c r="FH850"/>
      <c r="FI850"/>
      <c r="FJ850"/>
      <c r="FK850"/>
      <c r="FL850"/>
      <c r="FM850"/>
      <c r="FN850"/>
      <c r="FO850"/>
      <c r="FP850"/>
      <c r="FQ850"/>
      <c r="FR850"/>
      <c r="FS850"/>
      <c r="FT850"/>
      <c r="FU850"/>
      <c r="FV850"/>
      <c r="FW850"/>
      <c r="FX850"/>
      <c r="FY850"/>
      <c r="FZ850"/>
      <c r="GA850"/>
      <c r="GB850"/>
      <c r="GC850"/>
      <c r="GD850"/>
      <c r="GE850"/>
      <c r="GF850"/>
      <c r="GG850"/>
      <c r="GH850"/>
      <c r="GI850"/>
      <c r="GJ850"/>
      <c r="GK850"/>
      <c r="GL850"/>
      <c r="GM850"/>
      <c r="GN850"/>
      <c r="GO850"/>
      <c r="GP850"/>
      <c r="GQ850"/>
      <c r="GR850"/>
      <c r="GS850"/>
      <c r="GT850"/>
      <c r="GU850"/>
      <c r="GV850"/>
      <c r="GW850"/>
      <c r="GX850"/>
      <c r="GY850"/>
      <c r="GZ850"/>
      <c r="HA850"/>
      <c r="HB850"/>
      <c r="HC850"/>
      <c r="HD850"/>
      <c r="HE850"/>
      <c r="HF850"/>
      <c r="HG850"/>
      <c r="HH850"/>
      <c r="HI850"/>
      <c r="HJ850"/>
      <c r="HK850"/>
      <c r="HL850"/>
      <c r="HM850"/>
      <c r="HN850"/>
      <c r="HO850"/>
      <c r="HP850"/>
      <c r="HQ850"/>
      <c r="HR850"/>
      <c r="HS850"/>
      <c r="HT850"/>
      <c r="HU850"/>
      <c r="HV850"/>
      <c r="HW850"/>
      <c r="HX850"/>
      <c r="HY850"/>
      <c r="HZ850"/>
      <c r="IA850"/>
    </row>
    <row r="851" spans="1:235" ht="11.25">
      <c r="A851" s="2"/>
      <c r="B851" s="2"/>
      <c r="C851" s="2"/>
      <c r="D851" s="159"/>
      <c r="E851" s="159"/>
      <c r="F851" s="159"/>
      <c r="G851" s="159"/>
      <c r="H851" s="159"/>
      <c r="I851" s="159"/>
      <c r="J851" s="159"/>
      <c r="K851" s="159"/>
      <c r="L851" s="159"/>
      <c r="M851" s="159"/>
      <c r="N851" s="156"/>
      <c r="O851" s="156"/>
      <c r="P851" s="156"/>
      <c r="Q851"/>
      <c r="R851"/>
      <c r="S851"/>
      <c r="T851"/>
      <c r="U851"/>
      <c r="V851"/>
      <c r="W851"/>
      <c r="X851"/>
      <c r="Y851"/>
      <c r="Z851"/>
      <c r="AA851"/>
      <c r="AB851"/>
      <c r="AC851"/>
      <c r="AD851"/>
      <c r="AE851"/>
      <c r="AF851"/>
      <c r="AG851"/>
      <c r="AH851"/>
      <c r="AI851"/>
      <c r="AJ851"/>
      <c r="AK851"/>
      <c r="AL851"/>
      <c r="AM851"/>
      <c r="AN851"/>
      <c r="AO851"/>
      <c r="AP851"/>
      <c r="AQ851"/>
      <c r="AR851"/>
      <c r="AS851"/>
      <c r="AT851"/>
      <c r="AU851"/>
      <c r="AV851"/>
      <c r="AW851"/>
      <c r="AX851"/>
      <c r="AY851"/>
      <c r="AZ851"/>
      <c r="BA851"/>
      <c r="BB851"/>
      <c r="BC851"/>
      <c r="BD851"/>
      <c r="BE851"/>
      <c r="BF851"/>
      <c r="BG851"/>
      <c r="BH851"/>
      <c r="BI851"/>
      <c r="BJ851"/>
      <c r="BK851"/>
      <c r="BL851"/>
      <c r="BM851"/>
      <c r="BN851"/>
      <c r="BO851"/>
      <c r="BP851"/>
      <c r="BQ851"/>
      <c r="BR851"/>
      <c r="BS851"/>
      <c r="BT851"/>
      <c r="BU851"/>
      <c r="BV851"/>
      <c r="BW851"/>
      <c r="BX851"/>
      <c r="BY851"/>
      <c r="BZ851"/>
      <c r="CA851"/>
      <c r="CB851"/>
      <c r="CC851"/>
      <c r="CD851"/>
      <c r="CE851"/>
      <c r="CF851"/>
      <c r="CG851"/>
      <c r="CH851"/>
      <c r="CI851"/>
      <c r="CJ851"/>
      <c r="CK851"/>
      <c r="CL851"/>
      <c r="CM851"/>
      <c r="CN851"/>
      <c r="CO851"/>
      <c r="CP851"/>
      <c r="CQ851"/>
      <c r="CR851"/>
      <c r="CS851"/>
      <c r="CT851"/>
      <c r="CU851"/>
      <c r="CV851"/>
      <c r="CW851"/>
      <c r="CX851"/>
      <c r="CY851"/>
      <c r="CZ851"/>
      <c r="DA851"/>
      <c r="DB851"/>
      <c r="DC851"/>
      <c r="DD851"/>
      <c r="DE851"/>
      <c r="DF851"/>
      <c r="DG851"/>
      <c r="DH851"/>
      <c r="DI851"/>
      <c r="DJ851"/>
      <c r="DK851"/>
      <c r="DL851"/>
      <c r="DM851"/>
      <c r="DN851"/>
      <c r="DO851"/>
      <c r="DP851"/>
      <c r="DQ851"/>
      <c r="DR851"/>
      <c r="DS851"/>
      <c r="DT851"/>
      <c r="DU851"/>
      <c r="DV851"/>
      <c r="DW851"/>
      <c r="DX851"/>
      <c r="DY851"/>
      <c r="DZ851"/>
      <c r="EA851"/>
      <c r="EB851"/>
      <c r="EC851"/>
      <c r="ED851"/>
      <c r="EE851"/>
      <c r="EF851"/>
      <c r="EG851"/>
      <c r="EH851"/>
      <c r="EI851"/>
      <c r="EJ851"/>
      <c r="EK851"/>
      <c r="EL851"/>
      <c r="EM851"/>
      <c r="EN851"/>
      <c r="EO851"/>
      <c r="EP851"/>
      <c r="EQ851"/>
      <c r="ER851"/>
      <c r="ES851"/>
      <c r="ET851"/>
      <c r="EU851"/>
      <c r="EV851"/>
      <c r="EW851"/>
      <c r="EX851"/>
      <c r="EY851"/>
      <c r="EZ851"/>
      <c r="FA851"/>
      <c r="FB851"/>
      <c r="FC851"/>
      <c r="FD851"/>
      <c r="FE851"/>
      <c r="FF851"/>
      <c r="FG851"/>
      <c r="FH851"/>
      <c r="FI851"/>
      <c r="FJ851"/>
      <c r="FK851"/>
      <c r="FL851"/>
      <c r="FM851"/>
      <c r="FN851"/>
      <c r="FO851"/>
      <c r="FP851"/>
      <c r="FQ851"/>
      <c r="FR851"/>
      <c r="FS851"/>
      <c r="FT851"/>
      <c r="FU851"/>
      <c r="FV851"/>
      <c r="FW851"/>
      <c r="FX851"/>
      <c r="FY851"/>
      <c r="FZ851"/>
      <c r="GA851"/>
      <c r="GB851"/>
      <c r="GC851"/>
      <c r="GD851"/>
      <c r="GE851"/>
      <c r="GF851"/>
      <c r="GG851"/>
      <c r="GH851"/>
      <c r="GI851"/>
      <c r="GJ851"/>
      <c r="GK851"/>
      <c r="GL851"/>
      <c r="GM851"/>
      <c r="GN851"/>
      <c r="GO851"/>
      <c r="GP851"/>
      <c r="GQ851"/>
      <c r="GR851"/>
      <c r="GS851"/>
      <c r="GT851"/>
      <c r="GU851"/>
      <c r="GV851"/>
      <c r="GW851"/>
      <c r="GX851"/>
      <c r="GY851"/>
      <c r="GZ851"/>
      <c r="HA851"/>
      <c r="HB851"/>
      <c r="HC851"/>
      <c r="HD851"/>
      <c r="HE851"/>
      <c r="HF851"/>
      <c r="HG851"/>
      <c r="HH851"/>
      <c r="HI851"/>
      <c r="HJ851"/>
      <c r="HK851"/>
      <c r="HL851"/>
      <c r="HM851"/>
      <c r="HN851"/>
      <c r="HO851"/>
      <c r="HP851"/>
      <c r="HQ851"/>
      <c r="HR851"/>
      <c r="HS851"/>
      <c r="HT851"/>
      <c r="HU851"/>
      <c r="HV851"/>
      <c r="HW851"/>
      <c r="HX851"/>
      <c r="HY851"/>
      <c r="HZ851"/>
      <c r="IA851"/>
    </row>
    <row r="852" spans="1:235" ht="11.25">
      <c r="A852" s="2"/>
      <c r="B852" s="2"/>
      <c r="C852" s="2"/>
      <c r="D852" s="159"/>
      <c r="E852" s="159"/>
      <c r="F852" s="159"/>
      <c r="G852" s="159"/>
      <c r="H852" s="159"/>
      <c r="I852" s="159"/>
      <c r="J852" s="159"/>
      <c r="K852" s="159"/>
      <c r="L852" s="159"/>
      <c r="M852" s="159"/>
      <c r="N852" s="156"/>
      <c r="O852" s="156"/>
      <c r="P852" s="156"/>
      <c r="Q852"/>
      <c r="R852"/>
      <c r="S852"/>
      <c r="T852"/>
      <c r="U852"/>
      <c r="V852"/>
      <c r="W852"/>
      <c r="X852"/>
      <c r="Y852"/>
      <c r="Z852"/>
      <c r="AA852"/>
      <c r="AB852"/>
      <c r="AC852"/>
      <c r="AD852"/>
      <c r="AE852"/>
      <c r="AF852"/>
      <c r="AG852"/>
      <c r="AH852"/>
      <c r="AI852"/>
      <c r="AJ852"/>
      <c r="AK852"/>
      <c r="AL852"/>
      <c r="AM852"/>
      <c r="AN852"/>
      <c r="AO852"/>
      <c r="AP852"/>
      <c r="AQ852"/>
      <c r="AR852"/>
      <c r="AS852"/>
      <c r="AT852"/>
      <c r="AU852"/>
      <c r="AV852"/>
      <c r="AW852"/>
      <c r="AX852"/>
      <c r="AY852"/>
      <c r="AZ852"/>
      <c r="BA852"/>
      <c r="BB852"/>
      <c r="BC852"/>
      <c r="BD852"/>
      <c r="BE852"/>
      <c r="BF852"/>
      <c r="BG852"/>
      <c r="BH852"/>
      <c r="BI852"/>
      <c r="BJ852"/>
      <c r="BK852"/>
      <c r="BL852"/>
      <c r="BM852"/>
      <c r="BN852"/>
      <c r="BO852"/>
      <c r="BP852"/>
      <c r="BQ852"/>
      <c r="BR852"/>
      <c r="BS852"/>
      <c r="BT852"/>
      <c r="BU852"/>
      <c r="BV852"/>
      <c r="BW852"/>
      <c r="BX852"/>
      <c r="BY852"/>
      <c r="BZ852"/>
      <c r="CA852"/>
      <c r="CB852"/>
      <c r="CC852"/>
      <c r="CD852"/>
      <c r="CE852"/>
      <c r="CF852"/>
      <c r="CG852"/>
      <c r="CH852"/>
      <c r="CI852"/>
      <c r="CJ852"/>
      <c r="CK852"/>
      <c r="CL852"/>
      <c r="CM852"/>
      <c r="CN852"/>
      <c r="CO852"/>
      <c r="CP852"/>
      <c r="CQ852"/>
      <c r="CR852"/>
      <c r="CS852"/>
      <c r="CT852"/>
      <c r="CU852"/>
      <c r="CV852"/>
      <c r="CW852"/>
      <c r="CX852"/>
      <c r="CY852"/>
      <c r="CZ852"/>
      <c r="DA852"/>
      <c r="DB852"/>
      <c r="DC852"/>
      <c r="DD852"/>
      <c r="DE852"/>
      <c r="DF852"/>
      <c r="DG852"/>
      <c r="DH852"/>
      <c r="DI852"/>
      <c r="DJ852"/>
      <c r="DK852"/>
      <c r="DL852"/>
      <c r="DM852"/>
      <c r="DN852"/>
      <c r="DO852"/>
      <c r="DP852"/>
      <c r="DQ852"/>
      <c r="DR852"/>
      <c r="DS852"/>
      <c r="DT852"/>
      <c r="DU852"/>
      <c r="DV852"/>
      <c r="DW852"/>
      <c r="DX852"/>
      <c r="DY852"/>
      <c r="DZ852"/>
      <c r="EA852"/>
      <c r="EB852"/>
      <c r="EC852"/>
      <c r="ED852"/>
      <c r="EE852"/>
      <c r="EF852"/>
      <c r="EG852"/>
      <c r="EH852"/>
      <c r="EI852"/>
      <c r="EJ852"/>
      <c r="EK852"/>
      <c r="EL852"/>
      <c r="EM852"/>
      <c r="EN852"/>
      <c r="EO852"/>
      <c r="EP852"/>
      <c r="EQ852"/>
      <c r="ER852"/>
      <c r="ES852"/>
      <c r="ET852"/>
      <c r="EU852"/>
      <c r="EV852"/>
      <c r="EW852"/>
      <c r="EX852"/>
      <c r="EY852"/>
      <c r="EZ852"/>
      <c r="FA852"/>
      <c r="FB852"/>
      <c r="FC852"/>
      <c r="FD852"/>
      <c r="FE852"/>
      <c r="FF852"/>
      <c r="FG852"/>
      <c r="FH852"/>
      <c r="FI852"/>
      <c r="FJ852"/>
      <c r="FK852"/>
      <c r="FL852"/>
      <c r="FM852"/>
      <c r="FN852"/>
      <c r="FO852"/>
      <c r="FP852"/>
      <c r="FQ852"/>
      <c r="FR852"/>
      <c r="FS852"/>
      <c r="FT852"/>
      <c r="FU852"/>
      <c r="FV852"/>
      <c r="FW852"/>
      <c r="FX852"/>
      <c r="FY852"/>
      <c r="FZ852"/>
      <c r="GA852"/>
      <c r="GB852"/>
      <c r="GC852"/>
      <c r="GD852"/>
      <c r="GE852"/>
      <c r="GF852"/>
      <c r="GG852"/>
      <c r="GH852"/>
      <c r="GI852"/>
      <c r="GJ852"/>
      <c r="GK852"/>
      <c r="GL852"/>
      <c r="GM852"/>
      <c r="GN852"/>
      <c r="GO852"/>
      <c r="GP852"/>
      <c r="GQ852"/>
      <c r="GR852"/>
      <c r="GS852"/>
      <c r="GT852"/>
      <c r="GU852"/>
      <c r="GV852"/>
      <c r="GW852"/>
      <c r="GX852"/>
      <c r="GY852"/>
      <c r="GZ852"/>
      <c r="HA852"/>
      <c r="HB852"/>
      <c r="HC852"/>
      <c r="HD852"/>
      <c r="HE852"/>
      <c r="HF852"/>
      <c r="HG852"/>
      <c r="HH852"/>
      <c r="HI852"/>
      <c r="HJ852"/>
      <c r="HK852"/>
      <c r="HL852"/>
      <c r="HM852"/>
      <c r="HN852"/>
      <c r="HO852"/>
      <c r="HP852"/>
      <c r="HQ852"/>
      <c r="HR852"/>
      <c r="HS852"/>
      <c r="HT852"/>
      <c r="HU852"/>
      <c r="HV852"/>
      <c r="HW852"/>
      <c r="HX852"/>
      <c r="HY852"/>
      <c r="HZ852"/>
      <c r="IA852"/>
    </row>
    <row r="853" spans="1:235" ht="11.25">
      <c r="A853" s="2"/>
      <c r="B853" s="2"/>
      <c r="C853" s="2"/>
      <c r="D853" s="159"/>
      <c r="E853" s="159"/>
      <c r="F853" s="159"/>
      <c r="G853" s="159"/>
      <c r="H853" s="159"/>
      <c r="I853" s="159"/>
      <c r="J853" s="159"/>
      <c r="K853" s="159"/>
      <c r="L853" s="159"/>
      <c r="M853" s="159"/>
      <c r="N853" s="156"/>
      <c r="O853" s="156"/>
      <c r="P853" s="156"/>
      <c r="Q853"/>
      <c r="R853"/>
      <c r="S853"/>
      <c r="T853"/>
      <c r="U853"/>
      <c r="V853"/>
      <c r="W853"/>
      <c r="X853"/>
      <c r="Y853"/>
      <c r="Z853"/>
      <c r="AA853"/>
      <c r="AB853"/>
      <c r="AC853"/>
      <c r="AD853"/>
      <c r="AE853"/>
      <c r="AF853"/>
      <c r="AG853"/>
      <c r="AH853"/>
      <c r="AI853"/>
      <c r="AJ853"/>
      <c r="AK853"/>
      <c r="AL853"/>
      <c r="AM853"/>
      <c r="AN853"/>
      <c r="AO853"/>
      <c r="AP853"/>
      <c r="AQ853"/>
      <c r="AR853"/>
      <c r="AS853"/>
      <c r="AT853"/>
      <c r="AU853"/>
      <c r="AV853"/>
      <c r="AW853"/>
      <c r="AX853"/>
      <c r="AY853"/>
      <c r="AZ853"/>
      <c r="BA853"/>
      <c r="BB853"/>
      <c r="BC853"/>
      <c r="BD853"/>
      <c r="BE853"/>
      <c r="BF853"/>
      <c r="BG853"/>
      <c r="BH853"/>
      <c r="BI853"/>
      <c r="BJ853"/>
      <c r="BK853"/>
      <c r="BL853"/>
      <c r="BM853"/>
      <c r="BN853"/>
      <c r="BO853"/>
      <c r="BP853"/>
      <c r="BQ853"/>
      <c r="BR853"/>
      <c r="BS853"/>
      <c r="BT853"/>
      <c r="BU853"/>
      <c r="BV853"/>
      <c r="BW853"/>
      <c r="BX853"/>
      <c r="BY853"/>
      <c r="BZ853"/>
      <c r="CA853"/>
      <c r="CB853"/>
      <c r="CC853"/>
      <c r="CD853"/>
      <c r="CE853"/>
      <c r="CF853"/>
      <c r="CG853"/>
      <c r="CH853"/>
      <c r="CI853"/>
      <c r="CJ853"/>
      <c r="CK853"/>
      <c r="CL853"/>
      <c r="CM853"/>
      <c r="CN853"/>
      <c r="CO853"/>
      <c r="CP853"/>
      <c r="CQ853"/>
      <c r="CR853"/>
      <c r="CS853"/>
      <c r="CT853"/>
      <c r="CU853"/>
      <c r="CV853"/>
      <c r="CW853"/>
      <c r="CX853"/>
      <c r="CY853"/>
      <c r="CZ853"/>
      <c r="DA853"/>
      <c r="DB853"/>
      <c r="DC853"/>
      <c r="DD853"/>
      <c r="DE853"/>
      <c r="DF853"/>
      <c r="DG853"/>
      <c r="DH853"/>
      <c r="DI853"/>
      <c r="DJ853"/>
      <c r="DK853"/>
      <c r="DL853"/>
      <c r="DM853"/>
      <c r="DN853"/>
      <c r="DO853"/>
      <c r="DP853"/>
      <c r="DQ853"/>
      <c r="DR853"/>
      <c r="DS853"/>
      <c r="DT853"/>
      <c r="DU853"/>
      <c r="DV853"/>
      <c r="DW853"/>
      <c r="DX853"/>
      <c r="DY853"/>
      <c r="DZ853"/>
      <c r="EA853"/>
      <c r="EB853"/>
      <c r="EC853"/>
      <c r="ED853"/>
      <c r="EE853"/>
      <c r="EF853"/>
      <c r="EG853"/>
      <c r="EH853"/>
      <c r="EI853"/>
      <c r="EJ853"/>
      <c r="EK853"/>
      <c r="EL853"/>
      <c r="EM853"/>
      <c r="EN853"/>
      <c r="EO853"/>
      <c r="EP853"/>
      <c r="EQ853"/>
      <c r="ER853"/>
      <c r="ES853"/>
      <c r="ET853"/>
      <c r="EU853"/>
      <c r="EV853"/>
      <c r="EW853"/>
      <c r="EX853"/>
      <c r="EY853"/>
      <c r="EZ853"/>
      <c r="FA853"/>
      <c r="FB853"/>
      <c r="FC853"/>
      <c r="FD853"/>
      <c r="FE853"/>
      <c r="FF853"/>
      <c r="FG853"/>
      <c r="FH853"/>
      <c r="FI853"/>
      <c r="FJ853"/>
      <c r="FK853"/>
      <c r="FL853"/>
      <c r="FM853"/>
      <c r="FN853"/>
      <c r="FO853"/>
      <c r="FP853"/>
      <c r="FQ853"/>
      <c r="FR853"/>
      <c r="FS853"/>
      <c r="FT853"/>
      <c r="FU853"/>
      <c r="FV853"/>
      <c r="FW853"/>
      <c r="FX853"/>
      <c r="FY853"/>
      <c r="FZ853"/>
      <c r="GA853"/>
      <c r="GB853"/>
      <c r="GC853"/>
      <c r="GD853"/>
      <c r="GE853"/>
      <c r="GF853"/>
      <c r="GG853"/>
      <c r="GH853"/>
      <c r="GI853"/>
      <c r="GJ853"/>
      <c r="GK853"/>
      <c r="GL853"/>
      <c r="GM853"/>
      <c r="GN853"/>
      <c r="GO853"/>
      <c r="GP853"/>
      <c r="GQ853"/>
      <c r="GR853"/>
      <c r="GS853"/>
      <c r="GT853"/>
      <c r="GU853"/>
      <c r="GV853"/>
      <c r="GW853"/>
      <c r="GX853"/>
      <c r="GY853"/>
      <c r="GZ853"/>
      <c r="HA853"/>
      <c r="HB853"/>
      <c r="HC853"/>
      <c r="HD853"/>
      <c r="HE853"/>
      <c r="HF853"/>
      <c r="HG853"/>
      <c r="HH853"/>
      <c r="HI853"/>
      <c r="HJ853"/>
      <c r="HK853"/>
      <c r="HL853"/>
      <c r="HM853"/>
      <c r="HN853"/>
      <c r="HO853"/>
      <c r="HP853"/>
      <c r="HQ853"/>
      <c r="HR853"/>
      <c r="HS853"/>
      <c r="HT853"/>
      <c r="HU853"/>
      <c r="HV853"/>
      <c r="HW853"/>
      <c r="HX853"/>
      <c r="HY853"/>
      <c r="HZ853"/>
      <c r="IA853"/>
    </row>
    <row r="854" spans="1:235" ht="11.25">
      <c r="A854" s="2"/>
      <c r="B854" s="2"/>
      <c r="C854" s="2"/>
      <c r="D854" s="159"/>
      <c r="E854" s="159"/>
      <c r="F854" s="159"/>
      <c r="G854" s="159"/>
      <c r="H854" s="159"/>
      <c r="I854" s="159"/>
      <c r="J854" s="159"/>
      <c r="K854" s="159"/>
      <c r="L854" s="159"/>
      <c r="M854" s="159"/>
      <c r="N854" s="156"/>
      <c r="O854" s="156"/>
      <c r="P854" s="156"/>
      <c r="Q854"/>
      <c r="R854"/>
      <c r="S854"/>
      <c r="T854"/>
      <c r="U854"/>
      <c r="V854"/>
      <c r="W854"/>
      <c r="X854"/>
      <c r="Y854"/>
      <c r="Z854"/>
      <c r="AA854"/>
      <c r="AB854"/>
      <c r="AC854"/>
      <c r="AD854"/>
      <c r="AE854"/>
      <c r="AF854"/>
      <c r="AG854"/>
      <c r="AH854"/>
      <c r="AI854"/>
      <c r="AJ854"/>
      <c r="AK854"/>
      <c r="AL854"/>
      <c r="AM854"/>
      <c r="AN854"/>
      <c r="AO854"/>
      <c r="AP854"/>
      <c r="AQ854"/>
      <c r="AR854"/>
      <c r="AS854"/>
      <c r="AT854"/>
      <c r="AU854"/>
      <c r="AV854"/>
      <c r="AW854"/>
      <c r="AX854"/>
      <c r="AY854"/>
      <c r="AZ854"/>
      <c r="BA854"/>
      <c r="BB854"/>
      <c r="BC854"/>
      <c r="BD854"/>
      <c r="BE854"/>
      <c r="BF854"/>
      <c r="BG854"/>
      <c r="BH854"/>
      <c r="BI854"/>
      <c r="BJ854"/>
      <c r="BK854"/>
      <c r="BL854"/>
      <c r="BM854"/>
      <c r="BN854"/>
      <c r="BO854"/>
      <c r="BP854"/>
      <c r="BQ854"/>
      <c r="BR854"/>
      <c r="BS854"/>
      <c r="BT854"/>
      <c r="BU854"/>
      <c r="BV854"/>
      <c r="BW854"/>
      <c r="BX854"/>
      <c r="BY854"/>
      <c r="BZ854"/>
      <c r="CA854"/>
      <c r="CB854"/>
      <c r="CC854"/>
      <c r="CD854"/>
      <c r="CE854"/>
      <c r="CF854"/>
      <c r="CG854"/>
      <c r="CH854"/>
      <c r="CI854"/>
      <c r="CJ854"/>
      <c r="CK854"/>
      <c r="CL854"/>
      <c r="CM854"/>
      <c r="CN854"/>
      <c r="CO854"/>
      <c r="CP854"/>
      <c r="CQ854"/>
      <c r="CR854"/>
      <c r="CS854"/>
      <c r="CT854"/>
      <c r="CU854"/>
      <c r="CV854"/>
      <c r="CW854"/>
      <c r="CX854"/>
      <c r="CY854"/>
      <c r="CZ854"/>
      <c r="DA854"/>
      <c r="DB854"/>
      <c r="DC854"/>
      <c r="DD854"/>
      <c r="DE854"/>
      <c r="DF854"/>
      <c r="DG854"/>
      <c r="DH854"/>
      <c r="DI854"/>
      <c r="DJ854"/>
      <c r="DK854"/>
      <c r="DL854"/>
      <c r="DM854"/>
      <c r="DN854"/>
      <c r="DO854"/>
      <c r="DP854"/>
      <c r="DQ854"/>
      <c r="DR854"/>
      <c r="DS854"/>
      <c r="DT854"/>
      <c r="DU854"/>
      <c r="DV854"/>
      <c r="DW854"/>
      <c r="DX854"/>
      <c r="DY854"/>
      <c r="DZ854"/>
      <c r="EA854"/>
      <c r="EB854"/>
      <c r="EC854"/>
      <c r="ED854"/>
      <c r="EE854"/>
      <c r="EF854"/>
      <c r="EG854"/>
      <c r="EH854"/>
      <c r="EI854"/>
      <c r="EJ854"/>
      <c r="EK854"/>
      <c r="EL854"/>
      <c r="EM854"/>
      <c r="EN854"/>
      <c r="EO854"/>
      <c r="EP854"/>
      <c r="EQ854"/>
      <c r="ER854"/>
      <c r="ES854"/>
      <c r="ET854"/>
      <c r="EU854"/>
      <c r="EV854"/>
      <c r="EW854"/>
      <c r="EX854"/>
      <c r="EY854"/>
      <c r="EZ854"/>
      <c r="FA854"/>
      <c r="FB854"/>
      <c r="FC854"/>
      <c r="FD854"/>
      <c r="FE854"/>
      <c r="FF854"/>
      <c r="FG854"/>
      <c r="FH854"/>
      <c r="FI854"/>
      <c r="FJ854"/>
      <c r="FK854"/>
      <c r="FL854"/>
      <c r="FM854"/>
      <c r="FN854"/>
      <c r="FO854"/>
      <c r="FP854"/>
      <c r="FQ854"/>
      <c r="FR854"/>
      <c r="FS854"/>
      <c r="FT854"/>
      <c r="FU854"/>
      <c r="FV854"/>
      <c r="FW854"/>
      <c r="FX854"/>
      <c r="FY854"/>
      <c r="FZ854"/>
      <c r="GA854"/>
      <c r="GB854"/>
      <c r="GC854"/>
      <c r="GD854"/>
      <c r="GE854"/>
      <c r="GF854"/>
      <c r="GG854"/>
      <c r="GH854"/>
      <c r="GI854"/>
      <c r="GJ854"/>
      <c r="GK854"/>
      <c r="GL854"/>
      <c r="GM854"/>
      <c r="GN854"/>
      <c r="GO854"/>
      <c r="GP854"/>
      <c r="GQ854"/>
      <c r="GR854"/>
      <c r="GS854"/>
      <c r="GT854"/>
      <c r="GU854"/>
      <c r="GV854"/>
      <c r="GW854"/>
      <c r="GX854"/>
      <c r="GY854"/>
      <c r="GZ854"/>
      <c r="HA854"/>
      <c r="HB854"/>
      <c r="HC854"/>
      <c r="HD854"/>
      <c r="HE854"/>
      <c r="HF854"/>
      <c r="HG854"/>
      <c r="HH854"/>
      <c r="HI854"/>
      <c r="HJ854"/>
      <c r="HK854"/>
      <c r="HL854"/>
      <c r="HM854"/>
      <c r="HN854"/>
      <c r="HO854"/>
      <c r="HP854"/>
      <c r="HQ854"/>
      <c r="HR854"/>
      <c r="HS854"/>
      <c r="HT854"/>
      <c r="HU854"/>
      <c r="HV854"/>
      <c r="HW854"/>
      <c r="HX854"/>
      <c r="HY854"/>
      <c r="HZ854"/>
      <c r="IA854"/>
    </row>
    <row r="855" spans="1:235" ht="11.25">
      <c r="A855" s="2"/>
      <c r="B855" s="2"/>
      <c r="C855" s="2"/>
      <c r="D855" s="159"/>
      <c r="E855" s="159"/>
      <c r="F855" s="159"/>
      <c r="G855" s="159"/>
      <c r="H855" s="159"/>
      <c r="I855" s="159"/>
      <c r="J855" s="159"/>
      <c r="K855" s="159"/>
      <c r="L855" s="159"/>
      <c r="M855" s="159"/>
      <c r="N855" s="156"/>
      <c r="O855" s="156"/>
      <c r="P855" s="156"/>
      <c r="Q855"/>
      <c r="R855"/>
      <c r="S855"/>
      <c r="T855"/>
      <c r="U855"/>
      <c r="V855"/>
      <c r="W855"/>
      <c r="X855"/>
      <c r="Y855"/>
      <c r="Z855"/>
      <c r="AA855"/>
      <c r="AB855"/>
      <c r="AC855"/>
      <c r="AD855"/>
      <c r="AE855"/>
      <c r="AF855"/>
      <c r="AG855"/>
      <c r="AH855"/>
      <c r="AI855"/>
      <c r="AJ855"/>
      <c r="AK855"/>
      <c r="AL855"/>
      <c r="AM855"/>
      <c r="AN855"/>
      <c r="AO855"/>
      <c r="AP855"/>
      <c r="AQ855"/>
      <c r="AR855"/>
      <c r="AS855"/>
      <c r="AT855"/>
      <c r="AU855"/>
      <c r="AV855"/>
      <c r="AW855"/>
      <c r="AX855"/>
      <c r="AY855"/>
      <c r="AZ855"/>
      <c r="BA855"/>
      <c r="BB855"/>
      <c r="BC855"/>
      <c r="BD855"/>
      <c r="BE855"/>
      <c r="BF855"/>
      <c r="BG855"/>
      <c r="BH855"/>
      <c r="BI855"/>
      <c r="BJ855"/>
      <c r="BK855"/>
      <c r="BL855"/>
      <c r="BM855"/>
      <c r="BN855"/>
      <c r="BO855"/>
      <c r="BP855"/>
      <c r="BQ855"/>
      <c r="BR855"/>
      <c r="BS855"/>
      <c r="BT855"/>
      <c r="BU855"/>
      <c r="BV855"/>
      <c r="BW855"/>
      <c r="BX855"/>
      <c r="BY855"/>
      <c r="BZ855"/>
      <c r="CA855"/>
      <c r="CB855"/>
      <c r="CC855"/>
      <c r="CD855"/>
      <c r="CE855"/>
      <c r="CF855"/>
      <c r="CG855"/>
      <c r="CH855"/>
      <c r="CI855"/>
      <c r="CJ855"/>
      <c r="CK855"/>
      <c r="CL855"/>
      <c r="CM855"/>
      <c r="CN855"/>
      <c r="CO855"/>
      <c r="CP855"/>
      <c r="CQ855"/>
      <c r="CR855"/>
      <c r="CS855"/>
      <c r="CT855"/>
      <c r="CU855"/>
      <c r="CV855"/>
      <c r="CW855"/>
      <c r="CX855"/>
      <c r="CY855"/>
      <c r="CZ855"/>
      <c r="DA855"/>
      <c r="DB855"/>
      <c r="DC855"/>
      <c r="DD855"/>
      <c r="DE855"/>
      <c r="DF855"/>
      <c r="DG855"/>
      <c r="DH855"/>
      <c r="DI855"/>
      <c r="DJ855"/>
      <c r="DK855"/>
      <c r="DL855"/>
      <c r="DM855"/>
      <c r="DN855"/>
      <c r="DO855"/>
      <c r="DP855"/>
      <c r="DQ855"/>
      <c r="DR855"/>
      <c r="DS855"/>
      <c r="DT855"/>
      <c r="DU855"/>
      <c r="DV855"/>
      <c r="DW855"/>
      <c r="DX855"/>
      <c r="DY855"/>
      <c r="DZ855"/>
      <c r="EA855"/>
      <c r="EB855"/>
      <c r="EC855"/>
      <c r="ED855"/>
      <c r="EE855"/>
      <c r="EF855"/>
      <c r="EG855"/>
      <c r="EH855"/>
      <c r="EI855"/>
      <c r="EJ855"/>
      <c r="EK855"/>
      <c r="EL855"/>
      <c r="EM855"/>
      <c r="EN855"/>
      <c r="EO855"/>
      <c r="EP855"/>
      <c r="EQ855"/>
      <c r="ER855"/>
      <c r="ES855"/>
      <c r="ET855"/>
      <c r="EU855"/>
      <c r="EV855"/>
      <c r="EW855"/>
      <c r="EX855"/>
      <c r="EY855"/>
      <c r="EZ855"/>
      <c r="FA855"/>
      <c r="FB855"/>
      <c r="FC855"/>
      <c r="FD855"/>
      <c r="FE855"/>
      <c r="FF855"/>
      <c r="FG855"/>
      <c r="FH855"/>
      <c r="FI855"/>
      <c r="FJ855"/>
      <c r="FK855"/>
      <c r="FL855"/>
      <c r="FM855"/>
      <c r="FN855"/>
      <c r="FO855"/>
      <c r="FP855"/>
      <c r="FQ855"/>
      <c r="FR855"/>
      <c r="FS855"/>
      <c r="FT855"/>
      <c r="FU855"/>
      <c r="FV855"/>
      <c r="FW855"/>
      <c r="FX855"/>
      <c r="FY855"/>
      <c r="FZ855"/>
      <c r="GA855"/>
      <c r="GB855"/>
      <c r="GC855"/>
      <c r="GD855"/>
      <c r="GE855"/>
      <c r="GF855"/>
      <c r="GG855"/>
      <c r="GH855"/>
      <c r="GI855"/>
      <c r="GJ855"/>
      <c r="GK855"/>
      <c r="GL855"/>
      <c r="GM855"/>
      <c r="GN855"/>
      <c r="GO855"/>
      <c r="GP855"/>
      <c r="GQ855"/>
      <c r="GR855"/>
      <c r="GS855"/>
      <c r="GT855"/>
      <c r="GU855"/>
      <c r="GV855"/>
      <c r="GW855"/>
      <c r="GX855"/>
      <c r="GY855"/>
      <c r="GZ855"/>
      <c r="HA855"/>
      <c r="HB855"/>
      <c r="HC855"/>
      <c r="HD855"/>
      <c r="HE855"/>
      <c r="HF855"/>
      <c r="HG855"/>
      <c r="HH855"/>
      <c r="HI855"/>
      <c r="HJ855"/>
      <c r="HK855"/>
      <c r="HL855"/>
      <c r="HM855"/>
      <c r="HN855"/>
      <c r="HO855"/>
      <c r="HP855"/>
      <c r="HQ855"/>
      <c r="HR855"/>
      <c r="HS855"/>
      <c r="HT855"/>
      <c r="HU855"/>
      <c r="HV855"/>
      <c r="HW855"/>
      <c r="HX855"/>
      <c r="HY855"/>
      <c r="HZ855"/>
      <c r="IA855"/>
    </row>
    <row r="856" spans="1:235" ht="11.25">
      <c r="A856" s="2"/>
      <c r="B856" s="2"/>
      <c r="C856" s="2"/>
      <c r="D856" s="159"/>
      <c r="E856" s="159"/>
      <c r="F856" s="159"/>
      <c r="G856" s="159"/>
      <c r="H856" s="159"/>
      <c r="I856" s="159"/>
      <c r="J856" s="159"/>
      <c r="K856" s="159"/>
      <c r="L856" s="159"/>
      <c r="M856" s="159"/>
      <c r="N856" s="156"/>
      <c r="O856" s="156"/>
      <c r="P856" s="156"/>
      <c r="Q856"/>
      <c r="R856"/>
      <c r="S856"/>
      <c r="T856"/>
      <c r="U856"/>
      <c r="V856"/>
      <c r="W856"/>
      <c r="X856"/>
      <c r="Y856"/>
      <c r="Z856"/>
      <c r="AA856"/>
      <c r="AB856"/>
      <c r="AC856"/>
      <c r="AD856"/>
      <c r="AE856"/>
      <c r="AF856"/>
      <c r="AG856"/>
      <c r="AH856"/>
      <c r="AI856"/>
      <c r="AJ856"/>
      <c r="AK856"/>
      <c r="AL856"/>
      <c r="AM856"/>
      <c r="AN856"/>
      <c r="AO856"/>
      <c r="AP856"/>
      <c r="AQ856"/>
      <c r="AR856"/>
      <c r="AS856"/>
      <c r="AT856"/>
      <c r="AU856"/>
      <c r="AV856"/>
      <c r="AW856"/>
      <c r="AX856"/>
      <c r="AY856"/>
      <c r="AZ856"/>
      <c r="BA856"/>
      <c r="BB856"/>
      <c r="BC856"/>
      <c r="BD856"/>
      <c r="BE856"/>
      <c r="BF856"/>
      <c r="BG856"/>
      <c r="BH856"/>
      <c r="BI856"/>
      <c r="BJ856"/>
      <c r="BK856"/>
      <c r="BL856"/>
      <c r="BM856"/>
      <c r="BN856"/>
      <c r="BO856"/>
      <c r="BP856"/>
      <c r="BQ856"/>
      <c r="BR856"/>
      <c r="BS856"/>
      <c r="BT856"/>
      <c r="BU856"/>
      <c r="BV856"/>
      <c r="BW856"/>
      <c r="BX856"/>
      <c r="BY856"/>
      <c r="BZ856"/>
      <c r="CA856"/>
      <c r="CB856"/>
      <c r="CC856"/>
      <c r="CD856"/>
      <c r="CE856"/>
      <c r="CF856"/>
      <c r="CG856"/>
      <c r="CH856"/>
      <c r="CI856"/>
      <c r="CJ856"/>
      <c r="CK856"/>
      <c r="CL856"/>
      <c r="CM856"/>
      <c r="CN856"/>
      <c r="CO856"/>
      <c r="CP856"/>
      <c r="CQ856"/>
      <c r="CR856"/>
      <c r="CS856"/>
      <c r="CT856"/>
      <c r="CU856"/>
      <c r="CV856"/>
      <c r="CW856"/>
      <c r="CX856"/>
      <c r="CY856"/>
      <c r="CZ856"/>
      <c r="DA856"/>
      <c r="DB856"/>
      <c r="DC856"/>
      <c r="DD856"/>
      <c r="DE856"/>
      <c r="DF856"/>
      <c r="DG856"/>
      <c r="DH856"/>
      <c r="DI856"/>
      <c r="DJ856"/>
      <c r="DK856"/>
      <c r="DL856"/>
      <c r="DM856"/>
      <c r="DN856"/>
      <c r="DO856"/>
      <c r="DP856"/>
      <c r="DQ856"/>
      <c r="DR856"/>
      <c r="DS856"/>
      <c r="DT856"/>
      <c r="DU856"/>
      <c r="DV856"/>
      <c r="DW856"/>
      <c r="DX856"/>
      <c r="DY856"/>
      <c r="DZ856"/>
      <c r="EA856"/>
      <c r="EB856"/>
      <c r="EC856"/>
      <c r="ED856"/>
      <c r="EE856"/>
      <c r="EF856"/>
      <c r="EG856"/>
      <c r="EH856"/>
      <c r="EI856"/>
      <c r="EJ856"/>
      <c r="EK856"/>
      <c r="EL856"/>
      <c r="EM856"/>
      <c r="EN856"/>
      <c r="EO856"/>
      <c r="EP856"/>
      <c r="EQ856"/>
      <c r="ER856"/>
      <c r="ES856"/>
      <c r="ET856"/>
      <c r="EU856"/>
      <c r="EV856"/>
      <c r="EW856"/>
      <c r="EX856"/>
      <c r="EY856"/>
      <c r="EZ856"/>
      <c r="FA856"/>
      <c r="FB856"/>
      <c r="FC856"/>
      <c r="FD856"/>
      <c r="FE856"/>
      <c r="FF856"/>
      <c r="FG856"/>
      <c r="FH856"/>
      <c r="FI856"/>
      <c r="FJ856"/>
      <c r="FK856"/>
      <c r="FL856"/>
      <c r="FM856"/>
      <c r="FN856"/>
      <c r="FO856"/>
      <c r="FP856"/>
      <c r="FQ856"/>
      <c r="FR856"/>
      <c r="FS856"/>
      <c r="FT856"/>
      <c r="FU856"/>
      <c r="FV856"/>
      <c r="FW856"/>
      <c r="FX856"/>
      <c r="FY856"/>
      <c r="FZ856"/>
      <c r="GA856"/>
      <c r="GB856"/>
      <c r="GC856"/>
      <c r="GD856"/>
      <c r="GE856"/>
      <c r="GF856"/>
      <c r="GG856"/>
      <c r="GH856"/>
      <c r="GI856"/>
      <c r="GJ856"/>
      <c r="GK856"/>
      <c r="GL856"/>
      <c r="GM856"/>
      <c r="GN856"/>
      <c r="GO856"/>
      <c r="GP856"/>
      <c r="GQ856"/>
      <c r="GR856"/>
      <c r="GS856"/>
      <c r="GT856"/>
      <c r="GU856"/>
      <c r="GV856"/>
      <c r="GW856"/>
      <c r="GX856"/>
      <c r="GY856"/>
      <c r="GZ856"/>
      <c r="HA856"/>
      <c r="HB856"/>
      <c r="HC856"/>
      <c r="HD856"/>
      <c r="HE856"/>
      <c r="HF856"/>
      <c r="HG856"/>
      <c r="HH856"/>
      <c r="HI856"/>
      <c r="HJ856"/>
      <c r="HK856"/>
      <c r="HL856"/>
      <c r="HM856"/>
      <c r="HN856"/>
      <c r="HO856"/>
      <c r="HP856"/>
      <c r="HQ856"/>
      <c r="HR856"/>
      <c r="HS856"/>
      <c r="HT856"/>
      <c r="HU856"/>
      <c r="HV856"/>
      <c r="HW856"/>
      <c r="HX856"/>
      <c r="HY856"/>
      <c r="HZ856"/>
      <c r="IA856"/>
    </row>
    <row r="857" spans="1:235" ht="11.25">
      <c r="A857" s="2"/>
      <c r="B857" s="2"/>
      <c r="C857" s="2"/>
      <c r="D857" s="159"/>
      <c r="E857" s="159"/>
      <c r="F857" s="159"/>
      <c r="G857" s="159"/>
      <c r="H857" s="159"/>
      <c r="I857" s="159"/>
      <c r="J857" s="159"/>
      <c r="K857" s="159"/>
      <c r="L857" s="159"/>
      <c r="M857" s="159"/>
      <c r="N857" s="156"/>
      <c r="O857" s="156"/>
      <c r="P857" s="156"/>
      <c r="Q857"/>
      <c r="R857"/>
      <c r="S857"/>
      <c r="T857"/>
      <c r="U857"/>
      <c r="V857"/>
      <c r="W857"/>
      <c r="X857"/>
      <c r="Y857"/>
      <c r="Z857"/>
      <c r="AA857"/>
      <c r="AB857"/>
      <c r="AC857"/>
      <c r="AD857"/>
      <c r="AE857"/>
      <c r="AF857"/>
      <c r="AG857"/>
      <c r="AH857"/>
      <c r="AI857"/>
      <c r="AJ857"/>
      <c r="AK857"/>
      <c r="AL857"/>
      <c r="AM857"/>
      <c r="AN857"/>
      <c r="AO857"/>
      <c r="AP857"/>
      <c r="AQ857"/>
      <c r="AR857"/>
      <c r="AS857"/>
      <c r="AT857"/>
      <c r="AU857"/>
      <c r="AV857"/>
      <c r="AW857"/>
      <c r="AX857"/>
      <c r="AY857"/>
      <c r="AZ857"/>
      <c r="BA857"/>
      <c r="BB857"/>
      <c r="BC857"/>
      <c r="BD857"/>
      <c r="BE857"/>
      <c r="BF857"/>
      <c r="BG857"/>
      <c r="BH857"/>
      <c r="BI857"/>
      <c r="BJ857"/>
      <c r="BK857"/>
      <c r="BL857"/>
      <c r="BM857"/>
      <c r="BN857"/>
      <c r="BO857"/>
      <c r="BP857"/>
      <c r="BQ857"/>
      <c r="BR857"/>
      <c r="BS857"/>
      <c r="BT857"/>
      <c r="BU857"/>
      <c r="BV857"/>
      <c r="BW857"/>
      <c r="BX857"/>
      <c r="BY857"/>
      <c r="BZ857"/>
      <c r="CA857"/>
      <c r="CB857"/>
      <c r="CC857"/>
      <c r="CD857"/>
      <c r="CE857"/>
      <c r="CF857"/>
      <c r="CG857"/>
      <c r="CH857"/>
      <c r="CI857"/>
      <c r="CJ857"/>
      <c r="CK857"/>
      <c r="CL857"/>
      <c r="CM857"/>
      <c r="CN857"/>
      <c r="CO857"/>
      <c r="CP857"/>
      <c r="CQ857"/>
      <c r="CR857"/>
      <c r="CS857"/>
      <c r="CT857"/>
      <c r="CU857"/>
      <c r="CV857"/>
      <c r="CW857"/>
      <c r="CX857"/>
      <c r="CY857"/>
      <c r="CZ857"/>
      <c r="DA857"/>
      <c r="DB857"/>
      <c r="DC857"/>
      <c r="DD857"/>
      <c r="DE857"/>
      <c r="DF857"/>
      <c r="DG857"/>
      <c r="DH857"/>
      <c r="DI857"/>
      <c r="DJ857"/>
      <c r="DK857"/>
      <c r="DL857"/>
      <c r="DM857"/>
      <c r="DN857"/>
      <c r="DO857"/>
      <c r="DP857"/>
      <c r="DQ857"/>
      <c r="DR857"/>
      <c r="DS857"/>
      <c r="DT857"/>
      <c r="DU857"/>
      <c r="DV857"/>
      <c r="DW857"/>
      <c r="DX857"/>
      <c r="DY857"/>
      <c r="DZ857"/>
      <c r="EA857"/>
      <c r="EB857"/>
      <c r="EC857"/>
      <c r="ED857"/>
      <c r="EE857"/>
      <c r="EF857"/>
      <c r="EG857"/>
      <c r="EH857"/>
      <c r="EI857"/>
      <c r="EJ857"/>
      <c r="EK857"/>
      <c r="EL857"/>
      <c r="EM857"/>
      <c r="EN857"/>
      <c r="EO857"/>
      <c r="EP857"/>
      <c r="EQ857"/>
      <c r="ER857"/>
      <c r="ES857"/>
      <c r="ET857"/>
      <c r="EU857"/>
      <c r="EV857"/>
      <c r="EW857"/>
      <c r="EX857"/>
      <c r="EY857"/>
      <c r="EZ857"/>
      <c r="FA857"/>
      <c r="FB857"/>
      <c r="FC857"/>
      <c r="FD857"/>
      <c r="FE857"/>
      <c r="FF857"/>
      <c r="FG857"/>
      <c r="FH857"/>
      <c r="FI857"/>
      <c r="FJ857"/>
      <c r="FK857"/>
      <c r="FL857"/>
      <c r="FM857"/>
      <c r="FN857"/>
      <c r="FO857"/>
      <c r="FP857"/>
      <c r="FQ857"/>
      <c r="FR857"/>
      <c r="FS857"/>
      <c r="FT857"/>
      <c r="FU857"/>
      <c r="FV857"/>
      <c r="FW857"/>
      <c r="FX857"/>
      <c r="FY857"/>
      <c r="FZ857"/>
      <c r="GA857"/>
      <c r="GB857"/>
      <c r="GC857"/>
      <c r="GD857"/>
      <c r="GE857"/>
      <c r="GF857"/>
      <c r="GG857"/>
      <c r="GH857"/>
      <c r="GI857"/>
      <c r="GJ857"/>
      <c r="GK857"/>
      <c r="GL857"/>
      <c r="GM857"/>
      <c r="GN857"/>
      <c r="GO857"/>
      <c r="GP857"/>
      <c r="GQ857"/>
      <c r="GR857"/>
      <c r="GS857"/>
      <c r="GT857"/>
      <c r="GU857"/>
      <c r="GV857"/>
      <c r="GW857"/>
      <c r="GX857"/>
      <c r="GY857"/>
      <c r="GZ857"/>
      <c r="HA857"/>
      <c r="HB857"/>
      <c r="HC857"/>
      <c r="HD857"/>
      <c r="HE857"/>
      <c r="HF857"/>
      <c r="HG857"/>
      <c r="HH857"/>
      <c r="HI857"/>
      <c r="HJ857"/>
      <c r="HK857"/>
      <c r="HL857"/>
      <c r="HM857"/>
      <c r="HN857"/>
      <c r="HO857"/>
      <c r="HP857"/>
      <c r="HQ857"/>
      <c r="HR857"/>
      <c r="HS857"/>
      <c r="HT857"/>
      <c r="HU857"/>
      <c r="HV857"/>
      <c r="HW857"/>
      <c r="HX857"/>
      <c r="HY857"/>
      <c r="HZ857"/>
      <c r="IA857"/>
    </row>
    <row r="858" spans="1:235" ht="11.25">
      <c r="A858" s="2"/>
      <c r="B858" s="2"/>
      <c r="C858" s="2"/>
      <c r="D858" s="159"/>
      <c r="E858" s="159"/>
      <c r="F858" s="159"/>
      <c r="G858" s="159"/>
      <c r="H858" s="159"/>
      <c r="I858" s="159"/>
      <c r="J858" s="159"/>
      <c r="K858" s="159"/>
      <c r="L858" s="159"/>
      <c r="M858" s="159"/>
      <c r="N858" s="156"/>
      <c r="O858" s="156"/>
      <c r="P858" s="156"/>
      <c r="Q858"/>
      <c r="R858"/>
      <c r="S858"/>
      <c r="T858"/>
      <c r="U858"/>
      <c r="V858"/>
      <c r="W858"/>
      <c r="X858"/>
      <c r="Y858"/>
      <c r="Z858"/>
      <c r="AA858"/>
      <c r="AB858"/>
      <c r="AC858"/>
      <c r="AD858"/>
      <c r="AE858"/>
      <c r="AF858"/>
      <c r="AG858"/>
      <c r="AH858"/>
      <c r="AI858"/>
      <c r="AJ858"/>
      <c r="AK858"/>
      <c r="AL858"/>
      <c r="AM858"/>
      <c r="AN858"/>
      <c r="AO858"/>
      <c r="AP858"/>
      <c r="AQ858"/>
      <c r="AR858"/>
      <c r="AS858"/>
      <c r="AT858"/>
      <c r="AU858"/>
      <c r="AV858"/>
      <c r="AW858"/>
      <c r="AX858"/>
      <c r="AY858"/>
      <c r="AZ858"/>
      <c r="BA858"/>
      <c r="BB858"/>
      <c r="BC858"/>
      <c r="BD858"/>
      <c r="BE858"/>
      <c r="BF858"/>
      <c r="BG858"/>
      <c r="BH858"/>
      <c r="BI858"/>
      <c r="BJ858"/>
      <c r="BK858"/>
      <c r="BL858"/>
      <c r="BM858"/>
      <c r="BN858"/>
      <c r="BO858"/>
      <c r="BP858"/>
      <c r="BQ858"/>
      <c r="BR858"/>
      <c r="BS858"/>
      <c r="BT858"/>
      <c r="BU858"/>
      <c r="BV858"/>
      <c r="BW858"/>
      <c r="BX858"/>
      <c r="BY858"/>
      <c r="BZ858"/>
      <c r="CA858"/>
      <c r="CB858"/>
      <c r="CC858"/>
      <c r="CD858"/>
      <c r="CE858"/>
      <c r="CF858"/>
      <c r="CG858"/>
      <c r="CH858"/>
      <c r="CI858"/>
      <c r="CJ858"/>
      <c r="CK858"/>
      <c r="CL858"/>
      <c r="CM858"/>
      <c r="CN858"/>
      <c r="CO858"/>
      <c r="CP858"/>
      <c r="CQ858"/>
      <c r="CR858"/>
      <c r="CS858"/>
      <c r="CT858"/>
      <c r="CU858"/>
      <c r="CV858"/>
      <c r="CW858"/>
      <c r="CX858"/>
      <c r="CY858"/>
      <c r="CZ858"/>
      <c r="DA858"/>
      <c r="DB858"/>
      <c r="DC858"/>
      <c r="DD858"/>
      <c r="DE858"/>
      <c r="DF858"/>
      <c r="DG858"/>
      <c r="DH858"/>
      <c r="DI858"/>
      <c r="DJ858"/>
      <c r="DK858"/>
      <c r="DL858"/>
      <c r="DM858"/>
      <c r="DN858"/>
      <c r="DO858"/>
      <c r="DP858"/>
      <c r="DQ858"/>
      <c r="DR858"/>
      <c r="DS858"/>
      <c r="DT858"/>
      <c r="DU858"/>
      <c r="DV858"/>
      <c r="DW858"/>
      <c r="DX858"/>
      <c r="DY858"/>
      <c r="DZ858"/>
      <c r="EA858"/>
      <c r="EB858"/>
      <c r="EC858"/>
      <c r="ED858"/>
      <c r="EE858"/>
      <c r="EF858"/>
      <c r="EG858"/>
      <c r="EH858"/>
      <c r="EI858"/>
      <c r="EJ858"/>
      <c r="EK858"/>
      <c r="EL858"/>
      <c r="EM858"/>
      <c r="EN858"/>
      <c r="EO858"/>
      <c r="EP858"/>
      <c r="EQ858"/>
      <c r="ER858"/>
      <c r="ES858"/>
      <c r="ET858"/>
      <c r="EU858"/>
      <c r="EV858"/>
      <c r="EW858"/>
      <c r="EX858"/>
      <c r="EY858"/>
      <c r="EZ858"/>
      <c r="FA858"/>
      <c r="FB858"/>
      <c r="FC858"/>
      <c r="FD858"/>
      <c r="FE858"/>
      <c r="FF858"/>
      <c r="FG858"/>
      <c r="FH858"/>
      <c r="FI858"/>
      <c r="FJ858"/>
      <c r="FK858"/>
      <c r="FL858"/>
      <c r="FM858"/>
      <c r="FN858"/>
      <c r="FO858"/>
      <c r="FP858"/>
      <c r="FQ858"/>
      <c r="FR858"/>
      <c r="FS858"/>
      <c r="FT858"/>
      <c r="FU858"/>
      <c r="FV858"/>
      <c r="FW858"/>
      <c r="FX858"/>
      <c r="FY858"/>
      <c r="FZ858"/>
      <c r="GA858"/>
      <c r="GB858"/>
      <c r="GC858"/>
      <c r="GD858"/>
      <c r="GE858"/>
      <c r="GF858"/>
      <c r="GG858"/>
      <c r="GH858"/>
      <c r="GI858"/>
      <c r="GJ858"/>
      <c r="GK858"/>
      <c r="GL858"/>
      <c r="GM858"/>
      <c r="GN858"/>
      <c r="GO858"/>
      <c r="GP858"/>
      <c r="GQ858"/>
      <c r="GR858"/>
      <c r="GS858"/>
      <c r="GT858"/>
      <c r="GU858"/>
      <c r="GV858"/>
      <c r="GW858"/>
      <c r="GX858"/>
      <c r="GY858"/>
      <c r="GZ858"/>
      <c r="HA858"/>
      <c r="HB858"/>
      <c r="HC858"/>
      <c r="HD858"/>
      <c r="HE858"/>
      <c r="HF858"/>
      <c r="HG858"/>
      <c r="HH858"/>
      <c r="HI858"/>
      <c r="HJ858"/>
      <c r="HK858"/>
      <c r="HL858"/>
      <c r="HM858"/>
      <c r="HN858"/>
      <c r="HO858"/>
      <c r="HP858"/>
      <c r="HQ858"/>
      <c r="HR858"/>
      <c r="HS858"/>
      <c r="HT858"/>
      <c r="HU858"/>
      <c r="HV858"/>
      <c r="HW858"/>
      <c r="HX858"/>
      <c r="HY858"/>
      <c r="HZ858"/>
      <c r="IA858"/>
    </row>
    <row r="859" spans="1:235" ht="11.25">
      <c r="A859" s="2"/>
      <c r="B859" s="2"/>
      <c r="C859" s="2"/>
      <c r="D859" s="159"/>
      <c r="E859" s="159"/>
      <c r="F859" s="159"/>
      <c r="G859" s="159"/>
      <c r="H859" s="159"/>
      <c r="I859" s="159"/>
      <c r="J859" s="159"/>
      <c r="K859" s="159"/>
      <c r="L859" s="159"/>
      <c r="M859" s="159"/>
      <c r="N859" s="156"/>
      <c r="O859" s="156"/>
      <c r="P859" s="156"/>
      <c r="Q859"/>
      <c r="R859"/>
      <c r="S859"/>
      <c r="T859"/>
      <c r="U859"/>
      <c r="V859"/>
      <c r="W859"/>
      <c r="X859"/>
      <c r="Y859"/>
      <c r="Z859"/>
      <c r="AA859"/>
      <c r="AB859"/>
      <c r="AC859"/>
      <c r="AD859"/>
      <c r="AE859"/>
      <c r="AF859"/>
      <c r="AG859"/>
      <c r="AH859"/>
      <c r="AI859"/>
      <c r="AJ859"/>
      <c r="AK859"/>
      <c r="AL859"/>
      <c r="AM859"/>
      <c r="AN859"/>
      <c r="AO859"/>
      <c r="AP859"/>
      <c r="AQ859"/>
      <c r="AR859"/>
      <c r="AS859"/>
      <c r="AT859"/>
      <c r="AU859"/>
      <c r="AV859"/>
      <c r="AW859"/>
      <c r="AX859"/>
      <c r="AY859"/>
      <c r="AZ859"/>
      <c r="BA859"/>
      <c r="BB859"/>
      <c r="BC859"/>
      <c r="BD859"/>
      <c r="BE859"/>
      <c r="BF859"/>
      <c r="BG859"/>
      <c r="BH859"/>
      <c r="BI859"/>
      <c r="BJ859"/>
      <c r="BK859"/>
      <c r="BL859"/>
      <c r="BM859"/>
      <c r="BN859"/>
      <c r="BO859"/>
      <c r="BP859"/>
      <c r="BQ859"/>
      <c r="BR859"/>
      <c r="BS859"/>
      <c r="BT859"/>
      <c r="BU859"/>
      <c r="BV859"/>
      <c r="BW859"/>
      <c r="BX859"/>
      <c r="BY859"/>
      <c r="BZ859"/>
      <c r="CA859"/>
      <c r="CB859"/>
      <c r="CC859"/>
      <c r="CD859"/>
      <c r="CE859"/>
      <c r="CF859"/>
      <c r="CG859"/>
      <c r="CH859"/>
      <c r="CI859"/>
      <c r="CJ859"/>
      <c r="CK859"/>
      <c r="CL859"/>
      <c r="CM859"/>
      <c r="CN859"/>
      <c r="CO859"/>
      <c r="CP859"/>
      <c r="CQ859"/>
      <c r="CR859"/>
      <c r="CS859"/>
      <c r="CT859"/>
      <c r="CU859"/>
      <c r="CV859"/>
      <c r="CW859"/>
      <c r="CX859"/>
      <c r="CY859"/>
      <c r="CZ859"/>
      <c r="DA859"/>
      <c r="DB859"/>
      <c r="DC859"/>
      <c r="DD859"/>
      <c r="DE859"/>
      <c r="DF859"/>
      <c r="DG859"/>
      <c r="DH859"/>
      <c r="DI859"/>
      <c r="DJ859"/>
      <c r="DK859"/>
      <c r="DL859"/>
      <c r="DM859"/>
      <c r="DN859"/>
      <c r="DO859"/>
      <c r="DP859"/>
      <c r="DQ859"/>
      <c r="DR859"/>
      <c r="DS859"/>
      <c r="DT859"/>
      <c r="DU859"/>
      <c r="DV859"/>
      <c r="DW859"/>
      <c r="DX859"/>
      <c r="DY859"/>
      <c r="DZ859"/>
      <c r="EA859"/>
      <c r="EB859"/>
      <c r="EC859"/>
      <c r="ED859"/>
      <c r="EE859"/>
      <c r="EF859"/>
      <c r="EG859"/>
      <c r="EH859"/>
      <c r="EI859"/>
      <c r="EJ859"/>
      <c r="EK859"/>
      <c r="EL859"/>
      <c r="EM859"/>
      <c r="EN859"/>
      <c r="EO859"/>
      <c r="EP859"/>
      <c r="EQ859"/>
      <c r="ER859"/>
      <c r="ES859"/>
      <c r="ET859"/>
      <c r="EU859"/>
      <c r="EV859"/>
      <c r="EW859"/>
      <c r="EX859"/>
      <c r="EY859"/>
      <c r="EZ859"/>
      <c r="FA859"/>
      <c r="FB859"/>
      <c r="FC859"/>
      <c r="FD859"/>
      <c r="FE859"/>
      <c r="FF859"/>
      <c r="FG859"/>
      <c r="FH859"/>
      <c r="FI859"/>
      <c r="FJ859"/>
      <c r="FK859"/>
      <c r="FL859"/>
      <c r="FM859"/>
      <c r="FN859"/>
      <c r="FO859"/>
      <c r="FP859"/>
      <c r="FQ859"/>
      <c r="FR859"/>
      <c r="FS859"/>
      <c r="FT859"/>
      <c r="FU859"/>
      <c r="FV859"/>
      <c r="FW859"/>
      <c r="FX859"/>
      <c r="FY859"/>
      <c r="FZ859"/>
      <c r="GA859"/>
      <c r="GB859"/>
      <c r="GC859"/>
      <c r="GD859"/>
      <c r="GE859"/>
      <c r="GF859"/>
      <c r="GG859"/>
      <c r="GH859"/>
      <c r="GI859"/>
      <c r="GJ859"/>
      <c r="GK859"/>
      <c r="GL859"/>
      <c r="GM859"/>
      <c r="GN859"/>
      <c r="GO859"/>
      <c r="GP859"/>
      <c r="GQ859"/>
      <c r="GR859"/>
      <c r="GS859"/>
      <c r="GT859"/>
      <c r="GU859"/>
      <c r="GV859"/>
      <c r="GW859"/>
      <c r="GX859"/>
      <c r="GY859"/>
      <c r="GZ859"/>
      <c r="HA859"/>
      <c r="HB859"/>
      <c r="HC859"/>
      <c r="HD859"/>
      <c r="HE859"/>
      <c r="HF859"/>
      <c r="HG859"/>
      <c r="HH859"/>
      <c r="HI859"/>
      <c r="HJ859"/>
      <c r="HK859"/>
      <c r="HL859"/>
      <c r="HM859"/>
      <c r="HN859"/>
      <c r="HO859"/>
      <c r="HP859"/>
      <c r="HQ859"/>
      <c r="HR859"/>
      <c r="HS859"/>
      <c r="HT859"/>
      <c r="HU859"/>
      <c r="HV859"/>
      <c r="HW859"/>
      <c r="HX859"/>
      <c r="HY859"/>
      <c r="HZ859"/>
      <c r="IA859"/>
    </row>
    <row r="860" spans="1:235" ht="11.25">
      <c r="A860" s="2"/>
      <c r="B860" s="2"/>
      <c r="C860" s="2"/>
      <c r="D860" s="159"/>
      <c r="E860" s="159"/>
      <c r="F860" s="159"/>
      <c r="G860" s="159"/>
      <c r="H860" s="159"/>
      <c r="I860" s="159"/>
      <c r="J860" s="159"/>
      <c r="K860" s="159"/>
      <c r="L860" s="159"/>
      <c r="M860" s="159"/>
      <c r="N860" s="156"/>
      <c r="O860" s="156"/>
      <c r="P860" s="156"/>
      <c r="Q860"/>
      <c r="R860"/>
      <c r="S860"/>
      <c r="T860"/>
      <c r="U860"/>
      <c r="V860"/>
      <c r="W860"/>
      <c r="X860"/>
      <c r="Y860"/>
      <c r="Z860"/>
      <c r="AA860"/>
      <c r="AB860"/>
      <c r="AC860"/>
      <c r="AD860"/>
      <c r="AE860"/>
      <c r="AF860"/>
      <c r="AG860"/>
      <c r="AH860"/>
      <c r="AI860"/>
      <c r="AJ860"/>
      <c r="AK860"/>
      <c r="AL860"/>
      <c r="AM860"/>
      <c r="AN860"/>
      <c r="AO860"/>
      <c r="AP860"/>
      <c r="AQ860"/>
      <c r="AR860"/>
      <c r="AS860"/>
      <c r="AT860"/>
      <c r="AU860"/>
      <c r="AV860"/>
      <c r="AW860"/>
      <c r="AX860"/>
      <c r="AY860"/>
      <c r="AZ860"/>
      <c r="BA860"/>
      <c r="BB860"/>
      <c r="BC860"/>
      <c r="BD860"/>
      <c r="BE860"/>
      <c r="BF860"/>
      <c r="BG860"/>
      <c r="BH860"/>
      <c r="BI860"/>
      <c r="BJ860"/>
      <c r="BK860"/>
      <c r="BL860"/>
      <c r="BM860"/>
      <c r="BN860"/>
      <c r="BO860"/>
      <c r="BP860"/>
      <c r="BQ860"/>
      <c r="BR860"/>
      <c r="BS860"/>
      <c r="BT860"/>
      <c r="BU860"/>
      <c r="BV860"/>
      <c r="BW860"/>
      <c r="BX860"/>
      <c r="BY860"/>
      <c r="BZ860"/>
      <c r="CA860"/>
      <c r="CB860"/>
      <c r="CC860"/>
      <c r="CD860"/>
      <c r="CE860"/>
      <c r="CF860"/>
      <c r="CG860"/>
      <c r="CH860"/>
      <c r="CI860"/>
      <c r="CJ860"/>
      <c r="CK860"/>
      <c r="CL860"/>
      <c r="CM860"/>
      <c r="CN860"/>
      <c r="CO860"/>
      <c r="CP860"/>
      <c r="CQ860"/>
      <c r="CR860"/>
      <c r="CS860"/>
      <c r="CT860"/>
      <c r="CU860"/>
      <c r="CV860"/>
      <c r="CW860"/>
      <c r="CX860"/>
      <c r="CY860"/>
      <c r="CZ860"/>
      <c r="DA860"/>
      <c r="DB860"/>
      <c r="DC860"/>
      <c r="DD860"/>
      <c r="DE860"/>
      <c r="DF860"/>
      <c r="DG860"/>
      <c r="DH860"/>
      <c r="DI860"/>
      <c r="DJ860"/>
      <c r="DK860"/>
      <c r="DL860"/>
      <c r="DM860"/>
      <c r="DN860"/>
      <c r="DO860"/>
      <c r="DP860"/>
      <c r="DQ860"/>
      <c r="DR860"/>
      <c r="DS860"/>
      <c r="DT860"/>
      <c r="DU860"/>
      <c r="DV860"/>
      <c r="DW860"/>
      <c r="DX860"/>
      <c r="DY860"/>
      <c r="DZ860"/>
      <c r="EA860"/>
      <c r="EB860"/>
      <c r="EC860"/>
      <c r="ED860"/>
      <c r="EE860"/>
      <c r="EF860"/>
      <c r="EG860"/>
      <c r="EH860"/>
      <c r="EI860"/>
      <c r="EJ860"/>
      <c r="EK860"/>
      <c r="EL860"/>
      <c r="EM860"/>
      <c r="EN860"/>
      <c r="EO860"/>
      <c r="EP860"/>
      <c r="EQ860"/>
      <c r="ER860"/>
      <c r="ES860"/>
      <c r="ET860"/>
      <c r="EU860"/>
      <c r="EV860"/>
      <c r="EW860"/>
      <c r="EX860"/>
      <c r="EY860"/>
      <c r="EZ860"/>
      <c r="FA860"/>
      <c r="FB860"/>
      <c r="FC860"/>
      <c r="FD860"/>
      <c r="FE860"/>
      <c r="FF860"/>
      <c r="FG860"/>
      <c r="FH860"/>
      <c r="FI860"/>
      <c r="FJ860"/>
      <c r="FK860"/>
      <c r="FL860"/>
      <c r="FM860"/>
      <c r="FN860"/>
      <c r="FO860"/>
      <c r="FP860"/>
      <c r="FQ860"/>
      <c r="FR860"/>
      <c r="FS860"/>
      <c r="FT860"/>
      <c r="FU860"/>
      <c r="FV860"/>
      <c r="FW860"/>
      <c r="FX860"/>
      <c r="FY860"/>
      <c r="FZ860"/>
      <c r="GA860"/>
      <c r="GB860"/>
      <c r="GC860"/>
      <c r="GD860"/>
      <c r="GE860"/>
      <c r="GF860"/>
      <c r="GG860"/>
      <c r="GH860"/>
      <c r="GI860"/>
      <c r="GJ860"/>
      <c r="GK860"/>
      <c r="GL860"/>
      <c r="GM860"/>
      <c r="GN860"/>
      <c r="GO860"/>
      <c r="GP860"/>
      <c r="GQ860"/>
      <c r="GR860"/>
      <c r="GS860"/>
      <c r="GT860"/>
      <c r="GU860"/>
      <c r="GV860"/>
      <c r="GW860"/>
      <c r="GX860"/>
      <c r="GY860"/>
      <c r="GZ860"/>
      <c r="HA860"/>
      <c r="HB860"/>
      <c r="HC860"/>
      <c r="HD860"/>
      <c r="HE860"/>
      <c r="HF860"/>
      <c r="HG860"/>
      <c r="HH860"/>
      <c r="HI860"/>
      <c r="HJ860"/>
      <c r="HK860"/>
      <c r="HL860"/>
      <c r="HM860"/>
      <c r="HN860"/>
      <c r="HO860"/>
      <c r="HP860"/>
      <c r="HQ860"/>
      <c r="HR860"/>
      <c r="HS860"/>
      <c r="HT860"/>
      <c r="HU860"/>
      <c r="HV860"/>
      <c r="HW860"/>
      <c r="HX860"/>
      <c r="HY860"/>
      <c r="HZ860"/>
      <c r="IA860"/>
    </row>
    <row r="861" spans="1:235" ht="11.25">
      <c r="A861" s="2"/>
      <c r="B861" s="2"/>
      <c r="C861" s="2"/>
      <c r="D861" s="159"/>
      <c r="E861" s="159"/>
      <c r="F861" s="159"/>
      <c r="G861" s="159"/>
      <c r="H861" s="159"/>
      <c r="I861" s="159"/>
      <c r="J861" s="159"/>
      <c r="K861" s="159"/>
      <c r="L861" s="159"/>
      <c r="M861" s="159"/>
      <c r="N861" s="156"/>
      <c r="O861" s="156"/>
      <c r="P861" s="156"/>
      <c r="Q861"/>
      <c r="R861"/>
      <c r="S861"/>
      <c r="T861"/>
      <c r="U861"/>
      <c r="V861"/>
      <c r="W861"/>
      <c r="X861"/>
      <c r="Y861"/>
      <c r="Z861"/>
      <c r="AA861"/>
      <c r="AB861"/>
      <c r="AC861"/>
      <c r="AD861"/>
      <c r="AE861"/>
      <c r="AF861"/>
      <c r="AG861"/>
      <c r="AH861"/>
      <c r="AI861"/>
      <c r="AJ861"/>
      <c r="AK861"/>
      <c r="AL861"/>
      <c r="AM861"/>
      <c r="AN861"/>
      <c r="AO861"/>
      <c r="AP861"/>
      <c r="AQ861"/>
      <c r="AR861"/>
      <c r="AS861"/>
      <c r="AT861"/>
      <c r="AU861"/>
      <c r="AV861"/>
      <c r="AW861"/>
      <c r="AX861"/>
      <c r="AY861"/>
      <c r="AZ861"/>
      <c r="BA861"/>
      <c r="BB861"/>
      <c r="BC861"/>
      <c r="BD861"/>
      <c r="BE861"/>
      <c r="BF861"/>
      <c r="BG861"/>
      <c r="BH861"/>
      <c r="BI861"/>
      <c r="BJ861"/>
      <c r="BK861"/>
      <c r="BL861"/>
      <c r="BM861"/>
      <c r="BN861"/>
      <c r="BO861"/>
      <c r="BP861"/>
      <c r="BQ861"/>
      <c r="BR861"/>
      <c r="BS861"/>
      <c r="BT861"/>
      <c r="BU861"/>
      <c r="BV861"/>
      <c r="BW861"/>
      <c r="BX861"/>
      <c r="BY861"/>
      <c r="BZ861"/>
      <c r="CA861"/>
      <c r="CB861"/>
      <c r="CC861"/>
      <c r="CD861"/>
      <c r="CE861"/>
      <c r="CF861"/>
      <c r="CG861"/>
      <c r="CH861"/>
      <c r="CI861"/>
      <c r="CJ861"/>
      <c r="CK861"/>
      <c r="CL861"/>
      <c r="CM861"/>
      <c r="CN861"/>
      <c r="CO861"/>
      <c r="CP861"/>
      <c r="CQ861"/>
      <c r="CR861"/>
      <c r="CS861"/>
      <c r="CT861"/>
      <c r="CU861"/>
      <c r="CV861"/>
      <c r="CW861"/>
      <c r="CX861"/>
      <c r="CY861"/>
      <c r="CZ861"/>
      <c r="DA861"/>
      <c r="DB861"/>
      <c r="DC861"/>
      <c r="DD861"/>
      <c r="DE861"/>
      <c r="DF861"/>
      <c r="DG861"/>
      <c r="DH861"/>
      <c r="DI861"/>
      <c r="DJ861"/>
      <c r="DK861"/>
      <c r="DL861"/>
      <c r="DM861"/>
      <c r="DN861"/>
      <c r="DO861"/>
      <c r="DP861"/>
      <c r="DQ861"/>
      <c r="DR861"/>
      <c r="DS861"/>
      <c r="DT861"/>
      <c r="DU861"/>
      <c r="DV861"/>
      <c r="DW861"/>
      <c r="DX861"/>
      <c r="DY861"/>
      <c r="DZ861"/>
      <c r="EA861"/>
      <c r="EB861"/>
      <c r="EC861"/>
      <c r="ED861"/>
      <c r="EE861"/>
      <c r="EF861"/>
      <c r="EG861"/>
      <c r="EH861"/>
      <c r="EI861"/>
      <c r="EJ861"/>
      <c r="EK861"/>
      <c r="EL861"/>
      <c r="EM861"/>
      <c r="EN861"/>
      <c r="EO861"/>
      <c r="EP861"/>
      <c r="EQ861"/>
      <c r="ER861"/>
      <c r="ES861"/>
      <c r="ET861"/>
      <c r="EU861"/>
      <c r="EV861"/>
      <c r="EW861"/>
      <c r="EX861"/>
      <c r="EY861"/>
      <c r="EZ861"/>
      <c r="FA861"/>
      <c r="FB861"/>
      <c r="FC861"/>
      <c r="FD861"/>
      <c r="FE861"/>
      <c r="FF861"/>
      <c r="FG861"/>
      <c r="FH861"/>
      <c r="FI861"/>
      <c r="FJ861"/>
      <c r="FK861"/>
      <c r="FL861"/>
      <c r="FM861"/>
      <c r="FN861"/>
      <c r="FO861"/>
      <c r="FP861"/>
      <c r="FQ861"/>
      <c r="FR861"/>
      <c r="FS861"/>
      <c r="FT861"/>
      <c r="FU861"/>
      <c r="FV861"/>
      <c r="FW861"/>
      <c r="FX861"/>
      <c r="FY861"/>
      <c r="FZ861"/>
      <c r="GA861"/>
      <c r="GB861"/>
      <c r="GC861"/>
      <c r="GD861"/>
      <c r="GE861"/>
      <c r="GF861"/>
      <c r="GG861"/>
      <c r="GH861"/>
      <c r="GI861"/>
      <c r="GJ861"/>
      <c r="GK861"/>
      <c r="GL861"/>
      <c r="GM861"/>
      <c r="GN861"/>
      <c r="GO861"/>
      <c r="GP861"/>
      <c r="GQ861"/>
      <c r="GR861"/>
      <c r="GS861"/>
      <c r="GT861"/>
      <c r="GU861"/>
      <c r="GV861"/>
      <c r="GW861"/>
      <c r="GX861"/>
      <c r="GY861"/>
      <c r="GZ861"/>
      <c r="HA861"/>
      <c r="HB861"/>
      <c r="HC861"/>
      <c r="HD861"/>
      <c r="HE861"/>
      <c r="HF861"/>
      <c r="HG861"/>
      <c r="HH861"/>
      <c r="HI861"/>
      <c r="HJ861"/>
      <c r="HK861"/>
      <c r="HL861"/>
      <c r="HM861"/>
      <c r="HN861"/>
      <c r="HO861"/>
      <c r="HP861"/>
      <c r="HQ861"/>
      <c r="HR861"/>
      <c r="HS861"/>
      <c r="HT861"/>
      <c r="HU861"/>
      <c r="HV861"/>
      <c r="HW861"/>
      <c r="HX861"/>
      <c r="HY861"/>
      <c r="HZ861"/>
      <c r="IA861"/>
    </row>
    <row r="862" spans="1:235" ht="11.25">
      <c r="A862" s="2"/>
      <c r="B862" s="2"/>
      <c r="C862" s="2"/>
      <c r="D862" s="159"/>
      <c r="E862" s="159"/>
      <c r="F862" s="159"/>
      <c r="G862" s="159"/>
      <c r="H862" s="159"/>
      <c r="I862" s="159"/>
      <c r="J862" s="159"/>
      <c r="K862" s="159"/>
      <c r="L862" s="159"/>
      <c r="M862" s="159"/>
      <c r="N862" s="156"/>
      <c r="O862" s="156"/>
      <c r="P862" s="156"/>
      <c r="Q862"/>
      <c r="R862"/>
      <c r="S862"/>
      <c r="T862"/>
      <c r="U862"/>
      <c r="V862"/>
      <c r="W862"/>
      <c r="X862"/>
      <c r="Y862"/>
      <c r="Z862"/>
      <c r="AA862"/>
      <c r="AB862"/>
      <c r="AC862"/>
      <c r="AD862"/>
      <c r="AE862"/>
      <c r="AF862"/>
      <c r="AG862"/>
      <c r="AH862"/>
      <c r="AI862"/>
      <c r="AJ862"/>
      <c r="AK862"/>
      <c r="AL862"/>
      <c r="AM862"/>
      <c r="AN862"/>
      <c r="AO862"/>
      <c r="AP862"/>
      <c r="AQ862"/>
      <c r="AR862"/>
      <c r="AS862"/>
      <c r="AT862"/>
      <c r="AU862"/>
      <c r="AV862"/>
      <c r="AW862"/>
      <c r="AX862"/>
      <c r="AY862"/>
      <c r="AZ862"/>
      <c r="BA862"/>
      <c r="BB862"/>
      <c r="BC862"/>
      <c r="BD862"/>
      <c r="BE862"/>
      <c r="BF862"/>
      <c r="BG862"/>
      <c r="BH862"/>
      <c r="BI862"/>
      <c r="BJ862"/>
      <c r="BK862"/>
      <c r="BL862"/>
      <c r="BM862"/>
      <c r="BN862"/>
      <c r="BO862"/>
      <c r="BP862"/>
      <c r="BQ862"/>
      <c r="BR862"/>
      <c r="BS862"/>
      <c r="BT862"/>
      <c r="BU862"/>
      <c r="BV862"/>
      <c r="BW862"/>
      <c r="BX862"/>
      <c r="BY862"/>
      <c r="BZ862"/>
      <c r="CA862"/>
      <c r="CB862"/>
      <c r="CC862"/>
      <c r="CD862"/>
      <c r="CE862"/>
      <c r="CF862"/>
      <c r="CG862"/>
      <c r="CH862"/>
      <c r="CI862"/>
      <c r="CJ862"/>
      <c r="CK862"/>
      <c r="CL862"/>
      <c r="CM862"/>
      <c r="CN862"/>
      <c r="CO862"/>
      <c r="CP862"/>
      <c r="CQ862"/>
      <c r="CR862"/>
      <c r="CS862"/>
      <c r="CT862"/>
      <c r="CU862"/>
      <c r="CV862"/>
      <c r="CW862"/>
      <c r="CX862"/>
      <c r="CY862"/>
      <c r="CZ862"/>
      <c r="DA862"/>
      <c r="DB862"/>
      <c r="DC862"/>
      <c r="DD862"/>
      <c r="DE862"/>
      <c r="DF862"/>
      <c r="DG862"/>
      <c r="DH862"/>
      <c r="DI862"/>
      <c r="DJ862"/>
      <c r="DK862"/>
      <c r="DL862"/>
      <c r="DM862"/>
      <c r="DN862"/>
      <c r="DO862"/>
      <c r="DP862"/>
      <c r="DQ862"/>
      <c r="DR862"/>
      <c r="DS862"/>
      <c r="DT862"/>
      <c r="DU862"/>
      <c r="DV862"/>
      <c r="DW862"/>
      <c r="DX862"/>
      <c r="DY862"/>
      <c r="DZ862"/>
      <c r="EA862"/>
      <c r="EB862"/>
      <c r="EC862"/>
      <c r="ED862"/>
      <c r="EE862"/>
      <c r="EF862"/>
      <c r="EG862"/>
      <c r="EH862"/>
      <c r="EI862"/>
      <c r="EJ862"/>
      <c r="EK862"/>
      <c r="EL862"/>
      <c r="EM862"/>
      <c r="EN862"/>
      <c r="EO862"/>
      <c r="EP862"/>
      <c r="EQ862"/>
      <c r="ER862"/>
      <c r="ES862"/>
      <c r="ET862"/>
      <c r="EU862"/>
      <c r="EV862"/>
      <c r="EW862"/>
      <c r="EX862"/>
      <c r="EY862"/>
      <c r="EZ862"/>
      <c r="FA862"/>
      <c r="FB862"/>
      <c r="FC862"/>
      <c r="FD862"/>
      <c r="FE862"/>
      <c r="FF862"/>
      <c r="FG862"/>
      <c r="FH862"/>
      <c r="FI862"/>
      <c r="FJ862"/>
      <c r="FK862"/>
      <c r="FL862"/>
      <c r="FM862"/>
      <c r="FN862"/>
      <c r="FO862"/>
      <c r="FP862"/>
      <c r="FQ862"/>
      <c r="FR862"/>
      <c r="FS862"/>
      <c r="FT862"/>
      <c r="FU862"/>
      <c r="FV862"/>
      <c r="FW862"/>
      <c r="FX862"/>
      <c r="FY862"/>
      <c r="FZ862"/>
      <c r="GA862"/>
      <c r="GB862"/>
      <c r="GC862"/>
      <c r="GD862"/>
      <c r="GE862"/>
      <c r="GF862"/>
      <c r="GG862"/>
      <c r="GH862"/>
      <c r="GI862"/>
      <c r="GJ862"/>
      <c r="GK862"/>
      <c r="GL862"/>
      <c r="GM862"/>
      <c r="GN862"/>
      <c r="GO862"/>
      <c r="GP862"/>
      <c r="GQ862"/>
      <c r="GR862"/>
      <c r="GS862"/>
      <c r="GT862"/>
      <c r="GU862"/>
      <c r="GV862"/>
      <c r="GW862"/>
      <c r="GX862"/>
      <c r="GY862"/>
      <c r="GZ862"/>
      <c r="HA862"/>
      <c r="HB862"/>
      <c r="HC862"/>
      <c r="HD862"/>
      <c r="HE862"/>
      <c r="HF862"/>
      <c r="HG862"/>
      <c r="HH862"/>
      <c r="HI862"/>
      <c r="HJ862"/>
      <c r="HK862"/>
      <c r="HL862"/>
      <c r="HM862"/>
      <c r="HN862"/>
      <c r="HO862"/>
      <c r="HP862"/>
      <c r="HQ862"/>
      <c r="HR862"/>
      <c r="HS862"/>
      <c r="HT862"/>
      <c r="HU862"/>
      <c r="HV862"/>
      <c r="HW862"/>
      <c r="HX862"/>
      <c r="HY862"/>
      <c r="HZ862"/>
      <c r="IA862"/>
    </row>
    <row r="863" spans="1:235" ht="11.25">
      <c r="A863" s="2"/>
      <c r="B863" s="2"/>
      <c r="C863" s="2"/>
      <c r="D863" s="159"/>
      <c r="E863" s="159"/>
      <c r="F863" s="159"/>
      <c r="G863" s="159"/>
      <c r="H863" s="159"/>
      <c r="I863" s="159"/>
      <c r="J863" s="159"/>
      <c r="K863" s="159"/>
      <c r="L863" s="159"/>
      <c r="M863" s="159"/>
      <c r="N863" s="156"/>
      <c r="O863" s="156"/>
      <c r="P863" s="156"/>
      <c r="Q863"/>
      <c r="R863"/>
      <c r="S863"/>
      <c r="T863"/>
      <c r="U863"/>
      <c r="V863"/>
      <c r="W863"/>
      <c r="X863"/>
      <c r="Y863"/>
      <c r="Z863"/>
      <c r="AA863"/>
      <c r="AB863"/>
      <c r="AC863"/>
      <c r="AD863"/>
      <c r="AE863"/>
      <c r="AF863"/>
      <c r="AG863"/>
      <c r="AH863"/>
      <c r="AI863"/>
      <c r="AJ863"/>
      <c r="AK863"/>
      <c r="AL863"/>
      <c r="AM863"/>
      <c r="AN863"/>
      <c r="AO863"/>
      <c r="AP863"/>
      <c r="AQ863"/>
      <c r="AR863"/>
      <c r="AS863"/>
      <c r="AT863"/>
      <c r="AU863"/>
      <c r="AV863"/>
      <c r="AW863"/>
      <c r="AX863"/>
      <c r="AY863"/>
      <c r="AZ863"/>
      <c r="BA863"/>
      <c r="BB863"/>
      <c r="BC863"/>
      <c r="BD863"/>
      <c r="BE863"/>
      <c r="BF863"/>
      <c r="BG863"/>
      <c r="BH863"/>
      <c r="BI863"/>
      <c r="BJ863"/>
      <c r="BK863"/>
      <c r="BL863"/>
      <c r="BM863"/>
      <c r="BN863"/>
      <c r="BO863"/>
      <c r="BP863"/>
      <c r="BQ863"/>
      <c r="BR863"/>
      <c r="BS863"/>
      <c r="BT863"/>
      <c r="BU863"/>
      <c r="BV863"/>
      <c r="BW863"/>
      <c r="BX863"/>
      <c r="BY863"/>
      <c r="BZ863"/>
      <c r="CA863"/>
      <c r="CB863"/>
      <c r="CC863"/>
      <c r="CD863"/>
      <c r="CE863"/>
      <c r="CF863"/>
      <c r="CG863"/>
      <c r="CH863"/>
      <c r="CI863"/>
      <c r="CJ863"/>
      <c r="CK863"/>
      <c r="CL863"/>
      <c r="CM863"/>
      <c r="CN863"/>
      <c r="CO863"/>
      <c r="CP863"/>
      <c r="CQ863"/>
      <c r="CR863"/>
      <c r="CS863"/>
      <c r="CT863"/>
      <c r="CU863"/>
      <c r="CV863"/>
      <c r="CW863"/>
      <c r="CX863"/>
      <c r="CY863"/>
      <c r="CZ863"/>
      <c r="DA863"/>
      <c r="DB863"/>
      <c r="DC863"/>
      <c r="DD863"/>
      <c r="DE863"/>
      <c r="DF863"/>
      <c r="DG863"/>
      <c r="DH863"/>
      <c r="DI863"/>
      <c r="DJ863"/>
      <c r="DK863"/>
      <c r="DL863"/>
      <c r="DM863"/>
      <c r="DN863"/>
      <c r="DO863"/>
      <c r="DP863"/>
      <c r="DQ863"/>
      <c r="DR863"/>
      <c r="DS863"/>
      <c r="DT863"/>
      <c r="DU863"/>
      <c r="DV863"/>
      <c r="DW863"/>
      <c r="DX863"/>
      <c r="DY863"/>
      <c r="DZ863"/>
      <c r="EA863"/>
      <c r="EB863"/>
      <c r="EC863"/>
      <c r="ED863"/>
      <c r="EE863"/>
      <c r="EF863"/>
      <c r="EG863"/>
      <c r="EH863"/>
      <c r="EI863"/>
      <c r="EJ863"/>
      <c r="EK863"/>
      <c r="EL863"/>
      <c r="EM863"/>
      <c r="EN863"/>
      <c r="EO863"/>
      <c r="EP863"/>
      <c r="EQ863"/>
      <c r="ER863"/>
      <c r="ES863"/>
      <c r="ET863"/>
      <c r="EU863"/>
      <c r="EV863"/>
      <c r="EW863"/>
      <c r="EX863"/>
      <c r="EY863"/>
      <c r="EZ863"/>
      <c r="FA863"/>
      <c r="FB863"/>
      <c r="FC863"/>
      <c r="FD863"/>
      <c r="FE863"/>
      <c r="FF863"/>
      <c r="FG863"/>
      <c r="FH863"/>
      <c r="FI863"/>
      <c r="FJ863"/>
      <c r="FK863"/>
      <c r="FL863"/>
      <c r="FM863"/>
      <c r="FN863"/>
      <c r="FO863"/>
      <c r="FP863"/>
      <c r="FQ863"/>
      <c r="FR863"/>
      <c r="FS863"/>
      <c r="FT863"/>
      <c r="FU863"/>
      <c r="FV863"/>
      <c r="FW863"/>
      <c r="FX863"/>
      <c r="FY863"/>
      <c r="FZ863"/>
      <c r="GA863"/>
      <c r="GB863"/>
      <c r="GC863"/>
      <c r="GD863"/>
      <c r="GE863"/>
      <c r="GF863"/>
      <c r="GG863"/>
      <c r="GH863"/>
      <c r="GI863"/>
      <c r="GJ863"/>
      <c r="GK863"/>
      <c r="GL863"/>
      <c r="GM863"/>
      <c r="GN863"/>
      <c r="GO863"/>
      <c r="GP863"/>
      <c r="GQ863"/>
      <c r="GR863"/>
      <c r="GS863"/>
      <c r="GT863"/>
      <c r="GU863"/>
      <c r="GV863"/>
      <c r="GW863"/>
      <c r="GX863"/>
      <c r="GY863"/>
      <c r="GZ863"/>
      <c r="HA863"/>
      <c r="HB863"/>
      <c r="HC863"/>
      <c r="HD863"/>
      <c r="HE863"/>
      <c r="HF863"/>
      <c r="HG863"/>
      <c r="HH863"/>
      <c r="HI863"/>
      <c r="HJ863"/>
      <c r="HK863"/>
      <c r="HL863"/>
      <c r="HM863"/>
      <c r="HN863"/>
      <c r="HO863"/>
      <c r="HP863"/>
      <c r="HQ863"/>
      <c r="HR863"/>
      <c r="HS863"/>
      <c r="HT863"/>
      <c r="HU863"/>
      <c r="HV863"/>
      <c r="HW863"/>
      <c r="HX863"/>
      <c r="HY863"/>
      <c r="HZ863"/>
      <c r="IA863"/>
    </row>
    <row r="864" spans="1:235" ht="11.25">
      <c r="A864" s="2"/>
      <c r="B864" s="2"/>
      <c r="C864" s="2"/>
      <c r="D864" s="159"/>
      <c r="E864" s="159"/>
      <c r="F864" s="159"/>
      <c r="G864" s="159"/>
      <c r="H864" s="159"/>
      <c r="I864" s="159"/>
      <c r="J864" s="159"/>
      <c r="K864" s="159"/>
      <c r="L864" s="159"/>
      <c r="M864" s="159"/>
      <c r="N864" s="156"/>
      <c r="O864" s="156"/>
      <c r="P864" s="156"/>
      <c r="Q864"/>
      <c r="R864"/>
      <c r="S864"/>
      <c r="T864"/>
      <c r="U864"/>
      <c r="V864"/>
      <c r="W864"/>
      <c r="X864"/>
      <c r="Y864"/>
      <c r="Z864"/>
      <c r="AA864"/>
      <c r="AB864"/>
      <c r="AC864"/>
      <c r="AD864"/>
      <c r="AE864"/>
      <c r="AF864"/>
      <c r="AG864"/>
      <c r="AH864"/>
      <c r="AI864"/>
      <c r="AJ864"/>
      <c r="AK864"/>
      <c r="AL864"/>
      <c r="AM864"/>
      <c r="AN864"/>
      <c r="AO864"/>
      <c r="AP864"/>
      <c r="AQ864"/>
      <c r="AR864"/>
      <c r="AS864"/>
      <c r="AT864"/>
      <c r="AU864"/>
      <c r="AV864"/>
      <c r="AW864"/>
      <c r="AX864"/>
      <c r="AY864"/>
      <c r="AZ864"/>
      <c r="BA864"/>
      <c r="BB864"/>
      <c r="BC864"/>
      <c r="BD864"/>
      <c r="BE864"/>
      <c r="BF864"/>
      <c r="BG864"/>
      <c r="BH864"/>
      <c r="BI864"/>
      <c r="BJ864"/>
      <c r="BK864"/>
      <c r="BL864"/>
      <c r="BM864"/>
      <c r="BN864"/>
      <c r="BO864"/>
      <c r="BP864"/>
      <c r="BQ864"/>
      <c r="BR864"/>
      <c r="BS864"/>
      <c r="BT864"/>
      <c r="BU864"/>
      <c r="BV864"/>
      <c r="BW864"/>
      <c r="BX864"/>
      <c r="BY864"/>
      <c r="BZ864"/>
      <c r="CA864"/>
      <c r="CB864"/>
      <c r="CC864"/>
      <c r="CD864"/>
      <c r="CE864"/>
      <c r="CF864"/>
      <c r="CG864"/>
      <c r="CH864"/>
      <c r="CI864"/>
      <c r="CJ864"/>
      <c r="CK864"/>
      <c r="CL864"/>
      <c r="CM864"/>
      <c r="CN864"/>
      <c r="CO864"/>
      <c r="CP864"/>
      <c r="CQ864"/>
      <c r="CR864"/>
      <c r="CS864"/>
      <c r="CT864"/>
      <c r="CU864"/>
      <c r="CV864"/>
      <c r="CW864"/>
      <c r="CX864"/>
      <c r="CY864"/>
      <c r="CZ864"/>
      <c r="DA864"/>
      <c r="DB864"/>
      <c r="DC864"/>
      <c r="DD864"/>
      <c r="DE864"/>
      <c r="DF864"/>
      <c r="DG864"/>
      <c r="DH864"/>
      <c r="DI864"/>
      <c r="DJ864"/>
      <c r="DK864"/>
      <c r="DL864"/>
      <c r="DM864"/>
      <c r="DN864"/>
      <c r="DO864"/>
      <c r="DP864"/>
      <c r="DQ864"/>
      <c r="DR864"/>
      <c r="DS864"/>
      <c r="DT864"/>
      <c r="DU864"/>
      <c r="DV864"/>
      <c r="DW864"/>
      <c r="DX864"/>
      <c r="DY864"/>
      <c r="DZ864"/>
      <c r="EA864"/>
      <c r="EB864"/>
      <c r="EC864"/>
      <c r="ED864"/>
      <c r="EE864"/>
      <c r="EF864"/>
      <c r="EG864"/>
      <c r="EH864"/>
      <c r="EI864"/>
      <c r="EJ864"/>
      <c r="EK864"/>
      <c r="EL864"/>
      <c r="EM864"/>
      <c r="EN864"/>
      <c r="EO864"/>
      <c r="EP864"/>
      <c r="EQ864"/>
      <c r="ER864"/>
      <c r="ES864"/>
      <c r="ET864"/>
      <c r="EU864"/>
      <c r="EV864"/>
      <c r="EW864"/>
      <c r="EX864"/>
      <c r="EY864"/>
      <c r="EZ864"/>
      <c r="FA864"/>
      <c r="FB864"/>
      <c r="FC864"/>
      <c r="FD864"/>
      <c r="FE864"/>
      <c r="FF864"/>
      <c r="FG864"/>
      <c r="FH864"/>
      <c r="FI864"/>
      <c r="FJ864"/>
      <c r="FK864"/>
      <c r="FL864"/>
      <c r="FM864"/>
      <c r="FN864"/>
      <c r="FO864"/>
      <c r="FP864"/>
      <c r="FQ864"/>
      <c r="FR864"/>
      <c r="FS864"/>
      <c r="FT864"/>
      <c r="FU864"/>
      <c r="FV864"/>
      <c r="FW864"/>
      <c r="FX864"/>
      <c r="FY864"/>
      <c r="FZ864"/>
      <c r="GA864"/>
      <c r="GB864"/>
      <c r="GC864"/>
      <c r="GD864"/>
      <c r="GE864"/>
      <c r="GF864"/>
      <c r="GG864"/>
      <c r="GH864"/>
      <c r="GI864"/>
      <c r="GJ864"/>
      <c r="GK864"/>
      <c r="GL864"/>
      <c r="GM864"/>
      <c r="GN864"/>
      <c r="GO864"/>
      <c r="GP864"/>
      <c r="GQ864"/>
      <c r="GR864"/>
      <c r="GS864"/>
      <c r="GT864"/>
      <c r="GU864"/>
      <c r="GV864"/>
      <c r="GW864"/>
      <c r="GX864"/>
      <c r="GY864"/>
      <c r="GZ864"/>
      <c r="HA864"/>
      <c r="HB864"/>
      <c r="HC864"/>
      <c r="HD864"/>
      <c r="HE864"/>
      <c r="HF864"/>
      <c r="HG864"/>
      <c r="HH864"/>
      <c r="HI864"/>
      <c r="HJ864"/>
      <c r="HK864"/>
      <c r="HL864"/>
      <c r="HM864"/>
      <c r="HN864"/>
      <c r="HO864"/>
      <c r="HP864"/>
      <c r="HQ864"/>
      <c r="HR864"/>
      <c r="HS864"/>
      <c r="HT864"/>
      <c r="HU864"/>
      <c r="HV864"/>
      <c r="HW864"/>
      <c r="HX864"/>
      <c r="HY864"/>
      <c r="HZ864"/>
      <c r="IA864"/>
    </row>
    <row r="865" spans="1:235" ht="11.25">
      <c r="A865" s="2"/>
      <c r="B865" s="2"/>
      <c r="C865" s="2"/>
      <c r="D865" s="159"/>
      <c r="E865" s="159"/>
      <c r="F865" s="159"/>
      <c r="G865" s="159"/>
      <c r="H865" s="159"/>
      <c r="I865" s="159"/>
      <c r="J865" s="159"/>
      <c r="K865" s="159"/>
      <c r="L865" s="159"/>
      <c r="M865" s="159"/>
      <c r="N865" s="156"/>
      <c r="O865" s="156"/>
      <c r="P865" s="156"/>
      <c r="Q865"/>
      <c r="R865"/>
      <c r="S865"/>
      <c r="T865"/>
      <c r="U865"/>
      <c r="V865"/>
      <c r="W865"/>
      <c r="X865"/>
      <c r="Y865"/>
      <c r="Z865"/>
      <c r="AA865"/>
      <c r="AB865"/>
      <c r="AC865"/>
      <c r="AD865"/>
      <c r="AE865"/>
      <c r="AF865"/>
      <c r="AG865"/>
      <c r="AH865"/>
      <c r="AI865"/>
      <c r="AJ865"/>
      <c r="AK865"/>
      <c r="AL865"/>
      <c r="AM865"/>
      <c r="AN865"/>
      <c r="AO865"/>
      <c r="AP865"/>
      <c r="AQ865"/>
      <c r="AR865"/>
      <c r="AS865"/>
      <c r="AT865"/>
      <c r="AU865"/>
      <c r="AV865"/>
      <c r="AW865"/>
      <c r="AX865"/>
      <c r="AY865"/>
      <c r="AZ865"/>
      <c r="BA865"/>
      <c r="BB865"/>
      <c r="BC865"/>
      <c r="BD865"/>
      <c r="BE865"/>
      <c r="BF865"/>
      <c r="BG865"/>
      <c r="BH865"/>
      <c r="BI865"/>
      <c r="BJ865"/>
      <c r="BK865"/>
      <c r="BL865"/>
      <c r="BM865"/>
      <c r="BN865"/>
      <c r="BO865"/>
      <c r="BP865"/>
      <c r="BQ865"/>
      <c r="BR865"/>
      <c r="BS865"/>
      <c r="BT865"/>
      <c r="BU865"/>
      <c r="BV865"/>
      <c r="BW865"/>
      <c r="BX865"/>
      <c r="BY865"/>
      <c r="BZ865"/>
      <c r="CA865"/>
      <c r="CB865"/>
      <c r="CC865"/>
      <c r="CD865"/>
      <c r="CE865"/>
      <c r="CF865"/>
      <c r="CG865"/>
      <c r="CH865"/>
      <c r="CI865"/>
      <c r="CJ865"/>
      <c r="CK865"/>
      <c r="CL865"/>
      <c r="CM865"/>
      <c r="CN865"/>
      <c r="CO865"/>
      <c r="CP865"/>
      <c r="CQ865"/>
      <c r="CR865"/>
      <c r="CS865"/>
      <c r="CT865"/>
      <c r="CU865"/>
      <c r="CV865"/>
      <c r="CW865"/>
      <c r="CX865"/>
      <c r="CY865"/>
      <c r="CZ865"/>
      <c r="DA865"/>
      <c r="DB865"/>
      <c r="DC865"/>
      <c r="DD865"/>
      <c r="DE865"/>
      <c r="DF865"/>
      <c r="DG865"/>
      <c r="DH865"/>
      <c r="DI865"/>
      <c r="DJ865"/>
      <c r="DK865"/>
      <c r="DL865"/>
      <c r="DM865"/>
      <c r="DN865"/>
      <c r="DO865"/>
      <c r="DP865"/>
      <c r="DQ865"/>
      <c r="DR865"/>
      <c r="DS865"/>
      <c r="DT865"/>
      <c r="DU865"/>
      <c r="DV865"/>
      <c r="DW865"/>
      <c r="DX865"/>
      <c r="DY865"/>
      <c r="DZ865"/>
      <c r="EA865"/>
      <c r="EB865"/>
      <c r="EC865"/>
      <c r="ED865"/>
      <c r="EE865"/>
      <c r="EF865"/>
      <c r="EG865"/>
      <c r="EH865"/>
      <c r="EI865"/>
      <c r="EJ865"/>
      <c r="EK865"/>
      <c r="EL865"/>
      <c r="EM865"/>
      <c r="EN865"/>
      <c r="EO865"/>
      <c r="EP865"/>
      <c r="EQ865"/>
      <c r="ER865"/>
      <c r="ES865"/>
      <c r="ET865"/>
      <c r="EU865"/>
      <c r="EV865"/>
      <c r="EW865"/>
      <c r="EX865"/>
      <c r="EY865"/>
      <c r="EZ865"/>
      <c r="FA865"/>
      <c r="FB865"/>
      <c r="FC865"/>
      <c r="FD865"/>
      <c r="FE865"/>
      <c r="FF865"/>
      <c r="FG865"/>
      <c r="FH865"/>
      <c r="FI865"/>
      <c r="FJ865"/>
      <c r="FK865"/>
      <c r="FL865"/>
      <c r="FM865"/>
      <c r="FN865"/>
      <c r="FO865"/>
      <c r="FP865"/>
      <c r="FQ865"/>
      <c r="FR865"/>
      <c r="FS865"/>
      <c r="FT865"/>
      <c r="FU865"/>
      <c r="FV865"/>
      <c r="FW865"/>
      <c r="FX865"/>
      <c r="FY865"/>
      <c r="FZ865"/>
      <c r="GA865"/>
      <c r="GB865"/>
      <c r="GC865"/>
      <c r="GD865"/>
      <c r="GE865"/>
      <c r="GF865"/>
      <c r="GG865"/>
      <c r="GH865"/>
      <c r="GI865"/>
      <c r="GJ865"/>
      <c r="GK865"/>
      <c r="GL865"/>
      <c r="GM865"/>
      <c r="GN865"/>
      <c r="GO865"/>
      <c r="GP865"/>
      <c r="GQ865"/>
      <c r="GR865"/>
      <c r="GS865"/>
      <c r="GT865"/>
      <c r="GU865"/>
      <c r="GV865"/>
      <c r="GW865"/>
      <c r="GX865"/>
      <c r="GY865"/>
      <c r="GZ865"/>
      <c r="HA865"/>
      <c r="HB865"/>
      <c r="HC865"/>
      <c r="HD865"/>
      <c r="HE865"/>
      <c r="HF865"/>
      <c r="HG865"/>
      <c r="HH865"/>
      <c r="HI865"/>
      <c r="HJ865"/>
      <c r="HK865"/>
      <c r="HL865"/>
      <c r="HM865"/>
      <c r="HN865"/>
      <c r="HO865"/>
      <c r="HP865"/>
      <c r="HQ865"/>
      <c r="HR865"/>
      <c r="HS865"/>
      <c r="HT865"/>
      <c r="HU865"/>
      <c r="HV865"/>
      <c r="HW865"/>
      <c r="HX865"/>
      <c r="HY865"/>
      <c r="HZ865"/>
      <c r="IA865"/>
    </row>
    <row r="866" spans="1:235" ht="11.25">
      <c r="A866" s="2"/>
      <c r="B866" s="2"/>
      <c r="C866" s="2"/>
      <c r="D866" s="159"/>
      <c r="E866" s="159"/>
      <c r="F866" s="159"/>
      <c r="G866" s="159"/>
      <c r="H866" s="159"/>
      <c r="I866" s="159"/>
      <c r="J866" s="159"/>
      <c r="K866" s="159"/>
      <c r="L866" s="159"/>
      <c r="M866" s="159"/>
      <c r="N866" s="156"/>
      <c r="O866" s="156"/>
      <c r="P866" s="156"/>
      <c r="Q866"/>
      <c r="R866"/>
      <c r="S866"/>
      <c r="T866"/>
      <c r="U866"/>
      <c r="V866"/>
      <c r="W866"/>
      <c r="X866"/>
      <c r="Y866"/>
      <c r="Z866"/>
      <c r="AA866"/>
      <c r="AB866"/>
      <c r="AC866"/>
      <c r="AD866"/>
      <c r="AE866"/>
      <c r="AF866"/>
      <c r="AG866"/>
      <c r="AH866"/>
      <c r="AI866"/>
      <c r="AJ866"/>
      <c r="AK866"/>
      <c r="AL866"/>
      <c r="AM866"/>
      <c r="AN866"/>
      <c r="AO866"/>
      <c r="AP866"/>
      <c r="AQ866"/>
      <c r="AR866"/>
      <c r="AS866"/>
      <c r="AT866"/>
      <c r="AU866"/>
      <c r="AV866"/>
      <c r="AW866"/>
      <c r="AX866"/>
      <c r="AY866"/>
      <c r="AZ866"/>
      <c r="BA866"/>
      <c r="BB866"/>
      <c r="BC866"/>
      <c r="BD866"/>
      <c r="BE866"/>
      <c r="BF866"/>
      <c r="BG866"/>
      <c r="BH866"/>
      <c r="BI866"/>
      <c r="BJ866"/>
      <c r="BK866"/>
      <c r="BL866"/>
      <c r="BM866"/>
      <c r="BN866"/>
      <c r="BO866"/>
      <c r="BP866"/>
      <c r="BQ866"/>
      <c r="BR866"/>
      <c r="BS866"/>
      <c r="BT866"/>
      <c r="BU866"/>
      <c r="BV866"/>
      <c r="BW866"/>
      <c r="BX866"/>
      <c r="BY866"/>
      <c r="BZ866"/>
      <c r="CA866"/>
      <c r="CB866"/>
      <c r="CC866"/>
      <c r="CD866"/>
      <c r="CE866"/>
      <c r="CF866"/>
      <c r="CG866"/>
      <c r="CH866"/>
      <c r="CI866"/>
      <c r="CJ866"/>
      <c r="CK866"/>
      <c r="CL866"/>
      <c r="CM866"/>
      <c r="CN866"/>
      <c r="CO866"/>
      <c r="CP866"/>
      <c r="CQ866"/>
      <c r="CR866"/>
      <c r="CS866"/>
      <c r="CT866"/>
      <c r="CU866"/>
      <c r="CV866"/>
      <c r="CW866"/>
      <c r="CX866"/>
      <c r="CY866"/>
      <c r="CZ866"/>
      <c r="DA866"/>
      <c r="DB866"/>
      <c r="DC866"/>
      <c r="DD866"/>
      <c r="DE866"/>
      <c r="DF866"/>
      <c r="DG866"/>
      <c r="DH866"/>
      <c r="DI866"/>
      <c r="DJ866"/>
      <c r="DK866"/>
      <c r="DL866"/>
      <c r="DM866"/>
      <c r="DN866"/>
      <c r="DO866"/>
      <c r="DP866"/>
      <c r="DQ866"/>
      <c r="DR866"/>
      <c r="DS866"/>
      <c r="DT866"/>
      <c r="DU866"/>
      <c r="DV866"/>
      <c r="DW866"/>
      <c r="DX866"/>
      <c r="DY866"/>
      <c r="DZ866"/>
      <c r="EA866"/>
      <c r="EB866"/>
      <c r="EC866"/>
      <c r="ED866"/>
      <c r="EE866"/>
      <c r="EF866"/>
      <c r="EG866"/>
      <c r="EH866"/>
      <c r="EI866"/>
      <c r="EJ866"/>
      <c r="EK866"/>
      <c r="EL866"/>
      <c r="EM866"/>
      <c r="EN866"/>
      <c r="EO866"/>
      <c r="EP866"/>
      <c r="EQ866"/>
      <c r="ER866"/>
      <c r="ES866"/>
      <c r="ET866"/>
      <c r="EU866"/>
      <c r="EV866"/>
      <c r="EW866"/>
      <c r="EX866"/>
      <c r="EY866"/>
      <c r="EZ866"/>
      <c r="FA866"/>
      <c r="FB866"/>
      <c r="FC866"/>
      <c r="FD866"/>
      <c r="FE866"/>
      <c r="FF866"/>
      <c r="FG866"/>
      <c r="FH866"/>
      <c r="FI866"/>
      <c r="FJ866"/>
      <c r="FK866"/>
      <c r="FL866"/>
      <c r="FM866"/>
      <c r="FN866"/>
      <c r="FO866"/>
      <c r="FP866"/>
      <c r="FQ866"/>
      <c r="FR866"/>
      <c r="FS866"/>
      <c r="FT866"/>
      <c r="FU866"/>
      <c r="FV866"/>
      <c r="FW866"/>
      <c r="FX866"/>
      <c r="FY866"/>
      <c r="FZ866"/>
      <c r="GA866"/>
      <c r="GB866"/>
      <c r="GC866"/>
      <c r="GD866"/>
      <c r="GE866"/>
      <c r="GF866"/>
      <c r="GG866"/>
      <c r="GH866"/>
      <c r="GI866"/>
      <c r="GJ866"/>
      <c r="GK866"/>
      <c r="GL866"/>
      <c r="GM866"/>
      <c r="GN866"/>
      <c r="GO866"/>
      <c r="GP866"/>
      <c r="GQ866"/>
      <c r="GR866"/>
      <c r="GS866"/>
      <c r="GT866"/>
      <c r="GU866"/>
      <c r="GV866"/>
      <c r="GW866"/>
      <c r="GX866"/>
      <c r="GY866"/>
      <c r="GZ866"/>
      <c r="HA866"/>
      <c r="HB866"/>
      <c r="HC866"/>
      <c r="HD866"/>
      <c r="HE866"/>
      <c r="HF866"/>
      <c r="HG866"/>
      <c r="HH866"/>
      <c r="HI866"/>
      <c r="HJ866"/>
      <c r="HK866"/>
      <c r="HL866"/>
      <c r="HM866"/>
      <c r="HN866"/>
      <c r="HO866"/>
      <c r="HP866"/>
      <c r="HQ866"/>
      <c r="HR866"/>
      <c r="HS866"/>
      <c r="HT866"/>
      <c r="HU866"/>
      <c r="HV866"/>
      <c r="HW866"/>
      <c r="HX866"/>
      <c r="HY866"/>
      <c r="HZ866"/>
      <c r="IA866"/>
    </row>
    <row r="867" spans="1:235" ht="11.25">
      <c r="A867" s="2"/>
      <c r="B867" s="2"/>
      <c r="C867" s="2"/>
      <c r="D867" s="159"/>
      <c r="E867" s="159"/>
      <c r="F867" s="159"/>
      <c r="G867" s="159"/>
      <c r="H867" s="159"/>
      <c r="I867" s="159"/>
      <c r="J867" s="159"/>
      <c r="K867" s="159"/>
      <c r="L867" s="159"/>
      <c r="M867" s="159"/>
      <c r="N867" s="156"/>
      <c r="O867" s="156"/>
      <c r="P867" s="156"/>
      <c r="Q867"/>
      <c r="R867"/>
      <c r="S867"/>
      <c r="T867"/>
      <c r="U867"/>
      <c r="V867"/>
      <c r="W867"/>
      <c r="X867"/>
      <c r="Y867"/>
      <c r="Z867"/>
      <c r="AA867"/>
      <c r="AB867"/>
      <c r="AC867"/>
      <c r="AD867"/>
      <c r="AE867"/>
      <c r="AF867"/>
      <c r="AG867"/>
      <c r="AH867"/>
      <c r="AI867"/>
      <c r="AJ867"/>
      <c r="AK867"/>
      <c r="AL867"/>
      <c r="AM867"/>
      <c r="AN867"/>
      <c r="AO867"/>
      <c r="AP867"/>
      <c r="AQ867"/>
      <c r="AR867"/>
      <c r="AS867"/>
      <c r="AT867"/>
      <c r="AU867"/>
      <c r="AV867"/>
      <c r="AW867"/>
      <c r="AX867"/>
      <c r="AY867"/>
      <c r="AZ867"/>
      <c r="BA867"/>
      <c r="BB867"/>
      <c r="BC867"/>
      <c r="BD867"/>
      <c r="BE867"/>
      <c r="BF867"/>
      <c r="BG867"/>
      <c r="BH867"/>
      <c r="BI867"/>
      <c r="BJ867"/>
      <c r="BK867"/>
      <c r="BL867"/>
      <c r="BM867"/>
      <c r="BN867"/>
      <c r="BO867"/>
      <c r="BP867"/>
      <c r="BQ867"/>
      <c r="BR867"/>
      <c r="BS867"/>
      <c r="BT867"/>
      <c r="BU867"/>
      <c r="BV867"/>
      <c r="BW867"/>
      <c r="BX867"/>
      <c r="BY867"/>
      <c r="BZ867"/>
      <c r="CA867"/>
      <c r="CB867"/>
      <c r="CC867"/>
      <c r="CD867"/>
      <c r="CE867"/>
      <c r="CF867"/>
      <c r="CG867"/>
      <c r="CH867"/>
      <c r="CI867"/>
      <c r="CJ867"/>
      <c r="CK867"/>
      <c r="CL867"/>
      <c r="CM867"/>
      <c r="CN867"/>
      <c r="CO867"/>
      <c r="CP867"/>
      <c r="CQ867"/>
      <c r="CR867"/>
      <c r="CS867"/>
      <c r="CT867"/>
      <c r="CU867"/>
      <c r="CV867"/>
      <c r="CW867"/>
      <c r="CX867"/>
      <c r="CY867"/>
      <c r="CZ867"/>
      <c r="DA867"/>
      <c r="DB867"/>
      <c r="DC867"/>
      <c r="DD867"/>
      <c r="DE867"/>
      <c r="DF867"/>
      <c r="DG867"/>
      <c r="DH867"/>
      <c r="DI867"/>
      <c r="DJ867"/>
      <c r="DK867"/>
      <c r="DL867"/>
      <c r="DM867"/>
      <c r="DN867"/>
      <c r="DO867"/>
      <c r="DP867"/>
      <c r="DQ867"/>
      <c r="DR867"/>
      <c r="DS867"/>
      <c r="DT867"/>
      <c r="DU867"/>
      <c r="DV867"/>
      <c r="DW867"/>
      <c r="DX867"/>
      <c r="DY867"/>
      <c r="DZ867"/>
      <c r="EA867"/>
      <c r="EB867"/>
      <c r="EC867"/>
      <c r="ED867"/>
      <c r="EE867"/>
      <c r="EF867"/>
      <c r="EG867"/>
      <c r="EH867"/>
      <c r="EI867"/>
      <c r="EJ867"/>
      <c r="EK867"/>
      <c r="EL867"/>
      <c r="EM867"/>
      <c r="EN867"/>
      <c r="EO867"/>
      <c r="EP867"/>
      <c r="EQ867"/>
      <c r="ER867"/>
      <c r="ES867"/>
      <c r="ET867"/>
      <c r="EU867"/>
      <c r="EV867"/>
      <c r="EW867"/>
      <c r="EX867"/>
      <c r="EY867"/>
      <c r="EZ867"/>
      <c r="FA867"/>
      <c r="FB867"/>
      <c r="FC867"/>
      <c r="FD867"/>
      <c r="FE867"/>
      <c r="FF867"/>
      <c r="FG867"/>
      <c r="FH867"/>
      <c r="FI867"/>
      <c r="FJ867"/>
      <c r="FK867"/>
      <c r="FL867"/>
      <c r="FM867"/>
      <c r="FN867"/>
      <c r="FO867"/>
      <c r="FP867"/>
      <c r="FQ867"/>
      <c r="FR867"/>
      <c r="FS867"/>
      <c r="FT867"/>
      <c r="FU867"/>
      <c r="FV867"/>
      <c r="FW867"/>
      <c r="FX867"/>
      <c r="FY867"/>
      <c r="FZ867"/>
      <c r="GA867"/>
      <c r="GB867"/>
      <c r="GC867"/>
      <c r="GD867"/>
      <c r="GE867"/>
      <c r="GF867"/>
      <c r="GG867"/>
      <c r="GH867"/>
      <c r="GI867"/>
      <c r="GJ867"/>
      <c r="GK867"/>
      <c r="GL867"/>
      <c r="GM867"/>
      <c r="GN867"/>
      <c r="GO867"/>
      <c r="GP867"/>
      <c r="GQ867"/>
      <c r="GR867"/>
      <c r="GS867"/>
      <c r="GT867"/>
      <c r="GU867"/>
      <c r="GV867"/>
      <c r="GW867"/>
      <c r="GX867"/>
      <c r="GY867"/>
      <c r="GZ867"/>
      <c r="HA867"/>
      <c r="HB867"/>
      <c r="HC867"/>
      <c r="HD867"/>
      <c r="HE867"/>
      <c r="HF867"/>
      <c r="HG867"/>
      <c r="HH867"/>
      <c r="HI867"/>
      <c r="HJ867"/>
      <c r="HK867"/>
      <c r="HL867"/>
      <c r="HM867"/>
      <c r="HN867"/>
      <c r="HO867"/>
      <c r="HP867"/>
      <c r="HQ867"/>
      <c r="HR867"/>
      <c r="HS867"/>
      <c r="HT867"/>
      <c r="HU867"/>
      <c r="HV867"/>
      <c r="HW867"/>
      <c r="HX867"/>
      <c r="HY867"/>
      <c r="HZ867"/>
      <c r="IA867"/>
    </row>
    <row r="868" spans="1:235" ht="11.25">
      <c r="A868" s="2"/>
      <c r="B868" s="2"/>
      <c r="C868" s="2"/>
      <c r="D868" s="159"/>
      <c r="E868" s="159"/>
      <c r="F868" s="159"/>
      <c r="G868" s="159"/>
      <c r="H868" s="159"/>
      <c r="I868" s="159"/>
      <c r="J868" s="159"/>
      <c r="K868" s="159"/>
      <c r="L868" s="159"/>
      <c r="M868" s="159"/>
      <c r="N868" s="156"/>
      <c r="O868" s="156"/>
      <c r="P868" s="156"/>
      <c r="Q868"/>
      <c r="R868"/>
      <c r="S868"/>
      <c r="T868"/>
      <c r="U868"/>
      <c r="V868"/>
      <c r="W868"/>
      <c r="X868"/>
      <c r="Y868"/>
      <c r="Z868"/>
      <c r="AA868"/>
      <c r="AB868"/>
      <c r="AC868"/>
      <c r="AD868"/>
      <c r="AE868"/>
      <c r="AF868"/>
      <c r="AG868"/>
      <c r="AH868"/>
      <c r="AI868"/>
      <c r="AJ868"/>
      <c r="AK868"/>
      <c r="AL868"/>
      <c r="AM868"/>
      <c r="AN868"/>
      <c r="AO868"/>
      <c r="AP868"/>
      <c r="AQ868"/>
      <c r="AR868"/>
      <c r="AS868"/>
      <c r="AT868"/>
      <c r="AU868"/>
      <c r="AV868"/>
      <c r="AW868"/>
      <c r="AX868"/>
      <c r="AY868"/>
      <c r="AZ868"/>
      <c r="BA868"/>
      <c r="BB868"/>
      <c r="BC868"/>
      <c r="BD868"/>
      <c r="BE868"/>
      <c r="BF868"/>
      <c r="BG868"/>
      <c r="BH868"/>
      <c r="BI868"/>
      <c r="BJ868"/>
      <c r="BK868"/>
      <c r="BL868"/>
      <c r="BM868"/>
      <c r="BN868"/>
      <c r="BO868"/>
      <c r="BP868"/>
      <c r="BQ868"/>
      <c r="BR868"/>
      <c r="BS868"/>
      <c r="BT868"/>
      <c r="BU868"/>
      <c r="BV868"/>
      <c r="BW868"/>
      <c r="BX868"/>
      <c r="BY868"/>
      <c r="BZ868"/>
      <c r="CA868"/>
      <c r="CB868"/>
      <c r="CC868"/>
      <c r="CD868"/>
      <c r="CE868"/>
      <c r="CF868"/>
      <c r="CG868"/>
      <c r="CH868"/>
      <c r="CI868"/>
      <c r="CJ868"/>
      <c r="CK868"/>
      <c r="CL868"/>
      <c r="CM868"/>
      <c r="CN868"/>
      <c r="CO868"/>
      <c r="CP868"/>
      <c r="CQ868"/>
      <c r="CR868"/>
      <c r="CS868"/>
      <c r="CT868"/>
      <c r="CU868"/>
      <c r="CV868"/>
      <c r="CW868"/>
      <c r="CX868"/>
      <c r="CY868"/>
      <c r="CZ868"/>
      <c r="DA868"/>
      <c r="DB868"/>
      <c r="DC868"/>
      <c r="DD868"/>
      <c r="DE868"/>
      <c r="DF868"/>
      <c r="DG868"/>
      <c r="DH868"/>
      <c r="DI868"/>
      <c r="DJ868"/>
      <c r="DK868"/>
      <c r="DL868"/>
      <c r="DM868"/>
      <c r="DN868"/>
      <c r="DO868"/>
      <c r="DP868"/>
      <c r="DQ868"/>
      <c r="DR868"/>
      <c r="DS868"/>
      <c r="DT868"/>
      <c r="DU868"/>
      <c r="DV868"/>
      <c r="DW868"/>
      <c r="DX868"/>
      <c r="DY868"/>
      <c r="DZ868"/>
      <c r="EA868"/>
      <c r="EB868"/>
      <c r="EC868"/>
      <c r="ED868"/>
      <c r="EE868"/>
      <c r="EF868"/>
      <c r="EG868"/>
      <c r="EH868"/>
      <c r="EI868"/>
      <c r="EJ868"/>
      <c r="EK868"/>
      <c r="EL868"/>
      <c r="EM868"/>
      <c r="EN868"/>
      <c r="EO868"/>
      <c r="EP868"/>
      <c r="EQ868"/>
      <c r="ER868"/>
      <c r="ES868"/>
      <c r="ET868"/>
      <c r="EU868"/>
      <c r="EV868"/>
      <c r="EW868"/>
      <c r="EX868"/>
      <c r="EY868"/>
      <c r="EZ868"/>
      <c r="FA868"/>
      <c r="FB868"/>
      <c r="FC868"/>
      <c r="FD868"/>
      <c r="FE868"/>
      <c r="FF868"/>
      <c r="FG868"/>
      <c r="FH868"/>
      <c r="FI868"/>
      <c r="FJ868"/>
      <c r="FK868"/>
      <c r="FL868"/>
      <c r="FM868"/>
      <c r="FN868"/>
      <c r="FO868"/>
      <c r="FP868"/>
      <c r="FQ868"/>
      <c r="FR868"/>
      <c r="FS868"/>
      <c r="FT868"/>
      <c r="FU868"/>
      <c r="FV868"/>
      <c r="FW868"/>
      <c r="FX868"/>
      <c r="FY868"/>
      <c r="FZ868"/>
      <c r="GA868"/>
      <c r="GB868"/>
      <c r="GC868"/>
      <c r="GD868"/>
      <c r="GE868"/>
      <c r="GF868"/>
      <c r="GG868"/>
      <c r="GH868"/>
      <c r="GI868"/>
      <c r="GJ868"/>
      <c r="GK868"/>
      <c r="GL868"/>
      <c r="GM868"/>
      <c r="GN868"/>
      <c r="GO868"/>
      <c r="GP868"/>
      <c r="GQ868"/>
      <c r="GR868"/>
      <c r="GS868"/>
      <c r="GT868"/>
      <c r="GU868"/>
      <c r="GV868"/>
      <c r="GW868"/>
      <c r="GX868"/>
      <c r="GY868"/>
      <c r="GZ868"/>
      <c r="HA868"/>
      <c r="HB868"/>
      <c r="HC868"/>
      <c r="HD868"/>
      <c r="HE868"/>
      <c r="HF868"/>
      <c r="HG868"/>
      <c r="HH868"/>
      <c r="HI868"/>
      <c r="HJ868"/>
      <c r="HK868"/>
      <c r="HL868"/>
      <c r="HM868"/>
      <c r="HN868"/>
      <c r="HO868"/>
      <c r="HP868"/>
      <c r="HQ868"/>
      <c r="HR868"/>
      <c r="HS868"/>
      <c r="HT868"/>
      <c r="HU868"/>
      <c r="HV868"/>
      <c r="HW868"/>
      <c r="HX868"/>
      <c r="HY868"/>
      <c r="HZ868"/>
      <c r="IA868"/>
    </row>
    <row r="869" spans="1:235" ht="11.25">
      <c r="A869" s="2"/>
      <c r="B869" s="2"/>
      <c r="C869" s="2"/>
      <c r="D869" s="159"/>
      <c r="E869" s="159"/>
      <c r="F869" s="159"/>
      <c r="G869" s="159"/>
      <c r="H869" s="159"/>
      <c r="I869" s="159"/>
      <c r="J869" s="159"/>
      <c r="K869" s="159"/>
      <c r="L869" s="159"/>
      <c r="M869" s="159"/>
      <c r="N869" s="156"/>
      <c r="O869" s="156"/>
      <c r="P869" s="156"/>
      <c r="Q869"/>
      <c r="R869"/>
      <c r="S869"/>
      <c r="T869"/>
      <c r="U869"/>
      <c r="V869"/>
      <c r="W869"/>
      <c r="X869"/>
      <c r="Y869"/>
      <c r="Z869"/>
      <c r="AA869"/>
      <c r="AB869"/>
      <c r="AC869"/>
      <c r="AD869"/>
      <c r="AE869"/>
      <c r="AF869"/>
      <c r="AG869"/>
      <c r="AH869"/>
      <c r="AI869"/>
      <c r="AJ869"/>
      <c r="AK869"/>
      <c r="AL869"/>
      <c r="AM869"/>
      <c r="AN869"/>
      <c r="AO869"/>
      <c r="AP869"/>
      <c r="AQ869"/>
      <c r="AR869"/>
      <c r="AS869"/>
      <c r="AT869"/>
      <c r="AU869"/>
      <c r="AV869"/>
      <c r="AW869"/>
      <c r="AX869"/>
      <c r="AY869"/>
      <c r="AZ869"/>
      <c r="BA869"/>
      <c r="BB869"/>
      <c r="BC869"/>
      <c r="BD869"/>
      <c r="BE869"/>
      <c r="BF869"/>
      <c r="BG869"/>
      <c r="BH869"/>
      <c r="BI869"/>
      <c r="BJ869"/>
      <c r="BK869"/>
      <c r="BL869"/>
      <c r="BM869"/>
      <c r="BN869"/>
      <c r="BO869"/>
      <c r="BP869"/>
      <c r="BQ869"/>
      <c r="BR869"/>
      <c r="BS869"/>
      <c r="BT869"/>
      <c r="BU869"/>
      <c r="BV869"/>
      <c r="BW869"/>
      <c r="BX869"/>
      <c r="BY869"/>
      <c r="BZ869"/>
      <c r="CA869"/>
      <c r="CB869"/>
      <c r="CC869"/>
      <c r="CD869"/>
      <c r="CE869"/>
      <c r="CF869"/>
      <c r="CG869"/>
      <c r="CH869"/>
      <c r="CI869"/>
      <c r="CJ869"/>
      <c r="CK869"/>
      <c r="CL869"/>
      <c r="CM869"/>
      <c r="CN869"/>
      <c r="CO869"/>
      <c r="CP869"/>
      <c r="CQ869"/>
      <c r="CR869"/>
      <c r="CS869"/>
      <c r="CT869"/>
      <c r="CU869"/>
      <c r="CV869"/>
      <c r="CW869"/>
      <c r="CX869"/>
      <c r="CY869"/>
      <c r="CZ869"/>
      <c r="DA869"/>
      <c r="DB869"/>
      <c r="DC869"/>
      <c r="DD869"/>
      <c r="DE869"/>
      <c r="DF869"/>
      <c r="DG869"/>
      <c r="DH869"/>
      <c r="DI869"/>
      <c r="DJ869"/>
      <c r="DK869"/>
      <c r="DL869"/>
      <c r="DM869"/>
      <c r="DN869"/>
      <c r="DO869"/>
      <c r="DP869"/>
      <c r="DQ869"/>
      <c r="DR869"/>
      <c r="DS869"/>
      <c r="DT869"/>
      <c r="DU869"/>
      <c r="DV869"/>
      <c r="DW869"/>
      <c r="DX869"/>
      <c r="DY869"/>
      <c r="DZ869"/>
      <c r="EA869"/>
      <c r="EB869"/>
      <c r="EC869"/>
      <c r="ED869"/>
      <c r="EE869"/>
      <c r="EF869"/>
      <c r="EG869"/>
      <c r="EH869"/>
      <c r="EI869"/>
      <c r="EJ869"/>
      <c r="EK869"/>
      <c r="EL869"/>
      <c r="EM869"/>
      <c r="EN869"/>
      <c r="EO869"/>
      <c r="EP869"/>
      <c r="EQ869"/>
      <c r="ER869"/>
      <c r="ES869"/>
      <c r="ET869"/>
      <c r="EU869"/>
      <c r="EV869"/>
      <c r="EW869"/>
      <c r="EX869"/>
      <c r="EY869"/>
      <c r="EZ869"/>
      <c r="FA869"/>
      <c r="FB869"/>
      <c r="FC869"/>
      <c r="FD869"/>
      <c r="FE869"/>
      <c r="FF869"/>
      <c r="FG869"/>
      <c r="FH869"/>
      <c r="FI869"/>
      <c r="FJ869"/>
      <c r="FK869"/>
      <c r="FL869"/>
      <c r="FM869"/>
      <c r="FN869"/>
      <c r="FO869"/>
      <c r="FP869"/>
      <c r="FQ869"/>
      <c r="FR869"/>
      <c r="FS869"/>
      <c r="FT869"/>
      <c r="FU869"/>
      <c r="FV869"/>
      <c r="FW869"/>
      <c r="FX869"/>
      <c r="FY869"/>
      <c r="FZ869"/>
      <c r="GA869"/>
      <c r="GB869"/>
      <c r="GC869"/>
      <c r="GD869"/>
      <c r="GE869"/>
      <c r="GF869"/>
      <c r="GG869"/>
      <c r="GH869"/>
      <c r="GI869"/>
      <c r="GJ869"/>
      <c r="GK869"/>
      <c r="GL869"/>
      <c r="GM869"/>
      <c r="GN869"/>
      <c r="GO869"/>
      <c r="GP869"/>
      <c r="GQ869"/>
      <c r="GR869"/>
      <c r="GS869"/>
      <c r="GT869"/>
      <c r="GU869"/>
      <c r="GV869"/>
      <c r="GW869"/>
      <c r="GX869"/>
      <c r="GY869"/>
      <c r="GZ869"/>
      <c r="HA869"/>
      <c r="HB869"/>
      <c r="HC869"/>
      <c r="HD869"/>
      <c r="HE869"/>
      <c r="HF869"/>
      <c r="HG869"/>
      <c r="HH869"/>
      <c r="HI869"/>
      <c r="HJ869"/>
      <c r="HK869"/>
      <c r="HL869"/>
      <c r="HM869"/>
      <c r="HN869"/>
      <c r="HO869"/>
      <c r="HP869"/>
      <c r="HQ869"/>
      <c r="HR869"/>
      <c r="HS869"/>
      <c r="HT869"/>
      <c r="HU869"/>
      <c r="HV869"/>
      <c r="HW869"/>
      <c r="HX869"/>
      <c r="HY869"/>
      <c r="HZ869"/>
      <c r="IA869"/>
    </row>
    <row r="870" spans="1:235" ht="11.25">
      <c r="A870" s="2"/>
      <c r="B870" s="2"/>
      <c r="C870" s="2"/>
      <c r="D870" s="159"/>
      <c r="E870" s="159"/>
      <c r="F870" s="159"/>
      <c r="G870" s="159"/>
      <c r="H870" s="159"/>
      <c r="I870" s="159"/>
      <c r="J870" s="159"/>
      <c r="K870" s="159"/>
      <c r="L870" s="159"/>
      <c r="M870" s="159"/>
      <c r="N870" s="156"/>
      <c r="O870" s="156"/>
      <c r="P870" s="156"/>
      <c r="Q870"/>
      <c r="R870"/>
      <c r="S870"/>
      <c r="T870"/>
      <c r="U870"/>
      <c r="V870"/>
      <c r="W870"/>
      <c r="X870"/>
      <c r="Y870"/>
      <c r="Z870"/>
      <c r="AA870"/>
      <c r="AB870"/>
      <c r="AC870"/>
      <c r="AD870"/>
      <c r="AE870"/>
      <c r="AF870"/>
      <c r="AG870"/>
      <c r="AH870"/>
      <c r="AI870"/>
      <c r="AJ870"/>
      <c r="AK870"/>
      <c r="AL870"/>
      <c r="AM870"/>
      <c r="AN870"/>
      <c r="AO870"/>
      <c r="AP870"/>
      <c r="AQ870"/>
      <c r="AR870"/>
      <c r="AS870"/>
      <c r="AT870"/>
      <c r="AU870"/>
      <c r="AV870"/>
      <c r="AW870"/>
      <c r="AX870"/>
      <c r="AY870"/>
      <c r="AZ870"/>
      <c r="BA870"/>
      <c r="BB870"/>
      <c r="BC870"/>
      <c r="BD870"/>
      <c r="BE870"/>
      <c r="BF870"/>
      <c r="BG870"/>
      <c r="BH870"/>
      <c r="BI870"/>
      <c r="BJ870"/>
      <c r="BK870"/>
      <c r="BL870"/>
      <c r="BM870"/>
      <c r="BN870"/>
      <c r="BO870"/>
      <c r="BP870"/>
      <c r="BQ870"/>
      <c r="BR870"/>
      <c r="BS870"/>
      <c r="BT870"/>
      <c r="BU870"/>
      <c r="BV870"/>
      <c r="BW870"/>
      <c r="BX870"/>
      <c r="BY870"/>
      <c r="BZ870"/>
      <c r="CA870"/>
      <c r="CB870"/>
      <c r="CC870"/>
      <c r="CD870"/>
      <c r="CE870"/>
      <c r="CF870"/>
      <c r="CG870"/>
      <c r="CH870"/>
      <c r="CI870"/>
      <c r="CJ870"/>
      <c r="CK870"/>
      <c r="CL870"/>
      <c r="CM870"/>
      <c r="CN870"/>
      <c r="CO870"/>
      <c r="CP870"/>
      <c r="CQ870"/>
      <c r="CR870"/>
      <c r="CS870"/>
      <c r="CT870"/>
      <c r="CU870"/>
      <c r="CV870"/>
      <c r="CW870"/>
      <c r="CX870"/>
      <c r="CY870"/>
      <c r="CZ870"/>
      <c r="DA870"/>
      <c r="DB870"/>
      <c r="DC870"/>
      <c r="DD870"/>
      <c r="DE870"/>
      <c r="DF870"/>
      <c r="DG870"/>
      <c r="DH870"/>
      <c r="DI870"/>
      <c r="DJ870"/>
      <c r="DK870"/>
      <c r="DL870"/>
      <c r="DM870"/>
      <c r="DN870"/>
      <c r="DO870"/>
      <c r="DP870"/>
      <c r="DQ870"/>
      <c r="DR870"/>
      <c r="DS870"/>
      <c r="DT870"/>
      <c r="DU870"/>
      <c r="DV870"/>
      <c r="DW870"/>
      <c r="DX870"/>
      <c r="DY870"/>
      <c r="DZ870"/>
      <c r="EA870"/>
      <c r="EB870"/>
      <c r="EC870"/>
      <c r="ED870"/>
      <c r="EE870"/>
      <c r="EF870"/>
      <c r="EG870"/>
      <c r="EH870"/>
      <c r="EI870"/>
      <c r="EJ870"/>
      <c r="EK870"/>
      <c r="EL870"/>
      <c r="EM870"/>
      <c r="EN870"/>
      <c r="EO870"/>
      <c r="EP870"/>
      <c r="EQ870"/>
      <c r="ER870"/>
      <c r="ES870"/>
      <c r="ET870"/>
      <c r="EU870"/>
      <c r="EV870"/>
      <c r="EW870"/>
      <c r="EX870"/>
      <c r="EY870"/>
      <c r="EZ870"/>
      <c r="FA870"/>
      <c r="FB870"/>
      <c r="FC870"/>
      <c r="FD870"/>
      <c r="FE870"/>
      <c r="FF870"/>
      <c r="FG870"/>
      <c r="FH870"/>
      <c r="FI870"/>
      <c r="FJ870"/>
      <c r="FK870"/>
      <c r="FL870"/>
      <c r="FM870"/>
      <c r="FN870"/>
      <c r="FO870"/>
      <c r="FP870"/>
      <c r="FQ870"/>
      <c r="FR870"/>
      <c r="FS870"/>
      <c r="FT870"/>
      <c r="FU870"/>
      <c r="FV870"/>
      <c r="FW870"/>
      <c r="FX870"/>
      <c r="FY870"/>
      <c r="FZ870"/>
      <c r="GA870"/>
      <c r="GB870"/>
      <c r="GC870"/>
      <c r="GD870"/>
      <c r="GE870"/>
      <c r="GF870"/>
      <c r="GG870"/>
      <c r="GH870"/>
      <c r="GI870"/>
      <c r="GJ870"/>
      <c r="GK870"/>
      <c r="GL870"/>
      <c r="GM870"/>
      <c r="GN870"/>
      <c r="GO870"/>
      <c r="GP870"/>
      <c r="GQ870"/>
      <c r="GR870"/>
      <c r="GS870"/>
      <c r="GT870"/>
      <c r="GU870"/>
      <c r="GV870"/>
      <c r="GW870"/>
      <c r="GX870"/>
      <c r="GY870"/>
      <c r="GZ870"/>
      <c r="HA870"/>
      <c r="HB870"/>
      <c r="HC870"/>
      <c r="HD870"/>
      <c r="HE870"/>
      <c r="HF870"/>
      <c r="HG870"/>
      <c r="HH870"/>
      <c r="HI870"/>
      <c r="HJ870"/>
      <c r="HK870"/>
      <c r="HL870"/>
      <c r="HM870"/>
      <c r="HN870"/>
      <c r="HO870"/>
      <c r="HP870"/>
      <c r="HQ870"/>
      <c r="HR870"/>
      <c r="HS870"/>
      <c r="HT870"/>
      <c r="HU870"/>
      <c r="HV870"/>
      <c r="HW870"/>
      <c r="HX870"/>
      <c r="HY870"/>
      <c r="HZ870"/>
      <c r="IA870"/>
    </row>
    <row r="871" spans="1:235" ht="11.25">
      <c r="A871" s="2"/>
      <c r="B871" s="2"/>
      <c r="C871" s="2"/>
      <c r="D871" s="159"/>
      <c r="E871" s="159"/>
      <c r="F871" s="159"/>
      <c r="G871" s="159"/>
      <c r="H871" s="159"/>
      <c r="I871" s="159"/>
      <c r="J871" s="159"/>
      <c r="K871" s="159"/>
      <c r="L871" s="159"/>
      <c r="M871" s="159"/>
      <c r="N871" s="156"/>
      <c r="O871" s="156"/>
      <c r="P871" s="156"/>
      <c r="Q871"/>
      <c r="R871"/>
      <c r="S871"/>
      <c r="T871"/>
      <c r="U871"/>
      <c r="V871"/>
      <c r="W871"/>
      <c r="X871"/>
      <c r="Y871"/>
      <c r="Z871"/>
      <c r="AA871"/>
      <c r="AB871"/>
      <c r="AC871"/>
      <c r="AD871"/>
      <c r="AE871"/>
      <c r="AF871"/>
      <c r="AG871"/>
      <c r="AH871"/>
      <c r="AI871"/>
      <c r="AJ871"/>
      <c r="AK871"/>
      <c r="AL871"/>
      <c r="AM871"/>
      <c r="AN871"/>
      <c r="AO871"/>
      <c r="AP871"/>
      <c r="AQ871"/>
      <c r="AR871"/>
      <c r="AS871"/>
      <c r="AT871"/>
      <c r="AU871"/>
      <c r="AV871"/>
      <c r="AW871"/>
      <c r="AX871"/>
      <c r="AY871"/>
      <c r="AZ871"/>
      <c r="BA871"/>
      <c r="BB871"/>
      <c r="BC871"/>
      <c r="BD871"/>
      <c r="BE871"/>
      <c r="BF871"/>
      <c r="BG871"/>
      <c r="BH871"/>
      <c r="BI871"/>
      <c r="BJ871"/>
      <c r="BK871"/>
      <c r="BL871"/>
      <c r="BM871"/>
      <c r="BN871"/>
      <c r="BO871"/>
      <c r="BP871"/>
      <c r="BQ871"/>
      <c r="BR871"/>
      <c r="BS871"/>
      <c r="BT871"/>
      <c r="BU871"/>
      <c r="BV871"/>
      <c r="BW871"/>
      <c r="BX871"/>
      <c r="BY871"/>
      <c r="BZ871"/>
      <c r="CA871"/>
      <c r="CB871"/>
      <c r="CC871"/>
      <c r="CD871"/>
      <c r="CE871"/>
      <c r="CF871"/>
      <c r="CG871"/>
      <c r="CH871"/>
      <c r="CI871"/>
      <c r="CJ871"/>
      <c r="CK871"/>
      <c r="CL871"/>
      <c r="CM871"/>
      <c r="CN871"/>
      <c r="CO871"/>
      <c r="CP871"/>
      <c r="CQ871"/>
      <c r="CR871"/>
      <c r="CS871"/>
      <c r="CT871"/>
      <c r="CU871"/>
      <c r="CV871"/>
      <c r="CW871"/>
      <c r="CX871"/>
      <c r="CY871"/>
      <c r="CZ871"/>
      <c r="DA871"/>
      <c r="DB871"/>
      <c r="DC871"/>
      <c r="DD871"/>
      <c r="DE871"/>
      <c r="DF871"/>
      <c r="DG871"/>
      <c r="DH871"/>
      <c r="DI871"/>
      <c r="DJ871"/>
      <c r="DK871"/>
      <c r="DL871"/>
      <c r="DM871"/>
      <c r="DN871"/>
      <c r="DO871"/>
      <c r="DP871"/>
      <c r="DQ871"/>
      <c r="DR871"/>
      <c r="DS871"/>
      <c r="DT871"/>
      <c r="DU871"/>
      <c r="DV871"/>
      <c r="DW871"/>
      <c r="DX871"/>
      <c r="DY871"/>
      <c r="DZ871"/>
      <c r="EA871"/>
      <c r="EB871"/>
      <c r="EC871"/>
      <c r="ED871"/>
      <c r="EE871"/>
      <c r="EF871"/>
      <c r="EG871"/>
      <c r="EH871"/>
      <c r="EI871"/>
      <c r="EJ871"/>
      <c r="EK871"/>
      <c r="EL871"/>
      <c r="EM871"/>
      <c r="EN871"/>
      <c r="EO871"/>
      <c r="EP871"/>
      <c r="EQ871"/>
      <c r="ER871"/>
      <c r="ES871"/>
      <c r="ET871"/>
      <c r="EU871"/>
      <c r="EV871"/>
      <c r="EW871"/>
      <c r="EX871"/>
      <c r="EY871"/>
      <c r="EZ871"/>
      <c r="FA871"/>
      <c r="FB871"/>
      <c r="FC871"/>
      <c r="FD871"/>
      <c r="FE871"/>
      <c r="FF871"/>
      <c r="FG871"/>
      <c r="FH871"/>
      <c r="FI871"/>
      <c r="FJ871"/>
      <c r="FK871"/>
      <c r="FL871"/>
      <c r="FM871"/>
      <c r="FN871"/>
      <c r="FO871"/>
      <c r="FP871"/>
      <c r="FQ871"/>
      <c r="FR871"/>
      <c r="FS871"/>
      <c r="FT871"/>
      <c r="FU871"/>
      <c r="FV871"/>
      <c r="FW871"/>
      <c r="FX871"/>
      <c r="FY871"/>
      <c r="FZ871"/>
      <c r="GA871"/>
      <c r="GB871"/>
      <c r="GC871"/>
      <c r="GD871"/>
      <c r="GE871"/>
      <c r="GF871"/>
      <c r="GG871"/>
      <c r="GH871"/>
      <c r="GI871"/>
      <c r="GJ871"/>
      <c r="GK871"/>
      <c r="GL871"/>
      <c r="GM871"/>
      <c r="GN871"/>
      <c r="GO871"/>
      <c r="GP871"/>
      <c r="GQ871"/>
      <c r="GR871"/>
      <c r="GS871"/>
      <c r="GT871"/>
      <c r="GU871"/>
      <c r="GV871"/>
      <c r="GW871"/>
      <c r="GX871"/>
      <c r="GY871"/>
      <c r="GZ871"/>
      <c r="HA871"/>
      <c r="HB871"/>
      <c r="HC871"/>
      <c r="HD871"/>
      <c r="HE871"/>
      <c r="HF871"/>
      <c r="HG871"/>
      <c r="HH871"/>
      <c r="HI871"/>
      <c r="HJ871"/>
      <c r="HK871"/>
      <c r="HL871"/>
      <c r="HM871"/>
      <c r="HN871"/>
      <c r="HO871"/>
      <c r="HP871"/>
      <c r="HQ871"/>
      <c r="HR871"/>
      <c r="HS871"/>
      <c r="HT871"/>
      <c r="HU871"/>
      <c r="HV871"/>
      <c r="HW871"/>
      <c r="HX871"/>
      <c r="HY871"/>
      <c r="HZ871"/>
      <c r="IA871"/>
    </row>
    <row r="872" spans="1:235" ht="11.25">
      <c r="A872" s="2"/>
      <c r="B872" s="2"/>
      <c r="C872" s="2"/>
      <c r="D872" s="159"/>
      <c r="E872" s="159"/>
      <c r="F872" s="159"/>
      <c r="G872" s="159"/>
      <c r="H872" s="159"/>
      <c r="I872" s="159"/>
      <c r="J872" s="159"/>
      <c r="K872" s="159"/>
      <c r="L872" s="159"/>
      <c r="M872" s="159"/>
      <c r="N872" s="156"/>
      <c r="O872" s="156"/>
      <c r="P872" s="156"/>
      <c r="Q872"/>
      <c r="R872"/>
      <c r="S872"/>
      <c r="T872"/>
      <c r="U872"/>
      <c r="V872"/>
      <c r="W872"/>
      <c r="X872"/>
      <c r="Y872"/>
      <c r="Z872"/>
      <c r="AA872"/>
      <c r="AB872"/>
      <c r="AC872"/>
      <c r="AD872"/>
      <c r="AE872"/>
      <c r="AF872"/>
      <c r="AG872"/>
      <c r="AH872"/>
      <c r="AI872"/>
      <c r="AJ872"/>
      <c r="AK872"/>
      <c r="AL872"/>
      <c r="AM872"/>
      <c r="AN872"/>
      <c r="AO872"/>
      <c r="AP872"/>
      <c r="AQ872"/>
      <c r="AR872"/>
      <c r="AS872"/>
      <c r="AT872"/>
      <c r="AU872"/>
      <c r="AV872"/>
      <c r="AW872"/>
      <c r="AX872"/>
      <c r="AY872"/>
      <c r="AZ872"/>
      <c r="BA872"/>
      <c r="BB872"/>
      <c r="BC872"/>
      <c r="BD872"/>
      <c r="BE872"/>
      <c r="BF872"/>
      <c r="BG872"/>
      <c r="BH872"/>
      <c r="BI872"/>
      <c r="BJ872"/>
      <c r="BK872"/>
      <c r="BL872"/>
      <c r="BM872"/>
      <c r="BN872"/>
      <c r="BO872"/>
      <c r="BP872"/>
      <c r="BQ872"/>
      <c r="BR872"/>
      <c r="BS872"/>
      <c r="BT872"/>
      <c r="BU872"/>
      <c r="BV872"/>
      <c r="BW872"/>
      <c r="BX872"/>
      <c r="BY872"/>
      <c r="BZ872"/>
      <c r="CA872"/>
      <c r="CB872"/>
      <c r="CC872"/>
      <c r="CD872"/>
      <c r="CE872"/>
      <c r="CF872"/>
      <c r="CG872"/>
      <c r="CH872"/>
      <c r="CI872"/>
      <c r="CJ872"/>
      <c r="CK872"/>
      <c r="CL872"/>
      <c r="CM872"/>
      <c r="CN872"/>
      <c r="CO872"/>
      <c r="CP872"/>
      <c r="CQ872"/>
      <c r="CR872"/>
      <c r="CS872"/>
      <c r="CT872"/>
      <c r="CU872"/>
      <c r="CV872"/>
      <c r="CW872"/>
      <c r="CX872"/>
      <c r="CY872"/>
      <c r="CZ872"/>
      <c r="DA872"/>
      <c r="DB872"/>
      <c r="DC872"/>
      <c r="DD872"/>
      <c r="DE872"/>
      <c r="DF872"/>
      <c r="DG872"/>
      <c r="DH872"/>
      <c r="DI872"/>
      <c r="DJ872"/>
      <c r="DK872"/>
      <c r="DL872"/>
      <c r="DM872"/>
      <c r="DN872"/>
      <c r="DO872"/>
      <c r="DP872"/>
      <c r="DQ872"/>
      <c r="DR872"/>
      <c r="DS872"/>
      <c r="DT872"/>
      <c r="DU872"/>
      <c r="DV872"/>
      <c r="DW872"/>
      <c r="DX872"/>
      <c r="DY872"/>
      <c r="DZ872"/>
      <c r="EA872"/>
      <c r="EB872"/>
      <c r="EC872"/>
      <c r="ED872"/>
      <c r="EE872"/>
      <c r="EF872"/>
      <c r="EG872"/>
      <c r="EH872"/>
      <c r="EI872"/>
      <c r="EJ872"/>
      <c r="EK872"/>
      <c r="EL872"/>
      <c r="EM872"/>
      <c r="EN872"/>
      <c r="EO872"/>
      <c r="EP872"/>
      <c r="EQ872"/>
      <c r="ER872"/>
      <c r="ES872"/>
      <c r="ET872"/>
      <c r="EU872"/>
      <c r="EV872"/>
      <c r="EW872"/>
      <c r="EX872"/>
      <c r="EY872"/>
      <c r="EZ872"/>
      <c r="FA872"/>
      <c r="FB872"/>
      <c r="FC872"/>
      <c r="FD872"/>
      <c r="FE872"/>
      <c r="FF872"/>
      <c r="FG872"/>
      <c r="FH872"/>
      <c r="FI872"/>
      <c r="FJ872"/>
      <c r="FK872"/>
      <c r="FL872"/>
      <c r="FM872"/>
      <c r="FN872"/>
      <c r="FO872"/>
      <c r="FP872"/>
      <c r="FQ872"/>
      <c r="FR872"/>
      <c r="FS872"/>
      <c r="FT872"/>
      <c r="FU872"/>
      <c r="FV872"/>
      <c r="FW872"/>
      <c r="FX872"/>
      <c r="FY872"/>
      <c r="FZ872"/>
      <c r="GA872"/>
      <c r="GB872"/>
      <c r="GC872"/>
      <c r="GD872"/>
      <c r="GE872"/>
      <c r="GF872"/>
      <c r="GG872"/>
      <c r="GH872"/>
      <c r="GI872"/>
      <c r="GJ872"/>
      <c r="GK872"/>
      <c r="GL872"/>
      <c r="GM872"/>
      <c r="GN872"/>
      <c r="GO872"/>
      <c r="GP872"/>
      <c r="GQ872"/>
      <c r="GR872"/>
      <c r="GS872"/>
      <c r="GT872"/>
      <c r="GU872"/>
      <c r="GV872"/>
      <c r="GW872"/>
      <c r="GX872"/>
      <c r="GY872"/>
      <c r="GZ872"/>
      <c r="HA872"/>
      <c r="HB872"/>
      <c r="HC872"/>
      <c r="HD872"/>
      <c r="HE872"/>
      <c r="HF872"/>
      <c r="HG872"/>
      <c r="HH872"/>
      <c r="HI872"/>
      <c r="HJ872"/>
      <c r="HK872"/>
      <c r="HL872"/>
      <c r="HM872"/>
      <c r="HN872"/>
      <c r="HO872"/>
      <c r="HP872"/>
      <c r="HQ872"/>
      <c r="HR872"/>
      <c r="HS872"/>
      <c r="HT872"/>
      <c r="HU872"/>
      <c r="HV872"/>
      <c r="HW872"/>
      <c r="HX872"/>
      <c r="HY872"/>
      <c r="HZ872"/>
      <c r="IA872"/>
    </row>
    <row r="873" spans="1:235" ht="11.25">
      <c r="A873" s="2"/>
      <c r="B873" s="2"/>
      <c r="C873" s="2"/>
      <c r="D873" s="159"/>
      <c r="E873" s="159"/>
      <c r="F873" s="159"/>
      <c r="G873" s="159"/>
      <c r="H873" s="159"/>
      <c r="I873" s="159"/>
      <c r="J873" s="159"/>
      <c r="K873" s="159"/>
      <c r="L873" s="159"/>
      <c r="M873" s="159"/>
      <c r="N873" s="156"/>
      <c r="O873" s="156"/>
      <c r="P873" s="156"/>
      <c r="Q873"/>
      <c r="R873"/>
      <c r="S873"/>
      <c r="T873"/>
      <c r="U873"/>
      <c r="V873"/>
      <c r="W873"/>
      <c r="X873"/>
      <c r="Y873"/>
      <c r="Z873"/>
      <c r="AA873"/>
      <c r="AB873"/>
      <c r="AC873"/>
      <c r="AD873"/>
      <c r="AE873"/>
      <c r="AF873"/>
      <c r="AG873"/>
      <c r="AH873"/>
      <c r="AI873"/>
      <c r="AJ873"/>
      <c r="AK873"/>
      <c r="AL873"/>
      <c r="AM873"/>
      <c r="AN873"/>
      <c r="AO873"/>
      <c r="AP873"/>
      <c r="AQ873"/>
      <c r="AR873"/>
      <c r="AS873"/>
      <c r="AT873"/>
      <c r="AU873"/>
      <c r="AV873"/>
      <c r="AW873"/>
      <c r="AX873"/>
      <c r="AY873"/>
      <c r="AZ873"/>
      <c r="BA873"/>
      <c r="BB873"/>
      <c r="BC873"/>
      <c r="BD873"/>
      <c r="BE873"/>
      <c r="BF873"/>
      <c r="BG873"/>
      <c r="BH873"/>
      <c r="BI873"/>
      <c r="BJ873"/>
      <c r="BK873"/>
      <c r="BL873"/>
      <c r="BM873"/>
      <c r="BN873"/>
      <c r="BO873"/>
      <c r="BP873"/>
      <c r="BQ873"/>
      <c r="BR873"/>
      <c r="BS873"/>
      <c r="BT873"/>
      <c r="BU873"/>
      <c r="BV873"/>
      <c r="BW873"/>
      <c r="BX873"/>
      <c r="BY873"/>
      <c r="BZ873"/>
      <c r="CA873"/>
      <c r="CB873"/>
      <c r="CC873"/>
      <c r="CD873"/>
      <c r="CE873"/>
      <c r="CF873"/>
      <c r="CG873"/>
      <c r="CH873"/>
      <c r="CI873"/>
      <c r="CJ873"/>
      <c r="CK873"/>
      <c r="CL873"/>
      <c r="CM873"/>
      <c r="CN873"/>
      <c r="CO873"/>
      <c r="CP873"/>
      <c r="CQ873"/>
      <c r="CR873"/>
      <c r="CS873"/>
      <c r="CT873"/>
      <c r="CU873"/>
      <c r="CV873"/>
      <c r="CW873"/>
      <c r="CX873"/>
      <c r="CY873"/>
      <c r="CZ873"/>
      <c r="DA873"/>
      <c r="DB873"/>
      <c r="DC873"/>
      <c r="DD873"/>
      <c r="DE873"/>
      <c r="DF873"/>
      <c r="DG873"/>
      <c r="DH873"/>
      <c r="DI873"/>
      <c r="DJ873"/>
      <c r="DK873"/>
      <c r="DL873"/>
      <c r="DM873"/>
      <c r="DN873"/>
      <c r="DO873"/>
      <c r="DP873"/>
      <c r="DQ873"/>
      <c r="DR873"/>
      <c r="DS873"/>
      <c r="DT873"/>
      <c r="DU873"/>
      <c r="DV873"/>
      <c r="DW873"/>
      <c r="DX873"/>
      <c r="DY873"/>
      <c r="DZ873"/>
      <c r="EA873"/>
      <c r="EB873"/>
      <c r="EC873"/>
      <c r="ED873"/>
      <c r="EE873"/>
      <c r="EF873"/>
      <c r="EG873"/>
      <c r="EH873"/>
      <c r="EI873"/>
      <c r="EJ873"/>
      <c r="EK873"/>
      <c r="EL873"/>
      <c r="EM873"/>
      <c r="EN873"/>
      <c r="EO873"/>
      <c r="EP873"/>
      <c r="EQ873"/>
      <c r="ER873"/>
      <c r="ES873"/>
      <c r="ET873"/>
      <c r="EU873"/>
      <c r="EV873"/>
      <c r="EW873"/>
      <c r="EX873"/>
      <c r="EY873"/>
      <c r="EZ873"/>
      <c r="FA873"/>
      <c r="FB873"/>
      <c r="FC873"/>
      <c r="FD873"/>
      <c r="FE873"/>
      <c r="FF873"/>
      <c r="FG873"/>
      <c r="FH873"/>
      <c r="FI873"/>
      <c r="FJ873"/>
      <c r="FK873"/>
      <c r="FL873"/>
      <c r="FM873"/>
      <c r="FN873"/>
      <c r="FO873"/>
      <c r="FP873"/>
      <c r="FQ873"/>
      <c r="FR873"/>
      <c r="FS873"/>
      <c r="FT873"/>
      <c r="FU873"/>
      <c r="FV873"/>
      <c r="FW873"/>
      <c r="FX873"/>
      <c r="FY873"/>
      <c r="FZ873"/>
      <c r="GA873"/>
      <c r="GB873"/>
      <c r="GC873"/>
      <c r="GD873"/>
      <c r="GE873"/>
      <c r="GF873"/>
      <c r="GG873"/>
      <c r="GH873"/>
      <c r="GI873"/>
      <c r="GJ873"/>
      <c r="GK873"/>
      <c r="GL873"/>
      <c r="GM873"/>
      <c r="GN873"/>
      <c r="GO873"/>
      <c r="GP873"/>
      <c r="GQ873"/>
      <c r="GR873"/>
      <c r="GS873"/>
      <c r="GT873"/>
      <c r="GU873"/>
      <c r="GV873"/>
      <c r="GW873"/>
      <c r="GX873"/>
      <c r="GY873"/>
      <c r="GZ873"/>
      <c r="HA873"/>
      <c r="HB873"/>
      <c r="HC873"/>
      <c r="HD873"/>
      <c r="HE873"/>
      <c r="HF873"/>
      <c r="HG873"/>
      <c r="HH873"/>
      <c r="HI873"/>
      <c r="HJ873"/>
      <c r="HK873"/>
      <c r="HL873"/>
      <c r="HM873"/>
      <c r="HN873"/>
      <c r="HO873"/>
      <c r="HP873"/>
      <c r="HQ873"/>
      <c r="HR873"/>
      <c r="HS873"/>
      <c r="HT873"/>
      <c r="HU873"/>
      <c r="HV873"/>
      <c r="HW873"/>
      <c r="HX873"/>
      <c r="HY873"/>
      <c r="HZ873"/>
      <c r="IA873"/>
    </row>
    <row r="874" spans="1:235" ht="11.25">
      <c r="A874" s="2"/>
      <c r="B874" s="2"/>
      <c r="C874" s="2"/>
      <c r="D874" s="159"/>
      <c r="E874" s="159"/>
      <c r="F874" s="159"/>
      <c r="G874" s="159"/>
      <c r="H874" s="159"/>
      <c r="I874" s="159"/>
      <c r="J874" s="159"/>
      <c r="K874" s="159"/>
      <c r="L874" s="159"/>
      <c r="M874" s="159"/>
      <c r="N874" s="156"/>
      <c r="O874" s="156"/>
      <c r="P874" s="156"/>
      <c r="Q874"/>
      <c r="R874"/>
      <c r="S874"/>
      <c r="T874"/>
      <c r="U874"/>
      <c r="V874"/>
      <c r="W874"/>
      <c r="X874"/>
      <c r="Y874"/>
      <c r="Z874"/>
      <c r="AA874"/>
      <c r="AB874"/>
      <c r="AC874"/>
      <c r="AD874"/>
      <c r="AE874"/>
      <c r="AF874"/>
      <c r="AG874"/>
      <c r="AH874"/>
      <c r="AI874"/>
      <c r="AJ874"/>
      <c r="AK874"/>
      <c r="AL874"/>
      <c r="AM874"/>
      <c r="AN874"/>
      <c r="AO874"/>
      <c r="AP874"/>
      <c r="AQ874"/>
      <c r="AR874"/>
      <c r="AS874"/>
      <c r="AT874"/>
      <c r="AU874"/>
      <c r="AV874"/>
      <c r="AW874"/>
      <c r="AX874"/>
      <c r="AY874"/>
      <c r="AZ874"/>
      <c r="BA874"/>
      <c r="BB874"/>
      <c r="BC874"/>
      <c r="BD874"/>
      <c r="BE874"/>
      <c r="BF874"/>
      <c r="BG874"/>
      <c r="BH874"/>
      <c r="BI874"/>
      <c r="BJ874"/>
      <c r="BK874"/>
      <c r="BL874"/>
      <c r="BM874"/>
      <c r="BN874"/>
      <c r="BO874"/>
      <c r="BP874"/>
      <c r="BQ874"/>
      <c r="BR874"/>
      <c r="BS874"/>
      <c r="BT874"/>
      <c r="BU874"/>
      <c r="BV874"/>
      <c r="BW874"/>
      <c r="BX874"/>
      <c r="BY874"/>
      <c r="BZ874"/>
      <c r="CA874"/>
      <c r="CB874"/>
      <c r="CC874"/>
      <c r="CD874"/>
      <c r="CE874"/>
      <c r="CF874"/>
      <c r="CG874"/>
      <c r="CH874"/>
      <c r="CI874"/>
      <c r="CJ874"/>
      <c r="CK874"/>
      <c r="CL874"/>
      <c r="CM874"/>
      <c r="CN874"/>
      <c r="CO874"/>
      <c r="CP874"/>
      <c r="CQ874"/>
      <c r="CR874"/>
      <c r="CS874"/>
      <c r="CT874"/>
      <c r="CU874"/>
      <c r="CV874"/>
      <c r="CW874"/>
      <c r="CX874"/>
      <c r="CY874"/>
      <c r="CZ874"/>
      <c r="DA874"/>
      <c r="DB874"/>
      <c r="DC874"/>
      <c r="DD874"/>
      <c r="DE874"/>
      <c r="DF874"/>
      <c r="DG874"/>
      <c r="DH874"/>
      <c r="DI874"/>
      <c r="DJ874"/>
      <c r="DK874"/>
      <c r="DL874"/>
      <c r="DM874"/>
      <c r="DN874"/>
      <c r="DO874"/>
      <c r="DP874"/>
      <c r="DQ874"/>
      <c r="DR874"/>
      <c r="DS874"/>
      <c r="DT874"/>
      <c r="DU874"/>
      <c r="DV874"/>
      <c r="DW874"/>
      <c r="DX874"/>
      <c r="DY874"/>
      <c r="DZ874"/>
      <c r="EA874"/>
      <c r="EB874"/>
      <c r="EC874"/>
      <c r="ED874"/>
      <c r="EE874"/>
      <c r="EF874"/>
      <c r="EG874"/>
      <c r="EH874"/>
      <c r="EI874"/>
      <c r="EJ874"/>
      <c r="EK874"/>
      <c r="EL874"/>
      <c r="EM874"/>
      <c r="EN874"/>
      <c r="EO874"/>
      <c r="EP874"/>
      <c r="EQ874"/>
      <c r="ER874"/>
      <c r="ES874"/>
      <c r="ET874"/>
      <c r="EU874"/>
      <c r="EV874"/>
      <c r="EW874"/>
      <c r="EX874"/>
      <c r="EY874"/>
      <c r="EZ874"/>
      <c r="FA874"/>
      <c r="FB874"/>
      <c r="FC874"/>
      <c r="FD874"/>
      <c r="FE874"/>
      <c r="FF874"/>
      <c r="FG874"/>
      <c r="FH874"/>
      <c r="FI874"/>
      <c r="FJ874"/>
      <c r="FK874"/>
      <c r="FL874"/>
      <c r="FM874"/>
      <c r="FN874"/>
      <c r="FO874"/>
      <c r="FP874"/>
      <c r="FQ874"/>
      <c r="FR874"/>
      <c r="FS874"/>
      <c r="FT874"/>
      <c r="FU874"/>
      <c r="FV874"/>
      <c r="FW874"/>
      <c r="FX874"/>
      <c r="FY874"/>
      <c r="FZ874"/>
      <c r="GA874"/>
      <c r="GB874"/>
      <c r="GC874"/>
      <c r="GD874"/>
      <c r="GE874"/>
      <c r="GF874"/>
      <c r="GG874"/>
      <c r="GH874"/>
      <c r="GI874"/>
      <c r="GJ874"/>
      <c r="GK874"/>
      <c r="GL874"/>
      <c r="GM874"/>
      <c r="GN874"/>
      <c r="GO874"/>
      <c r="GP874"/>
      <c r="GQ874"/>
      <c r="GR874"/>
      <c r="GS874"/>
      <c r="GT874"/>
      <c r="GU874"/>
      <c r="GV874"/>
      <c r="GW874"/>
      <c r="GX874"/>
      <c r="GY874"/>
      <c r="GZ874"/>
      <c r="HA874"/>
      <c r="HB874"/>
      <c r="HC874"/>
      <c r="HD874"/>
      <c r="HE874"/>
      <c r="HF874"/>
      <c r="HG874"/>
      <c r="HH874"/>
      <c r="HI874"/>
      <c r="HJ874"/>
      <c r="HK874"/>
      <c r="HL874"/>
      <c r="HM874"/>
      <c r="HN874"/>
      <c r="HO874"/>
      <c r="HP874"/>
      <c r="HQ874"/>
      <c r="HR874"/>
      <c r="HS874"/>
      <c r="HT874"/>
      <c r="HU874"/>
      <c r="HV874"/>
      <c r="HW874"/>
      <c r="HX874"/>
      <c r="HY874"/>
      <c r="HZ874"/>
      <c r="IA874"/>
    </row>
    <row r="875" spans="1:235" ht="11.25">
      <c r="A875" s="2"/>
      <c r="B875" s="2"/>
      <c r="C875" s="2"/>
      <c r="D875" s="159"/>
      <c r="E875" s="159"/>
      <c r="F875" s="159"/>
      <c r="G875" s="159"/>
      <c r="H875" s="159"/>
      <c r="I875" s="159"/>
      <c r="J875" s="159"/>
      <c r="K875" s="159"/>
      <c r="L875" s="159"/>
      <c r="M875" s="159"/>
      <c r="N875" s="156"/>
      <c r="O875" s="156"/>
      <c r="P875" s="156"/>
      <c r="Q875"/>
      <c r="R875"/>
      <c r="S875"/>
      <c r="T875"/>
      <c r="U875"/>
      <c r="V875"/>
      <c r="W875"/>
      <c r="X875"/>
      <c r="Y875"/>
      <c r="Z875"/>
      <c r="AA875"/>
      <c r="AB875"/>
      <c r="AC875"/>
      <c r="AD875"/>
      <c r="AE875"/>
      <c r="AF875"/>
      <c r="AG875"/>
      <c r="AH875"/>
      <c r="AI875"/>
      <c r="AJ875"/>
      <c r="AK875"/>
      <c r="AL875"/>
      <c r="AM875"/>
      <c r="AN875"/>
      <c r="AO875"/>
      <c r="AP875"/>
      <c r="AQ875"/>
      <c r="AR875"/>
      <c r="AS875"/>
      <c r="AT875"/>
      <c r="AU875"/>
      <c r="AV875"/>
      <c r="AW875"/>
      <c r="AX875"/>
      <c r="AY875"/>
      <c r="AZ875"/>
      <c r="BA875"/>
      <c r="BB875"/>
      <c r="BC875"/>
      <c r="BD875"/>
      <c r="BE875"/>
      <c r="BF875"/>
      <c r="BG875"/>
      <c r="BH875"/>
      <c r="BI875"/>
      <c r="BJ875"/>
      <c r="BK875"/>
      <c r="BL875"/>
      <c r="BM875"/>
      <c r="BN875"/>
      <c r="BO875"/>
      <c r="BP875"/>
      <c r="BQ875"/>
      <c r="BR875"/>
      <c r="BS875"/>
      <c r="BT875"/>
      <c r="BU875"/>
      <c r="BV875"/>
      <c r="BW875"/>
      <c r="BX875"/>
      <c r="BY875"/>
      <c r="BZ875"/>
      <c r="CA875"/>
      <c r="CB875"/>
      <c r="CC875"/>
      <c r="CD875"/>
      <c r="CE875"/>
      <c r="CF875"/>
      <c r="CG875"/>
      <c r="CH875"/>
      <c r="CI875"/>
      <c r="CJ875"/>
      <c r="CK875"/>
      <c r="CL875"/>
      <c r="CM875"/>
      <c r="CN875"/>
      <c r="CO875"/>
      <c r="CP875"/>
      <c r="CQ875"/>
      <c r="CR875"/>
      <c r="CS875"/>
      <c r="CT875"/>
      <c r="CU875"/>
      <c r="CV875"/>
      <c r="CW875"/>
      <c r="CX875"/>
      <c r="CY875"/>
      <c r="CZ875"/>
      <c r="DA875"/>
      <c r="DB875"/>
      <c r="DC875"/>
      <c r="DD875"/>
      <c r="DE875"/>
      <c r="DF875"/>
      <c r="DG875"/>
      <c r="DH875"/>
      <c r="DI875"/>
      <c r="DJ875"/>
      <c r="DK875"/>
      <c r="DL875"/>
      <c r="DM875"/>
      <c r="DN875"/>
      <c r="DO875"/>
      <c r="DP875"/>
      <c r="DQ875"/>
      <c r="DR875"/>
      <c r="DS875"/>
      <c r="DT875"/>
      <c r="DU875"/>
      <c r="DV875"/>
      <c r="DW875"/>
      <c r="DX875"/>
      <c r="DY875"/>
      <c r="DZ875"/>
      <c r="EA875"/>
      <c r="EB875"/>
      <c r="EC875"/>
      <c r="ED875"/>
      <c r="EE875"/>
      <c r="EF875"/>
      <c r="EG875"/>
      <c r="EH875"/>
      <c r="EI875"/>
      <c r="EJ875"/>
      <c r="EK875"/>
      <c r="EL875"/>
      <c r="EM875"/>
      <c r="EN875"/>
      <c r="EO875"/>
      <c r="EP875"/>
      <c r="EQ875"/>
      <c r="ER875"/>
      <c r="ES875"/>
      <c r="ET875"/>
      <c r="EU875"/>
      <c r="EV875"/>
      <c r="EW875"/>
      <c r="EX875"/>
      <c r="EY875"/>
      <c r="EZ875"/>
      <c r="FA875"/>
      <c r="FB875"/>
      <c r="FC875"/>
      <c r="FD875"/>
      <c r="FE875"/>
      <c r="FF875"/>
      <c r="FG875"/>
      <c r="FH875"/>
      <c r="FI875"/>
      <c r="FJ875"/>
      <c r="FK875"/>
      <c r="FL875"/>
      <c r="FM875"/>
      <c r="FN875"/>
      <c r="FO875"/>
      <c r="FP875"/>
      <c r="FQ875"/>
      <c r="FR875"/>
      <c r="FS875"/>
      <c r="FT875"/>
      <c r="FU875"/>
      <c r="FV875"/>
      <c r="FW875"/>
      <c r="FX875"/>
      <c r="FY875"/>
      <c r="FZ875"/>
      <c r="GA875"/>
      <c r="GB875"/>
      <c r="GC875"/>
      <c r="GD875"/>
      <c r="GE875"/>
      <c r="GF875"/>
      <c r="GG875"/>
      <c r="GH875"/>
      <c r="GI875"/>
      <c r="GJ875"/>
      <c r="GK875"/>
      <c r="GL875"/>
      <c r="GM875"/>
      <c r="GN875"/>
      <c r="GO875"/>
      <c r="GP875"/>
      <c r="GQ875"/>
      <c r="GR875"/>
      <c r="GS875"/>
      <c r="GT875"/>
      <c r="GU875"/>
      <c r="GV875"/>
      <c r="GW875"/>
      <c r="GX875"/>
      <c r="GY875"/>
      <c r="GZ875"/>
      <c r="HA875"/>
      <c r="HB875"/>
      <c r="HC875"/>
      <c r="HD875"/>
      <c r="HE875"/>
      <c r="HF875"/>
      <c r="HG875"/>
      <c r="HH875"/>
      <c r="HI875"/>
      <c r="HJ875"/>
      <c r="HK875"/>
      <c r="HL875"/>
      <c r="HM875"/>
      <c r="HN875"/>
      <c r="HO875"/>
      <c r="HP875"/>
      <c r="HQ875"/>
      <c r="HR875"/>
      <c r="HS875"/>
      <c r="HT875"/>
      <c r="HU875"/>
      <c r="HV875"/>
      <c r="HW875"/>
      <c r="HX875"/>
      <c r="HY875"/>
      <c r="HZ875"/>
      <c r="IA875"/>
    </row>
    <row r="876" spans="1:235" ht="11.25">
      <c r="A876" s="2"/>
      <c r="B876" s="2"/>
      <c r="C876" s="2"/>
      <c r="D876" s="159"/>
      <c r="E876" s="159"/>
      <c r="F876" s="159"/>
      <c r="G876" s="159"/>
      <c r="H876" s="159"/>
      <c r="I876" s="159"/>
      <c r="J876" s="159"/>
      <c r="K876" s="159"/>
      <c r="L876" s="159"/>
      <c r="M876" s="159"/>
      <c r="N876" s="156"/>
      <c r="O876" s="156"/>
      <c r="P876" s="156"/>
      <c r="Q876"/>
      <c r="R876"/>
      <c r="S876"/>
      <c r="T876"/>
      <c r="U876"/>
      <c r="V876"/>
      <c r="W876"/>
      <c r="X876"/>
      <c r="Y876"/>
      <c r="Z876"/>
      <c r="AA876"/>
      <c r="AB876"/>
      <c r="AC876"/>
      <c r="AD876"/>
      <c r="AE876"/>
      <c r="AF876"/>
      <c r="AG876"/>
      <c r="AH876"/>
      <c r="AI876"/>
      <c r="AJ876"/>
      <c r="AK876"/>
      <c r="AL876"/>
      <c r="AM876"/>
      <c r="AN876"/>
      <c r="AO876"/>
      <c r="AP876"/>
      <c r="AQ876"/>
      <c r="AR876"/>
      <c r="AS876"/>
      <c r="AT876"/>
      <c r="AU876"/>
      <c r="AV876"/>
      <c r="AW876"/>
      <c r="AX876"/>
      <c r="AY876"/>
      <c r="AZ876"/>
      <c r="BA876"/>
      <c r="BB876"/>
      <c r="BC876"/>
      <c r="BD876"/>
      <c r="BE876"/>
      <c r="BF876"/>
      <c r="BG876"/>
      <c r="BH876"/>
      <c r="BI876"/>
      <c r="BJ876"/>
      <c r="BK876"/>
      <c r="BL876"/>
      <c r="BM876"/>
      <c r="BN876"/>
      <c r="BO876"/>
      <c r="BP876"/>
      <c r="BQ876"/>
      <c r="BR876"/>
      <c r="BS876"/>
      <c r="BT876"/>
      <c r="BU876"/>
      <c r="BV876"/>
      <c r="BW876"/>
      <c r="BX876"/>
      <c r="BY876"/>
      <c r="BZ876"/>
      <c r="CA876"/>
      <c r="CB876"/>
      <c r="CC876"/>
      <c r="CD876"/>
      <c r="CE876"/>
      <c r="CF876"/>
      <c r="CG876"/>
      <c r="CH876"/>
      <c r="CI876"/>
      <c r="CJ876"/>
      <c r="CK876"/>
      <c r="CL876"/>
      <c r="CM876"/>
      <c r="CN876"/>
      <c r="CO876"/>
      <c r="CP876"/>
      <c r="CQ876"/>
      <c r="CR876"/>
      <c r="CS876"/>
      <c r="CT876"/>
      <c r="CU876"/>
      <c r="CV876"/>
      <c r="CW876"/>
      <c r="CX876"/>
      <c r="CY876"/>
      <c r="CZ876"/>
      <c r="DA876"/>
      <c r="DB876"/>
      <c r="DC876"/>
      <c r="DD876"/>
      <c r="DE876"/>
      <c r="DF876"/>
      <c r="DG876"/>
      <c r="DH876"/>
      <c r="DI876"/>
      <c r="DJ876"/>
      <c r="DK876"/>
      <c r="DL876"/>
      <c r="DM876"/>
      <c r="DN876"/>
      <c r="DO876"/>
      <c r="DP876"/>
      <c r="DQ876"/>
      <c r="DR876"/>
      <c r="DS876"/>
      <c r="DT876"/>
      <c r="DU876"/>
      <c r="DV876"/>
      <c r="DW876"/>
      <c r="DX876"/>
      <c r="DY876"/>
      <c r="DZ876"/>
      <c r="EA876"/>
      <c r="EB876"/>
      <c r="EC876"/>
      <c r="ED876"/>
      <c r="EE876"/>
      <c r="EF876"/>
      <c r="EG876"/>
      <c r="EH876"/>
      <c r="EI876"/>
      <c r="EJ876"/>
      <c r="EK876"/>
      <c r="EL876"/>
      <c r="EM876"/>
      <c r="EN876"/>
      <c r="EO876"/>
      <c r="EP876"/>
      <c r="EQ876"/>
      <c r="ER876"/>
      <c r="ES876"/>
      <c r="ET876"/>
      <c r="EU876"/>
      <c r="EV876"/>
      <c r="EW876"/>
      <c r="EX876"/>
      <c r="EY876"/>
      <c r="EZ876"/>
      <c r="FA876"/>
      <c r="FB876"/>
      <c r="FC876"/>
      <c r="FD876"/>
      <c r="FE876"/>
      <c r="FF876"/>
      <c r="FG876"/>
      <c r="FH876"/>
      <c r="FI876"/>
      <c r="FJ876"/>
      <c r="FK876"/>
      <c r="FL876"/>
      <c r="FM876"/>
      <c r="FN876"/>
      <c r="FO876"/>
      <c r="FP876"/>
      <c r="FQ876"/>
      <c r="FR876"/>
      <c r="FS876"/>
      <c r="FT876"/>
      <c r="FU876"/>
      <c r="FV876"/>
      <c r="FW876"/>
      <c r="FX876"/>
      <c r="FY876"/>
      <c r="FZ876"/>
      <c r="GA876"/>
      <c r="GB876"/>
      <c r="GC876"/>
      <c r="GD876"/>
      <c r="GE876"/>
      <c r="GF876"/>
      <c r="GG876"/>
      <c r="GH876"/>
      <c r="GI876"/>
      <c r="GJ876"/>
      <c r="GK876"/>
      <c r="GL876"/>
      <c r="GM876"/>
      <c r="GN876"/>
      <c r="GO876"/>
      <c r="GP876"/>
      <c r="GQ876"/>
      <c r="GR876"/>
      <c r="GS876"/>
      <c r="GT876"/>
      <c r="GU876"/>
      <c r="GV876"/>
      <c r="GW876"/>
      <c r="GX876"/>
      <c r="GY876"/>
      <c r="GZ876"/>
      <c r="HA876"/>
      <c r="HB876"/>
      <c r="HC876"/>
      <c r="HD876"/>
      <c r="HE876"/>
      <c r="HF876"/>
      <c r="HG876"/>
      <c r="HH876"/>
      <c r="HI876"/>
      <c r="HJ876"/>
      <c r="HK876"/>
      <c r="HL876"/>
      <c r="HM876"/>
      <c r="HN876"/>
      <c r="HO876"/>
      <c r="HP876"/>
      <c r="HQ876"/>
      <c r="HR876"/>
      <c r="HS876"/>
      <c r="HT876"/>
      <c r="HU876"/>
      <c r="HV876"/>
      <c r="HW876"/>
      <c r="HX876"/>
      <c r="HY876"/>
      <c r="HZ876"/>
      <c r="IA876"/>
    </row>
    <row r="877" spans="1:235" ht="11.25">
      <c r="A877" s="2"/>
      <c r="B877" s="2"/>
      <c r="C877" s="2"/>
      <c r="D877" s="159"/>
      <c r="E877" s="159"/>
      <c r="F877" s="159"/>
      <c r="G877" s="159"/>
      <c r="H877" s="159"/>
      <c r="I877" s="159"/>
      <c r="J877" s="159"/>
      <c r="K877" s="159"/>
      <c r="L877" s="159"/>
      <c r="M877" s="159"/>
      <c r="N877" s="156"/>
      <c r="O877" s="156"/>
      <c r="P877" s="156"/>
      <c r="Q877"/>
      <c r="R877"/>
      <c r="S877"/>
      <c r="T877"/>
      <c r="U877"/>
      <c r="V877"/>
      <c r="W877"/>
      <c r="X877"/>
      <c r="Y877"/>
      <c r="Z877"/>
      <c r="AA877"/>
      <c r="AB877"/>
      <c r="AC877"/>
      <c r="AD877"/>
      <c r="AE877"/>
      <c r="AF877"/>
      <c r="AG877"/>
      <c r="AH877"/>
      <c r="AI877"/>
      <c r="AJ877"/>
      <c r="AK877"/>
      <c r="AL877"/>
      <c r="AM877"/>
      <c r="AN877"/>
      <c r="AO877"/>
      <c r="AP877"/>
      <c r="AQ877"/>
      <c r="AR877"/>
      <c r="AS877"/>
      <c r="AT877"/>
      <c r="AU877"/>
      <c r="AV877"/>
      <c r="AW877"/>
      <c r="AX877"/>
      <c r="AY877"/>
      <c r="AZ877"/>
      <c r="BA877"/>
      <c r="BB877"/>
      <c r="BC877"/>
      <c r="BD877"/>
      <c r="BE877"/>
      <c r="BF877"/>
      <c r="BG877"/>
      <c r="BH877"/>
      <c r="BI877"/>
      <c r="BJ877"/>
      <c r="BK877"/>
      <c r="BL877"/>
      <c r="BM877"/>
      <c r="BN877"/>
      <c r="BO877"/>
      <c r="BP877"/>
      <c r="BQ877"/>
      <c r="BR877"/>
      <c r="BS877"/>
      <c r="BT877"/>
      <c r="BU877"/>
      <c r="BV877"/>
      <c r="BW877"/>
      <c r="BX877"/>
      <c r="BY877"/>
      <c r="BZ877"/>
      <c r="CA877"/>
      <c r="CB877"/>
      <c r="CC877"/>
      <c r="CD877"/>
      <c r="CE877"/>
      <c r="CF877"/>
      <c r="CG877"/>
      <c r="CH877"/>
      <c r="CI877"/>
      <c r="CJ877"/>
      <c r="CK877"/>
      <c r="CL877"/>
      <c r="CM877"/>
      <c r="CN877"/>
      <c r="CO877"/>
      <c r="CP877"/>
      <c r="CQ877"/>
      <c r="CR877"/>
      <c r="CS877"/>
      <c r="CT877"/>
      <c r="CU877"/>
      <c r="CV877"/>
      <c r="CW877"/>
      <c r="CX877"/>
      <c r="CY877"/>
      <c r="CZ877"/>
      <c r="DA877"/>
      <c r="DB877"/>
      <c r="DC877"/>
      <c r="DD877"/>
      <c r="DE877"/>
      <c r="DF877"/>
      <c r="DG877"/>
      <c r="DH877"/>
      <c r="DI877"/>
      <c r="DJ877"/>
      <c r="DK877"/>
      <c r="DL877"/>
      <c r="DM877"/>
      <c r="DN877"/>
      <c r="DO877"/>
      <c r="DP877"/>
      <c r="DQ877"/>
      <c r="DR877"/>
      <c r="DS877"/>
      <c r="DT877"/>
      <c r="DU877"/>
      <c r="DV877"/>
      <c r="DW877"/>
      <c r="DX877"/>
      <c r="DY877"/>
      <c r="DZ877"/>
      <c r="EA877"/>
      <c r="EB877"/>
      <c r="EC877"/>
      <c r="ED877"/>
      <c r="EE877"/>
      <c r="EF877"/>
      <c r="EG877"/>
      <c r="EH877"/>
      <c r="EI877"/>
      <c r="EJ877"/>
      <c r="EK877"/>
      <c r="EL877"/>
      <c r="EM877"/>
      <c r="EN877"/>
      <c r="EO877"/>
      <c r="EP877"/>
      <c r="EQ877"/>
      <c r="ER877"/>
      <c r="ES877"/>
      <c r="ET877"/>
      <c r="EU877"/>
      <c r="EV877"/>
      <c r="EW877"/>
      <c r="EX877"/>
      <c r="EY877"/>
      <c r="EZ877"/>
      <c r="FA877"/>
      <c r="FB877"/>
      <c r="FC877"/>
      <c r="FD877"/>
      <c r="FE877"/>
      <c r="FF877"/>
      <c r="FG877"/>
      <c r="FH877"/>
      <c r="FI877"/>
      <c r="FJ877"/>
      <c r="FK877"/>
      <c r="FL877"/>
      <c r="FM877"/>
      <c r="FN877"/>
      <c r="FO877"/>
      <c r="FP877"/>
      <c r="FQ877"/>
      <c r="FR877"/>
      <c r="FS877"/>
      <c r="FT877"/>
      <c r="FU877"/>
      <c r="FV877"/>
      <c r="FW877"/>
      <c r="FX877"/>
      <c r="FY877"/>
      <c r="FZ877"/>
      <c r="GA877"/>
      <c r="GB877"/>
      <c r="GC877"/>
      <c r="GD877"/>
      <c r="GE877"/>
      <c r="GF877"/>
      <c r="GG877"/>
      <c r="GH877"/>
      <c r="GI877"/>
      <c r="GJ877"/>
      <c r="GK877"/>
      <c r="GL877"/>
      <c r="GM877"/>
      <c r="GN877"/>
      <c r="GO877"/>
      <c r="GP877"/>
      <c r="GQ877"/>
      <c r="GR877"/>
      <c r="GS877"/>
      <c r="GT877"/>
      <c r="GU877"/>
      <c r="GV877"/>
      <c r="GW877"/>
      <c r="GX877"/>
      <c r="GY877"/>
      <c r="GZ877"/>
      <c r="HA877"/>
      <c r="HB877"/>
      <c r="HC877"/>
      <c r="HD877"/>
      <c r="HE877"/>
      <c r="HF877"/>
      <c r="HG877"/>
      <c r="HH877"/>
      <c r="HI877"/>
      <c r="HJ877"/>
      <c r="HK877"/>
      <c r="HL877"/>
      <c r="HM877"/>
      <c r="HN877"/>
      <c r="HO877"/>
      <c r="HP877"/>
      <c r="HQ877"/>
      <c r="HR877"/>
      <c r="HS877"/>
      <c r="HT877"/>
      <c r="HU877"/>
      <c r="HV877"/>
      <c r="HW877"/>
      <c r="HX877"/>
      <c r="HY877"/>
      <c r="HZ877"/>
      <c r="IA877"/>
    </row>
    <row r="878" spans="1:235" ht="11.25">
      <c r="A878" s="2"/>
      <c r="B878" s="2"/>
      <c r="C878" s="2"/>
      <c r="D878" s="159"/>
      <c r="E878" s="159"/>
      <c r="F878" s="159"/>
      <c r="G878" s="159"/>
      <c r="H878" s="159"/>
      <c r="I878" s="159"/>
      <c r="J878" s="159"/>
      <c r="K878" s="159"/>
      <c r="L878" s="159"/>
      <c r="M878" s="159"/>
      <c r="N878" s="156"/>
      <c r="O878" s="156"/>
      <c r="P878" s="156"/>
      <c r="Q878"/>
      <c r="R878"/>
      <c r="S878"/>
      <c r="T878"/>
      <c r="U878"/>
      <c r="V878"/>
      <c r="W878"/>
      <c r="X878"/>
      <c r="Y878"/>
      <c r="Z878"/>
      <c r="AA878"/>
      <c r="AB878"/>
      <c r="AC878"/>
      <c r="AD878"/>
      <c r="AE878"/>
      <c r="AF878"/>
      <c r="AG878"/>
      <c r="AH878"/>
      <c r="AI878"/>
      <c r="AJ878"/>
      <c r="AK878"/>
      <c r="AL878"/>
      <c r="AM878"/>
      <c r="AN878"/>
      <c r="AO878"/>
      <c r="AP878"/>
      <c r="AQ878"/>
      <c r="AR878"/>
      <c r="AS878"/>
      <c r="AT878"/>
      <c r="AU878"/>
      <c r="AV878"/>
      <c r="AW878"/>
      <c r="AX878"/>
      <c r="AY878"/>
      <c r="AZ878"/>
      <c r="BA878"/>
      <c r="BB878"/>
      <c r="BC878"/>
      <c r="BD878"/>
      <c r="BE878"/>
      <c r="BF878"/>
      <c r="BG878"/>
      <c r="BH878"/>
      <c r="BI878"/>
      <c r="BJ878"/>
      <c r="BK878"/>
      <c r="BL878"/>
      <c r="BM878"/>
      <c r="BN878"/>
      <c r="BO878"/>
      <c r="BP878"/>
      <c r="BQ878"/>
      <c r="BR878"/>
      <c r="BS878"/>
      <c r="BT878"/>
      <c r="BU878"/>
      <c r="BV878"/>
      <c r="BW878"/>
      <c r="BX878"/>
      <c r="BY878"/>
      <c r="BZ878"/>
      <c r="CA878"/>
      <c r="CB878"/>
      <c r="CC878"/>
      <c r="CD878"/>
      <c r="CE878"/>
      <c r="CF878"/>
      <c r="CG878"/>
      <c r="CH878"/>
      <c r="CI878"/>
      <c r="CJ878"/>
      <c r="CK878"/>
      <c r="CL878"/>
      <c r="CM878"/>
      <c r="CN878"/>
      <c r="CO878"/>
      <c r="CP878"/>
      <c r="CQ878"/>
      <c r="CR878"/>
      <c r="CS878"/>
      <c r="CT878"/>
      <c r="CU878"/>
      <c r="CV878"/>
      <c r="CW878"/>
      <c r="CX878"/>
      <c r="CY878"/>
      <c r="CZ878"/>
      <c r="DA878"/>
      <c r="DB878"/>
      <c r="DC878"/>
      <c r="DD878"/>
      <c r="DE878"/>
      <c r="DF878"/>
      <c r="DG878"/>
      <c r="DH878"/>
      <c r="DI878"/>
      <c r="DJ878"/>
      <c r="DK878"/>
      <c r="DL878"/>
      <c r="DM878"/>
      <c r="DN878"/>
      <c r="DO878"/>
      <c r="DP878"/>
      <c r="DQ878"/>
      <c r="DR878"/>
      <c r="DS878"/>
      <c r="DT878"/>
      <c r="DU878"/>
      <c r="DV878"/>
      <c r="DW878"/>
      <c r="DX878"/>
      <c r="DY878"/>
      <c r="DZ878"/>
      <c r="EA878"/>
      <c r="EB878"/>
      <c r="EC878"/>
      <c r="ED878"/>
      <c r="EE878"/>
      <c r="EF878"/>
      <c r="EG878"/>
      <c r="EH878"/>
      <c r="EI878"/>
      <c r="EJ878"/>
      <c r="EK878"/>
      <c r="EL878"/>
      <c r="EM878"/>
      <c r="EN878"/>
      <c r="EO878"/>
      <c r="EP878"/>
      <c r="EQ878"/>
      <c r="ER878"/>
      <c r="ES878"/>
      <c r="ET878"/>
      <c r="EU878"/>
      <c r="EV878"/>
      <c r="EW878"/>
      <c r="EX878"/>
      <c r="EY878"/>
      <c r="EZ878"/>
      <c r="FA878"/>
      <c r="FB878"/>
      <c r="FC878"/>
      <c r="FD878"/>
      <c r="FE878"/>
      <c r="FF878"/>
      <c r="FG878"/>
      <c r="FH878"/>
      <c r="FI878"/>
      <c r="FJ878"/>
      <c r="FK878"/>
      <c r="FL878"/>
      <c r="FM878"/>
      <c r="FN878"/>
      <c r="FO878"/>
      <c r="FP878"/>
      <c r="FQ878"/>
      <c r="FR878"/>
      <c r="FS878"/>
      <c r="FT878"/>
      <c r="FU878"/>
      <c r="FV878"/>
      <c r="FW878"/>
      <c r="FX878"/>
      <c r="FY878"/>
      <c r="FZ878"/>
      <c r="GA878"/>
      <c r="GB878"/>
      <c r="GC878"/>
      <c r="GD878"/>
      <c r="GE878"/>
      <c r="GF878"/>
      <c r="GG878"/>
      <c r="GH878"/>
      <c r="GI878"/>
      <c r="GJ878"/>
      <c r="GK878"/>
      <c r="GL878"/>
      <c r="GM878"/>
      <c r="GN878"/>
      <c r="GO878"/>
      <c r="GP878"/>
      <c r="GQ878"/>
      <c r="GR878"/>
      <c r="GS878"/>
      <c r="GT878"/>
      <c r="GU878"/>
      <c r="GV878"/>
      <c r="GW878"/>
      <c r="GX878"/>
      <c r="GY878"/>
      <c r="GZ878"/>
      <c r="HA878"/>
      <c r="HB878"/>
      <c r="HC878"/>
      <c r="HD878"/>
      <c r="HE878"/>
      <c r="HF878"/>
      <c r="HG878"/>
      <c r="HH878"/>
      <c r="HI878"/>
      <c r="HJ878"/>
      <c r="HK878"/>
      <c r="HL878"/>
      <c r="HM878"/>
      <c r="HN878"/>
      <c r="HO878"/>
      <c r="HP878"/>
      <c r="HQ878"/>
      <c r="HR878"/>
      <c r="HS878"/>
      <c r="HT878"/>
      <c r="HU878"/>
      <c r="HV878"/>
      <c r="HW878"/>
      <c r="HX878"/>
      <c r="HY878"/>
      <c r="HZ878"/>
      <c r="IA878"/>
    </row>
    <row r="879" spans="1:235" ht="11.25">
      <c r="A879" s="2"/>
      <c r="B879" s="2"/>
      <c r="C879" s="2"/>
      <c r="D879" s="159"/>
      <c r="E879" s="159"/>
      <c r="F879" s="159"/>
      <c r="G879" s="159"/>
      <c r="H879" s="159"/>
      <c r="I879" s="159"/>
      <c r="J879" s="159"/>
      <c r="K879" s="159"/>
      <c r="L879" s="159"/>
      <c r="M879" s="159"/>
      <c r="N879" s="156"/>
      <c r="O879" s="156"/>
      <c r="P879" s="156"/>
      <c r="Q879"/>
      <c r="R879"/>
      <c r="S879"/>
      <c r="T879"/>
      <c r="U879"/>
      <c r="V879"/>
      <c r="W879"/>
      <c r="X879"/>
      <c r="Y879"/>
      <c r="Z879"/>
      <c r="AA879"/>
      <c r="AB879"/>
      <c r="AC879"/>
      <c r="AD879"/>
      <c r="AE879"/>
      <c r="AF879"/>
      <c r="AG879"/>
      <c r="AH879"/>
      <c r="AI879"/>
      <c r="AJ879"/>
      <c r="AK879"/>
      <c r="AL879"/>
      <c r="AM879"/>
      <c r="AN879"/>
      <c r="AO879"/>
      <c r="AP879"/>
      <c r="AQ879"/>
      <c r="AR879"/>
      <c r="AS879"/>
      <c r="AT879"/>
      <c r="AU879"/>
      <c r="AV879"/>
      <c r="AW879"/>
      <c r="AX879"/>
      <c r="AY879"/>
      <c r="AZ879"/>
      <c r="BA879"/>
      <c r="BB879"/>
      <c r="BC879"/>
      <c r="BD879"/>
      <c r="BE879"/>
      <c r="BF879"/>
      <c r="BG879"/>
      <c r="BH879"/>
      <c r="BI879"/>
      <c r="BJ879"/>
      <c r="BK879"/>
      <c r="BL879"/>
      <c r="BM879"/>
      <c r="BN879"/>
      <c r="BO879"/>
      <c r="BP879"/>
      <c r="BQ879"/>
      <c r="BR879"/>
      <c r="BS879"/>
      <c r="BT879"/>
      <c r="BU879"/>
      <c r="BV879"/>
      <c r="BW879"/>
      <c r="BX879"/>
      <c r="BY879"/>
      <c r="BZ879"/>
      <c r="CA879"/>
      <c r="CB879"/>
      <c r="CC879"/>
      <c r="CD879"/>
      <c r="CE879"/>
      <c r="CF879"/>
      <c r="CG879"/>
      <c r="CH879"/>
      <c r="CI879"/>
      <c r="CJ879"/>
      <c r="CK879"/>
      <c r="CL879"/>
      <c r="CM879"/>
      <c r="CN879"/>
      <c r="CO879"/>
      <c r="CP879"/>
      <c r="CQ879"/>
      <c r="CR879"/>
      <c r="CS879"/>
      <c r="CT879"/>
      <c r="CU879"/>
      <c r="CV879"/>
      <c r="CW879"/>
      <c r="CX879"/>
      <c r="CY879"/>
      <c r="CZ879"/>
      <c r="DA879"/>
      <c r="DB879"/>
      <c r="DC879"/>
      <c r="DD879"/>
      <c r="DE879"/>
      <c r="DF879"/>
      <c r="DG879"/>
      <c r="DH879"/>
      <c r="DI879"/>
      <c r="DJ879"/>
      <c r="DK879"/>
      <c r="DL879"/>
      <c r="DM879"/>
      <c r="DN879"/>
      <c r="DO879"/>
      <c r="DP879"/>
      <c r="DQ879"/>
      <c r="DR879"/>
      <c r="DS879"/>
      <c r="DT879"/>
      <c r="DU879"/>
      <c r="DV879"/>
      <c r="DW879"/>
      <c r="DX879"/>
      <c r="DY879"/>
      <c r="DZ879"/>
      <c r="EA879"/>
      <c r="EB879"/>
      <c r="EC879"/>
      <c r="ED879"/>
      <c r="EE879"/>
      <c r="EF879"/>
      <c r="EG879"/>
      <c r="EH879"/>
      <c r="EI879"/>
      <c r="EJ879"/>
      <c r="EK879"/>
      <c r="EL879"/>
      <c r="EM879"/>
      <c r="EN879"/>
      <c r="EO879"/>
      <c r="EP879"/>
      <c r="EQ879"/>
      <c r="ER879"/>
      <c r="ES879"/>
      <c r="ET879"/>
      <c r="EU879"/>
      <c r="EV879"/>
      <c r="EW879"/>
      <c r="EX879"/>
      <c r="EY879"/>
      <c r="EZ879"/>
      <c r="FA879"/>
      <c r="FB879"/>
      <c r="FC879"/>
      <c r="FD879"/>
      <c r="FE879"/>
      <c r="FF879"/>
      <c r="FG879"/>
      <c r="FH879"/>
      <c r="FI879"/>
      <c r="FJ879"/>
      <c r="FK879"/>
      <c r="FL879"/>
      <c r="FM879"/>
      <c r="FN879"/>
      <c r="FO879"/>
      <c r="FP879"/>
      <c r="FQ879"/>
      <c r="FR879"/>
      <c r="FS879"/>
      <c r="FT879"/>
      <c r="FU879"/>
      <c r="FV879"/>
      <c r="FW879"/>
      <c r="FX879"/>
      <c r="FY879"/>
      <c r="FZ879"/>
      <c r="GA879"/>
      <c r="GB879"/>
      <c r="GC879"/>
      <c r="GD879"/>
      <c r="GE879"/>
      <c r="GF879"/>
      <c r="GG879"/>
      <c r="GH879"/>
      <c r="GI879"/>
      <c r="GJ879"/>
      <c r="GK879"/>
      <c r="GL879"/>
      <c r="GM879"/>
      <c r="GN879"/>
      <c r="GO879"/>
      <c r="GP879"/>
      <c r="GQ879"/>
      <c r="GR879"/>
      <c r="GS879"/>
      <c r="GT879"/>
      <c r="GU879"/>
      <c r="GV879"/>
      <c r="GW879"/>
      <c r="GX879"/>
      <c r="GY879"/>
      <c r="GZ879"/>
      <c r="HA879"/>
      <c r="HB879"/>
      <c r="HC879"/>
      <c r="HD879"/>
      <c r="HE879"/>
      <c r="HF879"/>
      <c r="HG879"/>
      <c r="HH879"/>
      <c r="HI879"/>
      <c r="HJ879"/>
      <c r="HK879"/>
      <c r="HL879"/>
      <c r="HM879"/>
      <c r="HN879"/>
      <c r="HO879"/>
      <c r="HP879"/>
      <c r="HQ879"/>
      <c r="HR879"/>
      <c r="HS879"/>
      <c r="HT879"/>
      <c r="HU879"/>
      <c r="HV879"/>
      <c r="HW879"/>
      <c r="HX879"/>
      <c r="HY879"/>
      <c r="HZ879"/>
      <c r="IA879"/>
    </row>
    <row r="880" spans="1:235" ht="11.25">
      <c r="A880" s="2"/>
      <c r="B880" s="2"/>
      <c r="C880" s="2"/>
      <c r="D880" s="159"/>
      <c r="E880" s="159"/>
      <c r="F880" s="159"/>
      <c r="G880" s="159"/>
      <c r="H880" s="159"/>
      <c r="I880" s="159"/>
      <c r="J880" s="159"/>
      <c r="K880" s="159"/>
      <c r="L880" s="159"/>
      <c r="M880" s="159"/>
      <c r="N880" s="156"/>
      <c r="O880" s="156"/>
      <c r="P880" s="156"/>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c r="HU880"/>
      <c r="HV880"/>
      <c r="HW880"/>
      <c r="HX880"/>
      <c r="HY880"/>
      <c r="HZ880"/>
      <c r="IA880"/>
    </row>
    <row r="881" spans="1:235" ht="11.25">
      <c r="A881" s="2"/>
      <c r="B881" s="2"/>
      <c r="C881" s="2"/>
      <c r="D881" s="159"/>
      <c r="E881" s="159"/>
      <c r="F881" s="159"/>
      <c r="G881" s="159"/>
      <c r="H881" s="159"/>
      <c r="I881" s="159"/>
      <c r="J881" s="159"/>
      <c r="K881" s="159"/>
      <c r="L881" s="159"/>
      <c r="M881" s="159"/>
      <c r="N881" s="156"/>
      <c r="O881" s="156"/>
      <c r="P881" s="156"/>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c r="HU881"/>
      <c r="HV881"/>
      <c r="HW881"/>
      <c r="HX881"/>
      <c r="HY881"/>
      <c r="HZ881"/>
      <c r="IA881"/>
    </row>
    <row r="882" spans="1:235" ht="11.25">
      <c r="A882" s="2"/>
      <c r="B882" s="2"/>
      <c r="C882" s="2"/>
      <c r="D882" s="159"/>
      <c r="E882" s="159"/>
      <c r="F882" s="159"/>
      <c r="G882" s="159"/>
      <c r="H882" s="159"/>
      <c r="I882" s="159"/>
      <c r="J882" s="159"/>
      <c r="K882" s="159"/>
      <c r="L882" s="159"/>
      <c r="M882" s="159"/>
      <c r="N882" s="156"/>
      <c r="O882" s="156"/>
      <c r="P882" s="156"/>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c r="HU882"/>
      <c r="HV882"/>
      <c r="HW882"/>
      <c r="HX882"/>
      <c r="HY882"/>
      <c r="HZ882"/>
      <c r="IA882"/>
    </row>
    <row r="883" spans="1:235" ht="11.25">
      <c r="A883" s="2"/>
      <c r="B883" s="2"/>
      <c r="C883" s="2"/>
      <c r="D883" s="159"/>
      <c r="E883" s="159"/>
      <c r="F883" s="159"/>
      <c r="G883" s="159"/>
      <c r="H883" s="159"/>
      <c r="I883" s="159"/>
      <c r="J883" s="159"/>
      <c r="K883" s="159"/>
      <c r="L883" s="159"/>
      <c r="M883" s="159"/>
      <c r="N883" s="156"/>
      <c r="O883" s="156"/>
      <c r="P883" s="156"/>
      <c r="Q883"/>
      <c r="R883"/>
      <c r="S883"/>
      <c r="T883"/>
      <c r="U883"/>
      <c r="V883"/>
      <c r="W883"/>
      <c r="X883"/>
      <c r="Y883"/>
      <c r="Z883"/>
      <c r="AA883"/>
      <c r="AB883"/>
      <c r="AC883"/>
      <c r="AD883"/>
      <c r="AE883"/>
      <c r="AF883"/>
      <c r="AG883"/>
      <c r="AH883"/>
      <c r="AI883"/>
      <c r="AJ883"/>
      <c r="AK883"/>
      <c r="AL883"/>
      <c r="AM883"/>
      <c r="AN883"/>
      <c r="AO883"/>
      <c r="AP883"/>
      <c r="AQ883"/>
      <c r="AR883"/>
      <c r="AS883"/>
      <c r="AT883"/>
      <c r="AU883"/>
      <c r="AV883"/>
      <c r="AW883"/>
      <c r="AX883"/>
      <c r="AY883"/>
      <c r="AZ883"/>
      <c r="BA883"/>
      <c r="BB883"/>
      <c r="BC883"/>
      <c r="BD883"/>
      <c r="BE883"/>
      <c r="BF883"/>
      <c r="BG883"/>
      <c r="BH883"/>
      <c r="BI883"/>
      <c r="BJ883"/>
      <c r="BK883"/>
      <c r="BL883"/>
      <c r="BM883"/>
      <c r="BN883"/>
      <c r="BO883"/>
      <c r="BP883"/>
      <c r="BQ883"/>
      <c r="BR883"/>
      <c r="BS883"/>
      <c r="BT883"/>
      <c r="BU883"/>
      <c r="BV883"/>
      <c r="BW883"/>
      <c r="BX883"/>
      <c r="BY883"/>
      <c r="BZ883"/>
      <c r="CA883"/>
      <c r="CB883"/>
      <c r="CC883"/>
      <c r="CD883"/>
      <c r="CE883"/>
      <c r="CF883"/>
      <c r="CG883"/>
      <c r="CH883"/>
      <c r="CI883"/>
      <c r="CJ883"/>
      <c r="CK883"/>
      <c r="CL883"/>
      <c r="CM883"/>
      <c r="CN883"/>
      <c r="CO883"/>
      <c r="CP883"/>
      <c r="CQ883"/>
      <c r="CR883"/>
      <c r="CS883"/>
      <c r="CT883"/>
      <c r="CU883"/>
      <c r="CV883"/>
      <c r="CW883"/>
      <c r="CX883"/>
      <c r="CY883"/>
      <c r="CZ883"/>
      <c r="DA883"/>
      <c r="DB883"/>
      <c r="DC883"/>
      <c r="DD883"/>
      <c r="DE883"/>
      <c r="DF883"/>
      <c r="DG883"/>
      <c r="DH883"/>
      <c r="DI883"/>
      <c r="DJ883"/>
      <c r="DK883"/>
      <c r="DL883"/>
      <c r="DM883"/>
      <c r="DN883"/>
      <c r="DO883"/>
      <c r="DP883"/>
      <c r="DQ883"/>
      <c r="DR883"/>
      <c r="DS883"/>
      <c r="DT883"/>
      <c r="DU883"/>
      <c r="DV883"/>
      <c r="DW883"/>
      <c r="DX883"/>
      <c r="DY883"/>
      <c r="DZ883"/>
      <c r="EA883"/>
      <c r="EB883"/>
      <c r="EC883"/>
      <c r="ED883"/>
      <c r="EE883"/>
      <c r="EF883"/>
      <c r="EG883"/>
      <c r="EH883"/>
      <c r="EI883"/>
      <c r="EJ883"/>
      <c r="EK883"/>
      <c r="EL883"/>
      <c r="EM883"/>
      <c r="EN883"/>
      <c r="EO883"/>
      <c r="EP883"/>
      <c r="EQ883"/>
      <c r="ER883"/>
      <c r="ES883"/>
      <c r="ET883"/>
      <c r="EU883"/>
      <c r="EV883"/>
      <c r="EW883"/>
      <c r="EX883"/>
      <c r="EY883"/>
      <c r="EZ883"/>
      <c r="FA883"/>
      <c r="FB883"/>
      <c r="FC883"/>
      <c r="FD883"/>
      <c r="FE883"/>
      <c r="FF883"/>
      <c r="FG883"/>
      <c r="FH883"/>
      <c r="FI883"/>
      <c r="FJ883"/>
      <c r="FK883"/>
      <c r="FL883"/>
      <c r="FM883"/>
      <c r="FN883"/>
      <c r="FO883"/>
      <c r="FP883"/>
      <c r="FQ883"/>
      <c r="FR883"/>
      <c r="FS883"/>
      <c r="FT883"/>
      <c r="FU883"/>
      <c r="FV883"/>
      <c r="FW883"/>
      <c r="FX883"/>
      <c r="FY883"/>
      <c r="FZ883"/>
      <c r="GA883"/>
      <c r="GB883"/>
      <c r="GC883"/>
      <c r="GD883"/>
      <c r="GE883"/>
      <c r="GF883"/>
      <c r="GG883"/>
      <c r="GH883"/>
      <c r="GI883"/>
      <c r="GJ883"/>
      <c r="GK883"/>
      <c r="GL883"/>
      <c r="GM883"/>
      <c r="GN883"/>
      <c r="GO883"/>
      <c r="GP883"/>
      <c r="GQ883"/>
      <c r="GR883"/>
      <c r="GS883"/>
      <c r="GT883"/>
      <c r="GU883"/>
      <c r="GV883"/>
      <c r="GW883"/>
      <c r="GX883"/>
      <c r="GY883"/>
      <c r="GZ883"/>
      <c r="HA883"/>
      <c r="HB883"/>
      <c r="HC883"/>
      <c r="HD883"/>
      <c r="HE883"/>
      <c r="HF883"/>
      <c r="HG883"/>
      <c r="HH883"/>
      <c r="HI883"/>
      <c r="HJ883"/>
      <c r="HK883"/>
      <c r="HL883"/>
      <c r="HM883"/>
      <c r="HN883"/>
      <c r="HO883"/>
      <c r="HP883"/>
      <c r="HQ883"/>
      <c r="HR883"/>
      <c r="HS883"/>
      <c r="HT883"/>
      <c r="HU883"/>
      <c r="HV883"/>
      <c r="HW883"/>
      <c r="HX883"/>
      <c r="HY883"/>
      <c r="HZ883"/>
      <c r="IA883"/>
    </row>
    <row r="884" spans="1:235" ht="11.25">
      <c r="A884" s="2"/>
      <c r="B884" s="2"/>
      <c r="C884" s="2"/>
      <c r="D884" s="159"/>
      <c r="E884" s="159"/>
      <c r="F884" s="159"/>
      <c r="G884" s="159"/>
      <c r="H884" s="159"/>
      <c r="I884" s="159"/>
      <c r="J884" s="159"/>
      <c r="K884" s="159"/>
      <c r="L884" s="159"/>
      <c r="M884" s="159"/>
      <c r="N884" s="156"/>
      <c r="O884" s="156"/>
      <c r="P884" s="156"/>
      <c r="Q884"/>
      <c r="R884"/>
      <c r="S884"/>
      <c r="T884"/>
      <c r="U884"/>
      <c r="V884"/>
      <c r="W884"/>
      <c r="X884"/>
      <c r="Y884"/>
      <c r="Z884"/>
      <c r="AA884"/>
      <c r="AB884"/>
      <c r="AC884"/>
      <c r="AD884"/>
      <c r="AE884"/>
      <c r="AF884"/>
      <c r="AG884"/>
      <c r="AH884"/>
      <c r="AI884"/>
      <c r="AJ884"/>
      <c r="AK884"/>
      <c r="AL884"/>
      <c r="AM884"/>
      <c r="AN884"/>
      <c r="AO884"/>
      <c r="AP884"/>
      <c r="AQ884"/>
      <c r="AR884"/>
      <c r="AS884"/>
      <c r="AT884"/>
      <c r="AU884"/>
      <c r="AV884"/>
      <c r="AW884"/>
      <c r="AX884"/>
      <c r="AY884"/>
      <c r="AZ884"/>
      <c r="BA884"/>
      <c r="BB884"/>
      <c r="BC884"/>
      <c r="BD884"/>
      <c r="BE884"/>
      <c r="BF884"/>
      <c r="BG884"/>
      <c r="BH884"/>
      <c r="BI884"/>
      <c r="BJ884"/>
      <c r="BK884"/>
      <c r="BL884"/>
      <c r="BM884"/>
      <c r="BN884"/>
      <c r="BO884"/>
      <c r="BP884"/>
      <c r="BQ884"/>
      <c r="BR884"/>
      <c r="BS884"/>
      <c r="BT884"/>
      <c r="BU884"/>
      <c r="BV884"/>
      <c r="BW884"/>
      <c r="BX884"/>
      <c r="BY884"/>
      <c r="BZ884"/>
      <c r="CA884"/>
      <c r="CB884"/>
      <c r="CC884"/>
      <c r="CD884"/>
      <c r="CE884"/>
      <c r="CF884"/>
      <c r="CG884"/>
      <c r="CH884"/>
      <c r="CI884"/>
      <c r="CJ884"/>
      <c r="CK884"/>
      <c r="CL884"/>
      <c r="CM884"/>
      <c r="CN884"/>
      <c r="CO884"/>
      <c r="CP884"/>
      <c r="CQ884"/>
      <c r="CR884"/>
      <c r="CS884"/>
      <c r="CT884"/>
      <c r="CU884"/>
      <c r="CV884"/>
      <c r="CW884"/>
      <c r="CX884"/>
      <c r="CY884"/>
      <c r="CZ884"/>
      <c r="DA884"/>
      <c r="DB884"/>
      <c r="DC884"/>
      <c r="DD884"/>
      <c r="DE884"/>
      <c r="DF884"/>
      <c r="DG884"/>
      <c r="DH884"/>
      <c r="DI884"/>
      <c r="DJ884"/>
      <c r="DK884"/>
      <c r="DL884"/>
      <c r="DM884"/>
      <c r="DN884"/>
      <c r="DO884"/>
      <c r="DP884"/>
      <c r="DQ884"/>
      <c r="DR884"/>
      <c r="DS884"/>
      <c r="DT884"/>
      <c r="DU884"/>
      <c r="DV884"/>
      <c r="DW884"/>
      <c r="DX884"/>
      <c r="DY884"/>
      <c r="DZ884"/>
      <c r="EA884"/>
      <c r="EB884"/>
      <c r="EC884"/>
      <c r="ED884"/>
      <c r="EE884"/>
      <c r="EF884"/>
      <c r="EG884"/>
      <c r="EH884"/>
      <c r="EI884"/>
      <c r="EJ884"/>
      <c r="EK884"/>
      <c r="EL884"/>
      <c r="EM884"/>
      <c r="EN884"/>
      <c r="EO884"/>
      <c r="EP884"/>
      <c r="EQ884"/>
      <c r="ER884"/>
      <c r="ES884"/>
      <c r="ET884"/>
      <c r="EU884"/>
      <c r="EV884"/>
      <c r="EW884"/>
      <c r="EX884"/>
      <c r="EY884"/>
      <c r="EZ884"/>
      <c r="FA884"/>
      <c r="FB884"/>
      <c r="FC884"/>
      <c r="FD884"/>
      <c r="FE884"/>
      <c r="FF884"/>
      <c r="FG884"/>
      <c r="FH884"/>
      <c r="FI884"/>
      <c r="FJ884"/>
      <c r="FK884"/>
      <c r="FL884"/>
      <c r="FM884"/>
      <c r="FN884"/>
      <c r="FO884"/>
      <c r="FP884"/>
      <c r="FQ884"/>
      <c r="FR884"/>
      <c r="FS884"/>
      <c r="FT884"/>
      <c r="FU884"/>
      <c r="FV884"/>
      <c r="FW884"/>
      <c r="FX884"/>
      <c r="FY884"/>
      <c r="FZ884"/>
      <c r="GA884"/>
      <c r="GB884"/>
      <c r="GC884"/>
      <c r="GD884"/>
      <c r="GE884"/>
      <c r="GF884"/>
      <c r="GG884"/>
      <c r="GH884"/>
      <c r="GI884"/>
      <c r="GJ884"/>
      <c r="GK884"/>
      <c r="GL884"/>
      <c r="GM884"/>
      <c r="GN884"/>
      <c r="GO884"/>
      <c r="GP884"/>
      <c r="GQ884"/>
      <c r="GR884"/>
      <c r="GS884"/>
      <c r="GT884"/>
      <c r="GU884"/>
      <c r="GV884"/>
      <c r="GW884"/>
      <c r="GX884"/>
      <c r="GY884"/>
      <c r="GZ884"/>
      <c r="HA884"/>
      <c r="HB884"/>
      <c r="HC884"/>
      <c r="HD884"/>
      <c r="HE884"/>
      <c r="HF884"/>
      <c r="HG884"/>
      <c r="HH884"/>
      <c r="HI884"/>
      <c r="HJ884"/>
      <c r="HK884"/>
      <c r="HL884"/>
      <c r="HM884"/>
      <c r="HN884"/>
      <c r="HO884"/>
      <c r="HP884"/>
      <c r="HQ884"/>
      <c r="HR884"/>
      <c r="HS884"/>
      <c r="HT884"/>
      <c r="HU884"/>
      <c r="HV884"/>
      <c r="HW884"/>
      <c r="HX884"/>
      <c r="HY884"/>
      <c r="HZ884"/>
      <c r="IA884"/>
    </row>
    <row r="885" spans="1:235" ht="11.25">
      <c r="A885" s="2"/>
      <c r="B885" s="2"/>
      <c r="C885" s="2"/>
      <c r="D885" s="159"/>
      <c r="E885" s="159"/>
      <c r="F885" s="159"/>
      <c r="G885" s="159"/>
      <c r="H885" s="159"/>
      <c r="I885" s="159"/>
      <c r="J885" s="159"/>
      <c r="K885" s="159"/>
      <c r="L885" s="159"/>
      <c r="M885" s="159"/>
      <c r="N885" s="156"/>
      <c r="O885" s="156"/>
      <c r="P885" s="156"/>
      <c r="Q885"/>
      <c r="R885"/>
      <c r="S885"/>
      <c r="T885"/>
      <c r="U885"/>
      <c r="V885"/>
      <c r="W885"/>
      <c r="X885"/>
      <c r="Y885"/>
      <c r="Z885"/>
      <c r="AA885"/>
      <c r="AB885"/>
      <c r="AC885"/>
      <c r="AD885"/>
      <c r="AE885"/>
      <c r="AF885"/>
      <c r="AG885"/>
      <c r="AH885"/>
      <c r="AI885"/>
      <c r="AJ885"/>
      <c r="AK885"/>
      <c r="AL885"/>
      <c r="AM885"/>
      <c r="AN885"/>
      <c r="AO885"/>
      <c r="AP885"/>
      <c r="AQ885"/>
      <c r="AR885"/>
      <c r="AS885"/>
      <c r="AT885"/>
      <c r="AU885"/>
      <c r="AV885"/>
      <c r="AW885"/>
      <c r="AX885"/>
      <c r="AY885"/>
      <c r="AZ885"/>
      <c r="BA885"/>
      <c r="BB885"/>
      <c r="BC885"/>
      <c r="BD885"/>
      <c r="BE885"/>
      <c r="BF885"/>
      <c r="BG885"/>
      <c r="BH885"/>
      <c r="BI885"/>
      <c r="BJ885"/>
      <c r="BK885"/>
      <c r="BL885"/>
      <c r="BM885"/>
      <c r="BN885"/>
      <c r="BO885"/>
      <c r="BP885"/>
      <c r="BQ885"/>
      <c r="BR885"/>
      <c r="BS885"/>
      <c r="BT885"/>
      <c r="BU885"/>
      <c r="BV885"/>
      <c r="BW885"/>
      <c r="BX885"/>
      <c r="BY885"/>
      <c r="BZ885"/>
      <c r="CA885"/>
      <c r="CB885"/>
      <c r="CC885"/>
      <c r="CD885"/>
      <c r="CE885"/>
      <c r="CF885"/>
      <c r="CG885"/>
      <c r="CH885"/>
      <c r="CI885"/>
      <c r="CJ885"/>
      <c r="CK885"/>
      <c r="CL885"/>
      <c r="CM885"/>
      <c r="CN885"/>
      <c r="CO885"/>
      <c r="CP885"/>
      <c r="CQ885"/>
      <c r="CR885"/>
      <c r="CS885"/>
      <c r="CT885"/>
      <c r="CU885"/>
      <c r="CV885"/>
      <c r="CW885"/>
      <c r="CX885"/>
      <c r="CY885"/>
      <c r="CZ885"/>
      <c r="DA885"/>
      <c r="DB885"/>
      <c r="DC885"/>
      <c r="DD885"/>
      <c r="DE885"/>
      <c r="DF885"/>
      <c r="DG885"/>
      <c r="DH885"/>
      <c r="DI885"/>
      <c r="DJ885"/>
      <c r="DK885"/>
      <c r="DL885"/>
      <c r="DM885"/>
      <c r="DN885"/>
      <c r="DO885"/>
      <c r="DP885"/>
      <c r="DQ885"/>
      <c r="DR885"/>
      <c r="DS885"/>
      <c r="DT885"/>
      <c r="DU885"/>
      <c r="DV885"/>
      <c r="DW885"/>
      <c r="DX885"/>
      <c r="DY885"/>
      <c r="DZ885"/>
      <c r="EA885"/>
      <c r="EB885"/>
      <c r="EC885"/>
      <c r="ED885"/>
      <c r="EE885"/>
      <c r="EF885"/>
      <c r="EG885"/>
      <c r="EH885"/>
      <c r="EI885"/>
      <c r="EJ885"/>
      <c r="EK885"/>
      <c r="EL885"/>
      <c r="EM885"/>
      <c r="EN885"/>
      <c r="EO885"/>
      <c r="EP885"/>
      <c r="EQ885"/>
      <c r="ER885"/>
      <c r="ES885"/>
      <c r="ET885"/>
      <c r="EU885"/>
      <c r="EV885"/>
      <c r="EW885"/>
      <c r="EX885"/>
      <c r="EY885"/>
      <c r="EZ885"/>
      <c r="FA885"/>
      <c r="FB885"/>
      <c r="FC885"/>
      <c r="FD885"/>
      <c r="FE885"/>
      <c r="FF885"/>
      <c r="FG885"/>
      <c r="FH885"/>
      <c r="FI885"/>
      <c r="FJ885"/>
      <c r="FK885"/>
      <c r="FL885"/>
      <c r="FM885"/>
      <c r="FN885"/>
      <c r="FO885"/>
      <c r="FP885"/>
      <c r="FQ885"/>
      <c r="FR885"/>
      <c r="FS885"/>
      <c r="FT885"/>
      <c r="FU885"/>
      <c r="FV885"/>
      <c r="FW885"/>
      <c r="FX885"/>
      <c r="FY885"/>
      <c r="FZ885"/>
      <c r="GA885"/>
      <c r="GB885"/>
      <c r="GC885"/>
      <c r="GD885"/>
      <c r="GE885"/>
      <c r="GF885"/>
      <c r="GG885"/>
      <c r="GH885"/>
      <c r="GI885"/>
      <c r="GJ885"/>
      <c r="GK885"/>
      <c r="GL885"/>
      <c r="GM885"/>
      <c r="GN885"/>
      <c r="GO885"/>
      <c r="GP885"/>
      <c r="GQ885"/>
      <c r="GR885"/>
      <c r="GS885"/>
      <c r="GT885"/>
      <c r="GU885"/>
      <c r="GV885"/>
      <c r="GW885"/>
      <c r="GX885"/>
      <c r="GY885"/>
      <c r="GZ885"/>
      <c r="HA885"/>
      <c r="HB885"/>
      <c r="HC885"/>
      <c r="HD885"/>
      <c r="HE885"/>
      <c r="HF885"/>
      <c r="HG885"/>
      <c r="HH885"/>
      <c r="HI885"/>
      <c r="HJ885"/>
      <c r="HK885"/>
      <c r="HL885"/>
      <c r="HM885"/>
      <c r="HN885"/>
      <c r="HO885"/>
      <c r="HP885"/>
      <c r="HQ885"/>
      <c r="HR885"/>
      <c r="HS885"/>
      <c r="HT885"/>
      <c r="HU885"/>
      <c r="HV885"/>
      <c r="HW885"/>
      <c r="HX885"/>
      <c r="HY885"/>
      <c r="HZ885"/>
      <c r="IA885"/>
    </row>
    <row r="886" spans="1:235" ht="11.25">
      <c r="A886" s="2"/>
      <c r="B886" s="2"/>
      <c r="C886" s="2"/>
      <c r="D886" s="159"/>
      <c r="E886" s="159"/>
      <c r="F886" s="159"/>
      <c r="G886" s="159"/>
      <c r="H886" s="159"/>
      <c r="I886" s="159"/>
      <c r="J886" s="159"/>
      <c r="K886" s="159"/>
      <c r="L886" s="159"/>
      <c r="M886" s="159"/>
      <c r="N886" s="156"/>
      <c r="O886" s="156"/>
      <c r="P886" s="156"/>
      <c r="Q886"/>
      <c r="R886"/>
      <c r="S886"/>
      <c r="T886"/>
      <c r="U886"/>
      <c r="V886"/>
      <c r="W886"/>
      <c r="X886"/>
      <c r="Y886"/>
      <c r="Z886"/>
      <c r="AA886"/>
      <c r="AB886"/>
      <c r="AC886"/>
      <c r="AD886"/>
      <c r="AE886"/>
      <c r="AF886"/>
      <c r="AG886"/>
      <c r="AH886"/>
      <c r="AI886"/>
      <c r="AJ886"/>
      <c r="AK886"/>
      <c r="AL886"/>
      <c r="AM886"/>
      <c r="AN886"/>
      <c r="AO886"/>
      <c r="AP886"/>
      <c r="AQ886"/>
      <c r="AR886"/>
      <c r="AS886"/>
      <c r="AT886"/>
      <c r="AU886"/>
      <c r="AV886"/>
      <c r="AW886"/>
      <c r="AX886"/>
      <c r="AY886"/>
      <c r="AZ886"/>
      <c r="BA886"/>
      <c r="BB886"/>
      <c r="BC886"/>
      <c r="BD886"/>
      <c r="BE886"/>
      <c r="BF886"/>
      <c r="BG886"/>
      <c r="BH886"/>
      <c r="BI886"/>
      <c r="BJ886"/>
      <c r="BK886"/>
      <c r="BL886"/>
      <c r="BM886"/>
      <c r="BN886"/>
      <c r="BO886"/>
      <c r="BP886"/>
      <c r="BQ886"/>
      <c r="BR886"/>
      <c r="BS886"/>
      <c r="BT886"/>
      <c r="BU886"/>
      <c r="BV886"/>
      <c r="BW886"/>
      <c r="BX886"/>
      <c r="BY886"/>
      <c r="BZ886"/>
      <c r="CA886"/>
      <c r="CB886"/>
      <c r="CC886"/>
      <c r="CD886"/>
      <c r="CE886"/>
      <c r="CF886"/>
      <c r="CG886"/>
      <c r="CH886"/>
      <c r="CI886"/>
      <c r="CJ886"/>
      <c r="CK886"/>
      <c r="CL886"/>
      <c r="CM886"/>
      <c r="CN886"/>
      <c r="CO886"/>
      <c r="CP886"/>
      <c r="CQ886"/>
      <c r="CR886"/>
      <c r="CS886"/>
      <c r="CT886"/>
      <c r="CU886"/>
      <c r="CV886"/>
      <c r="CW886"/>
      <c r="CX886"/>
      <c r="CY886"/>
      <c r="CZ886"/>
      <c r="DA886"/>
      <c r="DB886"/>
      <c r="DC886"/>
      <c r="DD886"/>
      <c r="DE886"/>
      <c r="DF886"/>
      <c r="DG886"/>
      <c r="DH886"/>
      <c r="DI886"/>
      <c r="DJ886"/>
      <c r="DK886"/>
      <c r="DL886"/>
      <c r="DM886"/>
      <c r="DN886"/>
      <c r="DO886"/>
      <c r="DP886"/>
      <c r="DQ886"/>
      <c r="DR886"/>
      <c r="DS886"/>
      <c r="DT886"/>
      <c r="DU886"/>
      <c r="DV886"/>
      <c r="DW886"/>
      <c r="DX886"/>
      <c r="DY886"/>
      <c r="DZ886"/>
      <c r="EA886"/>
      <c r="EB886"/>
      <c r="EC886"/>
      <c r="ED886"/>
      <c r="EE886"/>
      <c r="EF886"/>
      <c r="EG886"/>
      <c r="EH886"/>
      <c r="EI886"/>
      <c r="EJ886"/>
      <c r="EK886"/>
      <c r="EL886"/>
      <c r="EM886"/>
      <c r="EN886"/>
      <c r="EO886"/>
      <c r="EP886"/>
      <c r="EQ886"/>
      <c r="ER886"/>
      <c r="ES886"/>
      <c r="ET886"/>
      <c r="EU886"/>
      <c r="EV886"/>
      <c r="EW886"/>
      <c r="EX886"/>
      <c r="EY886"/>
      <c r="EZ886"/>
      <c r="FA886"/>
      <c r="FB886"/>
      <c r="FC886"/>
      <c r="FD886"/>
      <c r="FE886"/>
      <c r="FF886"/>
      <c r="FG886"/>
      <c r="FH886"/>
      <c r="FI886"/>
      <c r="FJ886"/>
      <c r="FK886"/>
      <c r="FL886"/>
      <c r="FM886"/>
      <c r="FN886"/>
      <c r="FO886"/>
      <c r="FP886"/>
      <c r="FQ886"/>
      <c r="FR886"/>
      <c r="FS886"/>
      <c r="FT886"/>
      <c r="FU886"/>
      <c r="FV886"/>
      <c r="FW886"/>
      <c r="FX886"/>
      <c r="FY886"/>
      <c r="FZ886"/>
      <c r="GA886"/>
      <c r="GB886"/>
      <c r="GC886"/>
      <c r="GD886"/>
      <c r="GE886"/>
      <c r="GF886"/>
      <c r="GG886"/>
      <c r="GH886"/>
      <c r="GI886"/>
      <c r="GJ886"/>
      <c r="GK886"/>
      <c r="GL886"/>
      <c r="GM886"/>
      <c r="GN886"/>
      <c r="GO886"/>
      <c r="GP886"/>
      <c r="GQ886"/>
      <c r="GR886"/>
      <c r="GS886"/>
      <c r="GT886"/>
      <c r="GU886"/>
      <c r="GV886"/>
      <c r="GW886"/>
      <c r="GX886"/>
      <c r="GY886"/>
      <c r="GZ886"/>
      <c r="HA886"/>
      <c r="HB886"/>
      <c r="HC886"/>
      <c r="HD886"/>
      <c r="HE886"/>
      <c r="HF886"/>
      <c r="HG886"/>
      <c r="HH886"/>
      <c r="HI886"/>
      <c r="HJ886"/>
      <c r="HK886"/>
      <c r="HL886"/>
      <c r="HM886"/>
      <c r="HN886"/>
      <c r="HO886"/>
      <c r="HP886"/>
      <c r="HQ886"/>
      <c r="HR886"/>
      <c r="HS886"/>
      <c r="HT886"/>
      <c r="HU886"/>
      <c r="HV886"/>
      <c r="HW886"/>
      <c r="HX886"/>
      <c r="HY886"/>
      <c r="HZ886"/>
      <c r="IA886"/>
    </row>
    <row r="887" spans="1:235" ht="11.25">
      <c r="A887" s="2"/>
      <c r="B887" s="2"/>
      <c r="C887" s="2"/>
      <c r="D887" s="159"/>
      <c r="E887" s="159"/>
      <c r="F887" s="159"/>
      <c r="G887" s="159"/>
      <c r="H887" s="159"/>
      <c r="I887" s="159"/>
      <c r="J887" s="159"/>
      <c r="K887" s="159"/>
      <c r="L887" s="159"/>
      <c r="M887" s="159"/>
      <c r="N887" s="156"/>
      <c r="O887" s="156"/>
      <c r="P887" s="156"/>
      <c r="Q887"/>
      <c r="R887"/>
      <c r="S887"/>
      <c r="T887"/>
      <c r="U887"/>
      <c r="V887"/>
      <c r="W887"/>
      <c r="X887"/>
      <c r="Y887"/>
      <c r="Z887"/>
      <c r="AA887"/>
      <c r="AB887"/>
      <c r="AC887"/>
      <c r="AD887"/>
      <c r="AE887"/>
      <c r="AF887"/>
      <c r="AG887"/>
      <c r="AH887"/>
      <c r="AI887"/>
      <c r="AJ887"/>
      <c r="AK887"/>
      <c r="AL887"/>
      <c r="AM887"/>
      <c r="AN887"/>
      <c r="AO887"/>
      <c r="AP887"/>
      <c r="AQ887"/>
      <c r="AR887"/>
      <c r="AS887"/>
      <c r="AT887"/>
      <c r="AU887"/>
      <c r="AV887"/>
      <c r="AW887"/>
      <c r="AX887"/>
      <c r="AY887"/>
      <c r="AZ887"/>
      <c r="BA887"/>
      <c r="BB887"/>
      <c r="BC887"/>
      <c r="BD887"/>
      <c r="BE887"/>
      <c r="BF887"/>
      <c r="BG887"/>
      <c r="BH887"/>
      <c r="BI887"/>
      <c r="BJ887"/>
      <c r="BK887"/>
      <c r="BL887"/>
      <c r="BM887"/>
      <c r="BN887"/>
      <c r="BO887"/>
      <c r="BP887"/>
      <c r="BQ887"/>
      <c r="BR887"/>
      <c r="BS887"/>
      <c r="BT887"/>
      <c r="BU887"/>
      <c r="BV887"/>
      <c r="BW887"/>
      <c r="BX887"/>
      <c r="BY887"/>
      <c r="BZ887"/>
      <c r="CA887"/>
      <c r="CB887"/>
      <c r="CC887"/>
      <c r="CD887"/>
      <c r="CE887"/>
      <c r="CF887"/>
      <c r="CG887"/>
      <c r="CH887"/>
      <c r="CI887"/>
      <c r="CJ887"/>
      <c r="CK887"/>
      <c r="CL887"/>
      <c r="CM887"/>
      <c r="CN887"/>
      <c r="CO887"/>
      <c r="CP887"/>
      <c r="CQ887"/>
      <c r="CR887"/>
      <c r="CS887"/>
      <c r="CT887"/>
      <c r="CU887"/>
      <c r="CV887"/>
      <c r="CW887"/>
      <c r="CX887"/>
      <c r="CY887"/>
      <c r="CZ887"/>
      <c r="DA887"/>
      <c r="DB887"/>
      <c r="DC887"/>
      <c r="DD887"/>
      <c r="DE887"/>
      <c r="DF887"/>
      <c r="DG887"/>
      <c r="DH887"/>
      <c r="DI887"/>
      <c r="DJ887"/>
      <c r="DK887"/>
      <c r="DL887"/>
      <c r="DM887"/>
      <c r="DN887"/>
      <c r="DO887"/>
      <c r="DP887"/>
      <c r="DQ887"/>
      <c r="DR887"/>
      <c r="DS887"/>
      <c r="DT887"/>
      <c r="DU887"/>
      <c r="DV887"/>
      <c r="DW887"/>
      <c r="DX887"/>
      <c r="DY887"/>
      <c r="DZ887"/>
      <c r="EA887"/>
      <c r="EB887"/>
      <c r="EC887"/>
      <c r="ED887"/>
      <c r="EE887"/>
      <c r="EF887"/>
      <c r="EG887"/>
      <c r="EH887"/>
      <c r="EI887"/>
      <c r="EJ887"/>
      <c r="EK887"/>
      <c r="EL887"/>
      <c r="EM887"/>
      <c r="EN887"/>
      <c r="EO887"/>
      <c r="EP887"/>
      <c r="EQ887"/>
      <c r="ER887"/>
      <c r="ES887"/>
      <c r="ET887"/>
      <c r="EU887"/>
      <c r="EV887"/>
      <c r="EW887"/>
      <c r="EX887"/>
      <c r="EY887"/>
      <c r="EZ887"/>
      <c r="FA887"/>
      <c r="FB887"/>
      <c r="FC887"/>
      <c r="FD887"/>
      <c r="FE887"/>
      <c r="FF887"/>
      <c r="FG887"/>
      <c r="FH887"/>
      <c r="FI887"/>
      <c r="FJ887"/>
      <c r="FK887"/>
      <c r="FL887"/>
      <c r="FM887"/>
      <c r="FN887"/>
      <c r="FO887"/>
      <c r="FP887"/>
      <c r="FQ887"/>
      <c r="FR887"/>
      <c r="FS887"/>
      <c r="FT887"/>
      <c r="FU887"/>
      <c r="FV887"/>
      <c r="FW887"/>
      <c r="FX887"/>
      <c r="FY887"/>
      <c r="FZ887"/>
      <c r="GA887"/>
      <c r="GB887"/>
      <c r="GC887"/>
      <c r="GD887"/>
      <c r="GE887"/>
      <c r="GF887"/>
      <c r="GG887"/>
      <c r="GH887"/>
      <c r="GI887"/>
      <c r="GJ887"/>
      <c r="GK887"/>
      <c r="GL887"/>
      <c r="GM887"/>
      <c r="GN887"/>
      <c r="GO887"/>
      <c r="GP887"/>
      <c r="GQ887"/>
      <c r="GR887"/>
      <c r="GS887"/>
      <c r="GT887"/>
      <c r="GU887"/>
      <c r="GV887"/>
      <c r="GW887"/>
      <c r="GX887"/>
      <c r="GY887"/>
      <c r="GZ887"/>
      <c r="HA887"/>
      <c r="HB887"/>
      <c r="HC887"/>
      <c r="HD887"/>
      <c r="HE887"/>
      <c r="HF887"/>
      <c r="HG887"/>
      <c r="HH887"/>
      <c r="HI887"/>
      <c r="HJ887"/>
      <c r="HK887"/>
      <c r="HL887"/>
      <c r="HM887"/>
      <c r="HN887"/>
      <c r="HO887"/>
      <c r="HP887"/>
      <c r="HQ887"/>
      <c r="HR887"/>
      <c r="HS887"/>
      <c r="HT887"/>
      <c r="HU887"/>
      <c r="HV887"/>
      <c r="HW887"/>
      <c r="HX887"/>
      <c r="HY887"/>
      <c r="HZ887"/>
      <c r="IA887"/>
    </row>
    <row r="888" spans="1:235" ht="11.25">
      <c r="A888" s="2"/>
      <c r="B888" s="2"/>
      <c r="C888" s="2"/>
      <c r="D888" s="159"/>
      <c r="E888" s="159"/>
      <c r="F888" s="159"/>
      <c r="G888" s="159"/>
      <c r="H888" s="159"/>
      <c r="I888" s="159"/>
      <c r="J888" s="159"/>
      <c r="K888" s="159"/>
      <c r="L888" s="159"/>
      <c r="M888" s="159"/>
      <c r="N888" s="156"/>
      <c r="O888" s="156"/>
      <c r="P888" s="156"/>
      <c r="Q888"/>
      <c r="R888"/>
      <c r="S888"/>
      <c r="T888"/>
      <c r="U888"/>
      <c r="V888"/>
      <c r="W888"/>
      <c r="X888"/>
      <c r="Y888"/>
      <c r="Z888"/>
      <c r="AA888"/>
      <c r="AB888"/>
      <c r="AC888"/>
      <c r="AD888"/>
      <c r="AE888"/>
      <c r="AF888"/>
      <c r="AG888"/>
      <c r="AH888"/>
      <c r="AI888"/>
      <c r="AJ888"/>
      <c r="AK888"/>
      <c r="AL888"/>
      <c r="AM888"/>
      <c r="AN888"/>
      <c r="AO888"/>
      <c r="AP888"/>
      <c r="AQ888"/>
      <c r="AR888"/>
      <c r="AS888"/>
      <c r="AT888"/>
      <c r="AU888"/>
      <c r="AV888"/>
      <c r="AW888"/>
      <c r="AX888"/>
      <c r="AY888"/>
      <c r="AZ888"/>
      <c r="BA888"/>
      <c r="BB888"/>
      <c r="BC888"/>
      <c r="BD888"/>
      <c r="BE888"/>
      <c r="BF888"/>
      <c r="BG888"/>
      <c r="BH888"/>
      <c r="BI888"/>
      <c r="BJ888"/>
      <c r="BK888"/>
      <c r="BL888"/>
      <c r="BM888"/>
      <c r="BN888"/>
      <c r="BO888"/>
      <c r="BP888"/>
      <c r="BQ888"/>
      <c r="BR888"/>
      <c r="BS888"/>
      <c r="BT888"/>
      <c r="BU888"/>
      <c r="BV888"/>
      <c r="BW888"/>
      <c r="BX888"/>
      <c r="BY888"/>
      <c r="BZ888"/>
      <c r="CA888"/>
      <c r="CB888"/>
      <c r="CC888"/>
      <c r="CD888"/>
      <c r="CE888"/>
      <c r="CF888"/>
      <c r="CG888"/>
      <c r="CH888"/>
      <c r="CI888"/>
      <c r="CJ888"/>
      <c r="CK888"/>
      <c r="CL888"/>
      <c r="CM888"/>
      <c r="CN888"/>
      <c r="CO888"/>
      <c r="CP888"/>
      <c r="CQ888"/>
      <c r="CR888"/>
      <c r="CS888"/>
      <c r="CT888"/>
      <c r="CU888"/>
      <c r="CV888"/>
      <c r="CW888"/>
      <c r="CX888"/>
      <c r="CY888"/>
      <c r="CZ888"/>
      <c r="DA888"/>
      <c r="DB888"/>
      <c r="DC888"/>
      <c r="DD888"/>
      <c r="DE888"/>
      <c r="DF888"/>
      <c r="DG888"/>
      <c r="DH888"/>
      <c r="DI888"/>
      <c r="DJ888"/>
      <c r="DK888"/>
      <c r="DL888"/>
      <c r="DM888"/>
      <c r="DN888"/>
      <c r="DO888"/>
      <c r="DP888"/>
      <c r="DQ888"/>
      <c r="DR888"/>
      <c r="DS888"/>
      <c r="DT888"/>
      <c r="DU888"/>
      <c r="DV888"/>
      <c r="DW888"/>
      <c r="DX888"/>
      <c r="DY888"/>
      <c r="DZ888"/>
      <c r="EA888"/>
      <c r="EB888"/>
      <c r="EC888"/>
      <c r="ED888"/>
      <c r="EE888"/>
      <c r="EF888"/>
      <c r="EG888"/>
      <c r="EH888"/>
      <c r="EI888"/>
      <c r="EJ888"/>
      <c r="EK888"/>
      <c r="EL888"/>
      <c r="EM888"/>
      <c r="EN888"/>
      <c r="EO888"/>
      <c r="EP888"/>
      <c r="EQ888"/>
      <c r="ER888"/>
      <c r="ES888"/>
      <c r="ET888"/>
      <c r="EU888"/>
      <c r="EV888"/>
      <c r="EW888"/>
      <c r="EX888"/>
      <c r="EY888"/>
      <c r="EZ888"/>
      <c r="FA888"/>
      <c r="FB888"/>
      <c r="FC888"/>
      <c r="FD888"/>
      <c r="FE888"/>
      <c r="FF888"/>
      <c r="FG888"/>
      <c r="FH888"/>
      <c r="FI888"/>
      <c r="FJ888"/>
      <c r="FK888"/>
      <c r="FL888"/>
      <c r="FM888"/>
      <c r="FN888"/>
      <c r="FO888"/>
      <c r="FP888"/>
      <c r="FQ888"/>
      <c r="FR888"/>
      <c r="FS888"/>
      <c r="FT888"/>
      <c r="FU888"/>
      <c r="FV888"/>
      <c r="FW888"/>
      <c r="FX888"/>
      <c r="FY888"/>
      <c r="FZ888"/>
      <c r="GA888"/>
      <c r="GB888"/>
      <c r="GC888"/>
      <c r="GD888"/>
      <c r="GE888"/>
      <c r="GF888"/>
      <c r="GG888"/>
      <c r="GH888"/>
      <c r="GI888"/>
      <c r="GJ888"/>
      <c r="GK888"/>
      <c r="GL888"/>
      <c r="GM888"/>
      <c r="GN888"/>
      <c r="GO888"/>
      <c r="GP888"/>
      <c r="GQ888"/>
      <c r="GR888"/>
      <c r="GS888"/>
      <c r="GT888"/>
      <c r="GU888"/>
      <c r="GV888"/>
      <c r="GW888"/>
      <c r="GX888"/>
      <c r="GY888"/>
      <c r="GZ888"/>
      <c r="HA888"/>
      <c r="HB888"/>
      <c r="HC888"/>
      <c r="HD888"/>
      <c r="HE888"/>
      <c r="HF888"/>
      <c r="HG888"/>
      <c r="HH888"/>
      <c r="HI888"/>
      <c r="HJ888"/>
      <c r="HK888"/>
      <c r="HL888"/>
      <c r="HM888"/>
      <c r="HN888"/>
      <c r="HO888"/>
      <c r="HP888"/>
      <c r="HQ888"/>
      <c r="HR888"/>
      <c r="HS888"/>
      <c r="HT888"/>
      <c r="HU888"/>
      <c r="HV888"/>
      <c r="HW888"/>
      <c r="HX888"/>
      <c r="HY888"/>
      <c r="HZ888"/>
      <c r="IA888"/>
    </row>
    <row r="889" spans="1:235" ht="11.25">
      <c r="A889" s="2"/>
      <c r="B889" s="2"/>
      <c r="C889" s="2"/>
      <c r="D889" s="159"/>
      <c r="E889" s="159"/>
      <c r="F889" s="159"/>
      <c r="G889" s="159"/>
      <c r="H889" s="159"/>
      <c r="I889" s="159"/>
      <c r="J889" s="159"/>
      <c r="K889" s="159"/>
      <c r="L889" s="159"/>
      <c r="M889" s="159"/>
      <c r="N889" s="156"/>
      <c r="O889" s="156"/>
      <c r="P889" s="156"/>
      <c r="Q889"/>
      <c r="R889"/>
      <c r="S889"/>
      <c r="T889"/>
      <c r="U889"/>
      <c r="V889"/>
      <c r="W889"/>
      <c r="X889"/>
      <c r="Y889"/>
      <c r="Z889"/>
      <c r="AA889"/>
      <c r="AB889"/>
      <c r="AC889"/>
      <c r="AD889"/>
      <c r="AE889"/>
      <c r="AF889"/>
      <c r="AG889"/>
      <c r="AH889"/>
      <c r="AI889"/>
      <c r="AJ889"/>
      <c r="AK889"/>
      <c r="AL889"/>
      <c r="AM889"/>
      <c r="AN889"/>
      <c r="AO889"/>
      <c r="AP889"/>
      <c r="AQ889"/>
      <c r="AR889"/>
      <c r="AS889"/>
      <c r="AT889"/>
      <c r="AU889"/>
      <c r="AV889"/>
      <c r="AW889"/>
      <c r="AX889"/>
      <c r="AY889"/>
      <c r="AZ889"/>
      <c r="BA889"/>
      <c r="BB889"/>
      <c r="BC889"/>
      <c r="BD889"/>
      <c r="BE889"/>
      <c r="BF889"/>
      <c r="BG889"/>
      <c r="BH889"/>
      <c r="BI889"/>
      <c r="BJ889"/>
      <c r="BK889"/>
      <c r="BL889"/>
      <c r="BM889"/>
      <c r="BN889"/>
      <c r="BO889"/>
      <c r="BP889"/>
      <c r="BQ889"/>
      <c r="BR889"/>
      <c r="BS889"/>
      <c r="BT889"/>
      <c r="BU889"/>
      <c r="BV889"/>
      <c r="BW889"/>
      <c r="BX889"/>
      <c r="BY889"/>
      <c r="BZ889"/>
      <c r="CA889"/>
      <c r="CB889"/>
      <c r="CC889"/>
      <c r="CD889"/>
      <c r="CE889"/>
      <c r="CF889"/>
      <c r="CG889"/>
      <c r="CH889"/>
      <c r="CI889"/>
      <c r="CJ889"/>
      <c r="CK889"/>
      <c r="CL889"/>
      <c r="CM889"/>
      <c r="CN889"/>
      <c r="CO889"/>
      <c r="CP889"/>
      <c r="CQ889"/>
      <c r="CR889"/>
      <c r="CS889"/>
      <c r="CT889"/>
      <c r="CU889"/>
      <c r="CV889"/>
      <c r="CW889"/>
      <c r="CX889"/>
      <c r="CY889"/>
      <c r="CZ889"/>
      <c r="DA889"/>
      <c r="DB889"/>
      <c r="DC889"/>
      <c r="DD889"/>
      <c r="DE889"/>
      <c r="DF889"/>
      <c r="DG889"/>
      <c r="DH889"/>
      <c r="DI889"/>
      <c r="DJ889"/>
      <c r="DK889"/>
      <c r="DL889"/>
      <c r="DM889"/>
      <c r="DN889"/>
      <c r="DO889"/>
      <c r="DP889"/>
      <c r="DQ889"/>
      <c r="DR889"/>
      <c r="DS889"/>
      <c r="DT889"/>
      <c r="DU889"/>
      <c r="DV889"/>
      <c r="DW889"/>
      <c r="DX889"/>
      <c r="DY889"/>
      <c r="DZ889"/>
      <c r="EA889"/>
      <c r="EB889"/>
      <c r="EC889"/>
      <c r="ED889"/>
      <c r="EE889"/>
      <c r="EF889"/>
      <c r="EG889"/>
      <c r="EH889"/>
      <c r="EI889"/>
      <c r="EJ889"/>
      <c r="EK889"/>
      <c r="EL889"/>
      <c r="EM889"/>
      <c r="EN889"/>
      <c r="EO889"/>
      <c r="EP889"/>
      <c r="EQ889"/>
      <c r="ER889"/>
      <c r="ES889"/>
      <c r="ET889"/>
      <c r="EU889"/>
      <c r="EV889"/>
      <c r="EW889"/>
      <c r="EX889"/>
      <c r="EY889"/>
      <c r="EZ889"/>
      <c r="FA889"/>
      <c r="FB889"/>
      <c r="FC889"/>
      <c r="FD889"/>
      <c r="FE889"/>
      <c r="FF889"/>
      <c r="FG889"/>
      <c r="FH889"/>
      <c r="FI889"/>
      <c r="FJ889"/>
      <c r="FK889"/>
      <c r="FL889"/>
      <c r="FM889"/>
      <c r="FN889"/>
      <c r="FO889"/>
      <c r="FP889"/>
      <c r="FQ889"/>
      <c r="FR889"/>
      <c r="FS889"/>
      <c r="FT889"/>
      <c r="FU889"/>
      <c r="FV889"/>
      <c r="FW889"/>
      <c r="FX889"/>
      <c r="FY889"/>
      <c r="FZ889"/>
      <c r="GA889"/>
      <c r="GB889"/>
      <c r="GC889"/>
      <c r="GD889"/>
      <c r="GE889"/>
      <c r="GF889"/>
      <c r="GG889"/>
      <c r="GH889"/>
      <c r="GI889"/>
      <c r="GJ889"/>
      <c r="GK889"/>
      <c r="GL889"/>
      <c r="GM889"/>
      <c r="GN889"/>
      <c r="GO889"/>
      <c r="GP889"/>
      <c r="GQ889"/>
      <c r="GR889"/>
      <c r="GS889"/>
      <c r="GT889"/>
      <c r="GU889"/>
      <c r="GV889"/>
      <c r="GW889"/>
      <c r="GX889"/>
      <c r="GY889"/>
      <c r="GZ889"/>
      <c r="HA889"/>
      <c r="HB889"/>
      <c r="HC889"/>
      <c r="HD889"/>
      <c r="HE889"/>
      <c r="HF889"/>
      <c r="HG889"/>
      <c r="HH889"/>
      <c r="HI889"/>
      <c r="HJ889"/>
      <c r="HK889"/>
      <c r="HL889"/>
      <c r="HM889"/>
      <c r="HN889"/>
      <c r="HO889"/>
      <c r="HP889"/>
      <c r="HQ889"/>
      <c r="HR889"/>
      <c r="HS889"/>
      <c r="HT889"/>
      <c r="HU889"/>
      <c r="HV889"/>
      <c r="HW889"/>
      <c r="HX889"/>
      <c r="HY889"/>
      <c r="HZ889"/>
      <c r="IA889"/>
    </row>
    <row r="890" spans="1:235" ht="11.25">
      <c r="A890" s="2"/>
      <c r="B890" s="2"/>
      <c r="C890" s="2"/>
      <c r="D890" s="159"/>
      <c r="E890" s="159"/>
      <c r="F890" s="159"/>
      <c r="G890" s="159"/>
      <c r="H890" s="159"/>
      <c r="I890" s="159"/>
      <c r="J890" s="159"/>
      <c r="K890" s="159"/>
      <c r="L890" s="159"/>
      <c r="M890" s="159"/>
      <c r="N890" s="156"/>
      <c r="O890" s="156"/>
      <c r="P890" s="156"/>
      <c r="Q890"/>
      <c r="R890"/>
      <c r="S890"/>
      <c r="T890"/>
      <c r="U890"/>
      <c r="V890"/>
      <c r="W890"/>
      <c r="X890"/>
      <c r="Y890"/>
      <c r="Z890"/>
      <c r="AA890"/>
      <c r="AB890"/>
      <c r="AC890"/>
      <c r="AD890"/>
      <c r="AE890"/>
      <c r="AF890"/>
      <c r="AG890"/>
      <c r="AH890"/>
      <c r="AI890"/>
      <c r="AJ890"/>
      <c r="AK890"/>
      <c r="AL890"/>
      <c r="AM890"/>
      <c r="AN890"/>
      <c r="AO890"/>
      <c r="AP890"/>
      <c r="AQ890"/>
      <c r="AR890"/>
      <c r="AS890"/>
      <c r="AT890"/>
      <c r="AU890"/>
      <c r="AV890"/>
      <c r="AW890"/>
      <c r="AX890"/>
      <c r="AY890"/>
      <c r="AZ890"/>
      <c r="BA890"/>
      <c r="BB890"/>
      <c r="BC890"/>
      <c r="BD890"/>
      <c r="BE890"/>
      <c r="BF890"/>
      <c r="BG890"/>
      <c r="BH890"/>
      <c r="BI890"/>
      <c r="BJ890"/>
      <c r="BK890"/>
      <c r="BL890"/>
      <c r="BM890"/>
      <c r="BN890"/>
      <c r="BO890"/>
      <c r="BP890"/>
      <c r="BQ890"/>
      <c r="BR890"/>
      <c r="BS890"/>
      <c r="BT890"/>
      <c r="BU890"/>
      <c r="BV890"/>
      <c r="BW890"/>
      <c r="BX890"/>
      <c r="BY890"/>
      <c r="BZ890"/>
      <c r="CA890"/>
      <c r="CB890"/>
      <c r="CC890"/>
      <c r="CD890"/>
      <c r="CE890"/>
      <c r="CF890"/>
      <c r="CG890"/>
      <c r="CH890"/>
      <c r="CI890"/>
      <c r="CJ890"/>
      <c r="CK890"/>
      <c r="CL890"/>
      <c r="CM890"/>
      <c r="CN890"/>
      <c r="CO890"/>
      <c r="CP890"/>
      <c r="CQ890"/>
      <c r="CR890"/>
      <c r="CS890"/>
      <c r="CT890"/>
      <c r="CU890"/>
      <c r="CV890"/>
      <c r="CW890"/>
      <c r="CX890"/>
      <c r="CY890"/>
      <c r="CZ890"/>
      <c r="DA890"/>
      <c r="DB890"/>
      <c r="DC890"/>
      <c r="DD890"/>
      <c r="DE890"/>
      <c r="DF890"/>
      <c r="DG890"/>
      <c r="DH890"/>
      <c r="DI890"/>
      <c r="DJ890"/>
      <c r="DK890"/>
      <c r="DL890"/>
      <c r="DM890"/>
      <c r="DN890"/>
      <c r="DO890"/>
      <c r="DP890"/>
      <c r="DQ890"/>
      <c r="DR890"/>
      <c r="DS890"/>
      <c r="DT890"/>
      <c r="DU890"/>
      <c r="DV890"/>
      <c r="DW890"/>
      <c r="DX890"/>
      <c r="DY890"/>
      <c r="DZ890"/>
      <c r="EA890"/>
      <c r="EB890"/>
      <c r="EC890"/>
      <c r="ED890"/>
      <c r="EE890"/>
      <c r="EF890"/>
      <c r="EG890"/>
      <c r="EH890"/>
      <c r="EI890"/>
      <c r="EJ890"/>
      <c r="EK890"/>
      <c r="EL890"/>
      <c r="EM890"/>
      <c r="EN890"/>
      <c r="EO890"/>
      <c r="EP890"/>
      <c r="EQ890"/>
      <c r="ER890"/>
      <c r="ES890"/>
      <c r="ET890"/>
      <c r="EU890"/>
      <c r="EV890"/>
      <c r="EW890"/>
      <c r="EX890"/>
      <c r="EY890"/>
      <c r="EZ890"/>
      <c r="FA890"/>
      <c r="FB890"/>
      <c r="FC890"/>
      <c r="FD890"/>
      <c r="FE890"/>
      <c r="FF890"/>
      <c r="FG890"/>
      <c r="FH890"/>
      <c r="FI890"/>
      <c r="FJ890"/>
      <c r="FK890"/>
      <c r="FL890"/>
      <c r="FM890"/>
      <c r="FN890"/>
      <c r="FO890"/>
      <c r="FP890"/>
      <c r="FQ890"/>
      <c r="FR890"/>
      <c r="FS890"/>
      <c r="FT890"/>
      <c r="FU890"/>
      <c r="FV890"/>
      <c r="FW890"/>
      <c r="FX890"/>
      <c r="FY890"/>
      <c r="FZ890"/>
      <c r="GA890"/>
      <c r="GB890"/>
      <c r="GC890"/>
      <c r="GD890"/>
      <c r="GE890"/>
      <c r="GF890"/>
      <c r="GG890"/>
      <c r="GH890"/>
      <c r="GI890"/>
      <c r="GJ890"/>
      <c r="GK890"/>
      <c r="GL890"/>
      <c r="GM890"/>
      <c r="GN890"/>
      <c r="GO890"/>
      <c r="GP890"/>
      <c r="GQ890"/>
      <c r="GR890"/>
      <c r="GS890"/>
      <c r="GT890"/>
      <c r="GU890"/>
      <c r="GV890"/>
      <c r="GW890"/>
      <c r="GX890"/>
      <c r="GY890"/>
      <c r="GZ890"/>
      <c r="HA890"/>
      <c r="HB890"/>
      <c r="HC890"/>
      <c r="HD890"/>
      <c r="HE890"/>
      <c r="HF890"/>
      <c r="HG890"/>
      <c r="HH890"/>
      <c r="HI890"/>
      <c r="HJ890"/>
      <c r="HK890"/>
      <c r="HL890"/>
      <c r="HM890"/>
      <c r="HN890"/>
      <c r="HO890"/>
      <c r="HP890"/>
      <c r="HQ890"/>
      <c r="HR890"/>
      <c r="HS890"/>
      <c r="HT890"/>
      <c r="HU890"/>
      <c r="HV890"/>
      <c r="HW890"/>
      <c r="HX890"/>
      <c r="HY890"/>
      <c r="HZ890"/>
      <c r="IA890"/>
    </row>
    <row r="891" spans="1:235" ht="11.25">
      <c r="A891" s="2"/>
      <c r="B891" s="2"/>
      <c r="C891" s="2"/>
      <c r="D891" s="159"/>
      <c r="E891" s="159"/>
      <c r="F891" s="159"/>
      <c r="G891" s="159"/>
      <c r="H891" s="159"/>
      <c r="I891" s="159"/>
      <c r="J891" s="159"/>
      <c r="K891" s="159"/>
      <c r="L891" s="159"/>
      <c r="M891" s="159"/>
      <c r="N891" s="156"/>
      <c r="O891" s="156"/>
      <c r="P891" s="156"/>
      <c r="Q891"/>
      <c r="R891"/>
      <c r="S891"/>
      <c r="T891"/>
      <c r="U891"/>
      <c r="V891"/>
      <c r="W891"/>
      <c r="X891"/>
      <c r="Y891"/>
      <c r="Z891"/>
      <c r="AA891"/>
      <c r="AB891"/>
      <c r="AC891"/>
      <c r="AD891"/>
      <c r="AE891"/>
      <c r="AF891"/>
      <c r="AG891"/>
      <c r="AH891"/>
      <c r="AI891"/>
      <c r="AJ891"/>
      <c r="AK891"/>
      <c r="AL891"/>
      <c r="AM891"/>
      <c r="AN891"/>
      <c r="AO891"/>
      <c r="AP891"/>
      <c r="AQ891"/>
      <c r="AR891"/>
      <c r="AS891"/>
      <c r="AT891"/>
      <c r="AU891"/>
      <c r="AV891"/>
      <c r="AW891"/>
      <c r="AX891"/>
      <c r="AY891"/>
      <c r="AZ891"/>
      <c r="BA891"/>
      <c r="BB891"/>
      <c r="BC891"/>
      <c r="BD891"/>
      <c r="BE891"/>
      <c r="BF891"/>
      <c r="BG891"/>
      <c r="BH891"/>
      <c r="BI891"/>
      <c r="BJ891"/>
      <c r="BK891"/>
      <c r="BL891"/>
      <c r="BM891"/>
      <c r="BN891"/>
      <c r="BO891"/>
      <c r="BP891"/>
      <c r="BQ891"/>
      <c r="BR891"/>
      <c r="BS891"/>
      <c r="BT891"/>
      <c r="BU891"/>
      <c r="BV891"/>
      <c r="BW891"/>
      <c r="BX891"/>
      <c r="BY891"/>
      <c r="BZ891"/>
      <c r="CA891"/>
      <c r="CB891"/>
      <c r="CC891"/>
      <c r="CD891"/>
      <c r="CE891"/>
      <c r="CF891"/>
      <c r="CG891"/>
      <c r="CH891"/>
      <c r="CI891"/>
      <c r="CJ891"/>
      <c r="CK891"/>
      <c r="CL891"/>
      <c r="CM891"/>
      <c r="CN891"/>
      <c r="CO891"/>
      <c r="CP891"/>
      <c r="CQ891"/>
      <c r="CR891"/>
      <c r="CS891"/>
      <c r="CT891"/>
      <c r="CU891"/>
      <c r="CV891"/>
      <c r="CW891"/>
      <c r="CX891"/>
      <c r="CY891"/>
      <c r="CZ891"/>
      <c r="DA891"/>
      <c r="DB891"/>
      <c r="DC891"/>
      <c r="DD891"/>
      <c r="DE891"/>
      <c r="DF891"/>
      <c r="DG891"/>
      <c r="DH891"/>
      <c r="DI891"/>
      <c r="DJ891"/>
      <c r="DK891"/>
      <c r="DL891"/>
      <c r="DM891"/>
      <c r="DN891"/>
      <c r="DO891"/>
      <c r="DP891"/>
      <c r="DQ891"/>
      <c r="DR891"/>
      <c r="DS891"/>
      <c r="DT891"/>
      <c r="DU891"/>
      <c r="DV891"/>
      <c r="DW891"/>
      <c r="DX891"/>
      <c r="DY891"/>
      <c r="DZ891"/>
      <c r="EA891"/>
      <c r="EB891"/>
      <c r="EC891"/>
      <c r="ED891"/>
      <c r="EE891"/>
      <c r="EF891"/>
      <c r="EG891"/>
      <c r="EH891"/>
      <c r="EI891"/>
      <c r="EJ891"/>
      <c r="EK891"/>
      <c r="EL891"/>
      <c r="EM891"/>
      <c r="EN891"/>
      <c r="EO891"/>
      <c r="EP891"/>
      <c r="EQ891"/>
      <c r="ER891"/>
      <c r="ES891"/>
      <c r="ET891"/>
      <c r="EU891"/>
      <c r="EV891"/>
      <c r="EW891"/>
      <c r="EX891"/>
      <c r="EY891"/>
      <c r="EZ891"/>
      <c r="FA891"/>
      <c r="FB891"/>
      <c r="FC891"/>
      <c r="FD891"/>
      <c r="FE891"/>
      <c r="FF891"/>
      <c r="FG891"/>
      <c r="FH891"/>
      <c r="FI891"/>
      <c r="FJ891"/>
      <c r="FK891"/>
      <c r="FL891"/>
      <c r="FM891"/>
      <c r="FN891"/>
      <c r="FO891"/>
      <c r="FP891"/>
      <c r="FQ891"/>
      <c r="FR891"/>
      <c r="FS891"/>
      <c r="FT891"/>
      <c r="FU891"/>
      <c r="FV891"/>
      <c r="FW891"/>
      <c r="FX891"/>
      <c r="FY891"/>
      <c r="FZ891"/>
      <c r="GA891"/>
      <c r="GB891"/>
      <c r="GC891"/>
      <c r="GD891"/>
      <c r="GE891"/>
      <c r="GF891"/>
      <c r="GG891"/>
      <c r="GH891"/>
      <c r="GI891"/>
      <c r="GJ891"/>
      <c r="GK891"/>
      <c r="GL891"/>
      <c r="GM891"/>
      <c r="GN891"/>
      <c r="GO891"/>
      <c r="GP891"/>
      <c r="GQ891"/>
      <c r="GR891"/>
      <c r="GS891"/>
      <c r="GT891"/>
      <c r="GU891"/>
      <c r="GV891"/>
      <c r="GW891"/>
      <c r="GX891"/>
      <c r="GY891"/>
      <c r="GZ891"/>
      <c r="HA891"/>
      <c r="HB891"/>
      <c r="HC891"/>
      <c r="HD891"/>
      <c r="HE891"/>
      <c r="HF891"/>
      <c r="HG891"/>
      <c r="HH891"/>
      <c r="HI891"/>
      <c r="HJ891"/>
      <c r="HK891"/>
      <c r="HL891"/>
      <c r="HM891"/>
      <c r="HN891"/>
      <c r="HO891"/>
      <c r="HP891"/>
      <c r="HQ891"/>
      <c r="HR891"/>
      <c r="HS891"/>
      <c r="HT891"/>
      <c r="HU891"/>
      <c r="HV891"/>
      <c r="HW891"/>
      <c r="HX891"/>
      <c r="HY891"/>
      <c r="HZ891"/>
      <c r="IA891"/>
    </row>
    <row r="892" spans="1:235" ht="11.25">
      <c r="A892" s="2"/>
      <c r="B892" s="2"/>
      <c r="C892" s="2"/>
      <c r="D892" s="159"/>
      <c r="E892" s="159"/>
      <c r="F892" s="159"/>
      <c r="G892" s="159"/>
      <c r="H892" s="159"/>
      <c r="I892" s="159"/>
      <c r="J892" s="159"/>
      <c r="K892" s="159"/>
      <c r="L892" s="159"/>
      <c r="M892" s="159"/>
      <c r="N892" s="156"/>
      <c r="O892" s="156"/>
      <c r="P892" s="156"/>
      <c r="Q892"/>
      <c r="R892"/>
      <c r="S892"/>
      <c r="T892"/>
      <c r="U892"/>
      <c r="V892"/>
      <c r="W892"/>
      <c r="X892"/>
      <c r="Y892"/>
      <c r="Z892"/>
      <c r="AA892"/>
      <c r="AB892"/>
      <c r="AC892"/>
      <c r="AD892"/>
      <c r="AE892"/>
      <c r="AF892"/>
      <c r="AG892"/>
      <c r="AH892"/>
      <c r="AI892"/>
      <c r="AJ892"/>
      <c r="AK892"/>
      <c r="AL892"/>
      <c r="AM892"/>
      <c r="AN892"/>
      <c r="AO892"/>
      <c r="AP892"/>
      <c r="AQ892"/>
      <c r="AR892"/>
      <c r="AS892"/>
      <c r="AT892"/>
      <c r="AU892"/>
      <c r="AV892"/>
      <c r="AW892"/>
      <c r="AX892"/>
      <c r="AY892"/>
      <c r="AZ892"/>
      <c r="BA892"/>
      <c r="BB892"/>
      <c r="BC892"/>
      <c r="BD892"/>
      <c r="BE892"/>
      <c r="BF892"/>
      <c r="BG892"/>
      <c r="BH892"/>
      <c r="BI892"/>
      <c r="BJ892"/>
      <c r="BK892"/>
      <c r="BL892"/>
      <c r="BM892"/>
      <c r="BN892"/>
      <c r="BO892"/>
      <c r="BP892"/>
      <c r="BQ892"/>
      <c r="BR892"/>
      <c r="BS892"/>
      <c r="BT892"/>
      <c r="BU892"/>
      <c r="BV892"/>
      <c r="BW892"/>
      <c r="BX892"/>
      <c r="BY892"/>
      <c r="BZ892"/>
      <c r="CA892"/>
      <c r="CB892"/>
      <c r="CC892"/>
      <c r="CD892"/>
      <c r="CE892"/>
      <c r="CF892"/>
      <c r="CG892"/>
      <c r="CH892"/>
      <c r="CI892"/>
      <c r="CJ892"/>
      <c r="CK892"/>
      <c r="CL892"/>
      <c r="CM892"/>
      <c r="CN892"/>
      <c r="CO892"/>
      <c r="CP892"/>
      <c r="CQ892"/>
      <c r="CR892"/>
      <c r="CS892"/>
      <c r="CT892"/>
      <c r="CU892"/>
      <c r="CV892"/>
      <c r="CW892"/>
      <c r="CX892"/>
      <c r="CY892"/>
      <c r="CZ892"/>
      <c r="DA892"/>
      <c r="DB892"/>
      <c r="DC892"/>
      <c r="DD892"/>
      <c r="DE892"/>
      <c r="DF892"/>
      <c r="DG892"/>
      <c r="DH892"/>
      <c r="DI892"/>
      <c r="DJ892"/>
      <c r="DK892"/>
      <c r="DL892"/>
      <c r="DM892"/>
      <c r="DN892"/>
      <c r="DO892"/>
      <c r="DP892"/>
      <c r="DQ892"/>
      <c r="DR892"/>
      <c r="DS892"/>
      <c r="DT892"/>
      <c r="DU892"/>
      <c r="DV892"/>
      <c r="DW892"/>
      <c r="DX892"/>
      <c r="DY892"/>
      <c r="DZ892"/>
      <c r="EA892"/>
      <c r="EB892"/>
      <c r="EC892"/>
      <c r="ED892"/>
      <c r="EE892"/>
      <c r="EF892"/>
      <c r="EG892"/>
      <c r="EH892"/>
      <c r="EI892"/>
      <c r="EJ892"/>
      <c r="EK892"/>
      <c r="EL892"/>
      <c r="EM892"/>
      <c r="EN892"/>
      <c r="EO892"/>
      <c r="EP892"/>
      <c r="EQ892"/>
      <c r="ER892"/>
      <c r="ES892"/>
      <c r="ET892"/>
      <c r="EU892"/>
      <c r="EV892"/>
      <c r="EW892"/>
      <c r="EX892"/>
      <c r="EY892"/>
      <c r="EZ892"/>
      <c r="FA892"/>
      <c r="FB892"/>
      <c r="FC892"/>
      <c r="FD892"/>
      <c r="FE892"/>
      <c r="FF892"/>
      <c r="FG892"/>
      <c r="FH892"/>
      <c r="FI892"/>
      <c r="FJ892"/>
      <c r="FK892"/>
      <c r="FL892"/>
      <c r="FM892"/>
      <c r="FN892"/>
      <c r="FO892"/>
      <c r="FP892"/>
      <c r="FQ892"/>
      <c r="FR892"/>
      <c r="FS892"/>
      <c r="FT892"/>
      <c r="FU892"/>
      <c r="FV892"/>
      <c r="FW892"/>
      <c r="FX892"/>
      <c r="FY892"/>
      <c r="FZ892"/>
      <c r="GA892"/>
      <c r="GB892"/>
      <c r="GC892"/>
      <c r="GD892"/>
      <c r="GE892"/>
      <c r="GF892"/>
      <c r="GG892"/>
      <c r="GH892"/>
      <c r="GI892"/>
      <c r="GJ892"/>
      <c r="GK892"/>
      <c r="GL892"/>
      <c r="GM892"/>
      <c r="GN892"/>
      <c r="GO892"/>
      <c r="GP892"/>
      <c r="GQ892"/>
      <c r="GR892"/>
      <c r="GS892"/>
      <c r="GT892"/>
      <c r="GU892"/>
      <c r="GV892"/>
      <c r="GW892"/>
      <c r="GX892"/>
      <c r="GY892"/>
      <c r="GZ892"/>
      <c r="HA892"/>
      <c r="HB892"/>
      <c r="HC892"/>
      <c r="HD892"/>
      <c r="HE892"/>
      <c r="HF892"/>
      <c r="HG892"/>
      <c r="HH892"/>
      <c r="HI892"/>
      <c r="HJ892"/>
      <c r="HK892"/>
      <c r="HL892"/>
      <c r="HM892"/>
      <c r="HN892"/>
      <c r="HO892"/>
      <c r="HP892"/>
      <c r="HQ892"/>
      <c r="HR892"/>
      <c r="HS892"/>
      <c r="HT892"/>
      <c r="HU892"/>
      <c r="HV892"/>
      <c r="HW892"/>
      <c r="HX892"/>
      <c r="HY892"/>
      <c r="HZ892"/>
      <c r="IA892"/>
    </row>
    <row r="893" spans="1:235" ht="11.25">
      <c r="A893" s="2"/>
      <c r="B893" s="2"/>
      <c r="C893" s="2"/>
      <c r="D893" s="159"/>
      <c r="E893" s="159"/>
      <c r="F893" s="159"/>
      <c r="G893" s="159"/>
      <c r="H893" s="159"/>
      <c r="I893" s="159"/>
      <c r="J893" s="159"/>
      <c r="K893" s="159"/>
      <c r="L893" s="159"/>
      <c r="M893" s="159"/>
      <c r="N893" s="156"/>
      <c r="O893" s="156"/>
      <c r="P893" s="156"/>
      <c r="Q893"/>
      <c r="R893"/>
      <c r="S893"/>
      <c r="T893"/>
      <c r="U893"/>
      <c r="V893"/>
      <c r="W893"/>
      <c r="X893"/>
      <c r="Y893"/>
      <c r="Z893"/>
      <c r="AA893"/>
      <c r="AB893"/>
      <c r="AC893"/>
      <c r="AD893"/>
      <c r="AE893"/>
      <c r="AF893"/>
      <c r="AG893"/>
      <c r="AH893"/>
      <c r="AI893"/>
      <c r="AJ893"/>
      <c r="AK893"/>
      <c r="AL893"/>
      <c r="AM893"/>
      <c r="AN893"/>
      <c r="AO893"/>
      <c r="AP893"/>
      <c r="AQ893"/>
      <c r="AR893"/>
      <c r="AS893"/>
      <c r="AT893"/>
      <c r="AU893"/>
      <c r="AV893"/>
      <c r="AW893"/>
      <c r="AX893"/>
      <c r="AY893"/>
      <c r="AZ893"/>
      <c r="BA893"/>
      <c r="BB893"/>
      <c r="BC893"/>
      <c r="BD893"/>
      <c r="BE893"/>
      <c r="BF893"/>
      <c r="BG893"/>
      <c r="BH893"/>
      <c r="BI893"/>
      <c r="BJ893"/>
      <c r="BK893"/>
      <c r="BL893"/>
      <c r="BM893"/>
      <c r="BN893"/>
      <c r="BO893"/>
      <c r="BP893"/>
      <c r="BQ893"/>
      <c r="BR893"/>
      <c r="BS893"/>
      <c r="BT893"/>
      <c r="BU893"/>
      <c r="BV893"/>
      <c r="BW893"/>
      <c r="BX893"/>
      <c r="BY893"/>
      <c r="BZ893"/>
      <c r="CA893"/>
      <c r="CB893"/>
      <c r="CC893"/>
      <c r="CD893"/>
      <c r="CE893"/>
      <c r="CF893"/>
      <c r="CG893"/>
      <c r="CH893"/>
      <c r="CI893"/>
      <c r="CJ893"/>
      <c r="CK893"/>
      <c r="CL893"/>
      <c r="CM893"/>
      <c r="CN893"/>
      <c r="CO893"/>
      <c r="CP893"/>
      <c r="CQ893"/>
      <c r="CR893"/>
      <c r="CS893"/>
      <c r="CT893"/>
      <c r="CU893"/>
      <c r="CV893"/>
      <c r="CW893"/>
      <c r="CX893"/>
      <c r="CY893"/>
      <c r="CZ893"/>
      <c r="DA893"/>
      <c r="DB893"/>
      <c r="DC893"/>
      <c r="DD893"/>
      <c r="DE893"/>
      <c r="DF893"/>
      <c r="DG893"/>
      <c r="DH893"/>
      <c r="DI893"/>
      <c r="DJ893"/>
      <c r="DK893"/>
      <c r="DL893"/>
      <c r="DM893"/>
      <c r="DN893"/>
      <c r="DO893"/>
      <c r="DP893"/>
      <c r="DQ893"/>
      <c r="DR893"/>
      <c r="DS893"/>
      <c r="DT893"/>
      <c r="DU893"/>
      <c r="DV893"/>
      <c r="DW893"/>
      <c r="DX893"/>
      <c r="DY893"/>
      <c r="DZ893"/>
      <c r="EA893"/>
      <c r="EB893"/>
      <c r="EC893"/>
      <c r="ED893"/>
      <c r="EE893"/>
      <c r="EF893"/>
      <c r="EG893"/>
      <c r="EH893"/>
      <c r="EI893"/>
      <c r="EJ893"/>
      <c r="EK893"/>
      <c r="EL893"/>
      <c r="EM893"/>
      <c r="EN893"/>
      <c r="EO893"/>
      <c r="EP893"/>
      <c r="EQ893"/>
      <c r="ER893"/>
      <c r="ES893"/>
      <c r="ET893"/>
      <c r="EU893"/>
      <c r="EV893"/>
      <c r="EW893"/>
      <c r="EX893"/>
      <c r="EY893"/>
      <c r="EZ893"/>
      <c r="FA893"/>
      <c r="FB893"/>
      <c r="FC893"/>
      <c r="FD893"/>
      <c r="FE893"/>
      <c r="FF893"/>
      <c r="FG893"/>
      <c r="FH893"/>
      <c r="FI893"/>
      <c r="FJ893"/>
      <c r="FK893"/>
      <c r="FL893"/>
      <c r="FM893"/>
      <c r="FN893"/>
      <c r="FO893"/>
      <c r="FP893"/>
      <c r="FQ893"/>
      <c r="FR893"/>
      <c r="FS893"/>
      <c r="FT893"/>
      <c r="FU893"/>
      <c r="FV893"/>
      <c r="FW893"/>
      <c r="FX893"/>
      <c r="FY893"/>
      <c r="FZ893"/>
      <c r="GA893"/>
      <c r="GB893"/>
      <c r="GC893"/>
      <c r="GD893"/>
      <c r="GE893"/>
      <c r="GF893"/>
      <c r="GG893"/>
      <c r="GH893"/>
      <c r="GI893"/>
      <c r="GJ893"/>
      <c r="GK893"/>
      <c r="GL893"/>
      <c r="GM893"/>
      <c r="GN893"/>
      <c r="GO893"/>
      <c r="GP893"/>
      <c r="GQ893"/>
      <c r="GR893"/>
      <c r="GS893"/>
      <c r="GT893"/>
      <c r="GU893"/>
      <c r="GV893"/>
      <c r="GW893"/>
      <c r="GX893"/>
      <c r="GY893"/>
      <c r="GZ893"/>
      <c r="HA893"/>
      <c r="HB893"/>
      <c r="HC893"/>
      <c r="HD893"/>
      <c r="HE893"/>
      <c r="HF893"/>
      <c r="HG893"/>
      <c r="HH893"/>
      <c r="HI893"/>
      <c r="HJ893"/>
      <c r="HK893"/>
      <c r="HL893"/>
      <c r="HM893"/>
      <c r="HN893"/>
      <c r="HO893"/>
      <c r="HP893"/>
      <c r="HQ893"/>
      <c r="HR893"/>
      <c r="HS893"/>
      <c r="HT893"/>
      <c r="HU893"/>
      <c r="HV893"/>
      <c r="HW893"/>
      <c r="HX893"/>
      <c r="HY893"/>
      <c r="HZ893"/>
      <c r="IA893"/>
    </row>
    <row r="894" spans="1:235" ht="11.25">
      <c r="A894" s="2"/>
      <c r="B894" s="2"/>
      <c r="C894" s="2"/>
      <c r="D894" s="159"/>
      <c r="E894" s="159"/>
      <c r="F894" s="159"/>
      <c r="G894" s="159"/>
      <c r="H894" s="159"/>
      <c r="I894" s="159"/>
      <c r="J894" s="159"/>
      <c r="K894" s="159"/>
      <c r="L894" s="159"/>
      <c r="M894" s="159"/>
      <c r="N894" s="156"/>
      <c r="O894" s="156"/>
      <c r="P894" s="156"/>
      <c r="Q894"/>
      <c r="R894"/>
      <c r="S894"/>
      <c r="T894"/>
      <c r="U894"/>
      <c r="V894"/>
      <c r="W894"/>
      <c r="X894"/>
      <c r="Y894"/>
      <c r="Z894"/>
      <c r="AA894"/>
      <c r="AB894"/>
      <c r="AC894"/>
      <c r="AD894"/>
      <c r="AE894"/>
      <c r="AF894"/>
      <c r="AG894"/>
      <c r="AH894"/>
      <c r="AI894"/>
      <c r="AJ894"/>
      <c r="AK894"/>
      <c r="AL894"/>
      <c r="AM894"/>
      <c r="AN894"/>
      <c r="AO894"/>
      <c r="AP894"/>
      <c r="AQ894"/>
      <c r="AR894"/>
      <c r="AS894"/>
      <c r="AT894"/>
      <c r="AU894"/>
      <c r="AV894"/>
      <c r="AW894"/>
      <c r="AX894"/>
      <c r="AY894"/>
      <c r="AZ894"/>
      <c r="BA894"/>
      <c r="BB894"/>
      <c r="BC894"/>
      <c r="BD894"/>
      <c r="BE894"/>
      <c r="BF894"/>
      <c r="BG894"/>
      <c r="BH894"/>
      <c r="BI894"/>
      <c r="BJ894"/>
      <c r="BK894"/>
      <c r="BL894"/>
      <c r="BM894"/>
      <c r="BN894"/>
      <c r="BO894"/>
      <c r="BP894"/>
      <c r="BQ894"/>
      <c r="BR894"/>
      <c r="BS894"/>
      <c r="BT894"/>
      <c r="BU894"/>
      <c r="BV894"/>
      <c r="BW894"/>
      <c r="BX894"/>
      <c r="BY894"/>
      <c r="BZ894"/>
      <c r="CA894"/>
      <c r="CB894"/>
      <c r="CC894"/>
      <c r="CD894"/>
      <c r="CE894"/>
      <c r="CF894"/>
      <c r="CG894"/>
      <c r="CH894"/>
      <c r="CI894"/>
      <c r="CJ894"/>
      <c r="CK894"/>
      <c r="CL894"/>
      <c r="CM894"/>
      <c r="CN894"/>
      <c r="CO894"/>
      <c r="CP894"/>
      <c r="CQ894"/>
      <c r="CR894"/>
      <c r="CS894"/>
      <c r="CT894"/>
      <c r="CU894"/>
      <c r="CV894"/>
      <c r="CW894"/>
      <c r="CX894"/>
      <c r="CY894"/>
      <c r="CZ894"/>
      <c r="DA894"/>
      <c r="DB894"/>
      <c r="DC894"/>
      <c r="DD894"/>
      <c r="DE894"/>
      <c r="DF894"/>
      <c r="DG894"/>
      <c r="DH894"/>
      <c r="DI894"/>
      <c r="DJ894"/>
      <c r="DK894"/>
      <c r="DL894"/>
      <c r="DM894"/>
      <c r="DN894"/>
      <c r="DO894"/>
      <c r="DP894"/>
      <c r="DQ894"/>
      <c r="DR894"/>
      <c r="DS894"/>
      <c r="DT894"/>
      <c r="DU894"/>
      <c r="DV894"/>
      <c r="DW894"/>
      <c r="DX894"/>
      <c r="DY894"/>
      <c r="DZ894"/>
      <c r="EA894"/>
      <c r="EB894"/>
      <c r="EC894"/>
      <c r="ED894"/>
      <c r="EE894"/>
      <c r="EF894"/>
      <c r="EG894"/>
      <c r="EH894"/>
      <c r="EI894"/>
      <c r="EJ894"/>
      <c r="EK894"/>
      <c r="EL894"/>
      <c r="EM894"/>
      <c r="EN894"/>
      <c r="EO894"/>
      <c r="EP894"/>
      <c r="EQ894"/>
      <c r="ER894"/>
      <c r="ES894"/>
      <c r="ET894"/>
      <c r="EU894"/>
      <c r="EV894"/>
      <c r="EW894"/>
      <c r="EX894"/>
      <c r="EY894"/>
      <c r="EZ894"/>
      <c r="FA894"/>
      <c r="FB894"/>
      <c r="FC894"/>
      <c r="FD894"/>
      <c r="FE894"/>
      <c r="FF894"/>
      <c r="FG894"/>
      <c r="FH894"/>
      <c r="FI894"/>
      <c r="FJ894"/>
      <c r="FK894"/>
      <c r="FL894"/>
      <c r="FM894"/>
      <c r="FN894"/>
      <c r="FO894"/>
      <c r="FP894"/>
      <c r="FQ894"/>
      <c r="FR894"/>
      <c r="FS894"/>
      <c r="FT894"/>
      <c r="FU894"/>
      <c r="FV894"/>
      <c r="FW894"/>
      <c r="FX894"/>
      <c r="FY894"/>
      <c r="FZ894"/>
      <c r="GA894"/>
      <c r="GB894"/>
      <c r="GC894"/>
      <c r="GD894"/>
      <c r="GE894"/>
      <c r="GF894"/>
      <c r="GG894"/>
      <c r="GH894"/>
      <c r="GI894"/>
      <c r="GJ894"/>
      <c r="GK894"/>
      <c r="GL894"/>
      <c r="GM894"/>
      <c r="GN894"/>
      <c r="GO894"/>
      <c r="GP894"/>
      <c r="GQ894"/>
      <c r="GR894"/>
      <c r="GS894"/>
      <c r="GT894"/>
      <c r="GU894"/>
      <c r="GV894"/>
      <c r="GW894"/>
      <c r="GX894"/>
      <c r="GY894"/>
      <c r="GZ894"/>
      <c r="HA894"/>
      <c r="HB894"/>
      <c r="HC894"/>
      <c r="HD894"/>
      <c r="HE894"/>
      <c r="HF894"/>
      <c r="HG894"/>
      <c r="HH894"/>
      <c r="HI894"/>
      <c r="HJ894"/>
      <c r="HK894"/>
      <c r="HL894"/>
      <c r="HM894"/>
      <c r="HN894"/>
      <c r="HO894"/>
      <c r="HP894"/>
      <c r="HQ894"/>
      <c r="HR894"/>
      <c r="HS894"/>
      <c r="HT894"/>
      <c r="HU894"/>
      <c r="HV894"/>
      <c r="HW894"/>
      <c r="HX894"/>
      <c r="HY894"/>
      <c r="HZ894"/>
      <c r="IA894"/>
    </row>
    <row r="895" spans="1:235" ht="11.25">
      <c r="A895" s="2"/>
      <c r="B895" s="2"/>
      <c r="C895" s="2"/>
      <c r="D895" s="159"/>
      <c r="E895" s="159"/>
      <c r="F895" s="159"/>
      <c r="G895" s="159"/>
      <c r="H895" s="159"/>
      <c r="I895" s="159"/>
      <c r="J895" s="159"/>
      <c r="K895" s="159"/>
      <c r="L895" s="159"/>
      <c r="M895" s="159"/>
      <c r="N895" s="156"/>
      <c r="O895" s="156"/>
      <c r="P895" s="156"/>
      <c r="Q895"/>
      <c r="R895"/>
      <c r="S895"/>
      <c r="T895"/>
      <c r="U895"/>
      <c r="V895"/>
      <c r="W895"/>
      <c r="X895"/>
      <c r="Y895"/>
      <c r="Z895"/>
      <c r="AA895"/>
      <c r="AB895"/>
      <c r="AC895"/>
      <c r="AD895"/>
      <c r="AE895"/>
      <c r="AF895"/>
      <c r="AG895"/>
      <c r="AH895"/>
      <c r="AI895"/>
      <c r="AJ895"/>
      <c r="AK895"/>
      <c r="AL895"/>
      <c r="AM895"/>
      <c r="AN895"/>
      <c r="AO895"/>
      <c r="AP895"/>
      <c r="AQ895"/>
      <c r="AR895"/>
      <c r="AS895"/>
      <c r="AT895"/>
      <c r="AU895"/>
      <c r="AV895"/>
      <c r="AW895"/>
      <c r="AX895"/>
      <c r="AY895"/>
      <c r="AZ895"/>
      <c r="BA895"/>
      <c r="BB895"/>
      <c r="BC895"/>
      <c r="BD895"/>
      <c r="BE895"/>
      <c r="BF895"/>
      <c r="BG895"/>
      <c r="BH895"/>
      <c r="BI895"/>
      <c r="BJ895"/>
      <c r="BK895"/>
      <c r="BL895"/>
      <c r="BM895"/>
      <c r="BN895"/>
      <c r="BO895"/>
      <c r="BP895"/>
      <c r="BQ895"/>
      <c r="BR895"/>
      <c r="BS895"/>
      <c r="BT895"/>
      <c r="BU895"/>
      <c r="BV895"/>
      <c r="BW895"/>
      <c r="BX895"/>
      <c r="BY895"/>
      <c r="BZ895"/>
      <c r="CA895"/>
      <c r="CB895"/>
      <c r="CC895"/>
      <c r="CD895"/>
      <c r="CE895"/>
      <c r="CF895"/>
      <c r="CG895"/>
      <c r="CH895"/>
      <c r="CI895"/>
      <c r="CJ895"/>
      <c r="CK895"/>
      <c r="CL895"/>
      <c r="CM895"/>
      <c r="CN895"/>
      <c r="CO895"/>
      <c r="CP895"/>
      <c r="CQ895"/>
      <c r="CR895"/>
      <c r="CS895"/>
      <c r="CT895"/>
      <c r="CU895"/>
      <c r="CV895"/>
      <c r="CW895"/>
      <c r="CX895"/>
      <c r="CY895"/>
      <c r="CZ895"/>
      <c r="DA895"/>
      <c r="DB895"/>
      <c r="DC895"/>
      <c r="DD895"/>
      <c r="DE895"/>
      <c r="DF895"/>
      <c r="DG895"/>
      <c r="DH895"/>
      <c r="DI895"/>
      <c r="DJ895"/>
      <c r="DK895"/>
      <c r="DL895"/>
      <c r="DM895"/>
      <c r="DN895"/>
      <c r="DO895"/>
      <c r="DP895"/>
      <c r="DQ895"/>
      <c r="DR895"/>
      <c r="DS895"/>
      <c r="DT895"/>
      <c r="DU895"/>
      <c r="DV895"/>
      <c r="DW895"/>
      <c r="DX895"/>
      <c r="DY895"/>
      <c r="DZ895"/>
      <c r="EA895"/>
      <c r="EB895"/>
      <c r="EC895"/>
      <c r="ED895"/>
      <c r="EE895"/>
      <c r="EF895"/>
      <c r="EG895"/>
      <c r="EH895"/>
      <c r="EI895"/>
      <c r="EJ895"/>
      <c r="EK895"/>
      <c r="EL895"/>
      <c r="EM895"/>
      <c r="EN895"/>
      <c r="EO895"/>
      <c r="EP895"/>
      <c r="EQ895"/>
      <c r="ER895"/>
      <c r="ES895"/>
      <c r="ET895"/>
      <c r="EU895"/>
      <c r="EV895"/>
      <c r="EW895"/>
      <c r="EX895"/>
      <c r="EY895"/>
      <c r="EZ895"/>
      <c r="FA895"/>
      <c r="FB895"/>
      <c r="FC895"/>
      <c r="FD895"/>
      <c r="FE895"/>
      <c r="FF895"/>
      <c r="FG895"/>
      <c r="FH895"/>
      <c r="FI895"/>
      <c r="FJ895"/>
      <c r="FK895"/>
      <c r="FL895"/>
      <c r="FM895"/>
      <c r="FN895"/>
      <c r="FO895"/>
      <c r="FP895"/>
      <c r="FQ895"/>
      <c r="FR895"/>
      <c r="FS895"/>
      <c r="FT895"/>
      <c r="FU895"/>
      <c r="FV895"/>
      <c r="FW895"/>
      <c r="FX895"/>
      <c r="FY895"/>
      <c r="FZ895"/>
      <c r="GA895"/>
      <c r="GB895"/>
      <c r="GC895"/>
      <c r="GD895"/>
      <c r="GE895"/>
      <c r="GF895"/>
      <c r="GG895"/>
      <c r="GH895"/>
      <c r="GI895"/>
      <c r="GJ895"/>
      <c r="GK895"/>
      <c r="GL895"/>
      <c r="GM895"/>
      <c r="GN895"/>
      <c r="GO895"/>
      <c r="GP895"/>
      <c r="GQ895"/>
      <c r="GR895"/>
      <c r="GS895"/>
      <c r="GT895"/>
      <c r="GU895"/>
      <c r="GV895"/>
      <c r="GW895"/>
      <c r="GX895"/>
      <c r="GY895"/>
      <c r="GZ895"/>
      <c r="HA895"/>
      <c r="HB895"/>
      <c r="HC895"/>
      <c r="HD895"/>
      <c r="HE895"/>
      <c r="HF895"/>
      <c r="HG895"/>
      <c r="HH895"/>
      <c r="HI895"/>
      <c r="HJ895"/>
      <c r="HK895"/>
      <c r="HL895"/>
      <c r="HM895"/>
      <c r="HN895"/>
      <c r="HO895"/>
      <c r="HP895"/>
      <c r="HQ895"/>
      <c r="HR895"/>
      <c r="HS895"/>
      <c r="HT895"/>
      <c r="HU895"/>
      <c r="HV895"/>
      <c r="HW895"/>
      <c r="HX895"/>
      <c r="HY895"/>
      <c r="HZ895"/>
      <c r="IA895"/>
    </row>
    <row r="896" spans="1:235" ht="11.25">
      <c r="A896" s="2"/>
      <c r="B896" s="2"/>
      <c r="C896" s="2"/>
      <c r="D896" s="159"/>
      <c r="E896" s="159"/>
      <c r="F896" s="159"/>
      <c r="G896" s="159"/>
      <c r="H896" s="159"/>
      <c r="I896" s="159"/>
      <c r="J896" s="159"/>
      <c r="K896" s="159"/>
      <c r="L896" s="159"/>
      <c r="M896" s="159"/>
      <c r="N896" s="156"/>
      <c r="O896" s="156"/>
      <c r="P896" s="156"/>
      <c r="Q896"/>
      <c r="R896"/>
      <c r="S896"/>
      <c r="T896"/>
      <c r="U896"/>
      <c r="V896"/>
      <c r="W896"/>
      <c r="X896"/>
      <c r="Y896"/>
      <c r="Z896"/>
      <c r="AA896"/>
      <c r="AB896"/>
      <c r="AC896"/>
      <c r="AD896"/>
      <c r="AE896"/>
      <c r="AF896"/>
      <c r="AG896"/>
      <c r="AH896"/>
      <c r="AI896"/>
      <c r="AJ896"/>
      <c r="AK896"/>
      <c r="AL896"/>
      <c r="AM896"/>
      <c r="AN896"/>
      <c r="AO896"/>
      <c r="AP896"/>
      <c r="AQ896"/>
      <c r="AR896"/>
      <c r="AS896"/>
      <c r="AT896"/>
      <c r="AU896"/>
      <c r="AV896"/>
      <c r="AW896"/>
      <c r="AX896"/>
      <c r="AY896"/>
      <c r="AZ896"/>
      <c r="BA896"/>
      <c r="BB896"/>
      <c r="BC896"/>
      <c r="BD896"/>
      <c r="BE896"/>
      <c r="BF896"/>
      <c r="BG896"/>
      <c r="BH896"/>
      <c r="BI896"/>
      <c r="BJ896"/>
      <c r="BK896"/>
      <c r="BL896"/>
      <c r="BM896"/>
      <c r="BN896"/>
      <c r="BO896"/>
      <c r="BP896"/>
      <c r="BQ896"/>
      <c r="BR896"/>
      <c r="BS896"/>
      <c r="BT896"/>
      <c r="BU896"/>
      <c r="BV896"/>
      <c r="BW896"/>
      <c r="BX896"/>
      <c r="BY896"/>
      <c r="BZ896"/>
      <c r="CA896"/>
      <c r="CB896"/>
      <c r="CC896"/>
      <c r="CD896"/>
      <c r="CE896"/>
      <c r="CF896"/>
      <c r="CG896"/>
      <c r="CH896"/>
      <c r="CI896"/>
      <c r="CJ896"/>
      <c r="CK896"/>
      <c r="CL896"/>
      <c r="CM896"/>
      <c r="CN896"/>
      <c r="CO896"/>
      <c r="CP896"/>
      <c r="CQ896"/>
      <c r="CR896"/>
      <c r="CS896"/>
      <c r="CT896"/>
      <c r="CU896"/>
      <c r="CV896"/>
      <c r="CW896"/>
      <c r="CX896"/>
      <c r="CY896"/>
      <c r="CZ896"/>
      <c r="DA896"/>
      <c r="DB896"/>
      <c r="DC896"/>
      <c r="DD896"/>
      <c r="DE896"/>
      <c r="DF896"/>
      <c r="DG896"/>
      <c r="DH896"/>
      <c r="DI896"/>
      <c r="DJ896"/>
      <c r="DK896"/>
      <c r="DL896"/>
      <c r="DM896"/>
      <c r="DN896"/>
      <c r="DO896"/>
      <c r="DP896"/>
      <c r="DQ896"/>
      <c r="DR896"/>
      <c r="DS896"/>
      <c r="DT896"/>
      <c r="DU896"/>
      <c r="DV896"/>
      <c r="DW896"/>
      <c r="DX896"/>
      <c r="DY896"/>
      <c r="DZ896"/>
      <c r="EA896"/>
      <c r="EB896"/>
      <c r="EC896"/>
      <c r="ED896"/>
      <c r="EE896"/>
      <c r="EF896"/>
      <c r="EG896"/>
      <c r="EH896"/>
      <c r="EI896"/>
      <c r="EJ896"/>
      <c r="EK896"/>
      <c r="EL896"/>
      <c r="EM896"/>
      <c r="EN896"/>
      <c r="EO896"/>
      <c r="EP896"/>
      <c r="EQ896"/>
      <c r="ER896"/>
      <c r="ES896"/>
      <c r="ET896"/>
      <c r="EU896"/>
      <c r="EV896"/>
      <c r="EW896"/>
      <c r="EX896"/>
      <c r="EY896"/>
      <c r="EZ896"/>
      <c r="FA896"/>
      <c r="FB896"/>
      <c r="FC896"/>
      <c r="FD896"/>
      <c r="FE896"/>
      <c r="FF896"/>
      <c r="FG896"/>
      <c r="FH896"/>
      <c r="FI896"/>
      <c r="FJ896"/>
      <c r="FK896"/>
      <c r="FL896"/>
      <c r="FM896"/>
      <c r="FN896"/>
      <c r="FO896"/>
      <c r="FP896"/>
      <c r="FQ896"/>
      <c r="FR896"/>
      <c r="FS896"/>
      <c r="FT896"/>
      <c r="FU896"/>
      <c r="FV896"/>
      <c r="FW896"/>
      <c r="FX896"/>
      <c r="FY896"/>
      <c r="FZ896"/>
      <c r="GA896"/>
      <c r="GB896"/>
      <c r="GC896"/>
      <c r="GD896"/>
      <c r="GE896"/>
      <c r="GF896"/>
      <c r="GG896"/>
      <c r="GH896"/>
      <c r="GI896"/>
      <c r="GJ896"/>
      <c r="GK896"/>
      <c r="GL896"/>
      <c r="GM896"/>
      <c r="GN896"/>
      <c r="GO896"/>
      <c r="GP896"/>
      <c r="GQ896"/>
      <c r="GR896"/>
      <c r="GS896"/>
      <c r="GT896"/>
      <c r="GU896"/>
      <c r="GV896"/>
      <c r="GW896"/>
      <c r="GX896"/>
      <c r="GY896"/>
      <c r="GZ896"/>
      <c r="HA896"/>
      <c r="HB896"/>
      <c r="HC896"/>
      <c r="HD896"/>
      <c r="HE896"/>
      <c r="HF896"/>
      <c r="HG896"/>
      <c r="HH896"/>
      <c r="HI896"/>
      <c r="HJ896"/>
      <c r="HK896"/>
      <c r="HL896"/>
      <c r="HM896"/>
      <c r="HN896"/>
      <c r="HO896"/>
      <c r="HP896"/>
      <c r="HQ896"/>
      <c r="HR896"/>
      <c r="HS896"/>
      <c r="HT896"/>
      <c r="HU896"/>
      <c r="HV896"/>
      <c r="HW896"/>
      <c r="HX896"/>
      <c r="HY896"/>
      <c r="HZ896"/>
      <c r="IA896"/>
    </row>
    <row r="897" spans="1:235" ht="11.25">
      <c r="A897" s="2"/>
      <c r="B897" s="2"/>
      <c r="C897" s="2"/>
      <c r="D897" s="159"/>
      <c r="E897" s="159"/>
      <c r="F897" s="159"/>
      <c r="G897" s="159"/>
      <c r="H897" s="159"/>
      <c r="I897" s="159"/>
      <c r="J897" s="159"/>
      <c r="K897" s="159"/>
      <c r="L897" s="159"/>
      <c r="M897" s="159"/>
      <c r="N897" s="156"/>
      <c r="O897" s="156"/>
      <c r="P897" s="156"/>
      <c r="Q897"/>
      <c r="R897"/>
      <c r="S897"/>
      <c r="T897"/>
      <c r="U897"/>
      <c r="V897"/>
      <c r="W897"/>
      <c r="X897"/>
      <c r="Y897"/>
      <c r="Z897"/>
      <c r="AA897"/>
      <c r="AB897"/>
      <c r="AC897"/>
      <c r="AD897"/>
      <c r="AE897"/>
      <c r="AF897"/>
      <c r="AG897"/>
      <c r="AH897"/>
      <c r="AI897"/>
      <c r="AJ897"/>
      <c r="AK897"/>
      <c r="AL897"/>
      <c r="AM897"/>
      <c r="AN897"/>
      <c r="AO897"/>
      <c r="AP897"/>
      <c r="AQ897"/>
      <c r="AR897"/>
      <c r="AS897"/>
      <c r="AT897"/>
      <c r="AU897"/>
      <c r="AV897"/>
      <c r="AW897"/>
      <c r="AX897"/>
      <c r="AY897"/>
      <c r="AZ897"/>
      <c r="BA897"/>
      <c r="BB897"/>
      <c r="BC897"/>
      <c r="BD897"/>
      <c r="BE897"/>
      <c r="BF897"/>
      <c r="BG897"/>
      <c r="BH897"/>
      <c r="BI897"/>
      <c r="BJ897"/>
      <c r="BK897"/>
      <c r="BL897"/>
      <c r="BM897"/>
      <c r="BN897"/>
      <c r="BO897"/>
      <c r="BP897"/>
      <c r="BQ897"/>
      <c r="BR897"/>
      <c r="BS897"/>
      <c r="BT897"/>
      <c r="BU897"/>
      <c r="BV897"/>
      <c r="BW897"/>
      <c r="BX897"/>
      <c r="BY897"/>
      <c r="BZ897"/>
      <c r="CA897"/>
      <c r="CB897"/>
      <c r="CC897"/>
      <c r="CD897"/>
      <c r="CE897"/>
      <c r="CF897"/>
      <c r="CG897"/>
      <c r="CH897"/>
      <c r="CI897"/>
      <c r="CJ897"/>
      <c r="CK897"/>
      <c r="CL897"/>
      <c r="CM897"/>
      <c r="CN897"/>
      <c r="CO897"/>
      <c r="CP897"/>
      <c r="CQ897"/>
      <c r="CR897"/>
      <c r="CS897"/>
      <c r="CT897"/>
      <c r="CU897"/>
      <c r="CV897"/>
      <c r="CW897"/>
      <c r="CX897"/>
      <c r="CY897"/>
      <c r="CZ897"/>
      <c r="DA897"/>
      <c r="DB897"/>
      <c r="DC897"/>
      <c r="DD897"/>
      <c r="DE897"/>
      <c r="DF897"/>
      <c r="DG897"/>
      <c r="DH897"/>
      <c r="DI897"/>
      <c r="DJ897"/>
      <c r="DK897"/>
      <c r="DL897"/>
      <c r="DM897"/>
      <c r="DN897"/>
      <c r="DO897"/>
      <c r="DP897"/>
      <c r="DQ897"/>
      <c r="DR897"/>
      <c r="DS897"/>
      <c r="DT897"/>
      <c r="DU897"/>
      <c r="DV897"/>
      <c r="DW897"/>
      <c r="DX897"/>
      <c r="DY897"/>
      <c r="DZ897"/>
      <c r="EA897"/>
      <c r="EB897"/>
      <c r="EC897"/>
      <c r="ED897"/>
      <c r="EE897"/>
      <c r="EF897"/>
      <c r="EG897"/>
      <c r="EH897"/>
      <c r="EI897"/>
      <c r="EJ897"/>
      <c r="EK897"/>
      <c r="EL897"/>
      <c r="EM897"/>
      <c r="EN897"/>
      <c r="EO897"/>
      <c r="EP897"/>
      <c r="EQ897"/>
      <c r="ER897"/>
      <c r="ES897"/>
      <c r="ET897"/>
      <c r="EU897"/>
      <c r="EV897"/>
      <c r="EW897"/>
      <c r="EX897"/>
      <c r="EY897"/>
      <c r="EZ897"/>
      <c r="FA897"/>
      <c r="FB897"/>
      <c r="FC897"/>
      <c r="FD897"/>
      <c r="FE897"/>
      <c r="FF897"/>
      <c r="FG897"/>
      <c r="FH897"/>
      <c r="FI897"/>
      <c r="FJ897"/>
      <c r="FK897"/>
      <c r="FL897"/>
      <c r="FM897"/>
      <c r="FN897"/>
      <c r="FO897"/>
      <c r="FP897"/>
      <c r="FQ897"/>
      <c r="FR897"/>
      <c r="FS897"/>
      <c r="FT897"/>
      <c r="FU897"/>
      <c r="FV897"/>
      <c r="FW897"/>
      <c r="FX897"/>
      <c r="FY897"/>
      <c r="FZ897"/>
      <c r="GA897"/>
      <c r="GB897"/>
      <c r="GC897"/>
      <c r="GD897"/>
      <c r="GE897"/>
      <c r="GF897"/>
      <c r="GG897"/>
      <c r="GH897"/>
      <c r="GI897"/>
      <c r="GJ897"/>
      <c r="GK897"/>
      <c r="GL897"/>
      <c r="GM897"/>
      <c r="GN897"/>
      <c r="GO897"/>
      <c r="GP897"/>
      <c r="GQ897"/>
      <c r="GR897"/>
      <c r="GS897"/>
      <c r="GT897"/>
      <c r="GU897"/>
      <c r="GV897"/>
      <c r="GW897"/>
      <c r="GX897"/>
      <c r="GY897"/>
      <c r="GZ897"/>
      <c r="HA897"/>
      <c r="HB897"/>
      <c r="HC897"/>
      <c r="HD897"/>
      <c r="HE897"/>
      <c r="HF897"/>
      <c r="HG897"/>
      <c r="HH897"/>
      <c r="HI897"/>
      <c r="HJ897"/>
      <c r="HK897"/>
      <c r="HL897"/>
      <c r="HM897"/>
      <c r="HN897"/>
      <c r="HO897"/>
      <c r="HP897"/>
      <c r="HQ897"/>
      <c r="HR897"/>
      <c r="HS897"/>
      <c r="HT897"/>
      <c r="HU897"/>
      <c r="HV897"/>
      <c r="HW897"/>
      <c r="HX897"/>
      <c r="HY897"/>
      <c r="HZ897"/>
      <c r="IA897"/>
    </row>
    <row r="898" spans="1:235" ht="11.25">
      <c r="A898" s="2"/>
      <c r="B898" s="2"/>
      <c r="C898" s="2"/>
      <c r="D898" s="159"/>
      <c r="E898" s="159"/>
      <c r="F898" s="159"/>
      <c r="G898" s="159"/>
      <c r="H898" s="159"/>
      <c r="I898" s="159"/>
      <c r="J898" s="159"/>
      <c r="K898" s="159"/>
      <c r="L898" s="159"/>
      <c r="M898" s="159"/>
      <c r="N898" s="156"/>
      <c r="O898" s="156"/>
      <c r="P898" s="156"/>
      <c r="Q898"/>
      <c r="R898"/>
      <c r="S898"/>
      <c r="T898"/>
      <c r="U898"/>
      <c r="V898"/>
      <c r="W898"/>
      <c r="X898"/>
      <c r="Y898"/>
      <c r="Z898"/>
      <c r="AA898"/>
      <c r="AB898"/>
      <c r="AC898"/>
      <c r="AD898"/>
      <c r="AE898"/>
      <c r="AF898"/>
      <c r="AG898"/>
      <c r="AH898"/>
      <c r="AI898"/>
      <c r="AJ898"/>
      <c r="AK898"/>
      <c r="AL898"/>
      <c r="AM898"/>
      <c r="AN898"/>
      <c r="AO898"/>
      <c r="AP898"/>
      <c r="AQ898"/>
      <c r="AR898"/>
      <c r="AS898"/>
      <c r="AT898"/>
      <c r="AU898"/>
      <c r="AV898"/>
      <c r="AW898"/>
      <c r="AX898"/>
      <c r="AY898"/>
      <c r="AZ898"/>
      <c r="BA898"/>
      <c r="BB898"/>
      <c r="BC898"/>
      <c r="BD898"/>
      <c r="BE898"/>
      <c r="BF898"/>
      <c r="BG898"/>
      <c r="BH898"/>
      <c r="BI898"/>
      <c r="BJ898"/>
      <c r="BK898"/>
      <c r="BL898"/>
      <c r="BM898"/>
      <c r="BN898"/>
      <c r="BO898"/>
      <c r="BP898"/>
      <c r="BQ898"/>
      <c r="BR898"/>
      <c r="BS898"/>
      <c r="BT898"/>
      <c r="BU898"/>
      <c r="BV898"/>
      <c r="BW898"/>
      <c r="BX898"/>
      <c r="BY898"/>
      <c r="BZ898"/>
      <c r="CA898"/>
      <c r="CB898"/>
      <c r="CC898"/>
      <c r="CD898"/>
      <c r="CE898"/>
      <c r="CF898"/>
      <c r="CG898"/>
      <c r="CH898"/>
      <c r="CI898"/>
      <c r="CJ898"/>
      <c r="CK898"/>
      <c r="CL898"/>
      <c r="CM898"/>
      <c r="CN898"/>
      <c r="CO898"/>
      <c r="CP898"/>
      <c r="CQ898"/>
      <c r="CR898"/>
      <c r="CS898"/>
      <c r="CT898"/>
      <c r="CU898"/>
      <c r="CV898"/>
      <c r="CW898"/>
      <c r="CX898"/>
      <c r="CY898"/>
      <c r="CZ898"/>
      <c r="DA898"/>
      <c r="DB898"/>
      <c r="DC898"/>
      <c r="DD898"/>
      <c r="DE898"/>
      <c r="DF898"/>
      <c r="DG898"/>
      <c r="DH898"/>
      <c r="DI898"/>
      <c r="DJ898"/>
      <c r="DK898"/>
      <c r="DL898"/>
      <c r="DM898"/>
      <c r="DN898"/>
      <c r="DO898"/>
      <c r="DP898"/>
      <c r="DQ898"/>
      <c r="DR898"/>
      <c r="DS898"/>
      <c r="DT898"/>
      <c r="DU898"/>
      <c r="DV898"/>
      <c r="DW898"/>
      <c r="DX898"/>
      <c r="DY898"/>
      <c r="DZ898"/>
      <c r="EA898"/>
      <c r="EB898"/>
      <c r="EC898"/>
      <c r="ED898"/>
      <c r="EE898"/>
      <c r="EF898"/>
      <c r="EG898"/>
      <c r="EH898"/>
      <c r="EI898"/>
      <c r="EJ898"/>
      <c r="EK898"/>
      <c r="EL898"/>
      <c r="EM898"/>
      <c r="EN898"/>
      <c r="EO898"/>
      <c r="EP898"/>
      <c r="EQ898"/>
      <c r="ER898"/>
      <c r="ES898"/>
      <c r="ET898"/>
      <c r="EU898"/>
      <c r="EV898"/>
      <c r="EW898"/>
      <c r="EX898"/>
      <c r="EY898"/>
      <c r="EZ898"/>
      <c r="FA898"/>
      <c r="FB898"/>
      <c r="FC898"/>
      <c r="FD898"/>
      <c r="FE898"/>
      <c r="FF898"/>
      <c r="FG898"/>
      <c r="FH898"/>
      <c r="FI898"/>
      <c r="FJ898"/>
      <c r="FK898"/>
      <c r="FL898"/>
      <c r="FM898"/>
      <c r="FN898"/>
      <c r="FO898"/>
      <c r="FP898"/>
      <c r="FQ898"/>
      <c r="FR898"/>
      <c r="FS898"/>
      <c r="FT898"/>
      <c r="FU898"/>
      <c r="FV898"/>
      <c r="FW898"/>
      <c r="FX898"/>
      <c r="FY898"/>
      <c r="FZ898"/>
      <c r="GA898"/>
      <c r="GB898"/>
      <c r="GC898"/>
      <c r="GD898"/>
      <c r="GE898"/>
      <c r="GF898"/>
      <c r="GG898"/>
      <c r="GH898"/>
      <c r="GI898"/>
      <c r="GJ898"/>
      <c r="GK898"/>
      <c r="GL898"/>
      <c r="GM898"/>
      <c r="GN898"/>
      <c r="GO898"/>
      <c r="GP898"/>
      <c r="GQ898"/>
      <c r="GR898"/>
      <c r="GS898"/>
      <c r="GT898"/>
      <c r="GU898"/>
      <c r="GV898"/>
      <c r="GW898"/>
      <c r="GX898"/>
      <c r="GY898"/>
      <c r="GZ898"/>
      <c r="HA898"/>
      <c r="HB898"/>
      <c r="HC898"/>
      <c r="HD898"/>
      <c r="HE898"/>
      <c r="HF898"/>
      <c r="HG898"/>
      <c r="HH898"/>
      <c r="HI898"/>
      <c r="HJ898"/>
      <c r="HK898"/>
      <c r="HL898"/>
      <c r="HM898"/>
      <c r="HN898"/>
      <c r="HO898"/>
      <c r="HP898"/>
      <c r="HQ898"/>
      <c r="HR898"/>
      <c r="HS898"/>
      <c r="HT898"/>
      <c r="HU898"/>
      <c r="HV898"/>
      <c r="HW898"/>
      <c r="HX898"/>
      <c r="HY898"/>
      <c r="HZ898"/>
      <c r="IA898"/>
    </row>
    <row r="899" spans="1:235" ht="11.25">
      <c r="A899" s="2"/>
      <c r="B899" s="2"/>
      <c r="C899" s="2"/>
      <c r="D899" s="159"/>
      <c r="E899" s="159"/>
      <c r="F899" s="159"/>
      <c r="G899" s="159"/>
      <c r="H899" s="159"/>
      <c r="I899" s="159"/>
      <c r="J899" s="159"/>
      <c r="K899" s="159"/>
      <c r="L899" s="159"/>
      <c r="M899" s="159"/>
      <c r="N899" s="156"/>
      <c r="O899" s="156"/>
      <c r="P899" s="156"/>
      <c r="Q899"/>
      <c r="R899"/>
      <c r="S899"/>
      <c r="T899"/>
      <c r="U899"/>
      <c r="V899"/>
      <c r="W899"/>
      <c r="X899"/>
      <c r="Y899"/>
      <c r="Z899"/>
      <c r="AA899"/>
      <c r="AB899"/>
      <c r="AC899"/>
      <c r="AD899"/>
      <c r="AE899"/>
      <c r="AF899"/>
      <c r="AG899"/>
      <c r="AH899"/>
      <c r="AI899"/>
      <c r="AJ899"/>
      <c r="AK899"/>
      <c r="AL899"/>
      <c r="AM899"/>
      <c r="AN899"/>
      <c r="AO899"/>
      <c r="AP899"/>
      <c r="AQ899"/>
      <c r="AR899"/>
      <c r="AS899"/>
      <c r="AT899"/>
      <c r="AU899"/>
      <c r="AV899"/>
      <c r="AW899"/>
      <c r="AX899"/>
      <c r="AY899"/>
      <c r="AZ899"/>
      <c r="BA899"/>
      <c r="BB899"/>
      <c r="BC899"/>
      <c r="BD899"/>
      <c r="BE899"/>
      <c r="BF899"/>
      <c r="BG899"/>
      <c r="BH899"/>
      <c r="BI899"/>
      <c r="BJ899"/>
      <c r="BK899"/>
      <c r="BL899"/>
      <c r="BM899"/>
      <c r="BN899"/>
      <c r="BO899"/>
      <c r="BP899"/>
      <c r="BQ899"/>
      <c r="BR899"/>
      <c r="BS899"/>
      <c r="BT899"/>
      <c r="BU899"/>
      <c r="BV899"/>
      <c r="BW899"/>
      <c r="BX899"/>
      <c r="BY899"/>
      <c r="BZ899"/>
      <c r="CA899"/>
      <c r="CB899"/>
      <c r="CC899"/>
      <c r="CD899"/>
      <c r="CE899"/>
      <c r="CF899"/>
      <c r="CG899"/>
      <c r="CH899"/>
      <c r="CI899"/>
      <c r="CJ899"/>
      <c r="CK899"/>
      <c r="CL899"/>
      <c r="CM899"/>
      <c r="CN899"/>
      <c r="CO899"/>
      <c r="CP899"/>
      <c r="CQ899"/>
      <c r="CR899"/>
      <c r="CS899"/>
      <c r="CT899"/>
      <c r="CU899"/>
      <c r="CV899"/>
      <c r="CW899"/>
      <c r="CX899"/>
      <c r="CY899"/>
      <c r="CZ899"/>
      <c r="DA899"/>
      <c r="DB899"/>
      <c r="DC899"/>
      <c r="DD899"/>
      <c r="DE899"/>
      <c r="DF899"/>
      <c r="DG899"/>
      <c r="DH899"/>
      <c r="DI899"/>
      <c r="DJ899"/>
      <c r="DK899"/>
      <c r="DL899"/>
      <c r="DM899"/>
      <c r="DN899"/>
      <c r="DO899"/>
      <c r="DP899"/>
      <c r="DQ899"/>
      <c r="DR899"/>
      <c r="DS899"/>
      <c r="DT899"/>
      <c r="DU899"/>
      <c r="DV899"/>
      <c r="DW899"/>
      <c r="DX899"/>
      <c r="DY899"/>
      <c r="DZ899"/>
      <c r="EA899"/>
      <c r="EB899"/>
      <c r="EC899"/>
      <c r="ED899"/>
      <c r="EE899"/>
      <c r="EF899"/>
      <c r="EG899"/>
      <c r="EH899"/>
      <c r="EI899"/>
      <c r="EJ899"/>
      <c r="EK899"/>
      <c r="EL899"/>
      <c r="EM899"/>
      <c r="EN899"/>
      <c r="EO899"/>
      <c r="EP899"/>
      <c r="EQ899"/>
      <c r="ER899"/>
      <c r="ES899"/>
      <c r="ET899"/>
      <c r="EU899"/>
      <c r="EV899"/>
      <c r="EW899"/>
      <c r="EX899"/>
      <c r="EY899"/>
      <c r="EZ899"/>
      <c r="FA899"/>
      <c r="FB899"/>
      <c r="FC899"/>
      <c r="FD899"/>
      <c r="FE899"/>
      <c r="FF899"/>
      <c r="FG899"/>
      <c r="FH899"/>
      <c r="FI899"/>
      <c r="FJ899"/>
      <c r="FK899"/>
      <c r="FL899"/>
      <c r="FM899"/>
      <c r="FN899"/>
      <c r="FO899"/>
      <c r="FP899"/>
      <c r="FQ899"/>
      <c r="FR899"/>
      <c r="FS899"/>
      <c r="FT899"/>
      <c r="FU899"/>
      <c r="FV899"/>
      <c r="FW899"/>
      <c r="FX899"/>
      <c r="FY899"/>
      <c r="FZ899"/>
      <c r="GA899"/>
      <c r="GB899"/>
      <c r="GC899"/>
      <c r="GD899"/>
      <c r="GE899"/>
      <c r="GF899"/>
      <c r="GG899"/>
      <c r="GH899"/>
      <c r="GI899"/>
      <c r="GJ899"/>
      <c r="GK899"/>
      <c r="GL899"/>
      <c r="GM899"/>
      <c r="GN899"/>
      <c r="GO899"/>
      <c r="GP899"/>
      <c r="GQ899"/>
      <c r="GR899"/>
      <c r="GS899"/>
      <c r="GT899"/>
      <c r="GU899"/>
      <c r="GV899"/>
      <c r="GW899"/>
      <c r="GX899"/>
      <c r="GY899"/>
      <c r="GZ899"/>
      <c r="HA899"/>
      <c r="HB899"/>
      <c r="HC899"/>
      <c r="HD899"/>
      <c r="HE899"/>
      <c r="HF899"/>
      <c r="HG899"/>
      <c r="HH899"/>
      <c r="HI899"/>
      <c r="HJ899"/>
      <c r="HK899"/>
      <c r="HL899"/>
      <c r="HM899"/>
      <c r="HN899"/>
      <c r="HO899"/>
      <c r="HP899"/>
      <c r="HQ899"/>
      <c r="HR899"/>
      <c r="HS899"/>
      <c r="HT899"/>
      <c r="HU899"/>
      <c r="HV899"/>
      <c r="HW899"/>
      <c r="HX899"/>
      <c r="HY899"/>
      <c r="HZ899"/>
      <c r="IA899"/>
    </row>
    <row r="900" spans="1:235" ht="11.25">
      <c r="A900" s="2"/>
      <c r="B900" s="2"/>
      <c r="C900" s="2"/>
      <c r="D900" s="159"/>
      <c r="E900" s="159"/>
      <c r="F900" s="159"/>
      <c r="G900" s="159"/>
      <c r="H900" s="159"/>
      <c r="I900" s="159"/>
      <c r="J900" s="159"/>
      <c r="K900" s="159"/>
      <c r="L900" s="159"/>
      <c r="M900" s="159"/>
      <c r="N900" s="156"/>
      <c r="O900" s="156"/>
      <c r="P900" s="156"/>
      <c r="Q900"/>
      <c r="R900"/>
      <c r="S900"/>
      <c r="T900"/>
      <c r="U900"/>
      <c r="V900"/>
      <c r="W900"/>
      <c r="X900"/>
      <c r="Y900"/>
      <c r="Z900"/>
      <c r="AA900"/>
      <c r="AB900"/>
      <c r="AC900"/>
      <c r="AD900"/>
      <c r="AE900"/>
      <c r="AF900"/>
      <c r="AG900"/>
      <c r="AH900"/>
      <c r="AI900"/>
      <c r="AJ900"/>
      <c r="AK900"/>
      <c r="AL900"/>
      <c r="AM900"/>
      <c r="AN900"/>
      <c r="AO900"/>
      <c r="AP900"/>
      <c r="AQ900"/>
      <c r="AR900"/>
      <c r="AS900"/>
      <c r="AT900"/>
      <c r="AU900"/>
      <c r="AV900"/>
      <c r="AW900"/>
      <c r="AX900"/>
      <c r="AY900"/>
      <c r="AZ900"/>
      <c r="BA900"/>
      <c r="BB900"/>
      <c r="BC900"/>
      <c r="BD900"/>
      <c r="BE900"/>
      <c r="BF900"/>
      <c r="BG900"/>
      <c r="BH900"/>
      <c r="BI900"/>
      <c r="BJ900"/>
      <c r="BK900"/>
      <c r="BL900"/>
      <c r="BM900"/>
      <c r="BN900"/>
      <c r="BO900"/>
      <c r="BP900"/>
      <c r="BQ900"/>
      <c r="BR900"/>
      <c r="BS900"/>
      <c r="BT900"/>
      <c r="BU900"/>
      <c r="BV900"/>
      <c r="BW900"/>
      <c r="BX900"/>
      <c r="BY900"/>
      <c r="BZ900"/>
      <c r="CA900"/>
      <c r="CB900"/>
      <c r="CC900"/>
      <c r="CD900"/>
      <c r="CE900"/>
      <c r="CF900"/>
      <c r="CG900"/>
      <c r="CH900"/>
      <c r="CI900"/>
      <c r="CJ900"/>
      <c r="CK900"/>
      <c r="CL900"/>
      <c r="CM900"/>
      <c r="CN900"/>
      <c r="CO900"/>
      <c r="CP900"/>
      <c r="CQ900"/>
      <c r="CR900"/>
      <c r="CS900"/>
      <c r="CT900"/>
      <c r="CU900"/>
      <c r="CV900"/>
      <c r="CW900"/>
      <c r="CX900"/>
      <c r="CY900"/>
      <c r="CZ900"/>
      <c r="DA900"/>
      <c r="DB900"/>
      <c r="DC900"/>
      <c r="DD900"/>
      <c r="DE900"/>
      <c r="DF900"/>
      <c r="DG900"/>
      <c r="DH900"/>
      <c r="DI900"/>
      <c r="DJ900"/>
      <c r="DK900"/>
      <c r="DL900"/>
      <c r="DM900"/>
      <c r="DN900"/>
      <c r="DO900"/>
      <c r="DP900"/>
      <c r="DQ900"/>
      <c r="DR900"/>
      <c r="DS900"/>
      <c r="DT900"/>
      <c r="DU900"/>
      <c r="DV900"/>
      <c r="DW900"/>
      <c r="DX900"/>
      <c r="DY900"/>
      <c r="DZ900"/>
      <c r="EA900"/>
      <c r="EB900"/>
      <c r="EC900"/>
      <c r="ED900"/>
      <c r="EE900"/>
      <c r="EF900"/>
      <c r="EG900"/>
      <c r="EH900"/>
      <c r="EI900"/>
      <c r="EJ900"/>
      <c r="EK900"/>
      <c r="EL900"/>
      <c r="EM900"/>
      <c r="EN900"/>
      <c r="EO900"/>
      <c r="EP900"/>
      <c r="EQ900"/>
      <c r="ER900"/>
      <c r="ES900"/>
      <c r="ET900"/>
      <c r="EU900"/>
      <c r="EV900"/>
      <c r="EW900"/>
      <c r="EX900"/>
      <c r="EY900"/>
      <c r="EZ900"/>
      <c r="FA900"/>
      <c r="FB900"/>
      <c r="FC900"/>
      <c r="FD900"/>
      <c r="FE900"/>
      <c r="FF900"/>
      <c r="FG900"/>
      <c r="FH900"/>
      <c r="FI900"/>
      <c r="FJ900"/>
      <c r="FK900"/>
      <c r="FL900"/>
      <c r="FM900"/>
      <c r="FN900"/>
      <c r="FO900"/>
      <c r="FP900"/>
      <c r="FQ900"/>
      <c r="FR900"/>
      <c r="FS900"/>
      <c r="FT900"/>
      <c r="FU900"/>
      <c r="FV900"/>
      <c r="FW900"/>
      <c r="FX900"/>
      <c r="FY900"/>
      <c r="FZ900"/>
      <c r="GA900"/>
      <c r="GB900"/>
      <c r="GC900"/>
      <c r="GD900"/>
      <c r="GE900"/>
      <c r="GF900"/>
      <c r="GG900"/>
      <c r="GH900"/>
      <c r="GI900"/>
      <c r="GJ900"/>
      <c r="GK900"/>
      <c r="GL900"/>
      <c r="GM900"/>
      <c r="GN900"/>
      <c r="GO900"/>
      <c r="GP900"/>
      <c r="GQ900"/>
      <c r="GR900"/>
      <c r="GS900"/>
      <c r="GT900"/>
      <c r="GU900"/>
      <c r="GV900"/>
      <c r="GW900"/>
      <c r="GX900"/>
      <c r="GY900"/>
      <c r="GZ900"/>
      <c r="HA900"/>
      <c r="HB900"/>
      <c r="HC900"/>
      <c r="HD900"/>
      <c r="HE900"/>
      <c r="HF900"/>
      <c r="HG900"/>
      <c r="HH900"/>
      <c r="HI900"/>
      <c r="HJ900"/>
      <c r="HK900"/>
      <c r="HL900"/>
      <c r="HM900"/>
      <c r="HN900"/>
      <c r="HO900"/>
      <c r="HP900"/>
      <c r="HQ900"/>
      <c r="HR900"/>
      <c r="HS900"/>
      <c r="HT900"/>
      <c r="HU900"/>
      <c r="HV900"/>
      <c r="HW900"/>
      <c r="HX900"/>
      <c r="HY900"/>
      <c r="HZ900"/>
      <c r="IA900"/>
    </row>
    <row r="901" spans="1:235" ht="11.25">
      <c r="A901" s="2"/>
      <c r="B901" s="2"/>
      <c r="C901" s="2"/>
      <c r="D901" s="159"/>
      <c r="E901" s="159"/>
      <c r="F901" s="159"/>
      <c r="G901" s="159"/>
      <c r="H901" s="159"/>
      <c r="I901" s="159"/>
      <c r="J901" s="159"/>
      <c r="K901" s="159"/>
      <c r="L901" s="159"/>
      <c r="M901" s="159"/>
      <c r="N901" s="156"/>
      <c r="O901" s="156"/>
      <c r="P901" s="156"/>
      <c r="Q901"/>
      <c r="R901"/>
      <c r="S901"/>
      <c r="T901"/>
      <c r="U901"/>
      <c r="V901"/>
      <c r="W901"/>
      <c r="X901"/>
      <c r="Y901"/>
      <c r="Z901"/>
      <c r="AA901"/>
      <c r="AB901"/>
      <c r="AC901"/>
      <c r="AD901"/>
      <c r="AE901"/>
      <c r="AF901"/>
      <c r="AG901"/>
      <c r="AH901"/>
      <c r="AI901"/>
      <c r="AJ901"/>
      <c r="AK901"/>
      <c r="AL901"/>
      <c r="AM901"/>
      <c r="AN901"/>
      <c r="AO901"/>
      <c r="AP901"/>
      <c r="AQ901"/>
      <c r="AR901"/>
      <c r="AS901"/>
      <c r="AT901"/>
      <c r="AU901"/>
      <c r="AV901"/>
      <c r="AW901"/>
      <c r="AX901"/>
      <c r="AY901"/>
      <c r="AZ901"/>
      <c r="BA901"/>
      <c r="BB901"/>
      <c r="BC901"/>
      <c r="BD901"/>
      <c r="BE901"/>
      <c r="BF901"/>
      <c r="BG901"/>
      <c r="BH901"/>
      <c r="BI901"/>
      <c r="BJ901"/>
      <c r="BK901"/>
      <c r="BL901"/>
      <c r="BM901"/>
      <c r="BN901"/>
      <c r="BO901"/>
      <c r="BP901"/>
      <c r="BQ901"/>
      <c r="BR901"/>
      <c r="BS901"/>
      <c r="BT901"/>
      <c r="BU901"/>
      <c r="BV901"/>
      <c r="BW901"/>
      <c r="BX901"/>
      <c r="BY901"/>
      <c r="BZ901"/>
      <c r="CA901"/>
      <c r="CB901"/>
      <c r="CC901"/>
      <c r="CD901"/>
      <c r="CE901"/>
      <c r="CF901"/>
      <c r="CG901"/>
      <c r="CH901"/>
      <c r="CI901"/>
      <c r="CJ901"/>
      <c r="CK901"/>
      <c r="CL901"/>
      <c r="CM901"/>
      <c r="CN901"/>
      <c r="CO901"/>
      <c r="CP901"/>
      <c r="CQ901"/>
      <c r="CR901"/>
      <c r="CS901"/>
      <c r="CT901"/>
      <c r="CU901"/>
      <c r="CV901"/>
      <c r="CW901"/>
      <c r="CX901"/>
      <c r="CY901"/>
      <c r="CZ901"/>
      <c r="DA901"/>
      <c r="DB901"/>
      <c r="DC901"/>
      <c r="DD901"/>
      <c r="DE901"/>
      <c r="DF901"/>
      <c r="DG901"/>
      <c r="DH901"/>
      <c r="DI901"/>
      <c r="DJ901"/>
      <c r="DK901"/>
      <c r="DL901"/>
      <c r="DM901"/>
      <c r="DN901"/>
      <c r="DO901"/>
      <c r="DP901"/>
      <c r="DQ901"/>
      <c r="DR901"/>
      <c r="DS901"/>
      <c r="DT901"/>
      <c r="DU901"/>
      <c r="DV901"/>
      <c r="DW901"/>
      <c r="DX901"/>
      <c r="DY901"/>
      <c r="DZ901"/>
      <c r="EA901"/>
      <c r="EB901"/>
      <c r="EC901"/>
      <c r="ED901"/>
      <c r="EE901"/>
      <c r="EF901"/>
      <c r="EG901"/>
      <c r="EH901"/>
      <c r="EI901"/>
      <c r="EJ901"/>
      <c r="EK901"/>
      <c r="EL901"/>
      <c r="EM901"/>
      <c r="EN901"/>
      <c r="EO901"/>
      <c r="EP901"/>
      <c r="EQ901"/>
      <c r="ER901"/>
      <c r="ES901"/>
      <c r="ET901"/>
      <c r="EU901"/>
      <c r="EV901"/>
      <c r="EW901"/>
      <c r="EX901"/>
      <c r="EY901"/>
      <c r="EZ901"/>
      <c r="FA901"/>
      <c r="FB901"/>
      <c r="FC901"/>
      <c r="FD901"/>
      <c r="FE901"/>
      <c r="FF901"/>
      <c r="FG901"/>
      <c r="FH901"/>
      <c r="FI901"/>
      <c r="FJ901"/>
      <c r="FK901"/>
      <c r="FL901"/>
      <c r="FM901"/>
      <c r="FN901"/>
      <c r="FO901"/>
      <c r="FP901"/>
      <c r="FQ901"/>
      <c r="FR901"/>
      <c r="FS901"/>
      <c r="FT901"/>
      <c r="FU901"/>
      <c r="FV901"/>
      <c r="FW901"/>
      <c r="FX901"/>
      <c r="FY901"/>
      <c r="FZ901"/>
      <c r="GA901"/>
      <c r="GB901"/>
      <c r="GC901"/>
      <c r="GD901"/>
      <c r="GE901"/>
      <c r="GF901"/>
      <c r="GG901"/>
      <c r="GH901"/>
      <c r="GI901"/>
      <c r="GJ901"/>
      <c r="GK901"/>
      <c r="GL901"/>
      <c r="GM901"/>
      <c r="GN901"/>
      <c r="GO901"/>
      <c r="GP901"/>
      <c r="GQ901"/>
      <c r="GR901"/>
      <c r="GS901"/>
      <c r="GT901"/>
      <c r="GU901"/>
      <c r="GV901"/>
      <c r="GW901"/>
      <c r="GX901"/>
      <c r="GY901"/>
      <c r="GZ901"/>
      <c r="HA901"/>
      <c r="HB901"/>
      <c r="HC901"/>
      <c r="HD901"/>
      <c r="HE901"/>
      <c r="HF901"/>
      <c r="HG901"/>
      <c r="HH901"/>
      <c r="HI901"/>
      <c r="HJ901"/>
      <c r="HK901"/>
      <c r="HL901"/>
      <c r="HM901"/>
      <c r="HN901"/>
      <c r="HO901"/>
      <c r="HP901"/>
      <c r="HQ901"/>
      <c r="HR901"/>
      <c r="HS901"/>
      <c r="HT901"/>
      <c r="HU901"/>
      <c r="HV901"/>
      <c r="HW901"/>
      <c r="HX901"/>
      <c r="HY901"/>
      <c r="HZ901"/>
      <c r="IA901"/>
    </row>
    <row r="902" spans="1:235" ht="11.25">
      <c r="A902" s="2"/>
      <c r="B902" s="2"/>
      <c r="C902" s="2"/>
      <c r="D902" s="159"/>
      <c r="E902" s="159"/>
      <c r="F902" s="159"/>
      <c r="G902" s="159"/>
      <c r="H902" s="159"/>
      <c r="I902" s="159"/>
      <c r="J902" s="159"/>
      <c r="K902" s="159"/>
      <c r="L902" s="159"/>
      <c r="M902" s="159"/>
      <c r="N902" s="156"/>
      <c r="O902" s="156"/>
      <c r="P902" s="156"/>
      <c r="Q902"/>
      <c r="R902"/>
      <c r="S902"/>
      <c r="T902"/>
      <c r="U902"/>
      <c r="V902"/>
      <c r="W902"/>
      <c r="X902"/>
      <c r="Y902"/>
      <c r="Z902"/>
      <c r="AA902"/>
      <c r="AB902"/>
      <c r="AC902"/>
      <c r="AD902"/>
      <c r="AE902"/>
      <c r="AF902"/>
      <c r="AG902"/>
      <c r="AH902"/>
      <c r="AI902"/>
      <c r="AJ902"/>
      <c r="AK902"/>
      <c r="AL902"/>
      <c r="AM902"/>
      <c r="AN902"/>
      <c r="AO902"/>
      <c r="AP902"/>
      <c r="AQ902"/>
      <c r="AR902"/>
      <c r="AS902"/>
      <c r="AT902"/>
      <c r="AU902"/>
      <c r="AV902"/>
      <c r="AW902"/>
      <c r="AX902"/>
      <c r="AY902"/>
      <c r="AZ902"/>
      <c r="BA902"/>
      <c r="BB902"/>
      <c r="BC902"/>
      <c r="BD902"/>
      <c r="BE902"/>
      <c r="BF902"/>
      <c r="BG902"/>
      <c r="BH902"/>
      <c r="BI902"/>
      <c r="BJ902"/>
      <c r="BK902"/>
      <c r="BL902"/>
      <c r="BM902"/>
      <c r="BN902"/>
      <c r="BO902"/>
      <c r="BP902"/>
      <c r="BQ902"/>
      <c r="BR902"/>
      <c r="BS902"/>
      <c r="BT902"/>
      <c r="BU902"/>
      <c r="BV902"/>
      <c r="BW902"/>
      <c r="BX902"/>
      <c r="BY902"/>
      <c r="BZ902"/>
      <c r="CA902"/>
      <c r="CB902"/>
      <c r="CC902"/>
      <c r="CD902"/>
      <c r="CE902"/>
      <c r="CF902"/>
      <c r="CG902"/>
      <c r="CH902"/>
      <c r="CI902"/>
      <c r="CJ902"/>
      <c r="CK902"/>
      <c r="CL902"/>
      <c r="CM902"/>
      <c r="CN902"/>
      <c r="CO902"/>
      <c r="CP902"/>
      <c r="CQ902"/>
      <c r="CR902"/>
      <c r="CS902"/>
      <c r="CT902"/>
      <c r="CU902"/>
      <c r="CV902"/>
      <c r="CW902"/>
      <c r="CX902"/>
      <c r="CY902"/>
      <c r="CZ902"/>
      <c r="DA902"/>
      <c r="DB902"/>
      <c r="DC902"/>
      <c r="DD902"/>
      <c r="DE902"/>
      <c r="DF902"/>
      <c r="DG902"/>
      <c r="DH902"/>
      <c r="DI902"/>
      <c r="DJ902"/>
      <c r="DK902"/>
      <c r="DL902"/>
      <c r="DM902"/>
      <c r="DN902"/>
      <c r="DO902"/>
      <c r="DP902"/>
      <c r="DQ902"/>
      <c r="DR902"/>
      <c r="DS902"/>
      <c r="DT902"/>
      <c r="DU902"/>
      <c r="DV902"/>
      <c r="DW902"/>
      <c r="DX902"/>
      <c r="DY902"/>
      <c r="DZ902"/>
      <c r="EA902"/>
      <c r="EB902"/>
      <c r="EC902"/>
      <c r="ED902"/>
      <c r="EE902"/>
      <c r="EF902"/>
      <c r="EG902"/>
      <c r="EH902"/>
      <c r="EI902"/>
      <c r="EJ902"/>
      <c r="EK902"/>
      <c r="EL902"/>
      <c r="EM902"/>
      <c r="EN902"/>
      <c r="EO902"/>
      <c r="EP902"/>
      <c r="EQ902"/>
      <c r="ER902"/>
      <c r="ES902"/>
      <c r="ET902"/>
      <c r="EU902"/>
      <c r="EV902"/>
      <c r="EW902"/>
      <c r="EX902"/>
      <c r="EY902"/>
      <c r="EZ902"/>
      <c r="FA902"/>
      <c r="FB902"/>
      <c r="FC902"/>
      <c r="FD902"/>
      <c r="FE902"/>
      <c r="FF902"/>
      <c r="FG902"/>
      <c r="FH902"/>
      <c r="FI902"/>
      <c r="FJ902"/>
      <c r="FK902"/>
      <c r="FL902"/>
      <c r="FM902"/>
      <c r="FN902"/>
      <c r="FO902"/>
      <c r="FP902"/>
      <c r="FQ902"/>
      <c r="FR902"/>
      <c r="FS902"/>
      <c r="FT902"/>
      <c r="FU902"/>
      <c r="FV902"/>
      <c r="FW902"/>
      <c r="FX902"/>
      <c r="FY902"/>
      <c r="FZ902"/>
      <c r="GA902"/>
      <c r="GB902"/>
      <c r="GC902"/>
      <c r="GD902"/>
      <c r="GE902"/>
      <c r="GF902"/>
      <c r="GG902"/>
      <c r="GH902"/>
      <c r="GI902"/>
      <c r="GJ902"/>
      <c r="GK902"/>
      <c r="GL902"/>
      <c r="GM902"/>
      <c r="GN902"/>
      <c r="GO902"/>
      <c r="GP902"/>
      <c r="GQ902"/>
      <c r="GR902"/>
      <c r="GS902"/>
      <c r="GT902"/>
      <c r="GU902"/>
      <c r="GV902"/>
      <c r="GW902"/>
      <c r="GX902"/>
      <c r="GY902"/>
      <c r="GZ902"/>
      <c r="HA902"/>
      <c r="HB902"/>
      <c r="HC902"/>
      <c r="HD902"/>
      <c r="HE902"/>
      <c r="HF902"/>
      <c r="HG902"/>
      <c r="HH902"/>
      <c r="HI902"/>
      <c r="HJ902"/>
      <c r="HK902"/>
      <c r="HL902"/>
      <c r="HM902"/>
      <c r="HN902"/>
      <c r="HO902"/>
      <c r="HP902"/>
      <c r="HQ902"/>
      <c r="HR902"/>
      <c r="HS902"/>
      <c r="HT902"/>
      <c r="HU902"/>
      <c r="HV902"/>
      <c r="HW902"/>
      <c r="HX902"/>
      <c r="HY902"/>
      <c r="HZ902"/>
      <c r="IA902"/>
    </row>
    <row r="903" spans="1:235" ht="11.25">
      <c r="A903" s="2"/>
      <c r="B903" s="2"/>
      <c r="C903" s="2"/>
      <c r="D903" s="159"/>
      <c r="E903" s="159"/>
      <c r="F903" s="159"/>
      <c r="G903" s="159"/>
      <c r="H903" s="159"/>
      <c r="I903" s="159"/>
      <c r="J903" s="159"/>
      <c r="K903" s="159"/>
      <c r="L903" s="159"/>
      <c r="M903" s="159"/>
      <c r="N903" s="156"/>
      <c r="O903" s="156"/>
      <c r="P903" s="156"/>
      <c r="Q903"/>
      <c r="R903"/>
      <c r="S903"/>
      <c r="T903"/>
      <c r="U903"/>
      <c r="V903"/>
      <c r="W903"/>
      <c r="X903"/>
      <c r="Y903"/>
      <c r="Z903"/>
      <c r="AA903"/>
      <c r="AB903"/>
      <c r="AC903"/>
      <c r="AD903"/>
      <c r="AE903"/>
      <c r="AF903"/>
      <c r="AG903"/>
      <c r="AH903"/>
      <c r="AI903"/>
      <c r="AJ903"/>
      <c r="AK903"/>
      <c r="AL903"/>
      <c r="AM903"/>
      <c r="AN903"/>
      <c r="AO903"/>
      <c r="AP903"/>
      <c r="AQ903"/>
      <c r="AR903"/>
      <c r="AS903"/>
      <c r="AT903"/>
      <c r="AU903"/>
      <c r="AV903"/>
      <c r="AW903"/>
      <c r="AX903"/>
      <c r="AY903"/>
      <c r="AZ903"/>
      <c r="BA903"/>
      <c r="BB903"/>
      <c r="BC903"/>
      <c r="BD903"/>
      <c r="BE903"/>
      <c r="BF903"/>
      <c r="BG903"/>
      <c r="BH903"/>
      <c r="BI903"/>
      <c r="BJ903"/>
      <c r="BK903"/>
      <c r="BL903"/>
      <c r="BM903"/>
      <c r="BN903"/>
      <c r="BO903"/>
      <c r="BP903"/>
      <c r="BQ903"/>
      <c r="BR903"/>
      <c r="BS903"/>
      <c r="BT903"/>
      <c r="BU903"/>
      <c r="BV903"/>
      <c r="BW903"/>
      <c r="BX903"/>
      <c r="BY903"/>
      <c r="BZ903"/>
      <c r="CA903"/>
      <c r="CB903"/>
      <c r="CC903"/>
      <c r="CD903"/>
      <c r="CE903"/>
      <c r="CF903"/>
      <c r="CG903"/>
      <c r="CH903"/>
      <c r="CI903"/>
      <c r="CJ903"/>
      <c r="CK903"/>
      <c r="CL903"/>
      <c r="CM903"/>
      <c r="CN903"/>
      <c r="CO903"/>
      <c r="CP903"/>
      <c r="CQ903"/>
      <c r="CR903"/>
      <c r="CS903"/>
      <c r="CT903"/>
      <c r="CU903"/>
      <c r="CV903"/>
      <c r="CW903"/>
      <c r="CX903"/>
      <c r="CY903"/>
      <c r="CZ903"/>
      <c r="DA903"/>
      <c r="DB903"/>
      <c r="DC903"/>
      <c r="DD903"/>
      <c r="DE903"/>
      <c r="DF903"/>
      <c r="DG903"/>
      <c r="DH903"/>
      <c r="DI903"/>
      <c r="DJ903"/>
      <c r="DK903"/>
      <c r="DL903"/>
      <c r="DM903"/>
      <c r="DN903"/>
      <c r="DO903"/>
      <c r="DP903"/>
      <c r="DQ903"/>
      <c r="DR903"/>
      <c r="DS903"/>
      <c r="DT903"/>
      <c r="DU903"/>
      <c r="DV903"/>
      <c r="DW903"/>
      <c r="DX903"/>
      <c r="DY903"/>
      <c r="DZ903"/>
      <c r="EA903"/>
      <c r="EB903"/>
      <c r="EC903"/>
      <c r="ED903"/>
      <c r="EE903"/>
      <c r="EF903"/>
      <c r="EG903"/>
      <c r="EH903"/>
      <c r="EI903"/>
      <c r="EJ903"/>
      <c r="EK903"/>
      <c r="EL903"/>
      <c r="EM903"/>
      <c r="EN903"/>
      <c r="EO903"/>
      <c r="EP903"/>
      <c r="EQ903"/>
      <c r="ER903"/>
      <c r="ES903"/>
      <c r="ET903"/>
      <c r="EU903"/>
      <c r="EV903"/>
      <c r="EW903"/>
      <c r="EX903"/>
      <c r="EY903"/>
      <c r="EZ903"/>
      <c r="FA903"/>
      <c r="FB903"/>
      <c r="FC903"/>
      <c r="FD903"/>
      <c r="FE903"/>
      <c r="FF903"/>
      <c r="FG903"/>
      <c r="FH903"/>
      <c r="FI903"/>
      <c r="FJ903"/>
      <c r="FK903"/>
      <c r="FL903"/>
      <c r="FM903"/>
      <c r="FN903"/>
      <c r="FO903"/>
      <c r="FP903"/>
      <c r="FQ903"/>
      <c r="FR903"/>
      <c r="FS903"/>
      <c r="FT903"/>
      <c r="FU903"/>
      <c r="FV903"/>
      <c r="FW903"/>
      <c r="FX903"/>
      <c r="FY903"/>
      <c r="FZ903"/>
      <c r="GA903"/>
      <c r="GB903"/>
      <c r="GC903"/>
      <c r="GD903"/>
      <c r="GE903"/>
      <c r="GF903"/>
      <c r="GG903"/>
      <c r="GH903"/>
      <c r="GI903"/>
      <c r="GJ903"/>
      <c r="GK903"/>
      <c r="GL903"/>
      <c r="GM903"/>
      <c r="GN903"/>
      <c r="GO903"/>
      <c r="GP903"/>
      <c r="GQ903"/>
      <c r="GR903"/>
      <c r="GS903"/>
      <c r="GT903"/>
      <c r="GU903"/>
      <c r="GV903"/>
      <c r="GW903"/>
      <c r="GX903"/>
      <c r="GY903"/>
      <c r="GZ903"/>
      <c r="HA903"/>
      <c r="HB903"/>
      <c r="HC903"/>
      <c r="HD903"/>
      <c r="HE903"/>
      <c r="HF903"/>
      <c r="HG903"/>
      <c r="HH903"/>
      <c r="HI903"/>
      <c r="HJ903"/>
      <c r="HK903"/>
      <c r="HL903"/>
      <c r="HM903"/>
      <c r="HN903"/>
      <c r="HO903"/>
      <c r="HP903"/>
      <c r="HQ903"/>
      <c r="HR903"/>
      <c r="HS903"/>
      <c r="HT903"/>
      <c r="HU903"/>
      <c r="HV903"/>
      <c r="HW903"/>
      <c r="HX903"/>
      <c r="HY903"/>
      <c r="HZ903"/>
      <c r="IA903"/>
    </row>
    <row r="904" spans="1:235" ht="11.25">
      <c r="A904" s="2"/>
      <c r="B904" s="2"/>
      <c r="C904" s="2"/>
      <c r="D904" s="159"/>
      <c r="E904" s="159"/>
      <c r="F904" s="159"/>
      <c r="G904" s="159"/>
      <c r="H904" s="159"/>
      <c r="I904" s="159"/>
      <c r="J904" s="159"/>
      <c r="K904" s="159"/>
      <c r="L904" s="159"/>
      <c r="M904" s="159"/>
      <c r="N904" s="156"/>
      <c r="O904" s="156"/>
      <c r="P904" s="156"/>
      <c r="Q904"/>
      <c r="R904"/>
      <c r="S904"/>
      <c r="T904"/>
      <c r="U904"/>
      <c r="V904"/>
      <c r="W904"/>
      <c r="X904"/>
      <c r="Y904"/>
      <c r="Z904"/>
      <c r="AA904"/>
      <c r="AB904"/>
      <c r="AC904"/>
      <c r="AD904"/>
      <c r="AE904"/>
      <c r="AF904"/>
      <c r="AG904"/>
      <c r="AH904"/>
      <c r="AI904"/>
      <c r="AJ904"/>
      <c r="AK904"/>
      <c r="AL904"/>
      <c r="AM904"/>
      <c r="AN904"/>
      <c r="AO904"/>
      <c r="AP904"/>
      <c r="AQ904"/>
      <c r="AR904"/>
      <c r="AS904"/>
      <c r="AT904"/>
      <c r="AU904"/>
      <c r="AV904"/>
      <c r="AW904"/>
      <c r="AX904"/>
      <c r="AY904"/>
      <c r="AZ904"/>
      <c r="BA904"/>
      <c r="BB904"/>
      <c r="BC904"/>
      <c r="BD904"/>
      <c r="BE904"/>
      <c r="BF904"/>
      <c r="BG904"/>
      <c r="BH904"/>
      <c r="BI904"/>
      <c r="BJ904"/>
      <c r="BK904"/>
      <c r="BL904"/>
      <c r="BM904"/>
      <c r="BN904"/>
      <c r="BO904"/>
      <c r="BP904"/>
      <c r="BQ904"/>
      <c r="BR904"/>
      <c r="BS904"/>
      <c r="BT904"/>
      <c r="BU904"/>
      <c r="BV904"/>
      <c r="BW904"/>
      <c r="BX904"/>
      <c r="BY904"/>
      <c r="BZ904"/>
      <c r="CA904"/>
      <c r="CB904"/>
      <c r="CC904"/>
      <c r="CD904"/>
      <c r="CE904"/>
      <c r="CF904"/>
      <c r="CG904"/>
      <c r="CH904"/>
      <c r="CI904"/>
      <c r="CJ904"/>
      <c r="CK904"/>
      <c r="CL904"/>
      <c r="CM904"/>
      <c r="CN904"/>
      <c r="CO904"/>
      <c r="CP904"/>
      <c r="CQ904"/>
      <c r="CR904"/>
      <c r="CS904"/>
      <c r="CT904"/>
      <c r="CU904"/>
      <c r="CV904"/>
      <c r="CW904"/>
      <c r="CX904"/>
      <c r="CY904"/>
      <c r="CZ904"/>
      <c r="DA904"/>
      <c r="DB904"/>
      <c r="DC904"/>
      <c r="DD904"/>
      <c r="DE904"/>
      <c r="DF904"/>
      <c r="DG904"/>
      <c r="DH904"/>
      <c r="DI904"/>
      <c r="DJ904"/>
      <c r="DK904"/>
      <c r="DL904"/>
      <c r="DM904"/>
      <c r="DN904"/>
      <c r="DO904"/>
      <c r="DP904"/>
      <c r="DQ904"/>
      <c r="DR904"/>
      <c r="DS904"/>
      <c r="DT904"/>
      <c r="DU904"/>
      <c r="DV904"/>
      <c r="DW904"/>
      <c r="DX904"/>
      <c r="DY904"/>
      <c r="DZ904"/>
      <c r="EA904"/>
      <c r="EB904"/>
      <c r="EC904"/>
      <c r="ED904"/>
      <c r="EE904"/>
      <c r="EF904"/>
      <c r="EG904"/>
      <c r="EH904"/>
      <c r="EI904"/>
      <c r="EJ904"/>
      <c r="EK904"/>
      <c r="EL904"/>
      <c r="EM904"/>
      <c r="EN904"/>
      <c r="EO904"/>
      <c r="EP904"/>
      <c r="EQ904"/>
      <c r="ER904"/>
      <c r="ES904"/>
      <c r="ET904"/>
      <c r="EU904"/>
      <c r="EV904"/>
      <c r="EW904"/>
      <c r="EX904"/>
      <c r="EY904"/>
      <c r="EZ904"/>
      <c r="FA904"/>
      <c r="FB904"/>
      <c r="FC904"/>
      <c r="FD904"/>
      <c r="FE904"/>
      <c r="FF904"/>
      <c r="FG904"/>
      <c r="FH904"/>
      <c r="FI904"/>
      <c r="FJ904"/>
      <c r="FK904"/>
      <c r="FL904"/>
      <c r="FM904"/>
      <c r="FN904"/>
      <c r="FO904"/>
      <c r="FP904"/>
      <c r="FQ904"/>
      <c r="FR904"/>
      <c r="FS904"/>
      <c r="FT904"/>
      <c r="FU904"/>
      <c r="FV904"/>
      <c r="FW904"/>
      <c r="FX904"/>
      <c r="FY904"/>
      <c r="FZ904"/>
      <c r="GA904"/>
      <c r="GB904"/>
      <c r="GC904"/>
      <c r="GD904"/>
      <c r="GE904"/>
      <c r="GF904"/>
      <c r="GG904"/>
      <c r="GH904"/>
      <c r="GI904"/>
      <c r="GJ904"/>
      <c r="GK904"/>
      <c r="GL904"/>
      <c r="GM904"/>
      <c r="GN904"/>
      <c r="GO904"/>
      <c r="GP904"/>
      <c r="GQ904"/>
      <c r="GR904"/>
      <c r="GS904"/>
      <c r="GT904"/>
      <c r="GU904"/>
      <c r="GV904"/>
      <c r="GW904"/>
      <c r="GX904"/>
      <c r="GY904"/>
      <c r="GZ904"/>
      <c r="HA904"/>
      <c r="HB904"/>
      <c r="HC904"/>
      <c r="HD904"/>
      <c r="HE904"/>
      <c r="HF904"/>
      <c r="HG904"/>
      <c r="HH904"/>
      <c r="HI904"/>
      <c r="HJ904"/>
      <c r="HK904"/>
      <c r="HL904"/>
      <c r="HM904"/>
      <c r="HN904"/>
      <c r="HO904"/>
      <c r="HP904"/>
      <c r="HQ904"/>
      <c r="HR904"/>
      <c r="HS904"/>
      <c r="HT904"/>
      <c r="HU904"/>
      <c r="HV904"/>
      <c r="HW904"/>
      <c r="HX904"/>
      <c r="HY904"/>
      <c r="HZ904"/>
      <c r="IA904"/>
    </row>
    <row r="905" spans="1:235" ht="11.25">
      <c r="A905" s="2"/>
      <c r="B905" s="2"/>
      <c r="C905" s="2"/>
      <c r="D905" s="159"/>
      <c r="E905" s="159"/>
      <c r="F905" s="159"/>
      <c r="G905" s="159"/>
      <c r="H905" s="159"/>
      <c r="I905" s="159"/>
      <c r="J905" s="159"/>
      <c r="K905" s="159"/>
      <c r="L905" s="159"/>
      <c r="M905" s="159"/>
      <c r="N905" s="156"/>
      <c r="O905" s="156"/>
      <c r="P905" s="156"/>
      <c r="Q905"/>
      <c r="R905"/>
      <c r="S905"/>
      <c r="T905"/>
      <c r="U905"/>
      <c r="V905"/>
      <c r="W905"/>
      <c r="X905"/>
      <c r="Y905"/>
      <c r="Z905"/>
      <c r="AA905"/>
      <c r="AB905"/>
      <c r="AC905"/>
      <c r="AD905"/>
      <c r="AE905"/>
      <c r="AF905"/>
      <c r="AG905"/>
      <c r="AH905"/>
      <c r="AI905"/>
      <c r="AJ905"/>
      <c r="AK905"/>
      <c r="AL905"/>
      <c r="AM905"/>
      <c r="AN905"/>
      <c r="AO905"/>
      <c r="AP905"/>
      <c r="AQ905"/>
      <c r="AR905"/>
      <c r="AS905"/>
      <c r="AT905"/>
      <c r="AU905"/>
      <c r="AV905"/>
      <c r="AW905"/>
      <c r="AX905"/>
      <c r="AY905"/>
      <c r="AZ905"/>
      <c r="BA905"/>
      <c r="BB905"/>
      <c r="BC905"/>
      <c r="BD905"/>
      <c r="BE905"/>
      <c r="BF905"/>
      <c r="BG905"/>
      <c r="BH905"/>
      <c r="BI905"/>
      <c r="BJ905"/>
      <c r="BK905"/>
      <c r="BL905"/>
      <c r="BM905"/>
      <c r="BN905"/>
      <c r="BO905"/>
      <c r="BP905"/>
      <c r="BQ905"/>
      <c r="BR905"/>
      <c r="BS905"/>
      <c r="BT905"/>
      <c r="BU905"/>
      <c r="BV905"/>
      <c r="BW905"/>
      <c r="BX905"/>
      <c r="BY905"/>
      <c r="BZ905"/>
      <c r="CA905"/>
      <c r="CB905"/>
      <c r="CC905"/>
      <c r="CD905"/>
      <c r="CE905"/>
      <c r="CF905"/>
      <c r="CG905"/>
      <c r="CH905"/>
      <c r="CI905"/>
      <c r="CJ905"/>
      <c r="CK905"/>
      <c r="CL905"/>
      <c r="CM905"/>
      <c r="CN905"/>
      <c r="CO905"/>
      <c r="CP905"/>
      <c r="CQ905"/>
      <c r="CR905"/>
      <c r="CS905"/>
      <c r="CT905"/>
      <c r="CU905"/>
      <c r="CV905"/>
      <c r="CW905"/>
      <c r="CX905"/>
      <c r="CY905"/>
      <c r="CZ905"/>
      <c r="DA905"/>
      <c r="DB905"/>
      <c r="DC905"/>
      <c r="DD905"/>
      <c r="DE905"/>
      <c r="DF905"/>
      <c r="DG905"/>
      <c r="DH905"/>
      <c r="DI905"/>
      <c r="DJ905"/>
      <c r="DK905"/>
      <c r="DL905"/>
      <c r="DM905"/>
      <c r="DN905"/>
      <c r="DO905"/>
      <c r="DP905"/>
      <c r="DQ905"/>
      <c r="DR905"/>
      <c r="DS905"/>
      <c r="DT905"/>
      <c r="DU905"/>
      <c r="DV905"/>
      <c r="DW905"/>
      <c r="DX905"/>
      <c r="DY905"/>
      <c r="DZ905"/>
      <c r="EA905"/>
      <c r="EB905"/>
      <c r="EC905"/>
      <c r="ED905"/>
      <c r="EE905"/>
      <c r="EF905"/>
      <c r="EG905"/>
      <c r="EH905"/>
      <c r="EI905"/>
      <c r="EJ905"/>
      <c r="EK905"/>
      <c r="EL905"/>
      <c r="EM905"/>
      <c r="EN905"/>
      <c r="EO905"/>
      <c r="EP905"/>
      <c r="EQ905"/>
      <c r="ER905"/>
      <c r="ES905"/>
      <c r="ET905"/>
      <c r="EU905"/>
      <c r="EV905"/>
      <c r="EW905"/>
      <c r="EX905"/>
      <c r="EY905"/>
      <c r="EZ905"/>
      <c r="FA905"/>
      <c r="FB905"/>
      <c r="FC905"/>
      <c r="FD905"/>
      <c r="FE905"/>
      <c r="FF905"/>
      <c r="FG905"/>
      <c r="FH905"/>
      <c r="FI905"/>
      <c r="FJ905"/>
      <c r="FK905"/>
      <c r="FL905"/>
      <c r="FM905"/>
      <c r="FN905"/>
      <c r="FO905"/>
      <c r="FP905"/>
      <c r="FQ905"/>
      <c r="FR905"/>
      <c r="FS905"/>
      <c r="FT905"/>
      <c r="FU905"/>
      <c r="FV905"/>
      <c r="FW905"/>
      <c r="FX905"/>
      <c r="FY905"/>
      <c r="FZ905"/>
      <c r="GA905"/>
      <c r="GB905"/>
      <c r="GC905"/>
      <c r="GD905"/>
      <c r="GE905"/>
      <c r="GF905"/>
      <c r="GG905"/>
      <c r="GH905"/>
      <c r="GI905"/>
      <c r="GJ905"/>
      <c r="GK905"/>
      <c r="GL905"/>
      <c r="GM905"/>
      <c r="GN905"/>
      <c r="GO905"/>
      <c r="GP905"/>
      <c r="GQ905"/>
      <c r="GR905"/>
      <c r="GS905"/>
      <c r="GT905"/>
      <c r="GU905"/>
      <c r="GV905"/>
      <c r="GW905"/>
      <c r="GX905"/>
      <c r="GY905"/>
      <c r="GZ905"/>
      <c r="HA905"/>
      <c r="HB905"/>
      <c r="HC905"/>
      <c r="HD905"/>
      <c r="HE905"/>
      <c r="HF905"/>
      <c r="HG905"/>
      <c r="HH905"/>
      <c r="HI905"/>
      <c r="HJ905"/>
      <c r="HK905"/>
      <c r="HL905"/>
      <c r="HM905"/>
      <c r="HN905"/>
      <c r="HO905"/>
      <c r="HP905"/>
      <c r="HQ905"/>
      <c r="HR905"/>
      <c r="HS905"/>
      <c r="HT905"/>
      <c r="HU905"/>
      <c r="HV905"/>
      <c r="HW905"/>
      <c r="HX905"/>
      <c r="HY905"/>
      <c r="HZ905"/>
      <c r="IA905"/>
    </row>
    <row r="906" spans="1:235" ht="11.25">
      <c r="A906" s="2"/>
      <c r="B906" s="2"/>
      <c r="C906" s="2"/>
      <c r="D906" s="159"/>
      <c r="E906" s="159"/>
      <c r="F906" s="159"/>
      <c r="G906" s="159"/>
      <c r="H906" s="159"/>
      <c r="I906" s="159"/>
      <c r="J906" s="159"/>
      <c r="K906" s="159"/>
      <c r="L906" s="159"/>
      <c r="M906" s="159"/>
      <c r="N906" s="156"/>
      <c r="O906" s="156"/>
      <c r="P906" s="156"/>
      <c r="Q906"/>
      <c r="R906"/>
      <c r="S906"/>
      <c r="T906"/>
      <c r="U906"/>
      <c r="V906"/>
      <c r="W906"/>
      <c r="X906"/>
      <c r="Y906"/>
      <c r="Z906"/>
      <c r="AA906"/>
      <c r="AB906"/>
      <c r="AC906"/>
      <c r="AD906"/>
      <c r="AE906"/>
      <c r="AF906"/>
      <c r="AG906"/>
      <c r="AH906"/>
      <c r="AI906"/>
      <c r="AJ906"/>
      <c r="AK906"/>
      <c r="AL906"/>
      <c r="AM906"/>
      <c r="AN906"/>
      <c r="AO906"/>
      <c r="AP906"/>
      <c r="AQ906"/>
      <c r="AR906"/>
      <c r="AS906"/>
      <c r="AT906"/>
      <c r="AU906"/>
      <c r="AV906"/>
      <c r="AW906"/>
      <c r="AX906"/>
      <c r="AY906"/>
      <c r="AZ906"/>
      <c r="BA906"/>
      <c r="BB906"/>
      <c r="BC906"/>
      <c r="BD906"/>
      <c r="BE906"/>
      <c r="BF906"/>
      <c r="BG906"/>
      <c r="BH906"/>
      <c r="BI906"/>
      <c r="BJ906"/>
      <c r="BK906"/>
      <c r="BL906"/>
      <c r="BM906"/>
      <c r="BN906"/>
      <c r="BO906"/>
      <c r="BP906"/>
      <c r="BQ906"/>
      <c r="BR906"/>
      <c r="BS906"/>
      <c r="BT906"/>
      <c r="BU906"/>
      <c r="BV906"/>
      <c r="BW906"/>
      <c r="BX906"/>
      <c r="BY906"/>
      <c r="BZ906"/>
      <c r="CA906"/>
      <c r="CB906"/>
      <c r="CC906"/>
      <c r="CD906"/>
      <c r="CE906"/>
      <c r="CF906"/>
      <c r="CG906"/>
      <c r="CH906"/>
      <c r="CI906"/>
      <c r="CJ906"/>
      <c r="CK906"/>
      <c r="CL906"/>
      <c r="CM906"/>
      <c r="CN906"/>
      <c r="CO906"/>
      <c r="CP906"/>
      <c r="CQ906"/>
      <c r="CR906"/>
      <c r="CS906"/>
      <c r="CT906"/>
      <c r="CU906"/>
      <c r="CV906"/>
      <c r="CW906"/>
      <c r="CX906"/>
      <c r="CY906"/>
      <c r="CZ906"/>
      <c r="DA906"/>
      <c r="DB906"/>
      <c r="DC906"/>
      <c r="DD906"/>
      <c r="DE906"/>
      <c r="DF906"/>
      <c r="DG906"/>
      <c r="DH906"/>
      <c r="DI906"/>
      <c r="DJ906"/>
      <c r="DK906"/>
      <c r="DL906"/>
      <c r="DM906"/>
      <c r="DN906"/>
      <c r="DO906"/>
      <c r="DP906"/>
      <c r="DQ906"/>
      <c r="DR906"/>
      <c r="DS906"/>
      <c r="DT906"/>
      <c r="DU906"/>
      <c r="DV906"/>
      <c r="DW906"/>
      <c r="DX906"/>
      <c r="DY906"/>
      <c r="DZ906"/>
      <c r="EA906"/>
      <c r="EB906"/>
      <c r="EC906"/>
      <c r="ED906"/>
      <c r="EE906"/>
      <c r="EF906"/>
      <c r="EG906"/>
      <c r="EH906"/>
      <c r="EI906"/>
      <c r="EJ906"/>
      <c r="EK906"/>
      <c r="EL906"/>
      <c r="EM906"/>
      <c r="EN906"/>
      <c r="EO906"/>
      <c r="EP906"/>
      <c r="EQ906"/>
      <c r="ER906"/>
      <c r="ES906"/>
      <c r="ET906"/>
      <c r="EU906"/>
      <c r="EV906"/>
      <c r="EW906"/>
      <c r="EX906"/>
      <c r="EY906"/>
      <c r="EZ906"/>
      <c r="FA906"/>
      <c r="FB906"/>
      <c r="FC906"/>
      <c r="FD906"/>
      <c r="FE906"/>
      <c r="FF906"/>
      <c r="FG906"/>
      <c r="FH906"/>
      <c r="FI906"/>
      <c r="FJ906"/>
      <c r="FK906"/>
      <c r="FL906"/>
      <c r="FM906"/>
      <c r="FN906"/>
      <c r="FO906"/>
      <c r="FP906"/>
      <c r="FQ906"/>
      <c r="FR906"/>
      <c r="FS906"/>
      <c r="FT906"/>
      <c r="FU906"/>
      <c r="FV906"/>
      <c r="FW906"/>
      <c r="FX906"/>
      <c r="FY906"/>
      <c r="FZ906"/>
      <c r="GA906"/>
      <c r="GB906"/>
      <c r="GC906"/>
      <c r="GD906"/>
      <c r="GE906"/>
      <c r="GF906"/>
      <c r="GG906"/>
      <c r="GH906"/>
      <c r="GI906"/>
      <c r="GJ906"/>
      <c r="GK906"/>
      <c r="GL906"/>
      <c r="GM906"/>
      <c r="GN906"/>
      <c r="GO906"/>
      <c r="GP906"/>
      <c r="GQ906"/>
      <c r="GR906"/>
      <c r="GS906"/>
      <c r="GT906"/>
      <c r="GU906"/>
      <c r="GV906"/>
      <c r="GW906"/>
      <c r="GX906"/>
      <c r="GY906"/>
      <c r="GZ906"/>
      <c r="HA906"/>
      <c r="HB906"/>
      <c r="HC906"/>
      <c r="HD906"/>
      <c r="HE906"/>
      <c r="HF906"/>
      <c r="HG906"/>
      <c r="HH906"/>
      <c r="HI906"/>
      <c r="HJ906"/>
      <c r="HK906"/>
      <c r="HL906"/>
      <c r="HM906"/>
      <c r="HN906"/>
      <c r="HO906"/>
      <c r="HP906"/>
      <c r="HQ906"/>
      <c r="HR906"/>
      <c r="HS906"/>
      <c r="HT906"/>
      <c r="HU906"/>
      <c r="HV906"/>
      <c r="HW906"/>
      <c r="HX906"/>
      <c r="HY906"/>
      <c r="HZ906"/>
      <c r="IA906"/>
    </row>
    <row r="907" spans="1:235" ht="11.25">
      <c r="A907" s="2"/>
      <c r="B907" s="2"/>
      <c r="C907" s="2"/>
      <c r="D907" s="159"/>
      <c r="E907" s="159"/>
      <c r="F907" s="159"/>
      <c r="G907" s="159"/>
      <c r="H907" s="159"/>
      <c r="I907" s="159"/>
      <c r="J907" s="159"/>
      <c r="K907" s="159"/>
      <c r="L907" s="159"/>
      <c r="M907" s="159"/>
      <c r="N907" s="156"/>
      <c r="O907" s="156"/>
      <c r="P907" s="156"/>
      <c r="Q907"/>
      <c r="R907"/>
      <c r="S907"/>
      <c r="T907"/>
      <c r="U907"/>
      <c r="V907"/>
      <c r="W907"/>
      <c r="X907"/>
      <c r="Y907"/>
      <c r="Z907"/>
      <c r="AA907"/>
      <c r="AB907"/>
      <c r="AC907"/>
      <c r="AD907"/>
      <c r="AE907"/>
      <c r="AF907"/>
      <c r="AG907"/>
      <c r="AH907"/>
      <c r="AI907"/>
      <c r="AJ907"/>
      <c r="AK907"/>
      <c r="AL907"/>
      <c r="AM907"/>
      <c r="AN907"/>
      <c r="AO907"/>
      <c r="AP907"/>
      <c r="AQ907"/>
      <c r="AR907"/>
      <c r="AS907"/>
      <c r="AT907"/>
      <c r="AU907"/>
      <c r="AV907"/>
      <c r="AW907"/>
      <c r="AX907"/>
      <c r="AY907"/>
      <c r="AZ907"/>
      <c r="BA907"/>
      <c r="BB907"/>
      <c r="BC907"/>
      <c r="BD907"/>
      <c r="BE907"/>
      <c r="BF907"/>
      <c r="BG907"/>
      <c r="BH907"/>
      <c r="BI907"/>
      <c r="BJ907"/>
      <c r="BK907"/>
      <c r="BL907"/>
      <c r="BM907"/>
      <c r="BN907"/>
      <c r="BO907"/>
      <c r="BP907"/>
      <c r="BQ907"/>
      <c r="BR907"/>
      <c r="BS907"/>
      <c r="BT907"/>
      <c r="BU907"/>
      <c r="BV907"/>
      <c r="BW907"/>
      <c r="BX907"/>
      <c r="BY907"/>
      <c r="BZ907"/>
      <c r="CA907"/>
      <c r="CB907"/>
      <c r="CC907"/>
      <c r="CD907"/>
      <c r="CE907"/>
      <c r="CF907"/>
      <c r="CG907"/>
      <c r="CH907"/>
      <c r="CI907"/>
      <c r="CJ907"/>
      <c r="CK907"/>
      <c r="CL907"/>
      <c r="CM907"/>
      <c r="CN907"/>
      <c r="CO907"/>
      <c r="CP907"/>
      <c r="CQ907"/>
      <c r="CR907"/>
      <c r="CS907"/>
      <c r="CT907"/>
      <c r="CU907"/>
      <c r="CV907"/>
      <c r="CW907"/>
      <c r="CX907"/>
      <c r="CY907"/>
      <c r="CZ907"/>
      <c r="DA907"/>
      <c r="DB907"/>
      <c r="DC907"/>
      <c r="DD907"/>
      <c r="DE907"/>
      <c r="DF907"/>
      <c r="DG907"/>
      <c r="DH907"/>
      <c r="DI907"/>
      <c r="DJ907"/>
      <c r="DK907"/>
      <c r="DL907"/>
      <c r="DM907"/>
      <c r="DN907"/>
      <c r="DO907"/>
      <c r="DP907"/>
      <c r="DQ907"/>
      <c r="DR907"/>
      <c r="DS907"/>
      <c r="DT907"/>
      <c r="DU907"/>
      <c r="DV907"/>
      <c r="DW907"/>
      <c r="DX907"/>
      <c r="DY907"/>
      <c r="DZ907"/>
      <c r="EA907"/>
      <c r="EB907"/>
      <c r="EC907"/>
      <c r="ED907"/>
      <c r="EE907"/>
      <c r="EF907"/>
      <c r="EG907"/>
      <c r="EH907"/>
      <c r="EI907"/>
      <c r="EJ907"/>
      <c r="EK907"/>
      <c r="EL907"/>
      <c r="EM907"/>
      <c r="EN907"/>
      <c r="EO907"/>
      <c r="EP907"/>
      <c r="EQ907"/>
      <c r="ER907"/>
      <c r="ES907"/>
      <c r="ET907"/>
      <c r="EU907"/>
      <c r="EV907"/>
      <c r="EW907"/>
      <c r="EX907"/>
      <c r="EY907"/>
      <c r="EZ907"/>
      <c r="FA907"/>
      <c r="FB907"/>
      <c r="FC907"/>
      <c r="FD907"/>
      <c r="FE907"/>
      <c r="FF907"/>
      <c r="FG907"/>
      <c r="FH907"/>
      <c r="FI907"/>
      <c r="FJ907"/>
      <c r="FK907"/>
      <c r="FL907"/>
      <c r="FM907"/>
      <c r="FN907"/>
      <c r="FO907"/>
      <c r="FP907"/>
      <c r="FQ907"/>
      <c r="FR907"/>
      <c r="FS907"/>
      <c r="FT907"/>
      <c r="FU907"/>
      <c r="FV907"/>
      <c r="FW907"/>
      <c r="FX907"/>
      <c r="FY907"/>
      <c r="FZ907"/>
      <c r="GA907"/>
      <c r="GB907"/>
      <c r="GC907"/>
      <c r="GD907"/>
      <c r="GE907"/>
      <c r="GF907"/>
      <c r="GG907"/>
      <c r="GH907"/>
      <c r="GI907"/>
      <c r="GJ907"/>
      <c r="GK907"/>
      <c r="GL907"/>
      <c r="GM907"/>
      <c r="GN907"/>
      <c r="GO907"/>
      <c r="GP907"/>
      <c r="GQ907"/>
      <c r="GR907"/>
      <c r="GS907"/>
      <c r="GT907"/>
      <c r="GU907"/>
      <c r="GV907"/>
      <c r="GW907"/>
      <c r="GX907"/>
      <c r="GY907"/>
      <c r="GZ907"/>
      <c r="HA907"/>
      <c r="HB907"/>
      <c r="HC907"/>
      <c r="HD907"/>
      <c r="HE907"/>
      <c r="HF907"/>
      <c r="HG907"/>
      <c r="HH907"/>
      <c r="HI907"/>
      <c r="HJ907"/>
      <c r="HK907"/>
      <c r="HL907"/>
      <c r="HM907"/>
      <c r="HN907"/>
      <c r="HO907"/>
      <c r="HP907"/>
      <c r="HQ907"/>
      <c r="HR907"/>
      <c r="HS907"/>
      <c r="HT907"/>
      <c r="HU907"/>
      <c r="HV907"/>
      <c r="HW907"/>
      <c r="HX907"/>
      <c r="HY907"/>
      <c r="HZ907"/>
      <c r="IA907"/>
    </row>
    <row r="908" spans="1:235" ht="11.25">
      <c r="A908" s="2"/>
      <c r="B908" s="2"/>
      <c r="C908" s="2"/>
      <c r="D908" s="159"/>
      <c r="E908" s="159"/>
      <c r="F908" s="159"/>
      <c r="G908" s="159"/>
      <c r="H908" s="159"/>
      <c r="I908" s="159"/>
      <c r="J908" s="159"/>
      <c r="K908" s="159"/>
      <c r="L908" s="159"/>
      <c r="M908" s="159"/>
      <c r="N908" s="156"/>
      <c r="O908" s="156"/>
      <c r="P908" s="156"/>
      <c r="Q908"/>
      <c r="R908"/>
      <c r="S908"/>
      <c r="T908"/>
      <c r="U908"/>
      <c r="V908"/>
      <c r="W908"/>
      <c r="X908"/>
      <c r="Y908"/>
      <c r="Z908"/>
      <c r="AA908"/>
      <c r="AB908"/>
      <c r="AC908"/>
      <c r="AD908"/>
      <c r="AE908"/>
      <c r="AF908"/>
      <c r="AG908"/>
      <c r="AH908"/>
      <c r="AI908"/>
      <c r="AJ908"/>
      <c r="AK908"/>
      <c r="AL908"/>
      <c r="AM908"/>
      <c r="AN908"/>
      <c r="AO908"/>
      <c r="AP908"/>
      <c r="AQ908"/>
      <c r="AR908"/>
      <c r="AS908"/>
      <c r="AT908"/>
      <c r="AU908"/>
      <c r="AV908"/>
      <c r="AW908"/>
      <c r="AX908"/>
      <c r="AY908"/>
      <c r="AZ908"/>
      <c r="BA908"/>
      <c r="BB908"/>
      <c r="BC908"/>
      <c r="BD908"/>
      <c r="BE908"/>
      <c r="BF908"/>
      <c r="BG908"/>
      <c r="BH908"/>
      <c r="BI908"/>
      <c r="BJ908"/>
      <c r="BK908"/>
      <c r="BL908"/>
      <c r="BM908"/>
      <c r="BN908"/>
      <c r="BO908"/>
      <c r="BP908"/>
      <c r="BQ908"/>
      <c r="BR908"/>
      <c r="BS908"/>
      <c r="BT908"/>
      <c r="BU908"/>
      <c r="BV908"/>
      <c r="BW908"/>
      <c r="BX908"/>
      <c r="BY908"/>
      <c r="BZ908"/>
      <c r="CA908"/>
      <c r="CB908"/>
      <c r="CC908"/>
      <c r="CD908"/>
      <c r="CE908"/>
      <c r="CF908"/>
      <c r="CG908"/>
      <c r="CH908"/>
      <c r="CI908"/>
      <c r="CJ908"/>
      <c r="CK908"/>
      <c r="CL908"/>
      <c r="CM908"/>
      <c r="CN908"/>
      <c r="CO908"/>
      <c r="CP908"/>
      <c r="CQ908"/>
      <c r="CR908"/>
      <c r="CS908"/>
      <c r="CT908"/>
      <c r="CU908"/>
      <c r="CV908"/>
      <c r="CW908"/>
      <c r="CX908"/>
      <c r="CY908"/>
      <c r="CZ908"/>
      <c r="DA908"/>
      <c r="DB908"/>
      <c r="DC908"/>
      <c r="DD908"/>
      <c r="DE908"/>
      <c r="DF908"/>
      <c r="DG908"/>
      <c r="DH908"/>
      <c r="DI908"/>
      <c r="DJ908"/>
      <c r="DK908"/>
      <c r="DL908"/>
      <c r="DM908"/>
      <c r="DN908"/>
      <c r="DO908"/>
      <c r="DP908"/>
      <c r="DQ908"/>
      <c r="DR908"/>
      <c r="DS908"/>
      <c r="DT908"/>
      <c r="DU908"/>
      <c r="DV908"/>
      <c r="DW908"/>
      <c r="DX908"/>
      <c r="DY908"/>
      <c r="DZ908"/>
      <c r="EA908"/>
      <c r="EB908"/>
      <c r="EC908"/>
      <c r="ED908"/>
      <c r="EE908"/>
      <c r="EF908"/>
      <c r="EG908"/>
      <c r="EH908"/>
      <c r="EI908"/>
      <c r="EJ908"/>
      <c r="EK908"/>
      <c r="EL908"/>
      <c r="EM908"/>
      <c r="EN908"/>
      <c r="EO908"/>
      <c r="EP908"/>
      <c r="EQ908"/>
      <c r="ER908"/>
      <c r="ES908"/>
      <c r="ET908"/>
      <c r="EU908"/>
      <c r="EV908"/>
      <c r="EW908"/>
      <c r="EX908"/>
      <c r="EY908"/>
      <c r="EZ908"/>
      <c r="FA908"/>
      <c r="FB908"/>
      <c r="FC908"/>
      <c r="FD908"/>
      <c r="FE908"/>
      <c r="FF908"/>
      <c r="FG908"/>
      <c r="FH908"/>
      <c r="FI908"/>
      <c r="FJ908"/>
      <c r="FK908"/>
      <c r="FL908"/>
      <c r="FM908"/>
      <c r="FN908"/>
      <c r="FO908"/>
      <c r="FP908"/>
      <c r="FQ908"/>
      <c r="FR908"/>
      <c r="FS908"/>
      <c r="FT908"/>
      <c r="FU908"/>
      <c r="FV908"/>
      <c r="FW908"/>
      <c r="FX908"/>
      <c r="FY908"/>
      <c r="FZ908"/>
      <c r="GA908"/>
      <c r="GB908"/>
      <c r="GC908"/>
      <c r="GD908"/>
      <c r="GE908"/>
      <c r="GF908"/>
      <c r="GG908"/>
      <c r="GH908"/>
      <c r="GI908"/>
      <c r="GJ908"/>
      <c r="GK908"/>
      <c r="GL908"/>
      <c r="GM908"/>
      <c r="GN908"/>
      <c r="GO908"/>
      <c r="GP908"/>
      <c r="GQ908"/>
      <c r="GR908"/>
      <c r="GS908"/>
      <c r="GT908"/>
      <c r="GU908"/>
      <c r="GV908"/>
      <c r="GW908"/>
      <c r="GX908"/>
      <c r="GY908"/>
      <c r="GZ908"/>
      <c r="HA908"/>
      <c r="HB908"/>
      <c r="HC908"/>
      <c r="HD908"/>
      <c r="HE908"/>
      <c r="HF908"/>
      <c r="HG908"/>
      <c r="HH908"/>
      <c r="HI908"/>
      <c r="HJ908"/>
      <c r="HK908"/>
      <c r="HL908"/>
      <c r="HM908"/>
      <c r="HN908"/>
      <c r="HO908"/>
      <c r="HP908"/>
      <c r="HQ908"/>
      <c r="HR908"/>
      <c r="HS908"/>
      <c r="HT908"/>
      <c r="HU908"/>
      <c r="HV908"/>
      <c r="HW908"/>
      <c r="HX908"/>
      <c r="HY908"/>
      <c r="HZ908"/>
      <c r="IA908"/>
    </row>
    <row r="909" spans="1:235" ht="11.25">
      <c r="A909" s="2"/>
      <c r="B909" s="2"/>
      <c r="C909" s="2"/>
      <c r="D909" s="159"/>
      <c r="E909" s="159"/>
      <c r="F909" s="159"/>
      <c r="G909" s="159"/>
      <c r="H909" s="159"/>
      <c r="I909" s="159"/>
      <c r="J909" s="159"/>
      <c r="K909" s="159"/>
      <c r="L909" s="159"/>
      <c r="M909" s="159"/>
      <c r="N909" s="156"/>
      <c r="O909" s="156"/>
      <c r="P909" s="156"/>
      <c r="Q909"/>
      <c r="R909"/>
      <c r="S909"/>
      <c r="T909"/>
      <c r="U909"/>
      <c r="V909"/>
      <c r="W909"/>
      <c r="X909"/>
      <c r="Y909"/>
      <c r="Z909"/>
      <c r="AA909"/>
      <c r="AB909"/>
      <c r="AC909"/>
      <c r="AD909"/>
      <c r="AE909"/>
      <c r="AF909"/>
      <c r="AG909"/>
      <c r="AH909"/>
      <c r="AI909"/>
      <c r="AJ909"/>
      <c r="AK909"/>
      <c r="AL909"/>
      <c r="AM909"/>
      <c r="AN909"/>
      <c r="AO909"/>
      <c r="AP909"/>
      <c r="AQ909"/>
      <c r="AR909"/>
      <c r="AS909"/>
      <c r="AT909"/>
      <c r="AU909"/>
      <c r="AV909"/>
      <c r="AW909"/>
      <c r="AX909"/>
      <c r="AY909"/>
      <c r="AZ909"/>
      <c r="BA909"/>
      <c r="BB909"/>
      <c r="BC909"/>
      <c r="BD909"/>
      <c r="BE909"/>
      <c r="BF909"/>
      <c r="BG909"/>
      <c r="BH909"/>
      <c r="BI909"/>
      <c r="BJ909"/>
      <c r="BK909"/>
      <c r="BL909"/>
      <c r="BM909"/>
      <c r="BN909"/>
      <c r="BO909"/>
      <c r="BP909"/>
      <c r="BQ909"/>
      <c r="BR909"/>
      <c r="BS909"/>
      <c r="BT909"/>
      <c r="BU909"/>
      <c r="BV909"/>
      <c r="BW909"/>
      <c r="BX909"/>
      <c r="BY909"/>
      <c r="BZ909"/>
      <c r="CA909"/>
      <c r="CB909"/>
      <c r="CC909"/>
      <c r="CD909"/>
      <c r="CE909"/>
      <c r="CF909"/>
      <c r="CG909"/>
      <c r="CH909"/>
      <c r="CI909"/>
      <c r="CJ909"/>
      <c r="CK909"/>
      <c r="CL909"/>
      <c r="CM909"/>
      <c r="CN909"/>
      <c r="CO909"/>
      <c r="CP909"/>
      <c r="CQ909"/>
      <c r="CR909"/>
      <c r="CS909"/>
      <c r="CT909"/>
      <c r="CU909"/>
      <c r="CV909"/>
      <c r="CW909"/>
      <c r="CX909"/>
      <c r="CY909"/>
      <c r="CZ909"/>
      <c r="DA909"/>
      <c r="DB909"/>
      <c r="DC909"/>
      <c r="DD909"/>
      <c r="DE909"/>
      <c r="DF909"/>
      <c r="DG909"/>
      <c r="DH909"/>
      <c r="DI909"/>
      <c r="DJ909"/>
      <c r="DK909"/>
      <c r="DL909"/>
      <c r="DM909"/>
      <c r="DN909"/>
      <c r="DO909"/>
      <c r="DP909"/>
      <c r="DQ909"/>
      <c r="DR909"/>
      <c r="DS909"/>
      <c r="DT909"/>
      <c r="DU909"/>
      <c r="DV909"/>
      <c r="DW909"/>
      <c r="DX909"/>
      <c r="DY909"/>
      <c r="DZ909"/>
      <c r="EA909"/>
      <c r="EB909"/>
      <c r="EC909"/>
      <c r="ED909"/>
      <c r="EE909"/>
      <c r="EF909"/>
      <c r="EG909"/>
      <c r="EH909"/>
      <c r="EI909"/>
      <c r="EJ909"/>
      <c r="EK909"/>
      <c r="EL909"/>
      <c r="EM909"/>
      <c r="EN909"/>
      <c r="EO909"/>
      <c r="EP909"/>
      <c r="EQ909"/>
      <c r="ER909"/>
      <c r="ES909"/>
      <c r="ET909"/>
      <c r="EU909"/>
      <c r="EV909"/>
      <c r="EW909"/>
      <c r="EX909"/>
      <c r="EY909"/>
      <c r="EZ909"/>
      <c r="FA909"/>
      <c r="FB909"/>
      <c r="FC909"/>
      <c r="FD909"/>
      <c r="FE909"/>
      <c r="FF909"/>
      <c r="FG909"/>
      <c r="FH909"/>
      <c r="FI909"/>
      <c r="FJ909"/>
      <c r="FK909"/>
      <c r="FL909"/>
      <c r="FM909"/>
      <c r="FN909"/>
      <c r="FO909"/>
      <c r="FP909"/>
      <c r="FQ909"/>
      <c r="FR909"/>
      <c r="FS909"/>
      <c r="FT909"/>
      <c r="FU909"/>
      <c r="FV909"/>
      <c r="FW909"/>
      <c r="FX909"/>
      <c r="FY909"/>
      <c r="FZ909"/>
      <c r="GA909"/>
      <c r="GB909"/>
      <c r="GC909"/>
      <c r="GD909"/>
      <c r="GE909"/>
      <c r="GF909"/>
      <c r="GG909"/>
      <c r="GH909"/>
      <c r="GI909"/>
      <c r="GJ909"/>
      <c r="GK909"/>
      <c r="GL909"/>
      <c r="GM909"/>
      <c r="GN909"/>
      <c r="GO909"/>
      <c r="GP909"/>
      <c r="GQ909"/>
      <c r="GR909"/>
      <c r="GS909"/>
      <c r="GT909"/>
      <c r="GU909"/>
      <c r="GV909"/>
      <c r="GW909"/>
      <c r="GX909"/>
      <c r="GY909"/>
      <c r="GZ909"/>
      <c r="HA909"/>
      <c r="HB909"/>
      <c r="HC909"/>
      <c r="HD909"/>
      <c r="HE909"/>
      <c r="HF909"/>
      <c r="HG909"/>
      <c r="HH909"/>
      <c r="HI909"/>
      <c r="HJ909"/>
      <c r="HK909"/>
      <c r="HL909"/>
      <c r="HM909"/>
      <c r="HN909"/>
      <c r="HO909"/>
      <c r="HP909"/>
      <c r="HQ909"/>
      <c r="HR909"/>
      <c r="HS909"/>
      <c r="HT909"/>
      <c r="HU909"/>
      <c r="HV909"/>
      <c r="HW909"/>
      <c r="HX909"/>
      <c r="HY909"/>
      <c r="HZ909"/>
      <c r="IA909"/>
    </row>
    <row r="910" spans="1:235" ht="11.25">
      <c r="A910" s="2"/>
      <c r="B910" s="2"/>
      <c r="C910" s="2"/>
      <c r="D910" s="159"/>
      <c r="E910" s="159"/>
      <c r="F910" s="159"/>
      <c r="G910" s="159"/>
      <c r="H910" s="159"/>
      <c r="I910" s="159"/>
      <c r="J910" s="159"/>
      <c r="K910" s="159"/>
      <c r="L910" s="159"/>
      <c r="M910" s="159"/>
      <c r="N910" s="156"/>
      <c r="O910" s="156"/>
      <c r="P910" s="156"/>
      <c r="Q910"/>
      <c r="R910"/>
      <c r="S910"/>
      <c r="T910"/>
      <c r="U910"/>
      <c r="V910"/>
      <c r="W910"/>
      <c r="X910"/>
      <c r="Y910"/>
      <c r="Z910"/>
      <c r="AA910"/>
      <c r="AB910"/>
      <c r="AC910"/>
      <c r="AD910"/>
      <c r="AE910"/>
      <c r="AF910"/>
      <c r="AG910"/>
      <c r="AH910"/>
      <c r="AI910"/>
      <c r="AJ910"/>
      <c r="AK910"/>
      <c r="AL910"/>
      <c r="AM910"/>
      <c r="AN910"/>
      <c r="AO910"/>
      <c r="AP910"/>
      <c r="AQ910"/>
      <c r="AR910"/>
      <c r="AS910"/>
      <c r="AT910"/>
      <c r="AU910"/>
      <c r="AV910"/>
      <c r="AW910"/>
      <c r="AX910"/>
      <c r="AY910"/>
      <c r="AZ910"/>
      <c r="BA910"/>
      <c r="BB910"/>
      <c r="BC910"/>
      <c r="BD910"/>
      <c r="BE910"/>
      <c r="BF910"/>
      <c r="BG910"/>
      <c r="BH910"/>
      <c r="BI910"/>
      <c r="BJ910"/>
      <c r="BK910"/>
      <c r="BL910"/>
      <c r="BM910"/>
      <c r="BN910"/>
      <c r="BO910"/>
      <c r="BP910"/>
      <c r="BQ910"/>
      <c r="BR910"/>
      <c r="BS910"/>
      <c r="BT910"/>
      <c r="BU910"/>
      <c r="BV910"/>
      <c r="BW910"/>
      <c r="BX910"/>
      <c r="BY910"/>
      <c r="BZ910"/>
      <c r="CA910"/>
      <c r="CB910"/>
      <c r="CC910"/>
      <c r="CD910"/>
      <c r="CE910"/>
      <c r="CF910"/>
      <c r="CG910"/>
      <c r="CH910"/>
      <c r="CI910"/>
      <c r="CJ910"/>
      <c r="CK910"/>
      <c r="CL910"/>
      <c r="CM910"/>
      <c r="CN910"/>
      <c r="CO910"/>
      <c r="CP910"/>
      <c r="CQ910"/>
      <c r="CR910"/>
      <c r="CS910"/>
      <c r="CT910"/>
      <c r="CU910"/>
      <c r="CV910"/>
      <c r="CW910"/>
      <c r="CX910"/>
      <c r="CY910"/>
      <c r="CZ910"/>
      <c r="DA910"/>
      <c r="DB910"/>
      <c r="DC910"/>
      <c r="DD910"/>
      <c r="DE910"/>
      <c r="DF910"/>
      <c r="DG910"/>
      <c r="DH910"/>
      <c r="DI910"/>
      <c r="DJ910"/>
      <c r="DK910"/>
      <c r="DL910"/>
      <c r="DM910"/>
      <c r="DN910"/>
      <c r="DO910"/>
      <c r="DP910"/>
      <c r="DQ910"/>
      <c r="DR910"/>
      <c r="DS910"/>
      <c r="DT910"/>
      <c r="DU910"/>
      <c r="DV910"/>
      <c r="DW910"/>
      <c r="DX910"/>
      <c r="DY910"/>
      <c r="DZ910"/>
      <c r="EA910"/>
      <c r="EB910"/>
      <c r="EC910"/>
      <c r="ED910"/>
      <c r="EE910"/>
      <c r="EF910"/>
      <c r="EG910"/>
      <c r="EH910"/>
      <c r="EI910"/>
      <c r="EJ910"/>
      <c r="EK910"/>
      <c r="EL910"/>
      <c r="EM910"/>
      <c r="EN910"/>
      <c r="EO910"/>
      <c r="EP910"/>
      <c r="EQ910"/>
      <c r="ER910"/>
      <c r="ES910"/>
      <c r="ET910"/>
      <c r="EU910"/>
      <c r="EV910"/>
      <c r="EW910"/>
      <c r="EX910"/>
      <c r="EY910"/>
      <c r="EZ910"/>
      <c r="FA910"/>
      <c r="FB910"/>
      <c r="FC910"/>
      <c r="FD910"/>
      <c r="FE910"/>
      <c r="FF910"/>
      <c r="FG910"/>
      <c r="FH910"/>
      <c r="FI910"/>
      <c r="FJ910"/>
      <c r="FK910"/>
      <c r="FL910"/>
      <c r="FM910"/>
      <c r="FN910"/>
      <c r="FO910"/>
      <c r="FP910"/>
      <c r="FQ910"/>
      <c r="FR910"/>
      <c r="FS910"/>
      <c r="FT910"/>
      <c r="FU910"/>
      <c r="FV910"/>
      <c r="FW910"/>
      <c r="FX910"/>
      <c r="FY910"/>
      <c r="FZ910"/>
      <c r="GA910"/>
      <c r="GB910"/>
      <c r="GC910"/>
      <c r="GD910"/>
      <c r="GE910"/>
      <c r="GF910"/>
      <c r="GG910"/>
      <c r="GH910"/>
      <c r="GI910"/>
      <c r="GJ910"/>
      <c r="GK910"/>
      <c r="GL910"/>
      <c r="GM910"/>
      <c r="GN910"/>
      <c r="GO910"/>
      <c r="GP910"/>
      <c r="GQ910"/>
      <c r="GR910"/>
      <c r="GS910"/>
      <c r="GT910"/>
      <c r="GU910"/>
      <c r="GV910"/>
      <c r="GW910"/>
      <c r="GX910"/>
      <c r="GY910"/>
      <c r="GZ910"/>
      <c r="HA910"/>
      <c r="HB910"/>
      <c r="HC910"/>
      <c r="HD910"/>
      <c r="HE910"/>
      <c r="HF910"/>
      <c r="HG910"/>
      <c r="HH910"/>
      <c r="HI910"/>
      <c r="HJ910"/>
      <c r="HK910"/>
      <c r="HL910"/>
      <c r="HM910"/>
      <c r="HN910"/>
      <c r="HO910"/>
      <c r="HP910"/>
      <c r="HQ910"/>
      <c r="HR910"/>
      <c r="HS910"/>
      <c r="HT910"/>
      <c r="HU910"/>
      <c r="HV910"/>
      <c r="HW910"/>
      <c r="HX910"/>
      <c r="HY910"/>
      <c r="HZ910"/>
      <c r="IA910"/>
    </row>
    <row r="911" spans="1:235" ht="11.25">
      <c r="A911" s="2"/>
      <c r="B911" s="2"/>
      <c r="C911" s="2"/>
      <c r="D911" s="159"/>
      <c r="E911" s="159"/>
      <c r="F911" s="159"/>
      <c r="G911" s="159"/>
      <c r="H911" s="159"/>
      <c r="I911" s="159"/>
      <c r="J911" s="159"/>
      <c r="K911" s="159"/>
      <c r="L911" s="159"/>
      <c r="M911" s="159"/>
      <c r="N911" s="156"/>
      <c r="O911" s="156"/>
      <c r="P911" s="156"/>
      <c r="Q911"/>
      <c r="R911"/>
      <c r="S911"/>
      <c r="T911"/>
      <c r="U911"/>
      <c r="V911"/>
      <c r="W911"/>
      <c r="X911"/>
      <c r="Y911"/>
      <c r="Z911"/>
      <c r="AA911"/>
      <c r="AB911"/>
      <c r="AC911"/>
      <c r="AD911"/>
      <c r="AE911"/>
      <c r="AF911"/>
      <c r="AG911"/>
      <c r="AH911"/>
      <c r="AI911"/>
      <c r="AJ911"/>
      <c r="AK911"/>
      <c r="AL911"/>
      <c r="AM911"/>
      <c r="AN911"/>
      <c r="AO911"/>
      <c r="AP911"/>
      <c r="AQ911"/>
      <c r="AR911"/>
      <c r="AS911"/>
      <c r="AT911"/>
      <c r="AU911"/>
      <c r="AV911"/>
      <c r="AW911"/>
      <c r="AX911"/>
      <c r="AY911"/>
      <c r="AZ911"/>
      <c r="BA911"/>
      <c r="BB911"/>
      <c r="BC911"/>
      <c r="BD911"/>
      <c r="BE911"/>
      <c r="BF911"/>
      <c r="BG911"/>
      <c r="BH911"/>
      <c r="BI911"/>
      <c r="BJ911"/>
      <c r="BK911"/>
      <c r="BL911"/>
      <c r="BM911"/>
      <c r="BN911"/>
      <c r="BO911"/>
      <c r="BP911"/>
      <c r="BQ911"/>
      <c r="BR911"/>
      <c r="BS911"/>
      <c r="BT911"/>
      <c r="BU911"/>
      <c r="BV911"/>
      <c r="BW911"/>
      <c r="BX911"/>
      <c r="BY911"/>
      <c r="BZ911"/>
      <c r="CA911"/>
      <c r="CB911"/>
      <c r="CC911"/>
      <c r="CD911"/>
      <c r="CE911"/>
      <c r="CF911"/>
      <c r="CG911"/>
      <c r="CH911"/>
      <c r="CI911"/>
      <c r="CJ911"/>
      <c r="CK911"/>
      <c r="CL911"/>
      <c r="CM911"/>
      <c r="CN911"/>
      <c r="CO911"/>
      <c r="CP911"/>
      <c r="CQ911"/>
      <c r="CR911"/>
      <c r="CS911"/>
      <c r="CT911"/>
      <c r="CU911"/>
      <c r="CV911"/>
      <c r="CW911"/>
      <c r="CX911"/>
      <c r="CY911"/>
      <c r="CZ911"/>
      <c r="DA911"/>
      <c r="DB911"/>
      <c r="DC911"/>
      <c r="DD911"/>
      <c r="DE911"/>
      <c r="DF911"/>
      <c r="DG911"/>
      <c r="DH911"/>
      <c r="DI911"/>
      <c r="DJ911"/>
      <c r="DK911"/>
      <c r="DL911"/>
      <c r="DM911"/>
      <c r="DN911"/>
      <c r="DO911"/>
      <c r="DP911"/>
      <c r="DQ911"/>
      <c r="DR911"/>
      <c r="DS911"/>
      <c r="DT911"/>
      <c r="DU911"/>
      <c r="DV911"/>
      <c r="DW911"/>
      <c r="DX911"/>
      <c r="DY911"/>
      <c r="DZ911"/>
      <c r="EA911"/>
      <c r="EB911"/>
      <c r="EC911"/>
      <c r="ED911"/>
      <c r="EE911"/>
      <c r="EF911"/>
      <c r="EG911"/>
      <c r="EH911"/>
      <c r="EI911"/>
      <c r="EJ911"/>
      <c r="EK911"/>
      <c r="EL911"/>
      <c r="EM911"/>
      <c r="EN911"/>
      <c r="EO911"/>
      <c r="EP911"/>
      <c r="EQ911"/>
      <c r="ER911"/>
      <c r="ES911"/>
      <c r="ET911"/>
      <c r="EU911"/>
      <c r="EV911"/>
      <c r="EW911"/>
      <c r="EX911"/>
      <c r="EY911"/>
      <c r="EZ911"/>
      <c r="FA911"/>
      <c r="FB911"/>
      <c r="FC911"/>
      <c r="FD911"/>
      <c r="FE911"/>
      <c r="FF911"/>
      <c r="FG911"/>
      <c r="FH911"/>
      <c r="FI911"/>
      <c r="FJ911"/>
      <c r="FK911"/>
      <c r="FL911"/>
      <c r="FM911"/>
      <c r="FN911"/>
      <c r="FO911"/>
      <c r="FP911"/>
      <c r="FQ911"/>
      <c r="FR911"/>
      <c r="FS911"/>
      <c r="FT911"/>
      <c r="FU911"/>
      <c r="FV911"/>
      <c r="FW911"/>
      <c r="FX911"/>
      <c r="FY911"/>
      <c r="FZ911"/>
      <c r="GA911"/>
      <c r="GB911"/>
      <c r="GC911"/>
      <c r="GD911"/>
      <c r="GE911"/>
      <c r="GF911"/>
      <c r="GG911"/>
      <c r="GH911"/>
      <c r="GI911"/>
      <c r="GJ911"/>
      <c r="GK911"/>
      <c r="GL911"/>
      <c r="GM911"/>
      <c r="GN911"/>
      <c r="GO911"/>
      <c r="GP911"/>
      <c r="GQ911"/>
      <c r="GR911"/>
      <c r="GS911"/>
      <c r="GT911"/>
      <c r="GU911"/>
      <c r="GV911"/>
      <c r="GW911"/>
      <c r="GX911"/>
      <c r="GY911"/>
      <c r="GZ911"/>
      <c r="HA911"/>
      <c r="HB911"/>
      <c r="HC911"/>
      <c r="HD911"/>
      <c r="HE911"/>
      <c r="HF911"/>
      <c r="HG911"/>
      <c r="HH911"/>
      <c r="HI911"/>
      <c r="HJ911"/>
      <c r="HK911"/>
      <c r="HL911"/>
      <c r="HM911"/>
      <c r="HN911"/>
      <c r="HO911"/>
      <c r="HP911"/>
      <c r="HQ911"/>
      <c r="HR911"/>
      <c r="HS911"/>
      <c r="HT911"/>
      <c r="HU911"/>
      <c r="HV911"/>
      <c r="HW911"/>
      <c r="HX911"/>
      <c r="HY911"/>
      <c r="HZ911"/>
      <c r="IA911"/>
    </row>
    <row r="912" spans="1:235" ht="11.25">
      <c r="A912" s="2"/>
      <c r="B912" s="2"/>
      <c r="C912" s="2"/>
      <c r="D912" s="159"/>
      <c r="E912" s="159"/>
      <c r="F912" s="159"/>
      <c r="G912" s="159"/>
      <c r="H912" s="159"/>
      <c r="I912" s="159"/>
      <c r="J912" s="159"/>
      <c r="K912" s="159"/>
      <c r="L912" s="159"/>
      <c r="M912" s="159"/>
      <c r="N912" s="156"/>
      <c r="O912" s="156"/>
      <c r="P912" s="156"/>
      <c r="Q912"/>
      <c r="R912"/>
      <c r="S912"/>
      <c r="T912"/>
      <c r="U912"/>
      <c r="V912"/>
      <c r="W912"/>
      <c r="X912"/>
      <c r="Y912"/>
      <c r="Z912"/>
      <c r="AA912"/>
      <c r="AB912"/>
      <c r="AC912"/>
      <c r="AD912"/>
      <c r="AE912"/>
      <c r="AF912"/>
      <c r="AG912"/>
      <c r="AH912"/>
      <c r="AI912"/>
      <c r="AJ912"/>
      <c r="AK912"/>
      <c r="AL912"/>
      <c r="AM912"/>
      <c r="AN912"/>
      <c r="AO912"/>
      <c r="AP912"/>
      <c r="AQ912"/>
      <c r="AR912"/>
      <c r="AS912"/>
      <c r="AT912"/>
      <c r="AU912"/>
      <c r="AV912"/>
      <c r="AW912"/>
      <c r="AX912"/>
      <c r="AY912"/>
      <c r="AZ912"/>
      <c r="BA912"/>
      <c r="BB912"/>
      <c r="BC912"/>
      <c r="BD912"/>
      <c r="BE912"/>
      <c r="BF912"/>
      <c r="BG912"/>
      <c r="BH912"/>
      <c r="BI912"/>
      <c r="BJ912"/>
      <c r="BK912"/>
      <c r="BL912"/>
      <c r="BM912"/>
      <c r="BN912"/>
      <c r="BO912"/>
      <c r="BP912"/>
      <c r="BQ912"/>
      <c r="BR912"/>
      <c r="BS912"/>
      <c r="BT912"/>
      <c r="BU912"/>
      <c r="BV912"/>
      <c r="BW912"/>
      <c r="BX912"/>
      <c r="BY912"/>
      <c r="BZ912"/>
      <c r="CA912"/>
      <c r="CB912"/>
      <c r="CC912"/>
      <c r="CD912"/>
      <c r="CE912"/>
      <c r="CF912"/>
      <c r="CG912"/>
      <c r="CH912"/>
      <c r="CI912"/>
      <c r="CJ912"/>
      <c r="CK912"/>
      <c r="CL912"/>
      <c r="CM912"/>
      <c r="CN912"/>
      <c r="CO912"/>
      <c r="CP912"/>
      <c r="CQ912"/>
      <c r="CR912"/>
      <c r="CS912"/>
      <c r="CT912"/>
      <c r="CU912"/>
      <c r="CV912"/>
      <c r="CW912"/>
      <c r="CX912"/>
      <c r="CY912"/>
      <c r="CZ912"/>
      <c r="DA912"/>
      <c r="DB912"/>
      <c r="DC912"/>
      <c r="DD912"/>
      <c r="DE912"/>
      <c r="DF912"/>
      <c r="DG912"/>
      <c r="DH912"/>
      <c r="DI912"/>
      <c r="DJ912"/>
      <c r="DK912"/>
      <c r="DL912"/>
      <c r="DM912"/>
      <c r="DN912"/>
      <c r="DO912"/>
      <c r="DP912"/>
      <c r="DQ912"/>
      <c r="DR912"/>
      <c r="DS912"/>
      <c r="DT912"/>
      <c r="DU912"/>
      <c r="DV912"/>
      <c r="DW912"/>
      <c r="DX912"/>
      <c r="DY912"/>
      <c r="DZ912"/>
      <c r="EA912"/>
      <c r="EB912"/>
      <c r="EC912"/>
      <c r="ED912"/>
      <c r="EE912"/>
      <c r="EF912"/>
      <c r="EG912"/>
      <c r="EH912"/>
      <c r="EI912"/>
      <c r="EJ912"/>
      <c r="EK912"/>
      <c r="EL912"/>
      <c r="EM912"/>
      <c r="EN912"/>
      <c r="EO912"/>
      <c r="EP912"/>
      <c r="EQ912"/>
      <c r="ER912"/>
      <c r="ES912"/>
      <c r="ET912"/>
      <c r="EU912"/>
      <c r="EV912"/>
      <c r="EW912"/>
      <c r="EX912"/>
      <c r="EY912"/>
      <c r="EZ912"/>
      <c r="FA912"/>
      <c r="FB912"/>
      <c r="FC912"/>
      <c r="FD912"/>
      <c r="FE912"/>
      <c r="FF912"/>
      <c r="FG912"/>
      <c r="FH912"/>
      <c r="FI912"/>
      <c r="FJ912"/>
      <c r="FK912"/>
      <c r="FL912"/>
      <c r="FM912"/>
      <c r="FN912"/>
      <c r="FO912"/>
      <c r="FP912"/>
      <c r="FQ912"/>
      <c r="FR912"/>
      <c r="FS912"/>
      <c r="FT912"/>
      <c r="FU912"/>
      <c r="FV912"/>
      <c r="FW912"/>
      <c r="FX912"/>
      <c r="FY912"/>
      <c r="FZ912"/>
      <c r="GA912"/>
      <c r="GB912"/>
      <c r="GC912"/>
      <c r="GD912"/>
      <c r="GE912"/>
      <c r="GF912"/>
      <c r="GG912"/>
      <c r="GH912"/>
      <c r="GI912"/>
      <c r="GJ912"/>
      <c r="GK912"/>
      <c r="GL912"/>
      <c r="GM912"/>
      <c r="GN912"/>
      <c r="GO912"/>
      <c r="GP912"/>
      <c r="GQ912"/>
      <c r="GR912"/>
      <c r="GS912"/>
      <c r="GT912"/>
      <c r="GU912"/>
      <c r="GV912"/>
      <c r="GW912"/>
      <c r="GX912"/>
      <c r="GY912"/>
      <c r="GZ912"/>
      <c r="HA912"/>
      <c r="HB912"/>
      <c r="HC912"/>
      <c r="HD912"/>
      <c r="HE912"/>
      <c r="HF912"/>
      <c r="HG912"/>
      <c r="HH912"/>
      <c r="HI912"/>
      <c r="HJ912"/>
      <c r="HK912"/>
      <c r="HL912"/>
      <c r="HM912"/>
      <c r="HN912"/>
      <c r="HO912"/>
      <c r="HP912"/>
      <c r="HQ912"/>
      <c r="HR912"/>
      <c r="HS912"/>
      <c r="HT912"/>
      <c r="HU912"/>
      <c r="HV912"/>
      <c r="HW912"/>
      <c r="HX912"/>
      <c r="HY912"/>
      <c r="HZ912"/>
      <c r="IA912"/>
    </row>
    <row r="913" spans="1:235" ht="11.25">
      <c r="A913" s="2"/>
      <c r="B913" s="2"/>
      <c r="C913" s="2"/>
      <c r="D913" s="159"/>
      <c r="E913" s="159"/>
      <c r="F913" s="159"/>
      <c r="G913" s="159"/>
      <c r="H913" s="159"/>
      <c r="I913" s="159"/>
      <c r="J913" s="159"/>
      <c r="K913" s="159"/>
      <c r="L913" s="159"/>
      <c r="M913" s="159"/>
      <c r="N913" s="156"/>
      <c r="O913" s="156"/>
      <c r="P913" s="156"/>
      <c r="Q913"/>
      <c r="R913"/>
      <c r="S913"/>
      <c r="T913"/>
      <c r="U913"/>
      <c r="V913"/>
      <c r="W913"/>
      <c r="X913"/>
      <c r="Y913"/>
      <c r="Z913"/>
      <c r="AA913"/>
      <c r="AB913"/>
      <c r="AC913"/>
      <c r="AD913"/>
      <c r="AE913"/>
      <c r="AF913"/>
      <c r="AG913"/>
      <c r="AH913"/>
      <c r="AI913"/>
      <c r="AJ913"/>
      <c r="AK913"/>
      <c r="AL913"/>
      <c r="AM913"/>
      <c r="AN913"/>
      <c r="AO913"/>
      <c r="AP913"/>
      <c r="AQ913"/>
      <c r="AR913"/>
      <c r="AS913"/>
      <c r="AT913"/>
      <c r="AU913"/>
      <c r="AV913"/>
      <c r="AW913"/>
      <c r="AX913"/>
      <c r="AY913"/>
      <c r="AZ913"/>
      <c r="BA913"/>
      <c r="BB913"/>
      <c r="BC913"/>
      <c r="BD913"/>
      <c r="BE913"/>
      <c r="BF913"/>
      <c r="BG913"/>
      <c r="BH913"/>
      <c r="BI913"/>
      <c r="BJ913"/>
      <c r="BK913"/>
      <c r="BL913"/>
      <c r="BM913"/>
      <c r="BN913"/>
      <c r="BO913"/>
      <c r="BP913"/>
      <c r="BQ913"/>
      <c r="BR913"/>
      <c r="BS913"/>
      <c r="BT913"/>
      <c r="BU913"/>
      <c r="BV913"/>
      <c r="BW913"/>
      <c r="BX913"/>
      <c r="BY913"/>
      <c r="BZ913"/>
      <c r="CA913"/>
      <c r="CB913"/>
      <c r="CC913"/>
      <c r="CD913"/>
      <c r="CE913"/>
      <c r="CF913"/>
      <c r="CG913"/>
      <c r="CH913"/>
      <c r="CI913"/>
      <c r="CJ913"/>
      <c r="CK913"/>
      <c r="CL913"/>
      <c r="CM913"/>
      <c r="CN913"/>
      <c r="CO913"/>
      <c r="CP913"/>
      <c r="CQ913"/>
      <c r="CR913"/>
      <c r="CS913"/>
      <c r="CT913"/>
      <c r="CU913"/>
      <c r="CV913"/>
      <c r="CW913"/>
      <c r="CX913"/>
      <c r="CY913"/>
      <c r="CZ913"/>
      <c r="DA913"/>
      <c r="DB913"/>
      <c r="DC913"/>
      <c r="DD913"/>
      <c r="DE913"/>
      <c r="DF913"/>
      <c r="DG913"/>
      <c r="DH913"/>
      <c r="DI913"/>
      <c r="DJ913"/>
      <c r="DK913"/>
      <c r="DL913"/>
      <c r="DM913"/>
      <c r="DN913"/>
      <c r="DO913"/>
      <c r="DP913"/>
      <c r="DQ913"/>
      <c r="DR913"/>
      <c r="DS913"/>
      <c r="DT913"/>
      <c r="DU913"/>
      <c r="DV913"/>
      <c r="DW913"/>
      <c r="DX913"/>
      <c r="DY913"/>
      <c r="DZ913"/>
      <c r="EA913"/>
      <c r="EB913"/>
      <c r="EC913"/>
      <c r="ED913"/>
      <c r="EE913"/>
      <c r="EF913"/>
      <c r="EG913"/>
      <c r="EH913"/>
      <c r="EI913"/>
      <c r="EJ913"/>
      <c r="EK913"/>
      <c r="EL913"/>
      <c r="EM913"/>
      <c r="EN913"/>
      <c r="EO913"/>
      <c r="EP913"/>
      <c r="EQ913"/>
      <c r="ER913"/>
      <c r="ES913"/>
      <c r="ET913"/>
      <c r="EU913"/>
      <c r="EV913"/>
      <c r="EW913"/>
      <c r="EX913"/>
      <c r="EY913"/>
      <c r="EZ913"/>
      <c r="FA913"/>
      <c r="FB913"/>
      <c r="FC913"/>
      <c r="FD913"/>
      <c r="FE913"/>
      <c r="FF913"/>
      <c r="FG913"/>
      <c r="FH913"/>
      <c r="FI913"/>
      <c r="FJ913"/>
      <c r="FK913"/>
      <c r="FL913"/>
      <c r="FM913"/>
      <c r="FN913"/>
      <c r="FO913"/>
      <c r="FP913"/>
      <c r="FQ913"/>
      <c r="FR913"/>
      <c r="FS913"/>
      <c r="FT913"/>
      <c r="FU913"/>
      <c r="FV913"/>
      <c r="FW913"/>
      <c r="FX913"/>
      <c r="FY913"/>
      <c r="FZ913"/>
      <c r="GA913"/>
      <c r="GB913"/>
      <c r="GC913"/>
      <c r="GD913"/>
      <c r="GE913"/>
      <c r="GF913"/>
      <c r="GG913"/>
      <c r="GH913"/>
      <c r="GI913"/>
      <c r="GJ913"/>
      <c r="GK913"/>
      <c r="GL913"/>
      <c r="GM913"/>
      <c r="GN913"/>
      <c r="GO913"/>
      <c r="GP913"/>
      <c r="GQ913"/>
      <c r="GR913"/>
      <c r="GS913"/>
      <c r="GT913"/>
      <c r="GU913"/>
      <c r="GV913"/>
      <c r="GW913"/>
      <c r="GX913"/>
      <c r="GY913"/>
      <c r="GZ913"/>
      <c r="HA913"/>
      <c r="HB913"/>
      <c r="HC913"/>
      <c r="HD913"/>
      <c r="HE913"/>
      <c r="HF913"/>
      <c r="HG913"/>
      <c r="HH913"/>
      <c r="HI913"/>
      <c r="HJ913"/>
      <c r="HK913"/>
      <c r="HL913"/>
      <c r="HM913"/>
      <c r="HN913"/>
      <c r="HO913"/>
      <c r="HP913"/>
      <c r="HQ913"/>
      <c r="HR913"/>
      <c r="HS913"/>
      <c r="HT913"/>
      <c r="HU913"/>
      <c r="HV913"/>
      <c r="HW913"/>
      <c r="HX913"/>
      <c r="HY913"/>
      <c r="HZ913"/>
      <c r="IA913"/>
    </row>
    <row r="914" spans="1:235" ht="11.25">
      <c r="A914" s="2"/>
      <c r="B914" s="2"/>
      <c r="C914" s="2"/>
      <c r="D914" s="159"/>
      <c r="E914" s="159"/>
      <c r="F914" s="159"/>
      <c r="G914" s="159"/>
      <c r="H914" s="159"/>
      <c r="I914" s="159"/>
      <c r="J914" s="159"/>
      <c r="K914" s="159"/>
      <c r="L914" s="159"/>
      <c r="M914" s="159"/>
      <c r="N914" s="156"/>
      <c r="O914" s="156"/>
      <c r="P914" s="156"/>
      <c r="Q914"/>
      <c r="R914"/>
      <c r="S914"/>
      <c r="T914"/>
      <c r="U914"/>
      <c r="V914"/>
      <c r="W914"/>
      <c r="X914"/>
      <c r="Y914"/>
      <c r="Z914"/>
      <c r="AA914"/>
      <c r="AB914"/>
      <c r="AC914"/>
      <c r="AD914"/>
      <c r="AE914"/>
      <c r="AF914"/>
      <c r="AG914"/>
      <c r="AH914"/>
      <c r="AI914"/>
      <c r="AJ914"/>
      <c r="AK914"/>
      <c r="AL914"/>
      <c r="AM914"/>
      <c r="AN914"/>
      <c r="AO914"/>
      <c r="AP914"/>
      <c r="AQ914"/>
      <c r="AR914"/>
      <c r="AS914"/>
      <c r="AT914"/>
      <c r="AU914"/>
      <c r="AV914"/>
      <c r="AW914"/>
      <c r="AX914"/>
      <c r="AY914"/>
      <c r="AZ914"/>
      <c r="BA914"/>
      <c r="BB914"/>
      <c r="BC914"/>
      <c r="BD914"/>
      <c r="BE914"/>
      <c r="BF914"/>
      <c r="BG914"/>
      <c r="BH914"/>
      <c r="BI914"/>
      <c r="BJ914"/>
      <c r="BK914"/>
      <c r="BL914"/>
      <c r="BM914"/>
      <c r="BN914"/>
      <c r="BO914"/>
      <c r="BP914"/>
      <c r="BQ914"/>
      <c r="BR914"/>
      <c r="BS914"/>
      <c r="BT914"/>
      <c r="BU914"/>
      <c r="BV914"/>
      <c r="BW914"/>
      <c r="BX914"/>
      <c r="BY914"/>
      <c r="BZ914"/>
      <c r="CA914"/>
      <c r="CB914"/>
      <c r="CC914"/>
      <c r="CD914"/>
      <c r="CE914"/>
      <c r="CF914"/>
      <c r="CG914"/>
      <c r="CH914"/>
      <c r="CI914"/>
      <c r="CJ914"/>
      <c r="CK914"/>
      <c r="CL914"/>
      <c r="CM914"/>
      <c r="CN914"/>
      <c r="CO914"/>
      <c r="CP914"/>
      <c r="CQ914"/>
      <c r="CR914"/>
      <c r="CS914"/>
      <c r="CT914"/>
      <c r="CU914"/>
      <c r="CV914"/>
      <c r="CW914"/>
      <c r="CX914"/>
      <c r="CY914"/>
      <c r="CZ914"/>
      <c r="DA914"/>
      <c r="DB914"/>
      <c r="DC914"/>
      <c r="DD914"/>
      <c r="DE914"/>
      <c r="DF914"/>
      <c r="DG914"/>
      <c r="DH914"/>
      <c r="DI914"/>
      <c r="DJ914"/>
      <c r="DK914"/>
      <c r="DL914"/>
      <c r="DM914"/>
      <c r="DN914"/>
      <c r="DO914"/>
      <c r="DP914"/>
      <c r="DQ914"/>
      <c r="DR914"/>
      <c r="DS914"/>
      <c r="DT914"/>
      <c r="DU914"/>
      <c r="DV914"/>
      <c r="DW914"/>
      <c r="DX914"/>
      <c r="DY914"/>
      <c r="DZ914"/>
      <c r="EA914"/>
      <c r="EB914"/>
      <c r="EC914"/>
      <c r="ED914"/>
      <c r="EE914"/>
      <c r="EF914"/>
      <c r="EG914"/>
      <c r="EH914"/>
      <c r="EI914"/>
      <c r="EJ914"/>
      <c r="EK914"/>
      <c r="EL914"/>
      <c r="EM914"/>
      <c r="EN914"/>
      <c r="EO914"/>
      <c r="EP914"/>
      <c r="EQ914"/>
      <c r="ER914"/>
      <c r="ES914"/>
      <c r="ET914"/>
      <c r="EU914"/>
      <c r="EV914"/>
      <c r="EW914"/>
      <c r="EX914"/>
      <c r="EY914"/>
      <c r="EZ914"/>
      <c r="FA914"/>
      <c r="FB914"/>
      <c r="FC914"/>
      <c r="FD914"/>
      <c r="FE914"/>
      <c r="FF914"/>
      <c r="FG914"/>
      <c r="FH914"/>
      <c r="FI914"/>
      <c r="FJ914"/>
      <c r="FK914"/>
      <c r="FL914"/>
      <c r="FM914"/>
      <c r="FN914"/>
      <c r="FO914"/>
      <c r="FP914"/>
      <c r="FQ914"/>
      <c r="FR914"/>
      <c r="FS914"/>
      <c r="FT914"/>
      <c r="FU914"/>
      <c r="FV914"/>
      <c r="FW914"/>
      <c r="FX914"/>
      <c r="FY914"/>
      <c r="FZ914"/>
      <c r="GA914"/>
      <c r="GB914"/>
      <c r="GC914"/>
      <c r="GD914"/>
      <c r="GE914"/>
      <c r="GF914"/>
      <c r="GG914"/>
      <c r="GH914"/>
      <c r="GI914"/>
      <c r="GJ914"/>
      <c r="GK914"/>
      <c r="GL914"/>
      <c r="GM914"/>
      <c r="GN914"/>
      <c r="GO914"/>
      <c r="GP914"/>
      <c r="GQ914"/>
      <c r="GR914"/>
      <c r="GS914"/>
      <c r="GT914"/>
      <c r="GU914"/>
      <c r="GV914"/>
      <c r="GW914"/>
      <c r="GX914"/>
      <c r="GY914"/>
      <c r="GZ914"/>
      <c r="HA914"/>
      <c r="HB914"/>
      <c r="HC914"/>
      <c r="HD914"/>
      <c r="HE914"/>
      <c r="HF914"/>
      <c r="HG914"/>
      <c r="HH914"/>
      <c r="HI914"/>
      <c r="HJ914"/>
      <c r="HK914"/>
      <c r="HL914"/>
      <c r="HM914"/>
      <c r="HN914"/>
      <c r="HO914"/>
      <c r="HP914"/>
      <c r="HQ914"/>
      <c r="HR914"/>
      <c r="HS914"/>
      <c r="HT914"/>
      <c r="HU914"/>
      <c r="HV914"/>
      <c r="HW914"/>
      <c r="HX914"/>
      <c r="HY914"/>
      <c r="HZ914"/>
      <c r="IA914"/>
    </row>
    <row r="915" spans="1:235" ht="11.25">
      <c r="A915" s="2"/>
      <c r="B915" s="2"/>
      <c r="C915" s="2"/>
      <c r="D915" s="159"/>
      <c r="E915" s="159"/>
      <c r="F915" s="159"/>
      <c r="G915" s="159"/>
      <c r="H915" s="159"/>
      <c r="I915" s="159"/>
      <c r="J915" s="159"/>
      <c r="K915" s="159"/>
      <c r="L915" s="159"/>
      <c r="M915" s="159"/>
      <c r="N915" s="156"/>
      <c r="O915" s="156"/>
      <c r="P915" s="156"/>
      <c r="Q915"/>
      <c r="R915"/>
      <c r="S915"/>
      <c r="T915"/>
      <c r="U915"/>
      <c r="V915"/>
      <c r="W915"/>
      <c r="X915"/>
      <c r="Y915"/>
      <c r="Z915"/>
      <c r="AA915"/>
      <c r="AB915"/>
      <c r="AC915"/>
      <c r="AD915"/>
      <c r="AE915"/>
      <c r="AF915"/>
      <c r="AG915"/>
      <c r="AH915"/>
      <c r="AI915"/>
      <c r="AJ915"/>
      <c r="AK915"/>
      <c r="AL915"/>
      <c r="AM915"/>
      <c r="AN915"/>
      <c r="AO915"/>
      <c r="AP915"/>
      <c r="AQ915"/>
      <c r="AR915"/>
      <c r="AS915"/>
      <c r="AT915"/>
      <c r="AU915"/>
      <c r="AV915"/>
      <c r="AW915"/>
      <c r="AX915"/>
      <c r="AY915"/>
      <c r="AZ915"/>
      <c r="BA915"/>
      <c r="BB915"/>
      <c r="BC915"/>
      <c r="BD915"/>
      <c r="BE915"/>
      <c r="BF915"/>
      <c r="BG915"/>
      <c r="BH915"/>
      <c r="BI915"/>
      <c r="BJ915"/>
      <c r="BK915"/>
      <c r="BL915"/>
      <c r="BM915"/>
      <c r="BN915"/>
      <c r="BO915"/>
      <c r="BP915"/>
      <c r="BQ915"/>
      <c r="BR915"/>
      <c r="BS915"/>
      <c r="BT915"/>
      <c r="BU915"/>
      <c r="BV915"/>
      <c r="BW915"/>
      <c r="BX915"/>
      <c r="BY915"/>
      <c r="BZ915"/>
      <c r="CA915"/>
      <c r="CB915"/>
      <c r="CC915"/>
      <c r="CD915"/>
      <c r="CE915"/>
      <c r="CF915"/>
      <c r="CG915"/>
      <c r="CH915"/>
      <c r="CI915"/>
      <c r="CJ915"/>
      <c r="CK915"/>
      <c r="CL915"/>
      <c r="CM915"/>
      <c r="CN915"/>
      <c r="CO915"/>
      <c r="CP915"/>
      <c r="CQ915"/>
      <c r="CR915"/>
      <c r="CS915"/>
      <c r="CT915"/>
      <c r="CU915"/>
      <c r="CV915"/>
      <c r="CW915"/>
      <c r="CX915"/>
      <c r="CY915"/>
      <c r="CZ915"/>
      <c r="DA915"/>
      <c r="DB915"/>
      <c r="DC915"/>
      <c r="DD915"/>
      <c r="DE915"/>
      <c r="DF915"/>
      <c r="DG915"/>
      <c r="DH915"/>
      <c r="DI915"/>
      <c r="DJ915"/>
      <c r="DK915"/>
      <c r="DL915"/>
      <c r="DM915"/>
      <c r="DN915"/>
      <c r="DO915"/>
      <c r="DP915"/>
      <c r="DQ915"/>
      <c r="DR915"/>
      <c r="DS915"/>
      <c r="DT915"/>
      <c r="DU915"/>
      <c r="DV915"/>
      <c r="DW915"/>
      <c r="DX915"/>
      <c r="DY915"/>
      <c r="DZ915"/>
      <c r="EA915"/>
      <c r="EB915"/>
      <c r="EC915"/>
      <c r="ED915"/>
      <c r="EE915"/>
      <c r="EF915"/>
      <c r="EG915"/>
      <c r="EH915"/>
      <c r="EI915"/>
      <c r="EJ915"/>
      <c r="EK915"/>
      <c r="EL915"/>
      <c r="EM915"/>
      <c r="EN915"/>
      <c r="EO915"/>
      <c r="EP915"/>
      <c r="EQ915"/>
      <c r="ER915"/>
      <c r="ES915"/>
      <c r="ET915"/>
      <c r="EU915"/>
      <c r="EV915"/>
      <c r="EW915"/>
      <c r="EX915"/>
      <c r="EY915"/>
      <c r="EZ915"/>
      <c r="FA915"/>
      <c r="FB915"/>
      <c r="FC915"/>
      <c r="FD915"/>
      <c r="FE915"/>
      <c r="FF915"/>
      <c r="FG915"/>
      <c r="FH915"/>
      <c r="FI915"/>
      <c r="FJ915"/>
      <c r="FK915"/>
      <c r="FL915"/>
      <c r="FM915"/>
      <c r="FN915"/>
      <c r="FO915"/>
      <c r="FP915"/>
      <c r="FQ915"/>
      <c r="FR915"/>
      <c r="FS915"/>
      <c r="FT915"/>
      <c r="FU915"/>
      <c r="FV915"/>
      <c r="FW915"/>
      <c r="FX915"/>
      <c r="FY915"/>
      <c r="FZ915"/>
      <c r="GA915"/>
      <c r="GB915"/>
      <c r="GC915"/>
      <c r="GD915"/>
      <c r="GE915"/>
      <c r="GF915"/>
      <c r="GG915"/>
      <c r="GH915"/>
      <c r="GI915"/>
      <c r="GJ915"/>
      <c r="GK915"/>
      <c r="GL915"/>
      <c r="GM915"/>
      <c r="GN915"/>
      <c r="GO915"/>
      <c r="GP915"/>
      <c r="GQ915"/>
      <c r="GR915"/>
      <c r="GS915"/>
      <c r="GT915"/>
      <c r="GU915"/>
      <c r="GV915"/>
      <c r="GW915"/>
      <c r="GX915"/>
      <c r="GY915"/>
      <c r="GZ915"/>
      <c r="HA915"/>
      <c r="HB915"/>
      <c r="HC915"/>
      <c r="HD915"/>
      <c r="HE915"/>
      <c r="HF915"/>
      <c r="HG915"/>
      <c r="HH915"/>
      <c r="HI915"/>
      <c r="HJ915"/>
      <c r="HK915"/>
      <c r="HL915"/>
      <c r="HM915"/>
      <c r="HN915"/>
      <c r="HO915"/>
      <c r="HP915"/>
      <c r="HQ915"/>
      <c r="HR915"/>
      <c r="HS915"/>
      <c r="HT915"/>
      <c r="HU915"/>
      <c r="HV915"/>
      <c r="HW915"/>
      <c r="HX915"/>
      <c r="HY915"/>
      <c r="HZ915"/>
      <c r="IA915"/>
    </row>
  </sheetData>
  <sheetProtection/>
  <mergeCells count="24">
    <mergeCell ref="N5:P5"/>
    <mergeCell ref="N6:P6"/>
    <mergeCell ref="N1:P1"/>
    <mergeCell ref="N2:P2"/>
    <mergeCell ref="N3:P3"/>
    <mergeCell ref="N4:P4"/>
    <mergeCell ref="A10:P10"/>
    <mergeCell ref="O814:P814"/>
    <mergeCell ref="N7:P7"/>
    <mergeCell ref="N12:P12"/>
    <mergeCell ref="N13:O13"/>
    <mergeCell ref="P13:P14"/>
    <mergeCell ref="J13:J14"/>
    <mergeCell ref="K13:M13"/>
    <mergeCell ref="A12:A14"/>
    <mergeCell ref="B12:B14"/>
    <mergeCell ref="C12:C14"/>
    <mergeCell ref="D13:E13"/>
    <mergeCell ref="G12:J12"/>
    <mergeCell ref="A817:B817"/>
    <mergeCell ref="A814:C814"/>
    <mergeCell ref="F13:F14"/>
    <mergeCell ref="D12:F12"/>
    <mergeCell ref="G13:I13"/>
  </mergeCells>
  <printOptions horizontalCentered="1"/>
  <pageMargins left="0.7874015748031497" right="0.3937007874015748" top="0.984251968503937" bottom="0.3937007874015748" header="0" footer="0"/>
  <pageSetup fitToHeight="24" fitToWidth="1" horizontalDpi="600" verticalDpi="600" orientation="landscape" paperSize="9" scale="79" r:id="rId1"/>
  <rowBreaks count="1" manualBreakCount="1">
    <brk id="747"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Анна</dc:creator>
  <cp:keywords/>
  <dc:description/>
  <cp:lastModifiedBy>Анна</cp:lastModifiedBy>
  <cp:lastPrinted>2017-07-31T06:49:08Z</cp:lastPrinted>
  <dcterms:created xsi:type="dcterms:W3CDTF">2014-04-22T08:24:49Z</dcterms:created>
  <dcterms:modified xsi:type="dcterms:W3CDTF">2017-07-31T06:49:31Z</dcterms:modified>
  <cp:category/>
  <cp:version/>
  <cp:contentType/>
  <cp:contentStatus/>
</cp:coreProperties>
</file>