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95" yWindow="15" windowWidth="15750" windowHeight="13080" activeTab="0"/>
  </bookViews>
  <sheets>
    <sheet name="ОСНОВНЕ" sheetId="1" r:id="rId1"/>
  </sheets>
  <definedNames>
    <definedName name="_xlnm.Print_Area" localSheetId="0">'ОСНОВНЕ'!$A$1:$L$199</definedName>
  </definedNames>
  <calcPr fullCalcOnLoad="1"/>
</workbook>
</file>

<file path=xl/sharedStrings.xml><?xml version="1.0" encoding="utf-8"?>
<sst xmlns="http://schemas.openxmlformats.org/spreadsheetml/2006/main" count="373" uniqueCount="175">
  <si>
    <t>у тому числі кошти міського бюджету</t>
  </si>
  <si>
    <t>Всього на виконання програми</t>
  </si>
  <si>
    <t>Всього на виконання підпрограми</t>
  </si>
  <si>
    <t>- громадянам, яким виповнилося 100 і більше років – мешканцям міста Суми (щомісячна стипендія);</t>
  </si>
  <si>
    <t>- одиноким громадянам похилого віку, інвалідам (благодійні обіди);</t>
  </si>
  <si>
    <t>- надання грошової допомоги на проведення поховання деяких категорій осіб;</t>
  </si>
  <si>
    <t>грн.</t>
  </si>
  <si>
    <t>Підпрограма 5. Соціальні пільги та гарантії громадянам, які мають заслуги перед містом та сім'ям загиблих.</t>
  </si>
  <si>
    <t>Мета: Встановлення додаткових пільг, забезпечення належного соціального захисту окремих категорій громадян міста.</t>
  </si>
  <si>
    <t>Коштів не потребує</t>
  </si>
  <si>
    <t>Кошти під-приємств та підприємців</t>
  </si>
  <si>
    <t>- особам з обмеженими фізичними можливостями (оплата послуг з доступу до інформаційної мережі Інтернет);</t>
  </si>
  <si>
    <t>Міський бюджет</t>
  </si>
  <si>
    <r>
      <t>Підпрограма 1. Турбота про громадян міста, які потребують особливої уваги.</t>
    </r>
    <r>
      <rPr>
        <i/>
        <sz val="12"/>
        <rFont val="Times New Roman"/>
        <family val="1"/>
      </rPr>
      <t xml:space="preserve"> </t>
    </r>
  </si>
  <si>
    <r>
      <t>Мета: Вшанування ветеранів війни та праці, соціальна підтримка  інвалідів, одиноких пенсіонерів, дітей – сиріт та дітей, які залишилися без батьківського піклування,</t>
    </r>
    <r>
      <rPr>
        <b/>
        <sz val="11"/>
        <rFont val="Times New Roman"/>
        <family val="1"/>
      </rPr>
      <t xml:space="preserve"> </t>
    </r>
    <r>
      <rPr>
        <sz val="11"/>
        <rFont val="Times New Roman"/>
        <family val="1"/>
      </rPr>
      <t>надання соціальних гарантій окремим категоріям громадян.</t>
    </r>
  </si>
  <si>
    <r>
      <t>Підпрограма 2. Соціальні гарантії громадянам міста.</t>
    </r>
    <r>
      <rPr>
        <i/>
        <sz val="12"/>
        <rFont val="Times New Roman"/>
        <family val="1"/>
      </rPr>
      <t xml:space="preserve"> </t>
    </r>
  </si>
  <si>
    <t xml:space="preserve">                                                                                                                                                                                                                                                               </t>
  </si>
  <si>
    <t>обсяг витрат</t>
  </si>
  <si>
    <r>
      <t>Завдання 2.</t>
    </r>
    <r>
      <rPr>
        <sz val="10"/>
        <rFont val="Times New Roman"/>
        <family val="1"/>
      </rPr>
      <t xml:space="preserve"> Продовжити впровадження системи адресної підтримки соціально малозахищених громадян шляхом закріплення їх за підприємствами, організаціями міста та окремими підприємцями.</t>
    </r>
  </si>
  <si>
    <t xml:space="preserve">Мета: Забезпечення надання соціальних гарантій, встановлених чинним законодавством та Сумською міською радою. </t>
  </si>
  <si>
    <t>відповідальні виконавці</t>
  </si>
  <si>
    <r>
      <t xml:space="preserve">Завдання 1. </t>
    </r>
    <r>
      <rPr>
        <sz val="10"/>
        <rFont val="Times New Roman"/>
        <family val="1"/>
      </rPr>
      <t>Забезпечити надання матеріальної допомоги окремим громадянам:</t>
    </r>
  </si>
  <si>
    <t>- ветеранам підпільно-партизанського руху -мешканцям міста Суми (виплата щомісячної стипендії);</t>
  </si>
  <si>
    <t>- громадянам міста, які опинилися в складних життєвих обставинах (надання  матеріальної допомоги);</t>
  </si>
  <si>
    <t>Підпрограма 4.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</si>
  <si>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Мета: 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</si>
  <si>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Підпрограма 3. Надання фінансової підтримки громадським організаціям інвалідів і ветеранів, діяльність яких має соціальну спрямованість.</t>
  </si>
  <si>
    <t>Мета: Фінансова допомога громадським організаціям інвалідів і ветеранів для захисту інтересів інвалідів та ветеранів, інтеграції інвалідів у суспільство.</t>
  </si>
  <si>
    <r>
      <t>Завдання 1.</t>
    </r>
    <r>
      <rPr>
        <sz val="10"/>
        <rFont val="Times New Roman"/>
        <family val="1"/>
      </rPr>
      <t xml:space="preserve"> Реалізація соціального захисту та соціального забезпечення ветеранів та інвалідів шляхом надання фінансової підтримки таким громадським організаціям.</t>
    </r>
  </si>
  <si>
    <t>- учасникам бойових дій, які захищали та визволяли місто Суми від фашистських загарбників у період Великої Вітчизняної війни – мешканцям міста Суми (щомісячна виплата);</t>
  </si>
  <si>
    <t>Мета: виплата компенсації за пільговий проїзд електротранспортом окремих категорій громадян.</t>
  </si>
  <si>
    <r>
      <t>Завдання 1.</t>
    </r>
    <r>
      <rPr>
        <b/>
        <sz val="11"/>
        <rFont val="Times New Roman"/>
        <family val="1"/>
      </rPr>
      <t xml:space="preserve"> </t>
    </r>
    <r>
      <rPr>
        <sz val="10"/>
        <rFont val="Times New Roman"/>
        <family val="1"/>
      </rPr>
      <t>Проведення розрахунків за пільговий проїзд електротранспортом  Почесних донорів України - мешканців міста Суми (100 % пільги).</t>
    </r>
  </si>
  <si>
    <r>
      <t xml:space="preserve">Завдання 1. </t>
    </r>
    <r>
      <rPr>
        <sz val="10"/>
        <rFont val="Times New Roman"/>
        <family val="1"/>
      </rPr>
      <t>Забезпечення надання пільг населенню на оплату житлово-комунальних послуг і природного газу:</t>
    </r>
  </si>
  <si>
    <r>
      <t xml:space="preserve">Завдання 2. </t>
    </r>
    <r>
      <rPr>
        <sz val="10"/>
        <rFont val="Times New Roman"/>
        <family val="1"/>
      </rPr>
      <t>Забезпечити виплату соціальних гарантій громадянам, які мають заслуги перед містом:</t>
    </r>
  </si>
  <si>
    <r>
      <t>Завдання 2.</t>
    </r>
    <r>
      <rPr>
        <sz val="10"/>
        <rFont val="Times New Roman"/>
        <family val="1"/>
      </rPr>
      <t xml:space="preserve"> Забезпечити надання соціальних гарантій, встановлених Сумською міською радою:</t>
    </r>
  </si>
  <si>
    <t>- Почесним громадянам міста Суми (виплата щомісячної грошової винагороди);</t>
  </si>
  <si>
    <t>- Почесним громадянам міста Суми (100 % пільги);</t>
  </si>
  <si>
    <t>- інваліду 1 групи з дитинства, майстру спорту України з пауерліфтингу та армспорту, Чемпіону України та Європи з пауерліфтингу Педоренку М.М. (щомісячна стипендія);</t>
  </si>
  <si>
    <r>
      <t xml:space="preserve">Завдання 1. </t>
    </r>
    <r>
      <rPr>
        <sz val="10"/>
        <rFont val="Times New Roman"/>
        <family val="1"/>
      </rPr>
      <t>Забезпечити надання пільг по оплаті за житлово-комунальні послуги:</t>
    </r>
  </si>
  <si>
    <t>2016 рік (план)</t>
  </si>
  <si>
    <t>2018 рік (прогноз)</t>
  </si>
  <si>
    <r>
      <t xml:space="preserve">Виконавчий комітет </t>
    </r>
    <r>
      <rPr>
        <b/>
        <sz val="9"/>
        <rFont val="Times New Roman"/>
        <family val="1"/>
      </rPr>
      <t>Сумської міської ради</t>
    </r>
  </si>
  <si>
    <t>Джерела фінансу-вання</t>
  </si>
  <si>
    <t>2017 рік (прогноз)</t>
  </si>
  <si>
    <t>Мета: Забезпечення гарантій соціального захисту громадян, які постраждали внаслідок Чорнобильської катастрофи, щодо  безоплатного придбання ліків за рецептами лікарів.</t>
  </si>
  <si>
    <r>
      <t xml:space="preserve">Завдання 1. </t>
    </r>
    <r>
      <rPr>
        <sz val="10"/>
        <rFont val="Times New Roman"/>
        <family val="1"/>
      </rPr>
      <t>Забезпечити безоплатне придбання ліків за рецептами лікарів громадянам, які постраждали внаслідок Чорнобильської катастрофи.</t>
    </r>
  </si>
  <si>
    <t>Підпрограма 6. Компенсаційні виплати на пільговий проїзд електротранспортом окремим категоріям громадян</t>
  </si>
  <si>
    <t>Підпрограма 7. Пільгове медичне обслуговування осіб, які постраждали внаслідок Чорнобильської катастрофи.</t>
  </si>
  <si>
    <r>
      <t xml:space="preserve">ДСЗН </t>
    </r>
    <r>
      <rPr>
        <b/>
        <sz val="9"/>
        <rFont val="Times New Roman"/>
        <family val="1"/>
      </rPr>
      <t>Сумської міської ради</t>
    </r>
  </si>
  <si>
    <r>
      <t xml:space="preserve">Завдання 4. </t>
    </r>
    <r>
      <rPr>
        <sz val="10"/>
        <rFont val="Times New Roman"/>
        <family val="1"/>
      </rPr>
      <t xml:space="preserve">Забезпечення надання пільг з послуг зв’язку </t>
    </r>
  </si>
  <si>
    <t>Підпрограма 12. Надання пільг, встановлених чинним законодавством</t>
  </si>
  <si>
    <t>Перелік завдань міської програми  «Місто Суми - територія добра та милосердя» на 2016-2018 роки»</t>
  </si>
  <si>
    <r>
      <t>ДСЗН</t>
    </r>
    <r>
      <rPr>
        <b/>
        <sz val="10"/>
        <rFont val="Times New Roman"/>
        <family val="1"/>
      </rPr>
      <t xml:space="preserve"> Сумської міської ради</t>
    </r>
  </si>
  <si>
    <r>
      <t xml:space="preserve">ДСЗН </t>
    </r>
    <r>
      <rPr>
        <b/>
        <sz val="10"/>
        <rFont val="Times New Roman"/>
        <family val="1"/>
      </rPr>
      <t>Сумської міської ради</t>
    </r>
  </si>
  <si>
    <t>- опікунам, у яких під опікою перебуває двоє та більше повнолітніх недієздатних осіб (надання одноразової матеріальної допомоги);</t>
  </si>
  <si>
    <t>- Почесним громадянам міста Суми (забезпечення поховання та проведення поминального обіду);</t>
  </si>
  <si>
    <r>
      <t>Завдання 3.</t>
    </r>
    <r>
      <rPr>
        <sz val="10"/>
        <rFont val="Times New Roman"/>
        <family val="1"/>
      </rPr>
      <t xml:space="preserve"> Забезпечити проведення заходів для ветеранів війни та праці, інвалідів та дітей-інвалідів, громадян постраждалих внаслідок аварії на ЧАЕС (вшанування під час проведення в місті святкових заходів, відзначення пам’ятних дат).</t>
    </r>
  </si>
  <si>
    <t>- учасникам бойових дій та інвалідам війни, яким виповнилося 95 і більше років – мешканцям міста Суми (щомісячна стипендія);</t>
  </si>
  <si>
    <r>
      <t>Завдання 2.</t>
    </r>
    <r>
      <rPr>
        <b/>
        <sz val="11"/>
        <rFont val="Times New Roman"/>
        <family val="1"/>
      </rPr>
      <t xml:space="preserve"> </t>
    </r>
    <r>
      <rPr>
        <sz val="10"/>
        <rFont val="Times New Roman"/>
        <family val="1"/>
      </rPr>
      <t>Забезпечення проведення розрахунків за пільговий проїзд окремих категорій громадян електротранспортом.</t>
    </r>
  </si>
  <si>
    <r>
      <t>Завдання 3. З</t>
    </r>
    <r>
      <rPr>
        <sz val="10"/>
        <rFont val="Times New Roman"/>
        <family val="1"/>
      </rPr>
      <t>абезпечення надання інших передбачених законодавством пільг громадянам, які постраждали внаслідок Чорнобильської катастрофи.</t>
    </r>
  </si>
  <si>
    <t xml:space="preserve"> - особам, які мають особливі заслуги перед Батьківщиною (компенсація витрат на автомобільне паливо); </t>
  </si>
  <si>
    <t xml:space="preserve"> - інвалідам війни та учасникам бойових дій (надання пільг на проїзд на залізничному транспорті у міжміському сполученні); </t>
  </si>
  <si>
    <t>- проведення капітального ремоннту будинків та квартир;</t>
  </si>
  <si>
    <t>Всього на виконання підпрограми:</t>
  </si>
  <si>
    <t>Підпрограма 13.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</si>
  <si>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t>Мета: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</si>
  <si>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r>
      <t xml:space="preserve">Завдання 1. </t>
    </r>
    <r>
      <rPr>
        <sz val="10"/>
        <rFont val="Times New Roman"/>
        <family val="1"/>
      </rPr>
      <t>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r>
  </si>
  <si>
    <t>спеціальний фонд</t>
  </si>
  <si>
    <t>загальний           фонд</t>
  </si>
  <si>
    <t xml:space="preserve"> -  громадянам, які постраждали внаслідок Чорнобильської катастрофи категорії 1 та дітям-інвалідам, захворювання яких пов’язане з Чорнобильською катастрофою (надання одноразової матеріальної допомоги);</t>
  </si>
  <si>
    <t>- дітям з багатодітних сімей,  які вступили до вищих навчальних закладів (надання одноразової матеріальної допомоги);</t>
  </si>
  <si>
    <t>- сім'ям осіб, які загинули під час участі у Революції Гідності          (50 % пільги)</t>
  </si>
  <si>
    <r>
      <t>Завдання 1.</t>
    </r>
    <r>
      <rPr>
        <b/>
        <sz val="11"/>
        <rFont val="Times New Roman"/>
        <family val="1"/>
      </rPr>
      <t xml:space="preserve">  </t>
    </r>
    <r>
      <rPr>
        <sz val="10"/>
        <rFont val="Times New Roman"/>
        <family val="1"/>
      </rPr>
      <t>Забезпечення проведення розрахунків з підприємствами автомобільного транспорту за пільговий проїзд окремих категорій громадян.</t>
    </r>
  </si>
  <si>
    <t>- дітям загиблих при виконанні службового обов'язку під час проведення антитерористичної операції (надання одноразової матеріальної допомоги);</t>
  </si>
  <si>
    <t>- сім'ям загиблих або померлих військовослужбовців, мешканців міста Суми (надання одноразової матеріальної допомоги на виготовлення, встановлення намогильної споруди та елементів благоустрою на могилах);</t>
  </si>
  <si>
    <t>- добровольцям - учасникам антитерористичної операції, мешканцям міста Суми (надання разової грошової допомоги);</t>
  </si>
  <si>
    <t>- матерям дітей  віком до 7 років, батьки яких загинули під час антитерористичної операції (надання одноразової матеріальної допомоги для покриття витрат пов'язаних з перебуванням матері у Дитячому оздоровчому центрі "Червона гвоздика").</t>
  </si>
  <si>
    <t>- сім'ям загиблих при виконанні службового обов'язку або померлих в період проходження військової служби під час проведення антитероритсичної операції (надання матеріальної допомоги на доукомплектування намогильних споруд);</t>
  </si>
  <si>
    <t xml:space="preserve">  - сім'ям загиблих при виконанні службового обов’язку або померлих в період проходження військової служби під час проведення антитерористичної  операції, мешканців міста Суми, які поховані на Алеї для поховання Почесних громадян міста Суми та їх дружин і осіб, які загинули під час дій в зоні АТО, на кладовищі за адресою: м.Суми, вул. 20 років Перемоги (надання матеріальної допомоги на проведення благоустрою місця поховання);</t>
  </si>
  <si>
    <t xml:space="preserve"> - добровольцям – учасникам антитерористичної операції (щомісячна адресна грошова допомога на отримання транспортних послуг);</t>
  </si>
  <si>
    <t>- сім'ям добровольців - учасників антитерористичної операції - мешканцям міста Суми (75% пільги).</t>
  </si>
  <si>
    <t>- сім'ям загиблих під час проведення антитерористичної операції мешканців міста Суми (50 % пільги, а у разі втрати права на отримання пільг за рахунок коштів державного бюджету - 100% пільги);</t>
  </si>
  <si>
    <t xml:space="preserve">  - сім'ям загиблих при виконанні службового обов’язку або померлих в період проходження військової служби під час проведення антитерористичної  операції, мешканців міста Суми, які поховані на Алеї для поховання Почесних громадян міста Суми та їх дружин і осіб, які загинули під час дій в зоні АТО, на кладовищі за адресою: м.Суми, вул. 20 років Перемоги (надання одноразової матеріальної допомоги на виготовлення, встановлення намогильної споруди та елементів благоустрою на могилі);</t>
  </si>
  <si>
    <t>Управління освіти і науки Сумської міської ради</t>
  </si>
  <si>
    <r>
      <t xml:space="preserve">Завдання 2. </t>
    </r>
    <r>
      <rPr>
        <sz val="10"/>
        <rFont val="Times New Roman"/>
        <family val="1"/>
      </rPr>
      <t>Забезпечити передачу іншої субвенції обласному бюджету на здійснення компенсаційних виплат за пільговий проїзд інвалідів війни, учасників бойових дій та добровольців із числа учасників антитерористичної операції автомобільним транспортом на міжміських автобусних маршрутах загального користування у міжобласному та внутрішньообласному сполученнях.</t>
    </r>
  </si>
  <si>
    <t>ДСЗН    Сумської міської ради</t>
  </si>
  <si>
    <t>Додаток 5</t>
  </si>
  <si>
    <r>
      <t xml:space="preserve">Завдання 5. </t>
    </r>
    <r>
      <rPr>
        <sz val="10"/>
        <rFont val="Times New Roman"/>
        <family val="1"/>
      </rPr>
      <t xml:space="preserve">Здійснення соціального замовлення на надання недержавними суб’єктами послуг із соціального супроводу мешканців міста Суми, які живуть з ВІЛ/СНІД, та членів їх сімей. </t>
    </r>
  </si>
  <si>
    <r>
      <t xml:space="preserve">Завдання 6. </t>
    </r>
    <r>
      <rPr>
        <sz val="10"/>
        <rFont val="Times New Roman"/>
        <family val="1"/>
      </rPr>
      <t>Забезпечити надання пільг громадським організаціям по оплаті за користування комунальними послугами.</t>
    </r>
  </si>
  <si>
    <r>
      <t xml:space="preserve">Завдання 1. </t>
    </r>
    <r>
      <rPr>
        <sz val="10"/>
        <rFont val="Times New Roman"/>
        <family val="1"/>
      </rPr>
      <t>Забезпечити безкоштовним харчуванням дітей раннього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r>
  </si>
  <si>
    <r>
      <t xml:space="preserve">Завдання 2. </t>
    </r>
    <r>
      <rPr>
        <sz val="10"/>
        <rFont val="Times New Roman"/>
        <family val="1"/>
      </rPr>
      <t>Забезпечити безкоштовним харчуванням дітей дошкільного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r>
  </si>
  <si>
    <t>- сім’ям, в яких виховуються онкохворі діти - мешканцям міста Суми (50 % пільги);</t>
  </si>
  <si>
    <t>- сім’ям учасників антитерористичної операції (100% пільги    на оплату послуг з утримання будинків і споруд та прибудинкових територій, вивозу твердих побутових відходів та рідких нечистот, водопостачання та водовідведення);</t>
  </si>
  <si>
    <t>-дітям, мешканцям міста Суми, батьки яких загинули при виконанні службового обов'язку або померли в період проходження військової служби під час антитерористичної операції (щомісячна грошова допомога);</t>
  </si>
  <si>
    <t>- учасникам бойових дій та інвалідам війни з числа осіб, які брали безпосередню участь у бойових діях під час Великої Вітчизняної війни та війни з Японією - мешканцям міста Суми (виплата разової грошової допомоги);</t>
  </si>
  <si>
    <t xml:space="preserve">- дітям до 18 років, мешканцям міста Суми, батьки яких загинули під час проведення антитерористичної операції (надання одноразової матеріальної допомоги до 25 річниці Дня незалежності України); </t>
  </si>
  <si>
    <t xml:space="preserve"> - сім’ям учасників бойових дій та сім’ям загиблих учасників антитерористичної операції - мешканцям міста Суми (щомісячне відшкодування вартості спожитих житлово-комунальних послуг); </t>
  </si>
  <si>
    <t>- сім'ям загиблих при виконанні службового обов'язку під час проведення антитероритсичної операції (надання матеріальної допомоги на вирішення соціально-побутових питань);</t>
  </si>
  <si>
    <t xml:space="preserve"> - учасникам антитерористичної операції, сім'ям загиблих при виконанні службового обов’язку або померлих в період проходження військової служби під час проведення антитерористичної операції мешканцям міста Суми (надання матеріальної допомоги);</t>
  </si>
  <si>
    <t>- відшкодування витрат КП "Спеціалізований комбінат" за організацію та проведення поховання померлого Героя Радянського Союзу, Почесного громадянина міста Суми                    Батєхи В.О.;</t>
  </si>
  <si>
    <t>- відшкодування витрат          КП громадського харчування Сумської обласної ради за послуги по обслуговуванню поминального обіду за померлим Героєм Радянського Союзу, Почесним громадянином міста Суми Батєхою В.О.;</t>
  </si>
  <si>
    <r>
      <t>Завдання 4.</t>
    </r>
    <r>
      <rPr>
        <sz val="10"/>
        <rFont val="Times New Roman"/>
        <family val="1"/>
      </rPr>
      <t xml:space="preserve"> Забезпечити поховання загиблих осіб, які захищали незалежність, суверенітет та територіальну цілісність України і брали безпосередню участь в антитерорристичній операції, забезпеченні її проведення, перебуваючи безпосередньо в районах проведення антитерористичної операції та осіб, які померли в період проходження військової служби під час проведення антитерористичної операції.</t>
    </r>
  </si>
  <si>
    <t>- сім'ям інвалідів І-ІІ груп по зору - мешканцям міста Суми                     (50 % пільги);</t>
  </si>
  <si>
    <t>Продовження додатка 5</t>
  </si>
  <si>
    <t>- Почесним донорам України - мешканцям міста Суми                 (25 % пільги);</t>
  </si>
  <si>
    <t>- Почесним громадянам міста Суми (компенсація вартості самостійного санаторно-курортного лікування);</t>
  </si>
  <si>
    <t xml:space="preserve">Мета: забезпечення надання пільг  окремим категоріям громадян з оплати послуг зв’язку, проїзду, ремонту будинків і квартир, безоплатного поховання і спорудження  на могилі надгробка, компенсації витрат на автомобільне паливо </t>
  </si>
  <si>
    <t xml:space="preserve">Виконавець: </t>
  </si>
  <si>
    <t>______________  Масік Т.О.</t>
  </si>
  <si>
    <r>
      <t xml:space="preserve">Завдання 1. </t>
    </r>
    <r>
      <rPr>
        <sz val="10"/>
        <rFont val="Times New Roman"/>
        <family val="1"/>
      </rPr>
      <t>Забезпечити безкоштовним харчуванням  учнів загальноосвітніх навчальних закладів, батьки яких безпосередньо беруть, брали участь у проведенні антитерористичної операції або занинули під час проведення антитерористичної операції.</t>
    </r>
  </si>
  <si>
    <t>- інвалідам з дитинства I та II групи з діагнозом ДЦП (крім інвалідів І А групи) та дітям-інвалідам з діагнозом ДЦП - мешканцям міста Суми (50 % пільги), а також інвалідам з дитинства І А групи з діагнозом ДЦП (100% пільги);</t>
  </si>
  <si>
    <t>Підпрограма 8. Соціальна підтримка вихованців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t>
  </si>
  <si>
    <t>Мета: забезпечення надання соціальних гарантій вихованцям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t>
  </si>
  <si>
    <r>
      <t xml:space="preserve">Завдання 3. </t>
    </r>
    <r>
      <rPr>
        <sz val="10"/>
        <rFont val="Times New Roman"/>
        <family val="1"/>
      </rPr>
      <t>Забезпечити безкоштовним харчуванням дітей раннього віку дошкільних навчальних закладів, батьки яких є учасниками бойових дій в Афганістані.</t>
    </r>
  </si>
  <si>
    <r>
      <t xml:space="preserve">Завдання 4. </t>
    </r>
    <r>
      <rPr>
        <sz val="10"/>
        <rFont val="Times New Roman"/>
        <family val="1"/>
      </rPr>
      <t>Забезпечити безкоштовним харчуванням дітей дошкільного віку дошкільних навчальних закладів, батьки яких є учасниками бойових дій в Афганістані.</t>
    </r>
  </si>
  <si>
    <r>
      <t xml:space="preserve">Завдання 2. </t>
    </r>
    <r>
      <rPr>
        <sz val="10"/>
        <rFont val="Times New Roman"/>
        <family val="1"/>
      </rPr>
      <t>Забезпечити безкоштовним харчуванням  учнів загальноосвітніх навчальних закладів, батьки яких є учасниками бойових дій в Афганістані.</t>
    </r>
  </si>
  <si>
    <r>
      <t xml:space="preserve">Завдання 5. </t>
    </r>
    <r>
      <rPr>
        <sz val="9"/>
        <rFont val="Times New Roman"/>
        <family val="1"/>
      </rPr>
      <t>Забезпечення 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r>
  </si>
  <si>
    <t xml:space="preserve"> - Манько І.О. (цільова матеріальна допомога  на придбання системи кохлеарної імплантації для дитини-інваліда Манько Данііла);</t>
  </si>
  <si>
    <t xml:space="preserve"> -  громадянам, які постраждали внаслідок Чорнобильської катастрофи категорії 2 - мешканцям міста Суми (надання одноразової матеріальної допомоги до 30-х роковин Чорнобильської катастрофи);</t>
  </si>
  <si>
    <t>- Дегтярьову А.О. (цільова матеріальна допомога для лікування дитини-інваліда Дегтярьова Олександра);</t>
  </si>
  <si>
    <r>
      <t>Завдання 5.</t>
    </r>
    <r>
      <rPr>
        <sz val="10"/>
        <rFont val="Times New Roman"/>
        <family val="1"/>
      </rPr>
      <t xml:space="preserve"> Забезпечити новорічними подарунками дітей раннього віку, дошкільного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 та батьки яких є учасниками бойових дій в Афганістані.</t>
    </r>
  </si>
  <si>
    <r>
      <t xml:space="preserve">Завдання 3. </t>
    </r>
    <r>
      <rPr>
        <sz val="10"/>
        <rFont val="Times New Roman"/>
        <family val="1"/>
      </rPr>
      <t>Забезпечити новорічними подарунками учнів загальноосвітніх навчальних закладів, батьки яких безпосередньо беруть, брали участь у проведенні антитерористичної операції або загинули під час проведення анттитерористичної операції, батьки яких є учасниками бойових дій в Афганістані.</t>
    </r>
  </si>
  <si>
    <r>
      <rPr>
        <b/>
        <sz val="10"/>
        <rFont val="Times New Roman"/>
        <family val="1"/>
      </rPr>
      <t>Завдання 5.</t>
    </r>
    <r>
      <rPr>
        <sz val="10"/>
        <rFont val="Times New Roman"/>
        <family val="1"/>
      </rPr>
      <t xml:space="preserve"> Забезпечити новорічними подарунками учнів спеціального загальноосвітнього закладу,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 </t>
    </r>
  </si>
  <si>
    <t>- особам з психічними захворюваннями, розумовою відсталістю, а також хворим на ДЦП (надання матеріальної допомоги для відшкодування вартості оздоровлення);</t>
  </si>
  <si>
    <t>- сім'ям, в яких виховуються діти, хворі на онкологічні та онкогематологічні захворювання (надання матеріальної допомоги для придбання лікарських засобів та виробів медичного призначення);</t>
  </si>
  <si>
    <t>- відшкодування витрат КП "Спеціалізований комбінат" та ПП Лорд за організацію та проведення поховання померлого Почесного громадянина міста Суми Кравченка О.Й.;</t>
  </si>
  <si>
    <t>Підпрограма 10. Надання транспортних послуг "Соціальне таксі" при комунальній установі "Сумський міський територіальний центр соціального обслуговування (надання соціальних послуг) "Берегиня"</t>
  </si>
  <si>
    <t xml:space="preserve">Мета: забезпечення надання транспортних послуг "Соціальне таксі" людям з обмеженими фізичними можливостями та іншим особам, які не можуть самостійно пересуватися, або пересуваються за допомогою милиць, палиць, візків. </t>
  </si>
  <si>
    <r>
      <t xml:space="preserve">Завдання 1. </t>
    </r>
    <r>
      <rPr>
        <sz val="10"/>
        <rFont val="Times New Roman"/>
        <family val="1"/>
      </rPr>
      <t>Надання транспортних послуг "Соціальне таксі" людям з обмеженими фізичними можливостями.</t>
    </r>
  </si>
  <si>
    <r>
      <t xml:space="preserve">Завдання 4. </t>
    </r>
    <r>
      <rPr>
        <sz val="10"/>
        <rFont val="Times New Roman"/>
        <family val="1"/>
      </rPr>
      <t>Організація оздоровлення та забезпечення відпочинком дітей, які потребують особливої соціальної уваги та підтримки.</t>
    </r>
  </si>
  <si>
    <t xml:space="preserve">  - сім’ям загиблих в Афганістані воїнів-інтернаціоналістів                          (100% пільги (за виключенням розміру пільг, які надаються за рахунок коштів державного бюджету));</t>
  </si>
  <si>
    <t>- особам, яким виповнюється 100 і більше років з метою вшанування їх з нагоди Дня народження (надання одноразової грошової допомоги);</t>
  </si>
  <si>
    <t>Мета, завдання, КПКВК</t>
  </si>
  <si>
    <t>- Почесним донорам України - мешканцям міста Суми (надання одноразової матеріальної допомоги);</t>
  </si>
  <si>
    <t>- інвалідам війни І групи з числа учасників бойових дій в Афганістані (воїнам-інтернаціоналістам), мешканцям міста Суми (виплата щомісячної грошової допомоги).</t>
  </si>
  <si>
    <t>- інвалідам війни з числа учасників антитерористичної операції, мешканцям міста Суми (надання одноразової матеріальної допомоги до 25 річниці Дня незалежності України);</t>
  </si>
  <si>
    <t>до рішення Сумської міської ради                                                         "Про внесення змін до рішення Сумської міської ради від 24 грудня 2015 року             № 148-МР "Про затвердження міської програми "Місто Суми - територія добра та милосердя" на 2016-2018 роки" (зі змінами)</t>
  </si>
  <si>
    <r>
      <t>Завдання 1.</t>
    </r>
    <r>
      <rPr>
        <sz val="10"/>
        <rFont val="Times New Roman"/>
        <family val="1"/>
      </rPr>
      <t xml:space="preserve"> Поновляти та підтримувати банк даних соціально малозахищених категорій громадян, які потребують допомоги та послуг:
- перелік  громадян, в розрізі категорій,  потребуючих допомоги та підтримки;
- відомості про надання всіх видів допомоги громадянам.</t>
    </r>
  </si>
  <si>
    <t>- військовослужбовцям, які проходять військову службу за контрактом у Збройних Силах України, мешканцям міста Суми (надання одноразової матеріальної допомоги);</t>
  </si>
  <si>
    <t>КПКВК 1513400 (ДСЗН Сумської міської ради), КПКВК 0313400 (Виконавчий комітет Сумської міської ради)</t>
  </si>
  <si>
    <t>КПКВК 1513202 (ДСЗН Сумської міської ради)</t>
  </si>
  <si>
    <t>КПКВК 1513190 (ДСЗН Сумської міської ради)</t>
  </si>
  <si>
    <t>КПКВК 1513201 (ДСЗН Сумської міської ради)</t>
  </si>
  <si>
    <t>КПКВК 1513038 (ДСЗН Сумської міської ради)</t>
  </si>
  <si>
    <t>КПКВК 1513050 (ДСЗН Сумської міської ради)</t>
  </si>
  <si>
    <t>КПКВК 1011010 (Управління освіти і науки Сумської міської ради)</t>
  </si>
  <si>
    <t>КПКВК 1011020 (Управління освіти і науки Сумської міської ради)</t>
  </si>
  <si>
    <t>КПКВК 1013160 (Управління освіти і науки Сумської міської ради)</t>
  </si>
  <si>
    <t>КПКВК 1011070 (Управління освіти і науки Сумської міської ради)</t>
  </si>
  <si>
    <t>КПКВК 1513104 (ДСЗН Сумської міської ради)</t>
  </si>
  <si>
    <t>КПКВК 1513220 (ДСЗН Сумської міської ради)</t>
  </si>
  <si>
    <t>КПКВК 1513035 (ДСЗН Сумської міської ради)</t>
  </si>
  <si>
    <t>КПКВК 1513033 (ДСЗН Сумської міської ради)</t>
  </si>
  <si>
    <t>КПКВК 1513034 (ДСЗН Сумської міської ради)</t>
  </si>
  <si>
    <t>КПКВК 1513031 (ДСЗН Сумської міської ради)</t>
  </si>
  <si>
    <t>КПКВК 1513037 (ДСЗН Сумської міської ради)</t>
  </si>
  <si>
    <t>КПКВК 1518800 (ДСЗН Сумської міської ради)</t>
  </si>
  <si>
    <t>Підпрограма 11. Забезпечення обробки інформації з нарахування та виплати допомог і компенсацій.</t>
  </si>
  <si>
    <t>Мета: Обробка інформації з нарахування та виплати допомог, компенсацій та субсидій.</t>
  </si>
  <si>
    <r>
      <t xml:space="preserve">Завдання 1. </t>
    </r>
    <r>
      <rPr>
        <sz val="10"/>
        <rFont val="Times New Roman"/>
        <family val="1"/>
      </rPr>
      <t>Забезпечення інформування мешканців міста Суми про прийняте рішення про призначення (непризначення) житлової субсидії.</t>
    </r>
  </si>
  <si>
    <r>
      <t xml:space="preserve">Завдання 2. </t>
    </r>
    <r>
      <rPr>
        <sz val="10"/>
        <rFont val="Times New Roman"/>
        <family val="1"/>
      </rPr>
      <t>Обробка інформації з нарахування та виплати допомог, компенсацій та субсидій за особовими справами, за якими здійснюються зазначені нарахування та виплати.</t>
    </r>
  </si>
  <si>
    <t xml:space="preserve"> - Садовському П.Б. (цільова матеріальна допомога  на проведення операції по трансплантації нирки).</t>
  </si>
  <si>
    <t>- сину померлого Героя Радянського Союзу Батехи Василя Панасовича (надання одноразової матеріальної допомоги на виготовлення, встановлення намогильної споруди на місці його поховання та упорядкування місця поховання);</t>
  </si>
  <si>
    <r>
      <t xml:space="preserve">Завдання 6. </t>
    </r>
    <r>
      <rPr>
        <sz val="10"/>
        <rFont val="Times New Roman"/>
        <family val="1"/>
      </rPr>
      <t>Проведення розрахунків за пільговий проїзд окремих категорій громадян залізничним транспортом приміського сполучення.</t>
    </r>
  </si>
  <si>
    <t>- Качан О.Г. (надання цільової матеріальної допомоги для дороговартісного лікування онкологічного захворювання її сина Качана Олександра Васильовича, 1998 року народження, особи з інвалідністю І групи з дитинства);</t>
  </si>
  <si>
    <t>- особі з інвалідністю ІІІ групи з дитинства з ураженням опорно-рухового апарату Перловій А.О. (надання цільової матеріальної допомоги  для ендопротезування лівого кульшового суглобу).</t>
  </si>
  <si>
    <t>від 21 червня 2017 року № 2247-МР</t>
  </si>
  <si>
    <t>- Скляровій Л.О. (надання цільової матеріальної допомоги для дороговартісного лікування кетогенною дієтою її доньки Склярової Карини, 2004 року народження, дитини з інвалідностю);</t>
  </si>
  <si>
    <t>Підпрограма 9.Соціальна підтримка учнів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батьки яких є учасниками бойових дій в Афганістані та батьки яких отримали тілесні ушкодження під час участі у Революції Гідності.</t>
  </si>
  <si>
    <t>Мета: забезпечення надання соціальних гарантій учням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батьки яких є учасниками бойових дій в Афганістані та батьки яких отримали тілесні ушкодження під час участі у Революції Гідності.</t>
  </si>
  <si>
    <t>- забезпечення безкоштовними путівками до позаміського дитячого закладу оздоровлення та відпочинку дітей, батьки яких загинули або отримали поранення при виконанні службового обов’язку під час антитерористичної операції</t>
  </si>
  <si>
    <t>- забезпечення безкоштовними путівками до позаміських дитячих закладів оздоровлення та відпочинку (м. Суми) дітей, батьки яких є учасниками бойових дій в Афганістані</t>
  </si>
  <si>
    <t>- забезпечення безкоштовними путівками до позаміських дитячих закладів оздоровлення та відпочинку  (м. Суми) дітей, батьки яких отримали тілесні ушкодження під час участі у Революції Гідності</t>
  </si>
  <si>
    <t>Секретар Сумської міської ради</t>
  </si>
  <si>
    <t>А.В.Баранов</t>
  </si>
</sst>
</file>

<file path=xl/styles.xml><?xml version="1.0" encoding="utf-8"?>
<styleSheet xmlns="http://schemas.openxmlformats.org/spreadsheetml/2006/main">
  <numFmts count="5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422]d\ mmmm\ yyyy&quot; р.&quot;"/>
    <numFmt numFmtId="201" formatCode="0.0"/>
    <numFmt numFmtId="202" formatCode="0.000"/>
    <numFmt numFmtId="203" formatCode="#,##0.0"/>
    <numFmt numFmtId="204" formatCode="#,##0.000"/>
    <numFmt numFmtId="205" formatCode="#,##0.0000"/>
  </numFmts>
  <fonts count="52">
    <font>
      <sz val="10"/>
      <name val="Arial"/>
      <family val="0"/>
    </font>
    <font>
      <sz val="10"/>
      <name val="Times New Roman"/>
      <family val="1"/>
    </font>
    <font>
      <b/>
      <sz val="10"/>
      <name val="Times New Roman"/>
      <family val="1"/>
    </font>
    <font>
      <b/>
      <sz val="14"/>
      <name val="Times New Roman"/>
      <family val="1"/>
    </font>
    <font>
      <b/>
      <sz val="12"/>
      <name val="Times New Roman"/>
      <family val="1"/>
    </font>
    <font>
      <b/>
      <sz val="11"/>
      <name val="Times New Roman"/>
      <family val="1"/>
    </font>
    <font>
      <b/>
      <sz val="9"/>
      <name val="Times New Roman"/>
      <family val="1"/>
    </font>
    <font>
      <b/>
      <sz val="13"/>
      <name val="Times New Roman"/>
      <family val="1"/>
    </font>
    <font>
      <sz val="11"/>
      <name val="Times New Roman"/>
      <family val="1"/>
    </font>
    <font>
      <i/>
      <sz val="12"/>
      <name val="Times New Roman"/>
      <family val="1"/>
    </font>
    <font>
      <u val="single"/>
      <sz val="10"/>
      <color indexed="12"/>
      <name val="Arial"/>
      <family val="2"/>
    </font>
    <font>
      <u val="single"/>
      <sz val="10"/>
      <color indexed="36"/>
      <name val="Arial"/>
      <family val="2"/>
    </font>
    <font>
      <b/>
      <sz val="10.5"/>
      <name val="Times New Roman"/>
      <family val="1"/>
    </font>
    <font>
      <sz val="8"/>
      <name val="Arial"/>
      <family val="2"/>
    </font>
    <font>
      <sz val="14"/>
      <name val="Times New Roman"/>
      <family val="1"/>
    </font>
    <font>
      <sz val="12"/>
      <name val="Times New Roman"/>
      <family val="1"/>
    </font>
    <font>
      <sz val="9"/>
      <name val="Times New Roman"/>
      <family val="1"/>
    </font>
    <font>
      <sz val="13"/>
      <name val="Arial"/>
      <family val="2"/>
    </font>
    <font>
      <sz val="10"/>
      <color indexed="8"/>
      <name val="Arial"/>
      <family val="2"/>
    </font>
    <font>
      <sz val="10"/>
      <color indexed="9"/>
      <name val="Arial"/>
      <family val="2"/>
    </font>
    <font>
      <sz val="10"/>
      <color indexed="62"/>
      <name val="Arial"/>
      <family val="2"/>
    </font>
    <font>
      <b/>
      <sz val="10"/>
      <color indexed="63"/>
      <name val="Arial"/>
      <family val="2"/>
    </font>
    <font>
      <b/>
      <sz val="10"/>
      <color indexed="52"/>
      <name val="Arial"/>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sz val="18"/>
      <color indexed="56"/>
      <name val="Cambria"/>
      <family val="2"/>
    </font>
    <font>
      <sz val="10"/>
      <color indexed="60"/>
      <name val="Arial"/>
      <family val="2"/>
    </font>
    <font>
      <sz val="10"/>
      <color indexed="20"/>
      <name val="Arial"/>
      <family val="2"/>
    </font>
    <font>
      <i/>
      <sz val="10"/>
      <color indexed="23"/>
      <name val="Arial"/>
      <family val="2"/>
    </font>
    <font>
      <sz val="10"/>
      <color indexed="52"/>
      <name val="Arial"/>
      <family val="2"/>
    </font>
    <font>
      <sz val="10"/>
      <color indexed="10"/>
      <name val="Arial"/>
      <family val="2"/>
    </font>
    <font>
      <sz val="10"/>
      <color indexed="17"/>
      <name val="Arial"/>
      <family val="2"/>
    </font>
    <font>
      <sz val="10"/>
      <color theme="1"/>
      <name val="Arial"/>
      <family val="2"/>
    </font>
    <font>
      <sz val="10"/>
      <color theme="0"/>
      <name val="Arial"/>
      <family val="2"/>
    </font>
    <font>
      <sz val="10"/>
      <color rgb="FF3F3F76"/>
      <name val="Arial"/>
      <family val="2"/>
    </font>
    <font>
      <b/>
      <sz val="10"/>
      <color rgb="FF3F3F3F"/>
      <name val="Arial"/>
      <family val="2"/>
    </font>
    <font>
      <b/>
      <sz val="10"/>
      <color rgb="FFFA7D00"/>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18"/>
      <color theme="3"/>
      <name val="Cambria"/>
      <family val="2"/>
    </font>
    <font>
      <sz val="10"/>
      <color rgb="FF9C6500"/>
      <name val="Arial"/>
      <family val="2"/>
    </font>
    <font>
      <sz val="10"/>
      <color rgb="FF9C0006"/>
      <name val="Arial"/>
      <family val="2"/>
    </font>
    <font>
      <i/>
      <sz val="10"/>
      <color rgb="FF7F7F7F"/>
      <name val="Arial"/>
      <family val="2"/>
    </font>
    <font>
      <sz val="10"/>
      <color rgb="FFFA7D00"/>
      <name val="Arial"/>
      <family val="2"/>
    </font>
    <font>
      <sz val="10"/>
      <color rgb="FFFF0000"/>
      <name val="Arial"/>
      <family val="2"/>
    </font>
    <font>
      <sz val="10"/>
      <color rgb="FF00610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10"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11"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1" fillId="31" borderId="0" applyNumberFormat="0" applyBorder="0" applyAlignment="0" applyProtection="0"/>
  </cellStyleXfs>
  <cellXfs count="90">
    <xf numFmtId="0" fontId="0" fillId="0" borderId="0" xfId="0" applyAlignment="1">
      <alignment/>
    </xf>
    <xf numFmtId="0" fontId="1"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xf>
    <xf numFmtId="4" fontId="1" fillId="0" borderId="10" xfId="0" applyNumberFormat="1" applyFont="1" applyFill="1" applyBorder="1" applyAlignment="1">
      <alignment horizontal="center" vertical="center"/>
    </xf>
    <xf numFmtId="0" fontId="1" fillId="0" borderId="10" xfId="0" applyFont="1" applyFill="1" applyBorder="1" applyAlignment="1">
      <alignment horizontal="justify" vertical="center" wrapText="1"/>
    </xf>
    <xf numFmtId="0" fontId="8" fillId="0" borderId="0" xfId="0" applyFont="1" applyFill="1" applyBorder="1" applyAlignment="1">
      <alignment horizontal="left" vertical="top" wrapText="1"/>
    </xf>
    <xf numFmtId="0" fontId="2" fillId="0" borderId="10" xfId="0" applyFont="1" applyFill="1" applyBorder="1" applyAlignment="1">
      <alignment horizontal="justify" vertical="top" wrapText="1"/>
    </xf>
    <xf numFmtId="0" fontId="5" fillId="0" borderId="10" xfId="0" applyFont="1" applyFill="1" applyBorder="1" applyAlignment="1">
      <alignment horizontal="center" vertical="center" wrapText="1"/>
    </xf>
    <xf numFmtId="0" fontId="0" fillId="0" borderId="0" xfId="0" applyFont="1" applyFill="1" applyAlignment="1">
      <alignment/>
    </xf>
    <xf numFmtId="0" fontId="2" fillId="0" borderId="10" xfId="0" applyFont="1" applyFill="1" applyBorder="1" applyAlignment="1">
      <alignment horizontal="center" vertical="center" textRotation="255" wrapText="1"/>
    </xf>
    <xf numFmtId="0" fontId="2" fillId="0" borderId="10" xfId="0" applyFont="1" applyFill="1" applyBorder="1" applyAlignment="1">
      <alignment vertical="top" wrapText="1"/>
    </xf>
    <xf numFmtId="0" fontId="2" fillId="0" borderId="10" xfId="0" applyFont="1" applyFill="1" applyBorder="1" applyAlignment="1">
      <alignment horizontal="justify" wrapText="1"/>
    </xf>
    <xf numFmtId="0" fontId="12" fillId="0" borderId="10" xfId="0" applyFont="1" applyFill="1" applyBorder="1" applyAlignment="1">
      <alignment vertical="top" wrapText="1"/>
    </xf>
    <xf numFmtId="49" fontId="1" fillId="0" borderId="10" xfId="0" applyNumberFormat="1" applyFont="1" applyFill="1" applyBorder="1" applyAlignment="1">
      <alignment horizontal="justify" vertical="center"/>
    </xf>
    <xf numFmtId="49" fontId="1" fillId="0" borderId="10" xfId="0" applyNumberFormat="1" applyFont="1" applyFill="1" applyBorder="1" applyAlignment="1">
      <alignment horizontal="justify" vertical="center" wrapText="1"/>
    </xf>
    <xf numFmtId="0" fontId="2" fillId="0" borderId="10" xfId="0" applyFont="1" applyFill="1" applyBorder="1" applyAlignment="1">
      <alignment horizontal="justify" vertical="center" wrapText="1"/>
    </xf>
    <xf numFmtId="49" fontId="2" fillId="0" borderId="10" xfId="0" applyNumberFormat="1" applyFont="1" applyFill="1" applyBorder="1" applyAlignment="1">
      <alignment horizontal="justify" vertical="center" wrapText="1"/>
    </xf>
    <xf numFmtId="0" fontId="12" fillId="0" borderId="10" xfId="0" applyFont="1" applyFill="1" applyBorder="1" applyAlignment="1">
      <alignment horizontal="left" vertical="center" wrapText="1"/>
    </xf>
    <xf numFmtId="0" fontId="2" fillId="0" borderId="10" xfId="0" applyFont="1" applyFill="1" applyBorder="1" applyAlignment="1">
      <alignment horizontal="justify" vertical="center" wrapText="1" shrinkToFit="1"/>
    </xf>
    <xf numFmtId="0" fontId="0" fillId="0" borderId="0" xfId="0" applyFont="1" applyFill="1" applyAlignment="1">
      <alignment/>
    </xf>
    <xf numFmtId="0" fontId="0" fillId="0" borderId="0" xfId="0" applyFont="1" applyFill="1" applyAlignment="1">
      <alignment/>
    </xf>
    <xf numFmtId="0" fontId="0" fillId="0" borderId="10" xfId="0" applyFont="1" applyFill="1" applyBorder="1" applyAlignment="1">
      <alignment horizontal="center" vertical="center"/>
    </xf>
    <xf numFmtId="2" fontId="1" fillId="0" borderId="10" xfId="0" applyNumberFormat="1" applyFont="1" applyFill="1" applyBorder="1" applyAlignment="1">
      <alignment horizontal="center" vertical="center" wrapText="1"/>
    </xf>
    <xf numFmtId="0" fontId="0" fillId="0" borderId="0" xfId="0" applyFont="1" applyAlignment="1">
      <alignment/>
    </xf>
    <xf numFmtId="2" fontId="1" fillId="0" borderId="10" xfId="0" applyNumberFormat="1" applyFont="1" applyFill="1" applyBorder="1" applyAlignment="1">
      <alignment horizontal="center" vertical="center"/>
    </xf>
    <xf numFmtId="0" fontId="0" fillId="0" borderId="0" xfId="0" applyFont="1" applyFill="1" applyAlignment="1">
      <alignment horizontal="left"/>
    </xf>
    <xf numFmtId="0" fontId="0" fillId="0" borderId="10" xfId="0" applyFont="1" applyFill="1" applyBorder="1" applyAlignment="1">
      <alignment wrapText="1"/>
    </xf>
    <xf numFmtId="0" fontId="1" fillId="0" borderId="10" xfId="0" applyFont="1" applyFill="1" applyBorder="1" applyAlignment="1">
      <alignment horizontal="justify" vertical="center"/>
    </xf>
    <xf numFmtId="0" fontId="1" fillId="0" borderId="10" xfId="0" applyNumberFormat="1" applyFont="1" applyFill="1" applyBorder="1" applyAlignment="1">
      <alignment horizontal="justify" vertical="center" wrapText="1"/>
    </xf>
    <xf numFmtId="0" fontId="2" fillId="0" borderId="10" xfId="0" applyFont="1" applyFill="1" applyBorder="1" applyAlignment="1">
      <alignment horizontal="justify" vertical="center"/>
    </xf>
    <xf numFmtId="0" fontId="0" fillId="0" borderId="0" xfId="0" applyFont="1" applyFill="1" applyBorder="1" applyAlignment="1">
      <alignment/>
    </xf>
    <xf numFmtId="201" fontId="8" fillId="0" borderId="0" xfId="0" applyNumberFormat="1" applyFont="1" applyFill="1" applyBorder="1" applyAlignment="1">
      <alignment horizontal="center" vertical="center"/>
    </xf>
    <xf numFmtId="0" fontId="2" fillId="0" borderId="10" xfId="0" applyFont="1" applyFill="1" applyBorder="1" applyAlignment="1">
      <alignment horizontal="center" vertical="top" wrapText="1"/>
    </xf>
    <xf numFmtId="0" fontId="5" fillId="0" borderId="10" xfId="0" applyFont="1" applyFill="1" applyBorder="1" applyAlignment="1">
      <alignment horizontal="center" wrapText="1"/>
    </xf>
    <xf numFmtId="4" fontId="0" fillId="0" borderId="0" xfId="0" applyNumberFormat="1" applyFont="1" applyFill="1" applyAlignment="1">
      <alignment/>
    </xf>
    <xf numFmtId="0" fontId="14" fillId="0" borderId="0" xfId="0" applyFont="1" applyFill="1" applyAlignment="1">
      <alignment/>
    </xf>
    <xf numFmtId="0" fontId="15" fillId="0" borderId="0" xfId="0" applyFont="1" applyFill="1" applyAlignment="1">
      <alignment/>
    </xf>
    <xf numFmtId="4" fontId="2" fillId="0" borderId="0" xfId="0" applyNumberFormat="1" applyFont="1" applyFill="1" applyBorder="1" applyAlignment="1">
      <alignment horizontal="center" vertical="center" wrapText="1"/>
    </xf>
    <xf numFmtId="4" fontId="1" fillId="0" borderId="0" xfId="0" applyNumberFormat="1" applyFont="1" applyFill="1" applyBorder="1" applyAlignment="1">
      <alignment horizontal="center" vertical="center" wrapText="1"/>
    </xf>
    <xf numFmtId="0" fontId="1" fillId="0" borderId="0" xfId="0" applyFont="1" applyFill="1" applyBorder="1" applyAlignment="1">
      <alignment horizontal="justify" vertical="center" wrapText="1"/>
    </xf>
    <xf numFmtId="0" fontId="1" fillId="0" borderId="0" xfId="0" applyFont="1" applyFill="1" applyBorder="1" applyAlignment="1">
      <alignment horizontal="center" vertical="center" wrapText="1"/>
    </xf>
    <xf numFmtId="4" fontId="2" fillId="0" borderId="0" xfId="0" applyNumberFormat="1" applyFont="1" applyFill="1" applyBorder="1" applyAlignment="1">
      <alignment horizontal="center" vertical="center"/>
    </xf>
    <xf numFmtId="4" fontId="1" fillId="0" borderId="0"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4" fillId="0" borderId="10" xfId="0" applyFont="1" applyFill="1" applyBorder="1" applyAlignment="1">
      <alignment horizontal="justify" vertical="center" wrapText="1"/>
    </xf>
    <xf numFmtId="49" fontId="7" fillId="0" borderId="0" xfId="0" applyNumberFormat="1" applyFont="1" applyFill="1" applyBorder="1" applyAlignment="1">
      <alignment vertical="center" wrapText="1"/>
    </xf>
    <xf numFmtId="0" fontId="17" fillId="0" borderId="0" xfId="0" applyFont="1" applyFill="1" applyAlignment="1">
      <alignment/>
    </xf>
    <xf numFmtId="0" fontId="14" fillId="0" borderId="0" xfId="0" applyFont="1" applyFill="1" applyAlignment="1">
      <alignment horizontal="left"/>
    </xf>
    <xf numFmtId="0" fontId="14" fillId="0" borderId="0" xfId="0" applyFont="1" applyFill="1" applyAlignment="1">
      <alignment/>
    </xf>
    <xf numFmtId="0" fontId="0" fillId="0" borderId="0" xfId="0" applyFill="1" applyAlignment="1">
      <alignment/>
    </xf>
    <xf numFmtId="0" fontId="2" fillId="0" borderId="10" xfId="0" applyNumberFormat="1" applyFont="1" applyFill="1" applyBorder="1" applyAlignment="1">
      <alignment horizontal="justify" vertical="center" wrapText="1"/>
    </xf>
    <xf numFmtId="0" fontId="1" fillId="0" borderId="0" xfId="0" applyFont="1"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xf>
    <xf numFmtId="0" fontId="1" fillId="0" borderId="0" xfId="0" applyFont="1" applyFill="1" applyBorder="1" applyAlignment="1">
      <alignment/>
    </xf>
    <xf numFmtId="4" fontId="0" fillId="0" borderId="0" xfId="0" applyNumberFormat="1" applyFont="1" applyFill="1" applyBorder="1" applyAlignment="1">
      <alignment/>
    </xf>
    <xf numFmtId="0" fontId="14" fillId="0" borderId="0" xfId="0" applyFont="1" applyFill="1" applyBorder="1" applyAlignment="1">
      <alignment horizontal="center" vertical="center" textRotation="180"/>
    </xf>
    <xf numFmtId="0" fontId="0" fillId="0" borderId="0" xfId="0" applyFont="1" applyBorder="1" applyAlignment="1">
      <alignment/>
    </xf>
    <xf numFmtId="0" fontId="0" fillId="0" borderId="0" xfId="0" applyFont="1" applyBorder="1" applyAlignment="1">
      <alignment/>
    </xf>
    <xf numFmtId="49" fontId="2" fillId="0" borderId="10" xfId="0" applyNumberFormat="1" applyFont="1" applyFill="1" applyBorder="1" applyAlignment="1">
      <alignment horizontal="justify" vertical="center"/>
    </xf>
    <xf numFmtId="0" fontId="8" fillId="0" borderId="10" xfId="0" applyFont="1" applyFill="1" applyBorder="1" applyAlignment="1">
      <alignment horizontal="justify" vertical="center"/>
    </xf>
    <xf numFmtId="0" fontId="2" fillId="0" borderId="10" xfId="0" applyFont="1" applyFill="1" applyBorder="1" applyAlignment="1">
      <alignment horizontal="center" vertical="center"/>
    </xf>
    <xf numFmtId="4" fontId="8" fillId="0" borderId="10" xfId="0" applyNumberFormat="1" applyFont="1" applyFill="1" applyBorder="1" applyAlignment="1">
      <alignment horizontal="center" vertical="center" wrapText="1"/>
    </xf>
    <xf numFmtId="0" fontId="6" fillId="0" borderId="10" xfId="0" applyFont="1" applyFill="1" applyBorder="1" applyAlignment="1">
      <alignment horizontal="justify" vertical="center" wrapText="1" shrinkToFit="1"/>
    </xf>
    <xf numFmtId="4" fontId="5" fillId="0" borderId="10" xfId="0" applyNumberFormat="1" applyFont="1" applyFill="1" applyBorder="1" applyAlignment="1">
      <alignment horizontal="center" vertical="center"/>
    </xf>
    <xf numFmtId="4" fontId="8" fillId="0" borderId="10" xfId="0" applyNumberFormat="1" applyFont="1" applyFill="1" applyBorder="1" applyAlignment="1">
      <alignment horizontal="center" vertical="center"/>
    </xf>
    <xf numFmtId="49" fontId="1" fillId="0" borderId="11" xfId="0" applyNumberFormat="1" applyFont="1" applyFill="1" applyBorder="1" applyAlignment="1">
      <alignment horizontal="justify" vertical="center" wrapText="1"/>
    </xf>
    <xf numFmtId="49" fontId="1" fillId="32" borderId="11" xfId="0" applyNumberFormat="1" applyFont="1" applyFill="1" applyBorder="1" applyAlignment="1">
      <alignment horizontal="justify" vertical="center" wrapText="1"/>
    </xf>
    <xf numFmtId="201" fontId="8" fillId="0" borderId="0" xfId="0" applyNumberFormat="1" applyFont="1" applyFill="1" applyBorder="1" applyAlignment="1">
      <alignment horizontal="right" vertical="center"/>
    </xf>
    <xf numFmtId="201" fontId="8" fillId="0" borderId="12" xfId="0" applyNumberFormat="1" applyFont="1" applyFill="1" applyBorder="1" applyAlignment="1">
      <alignment horizontal="right" vertical="center"/>
    </xf>
    <xf numFmtId="0" fontId="7" fillId="0" borderId="10" xfId="0" applyFont="1" applyFill="1" applyBorder="1" applyAlignment="1">
      <alignment horizontal="left" vertical="center" wrapText="1"/>
    </xf>
    <xf numFmtId="0" fontId="7" fillId="0" borderId="10" xfId="0" applyFont="1" applyFill="1" applyBorder="1" applyAlignment="1">
      <alignment horizontal="left" vertical="top" wrapText="1"/>
    </xf>
    <xf numFmtId="0" fontId="8" fillId="0" borderId="10" xfId="0" applyFont="1" applyFill="1" applyBorder="1" applyAlignment="1">
      <alignment horizontal="left" vertical="center" wrapText="1"/>
    </xf>
    <xf numFmtId="0" fontId="8" fillId="0" borderId="10" xfId="0" applyFont="1" applyFill="1" applyBorder="1" applyAlignment="1">
      <alignment horizontal="left" vertical="top" wrapText="1"/>
    </xf>
    <xf numFmtId="0" fontId="5" fillId="0" borderId="10" xfId="0" applyFont="1" applyFill="1" applyBorder="1" applyAlignment="1">
      <alignment horizontal="center" vertical="top" wrapText="1"/>
    </xf>
    <xf numFmtId="0" fontId="2" fillId="0" borderId="10" xfId="0" applyFont="1" applyFill="1" applyBorder="1" applyAlignment="1">
      <alignment horizontal="center" vertical="center" wrapText="1"/>
    </xf>
    <xf numFmtId="0" fontId="4" fillId="0" borderId="10" xfId="0" applyFont="1" applyFill="1" applyBorder="1" applyAlignment="1">
      <alignment horizontal="justify" vertical="center" wrapText="1"/>
    </xf>
    <xf numFmtId="0" fontId="4" fillId="0" borderId="10" xfId="0" applyFont="1" applyFill="1" applyBorder="1" applyAlignment="1">
      <alignment vertical="top" wrapText="1"/>
    </xf>
    <xf numFmtId="0" fontId="3" fillId="0" borderId="0" xfId="0" applyFont="1" applyFill="1" applyAlignment="1">
      <alignment horizontal="center" vertical="center"/>
    </xf>
    <xf numFmtId="0" fontId="4" fillId="0" borderId="10" xfId="0" applyFont="1" applyFill="1" applyBorder="1" applyAlignment="1">
      <alignment horizontal="left" vertical="top" wrapText="1"/>
    </xf>
    <xf numFmtId="0" fontId="7" fillId="0" borderId="10" xfId="0" applyFont="1" applyFill="1" applyBorder="1" applyAlignment="1">
      <alignment horizontal="justify" vertical="center" wrapText="1"/>
    </xf>
    <xf numFmtId="0" fontId="8" fillId="0" borderId="10" xfId="0" applyFont="1" applyFill="1" applyBorder="1" applyAlignment="1">
      <alignment horizontal="justify" vertical="center" wrapText="1"/>
    </xf>
    <xf numFmtId="0" fontId="8" fillId="0" borderId="10" xfId="0" applyFont="1" applyFill="1" applyBorder="1" applyAlignment="1">
      <alignment horizontal="justify" vertical="center"/>
    </xf>
    <xf numFmtId="49" fontId="7" fillId="0" borderId="10" xfId="0" applyNumberFormat="1" applyFont="1" applyFill="1" applyBorder="1" applyAlignment="1">
      <alignment horizontal="left" vertical="center" wrapText="1"/>
    </xf>
    <xf numFmtId="0" fontId="14" fillId="0" borderId="0" xfId="0" applyFont="1" applyFill="1" applyAlignment="1">
      <alignment horizontal="center"/>
    </xf>
    <xf numFmtId="0" fontId="14" fillId="0" borderId="0" xfId="0" applyFont="1" applyFill="1" applyAlignment="1">
      <alignment horizontal="justify" vertical="center" wrapText="1"/>
    </xf>
    <xf numFmtId="0" fontId="4" fillId="0" borderId="10" xfId="0" applyFont="1" applyFill="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03"/>
  <sheetViews>
    <sheetView tabSelected="1" view="pageBreakPreview" zoomScaleSheetLayoutView="100" workbookViewId="0" topLeftCell="A190">
      <selection activeCell="A201" sqref="A201:C203"/>
    </sheetView>
  </sheetViews>
  <sheetFormatPr defaultColWidth="9.140625" defaultRowHeight="12.75"/>
  <cols>
    <col min="1" max="1" width="50.28125" style="23" customWidth="1"/>
    <col min="2" max="2" width="10.421875" style="23" customWidth="1"/>
    <col min="3" max="3" width="13.421875" style="23" customWidth="1"/>
    <col min="4" max="4" width="13.8515625" style="23" customWidth="1"/>
    <col min="5" max="5" width="12.28125" style="23" customWidth="1"/>
    <col min="6" max="6" width="13.28125" style="11" customWidth="1"/>
    <col min="7" max="7" width="12.57421875" style="11" customWidth="1"/>
    <col min="8" max="8" width="12.00390625" style="11" customWidth="1"/>
    <col min="9" max="10" width="12.7109375" style="11" customWidth="1"/>
    <col min="11" max="11" width="12.00390625" style="11" customWidth="1"/>
    <col min="12" max="12" width="13.28125" style="23" customWidth="1"/>
    <col min="13" max="14" width="9.140625" style="26" customWidth="1"/>
    <col min="15" max="15" width="12.7109375" style="26" bestFit="1" customWidth="1"/>
    <col min="16" max="16384" width="9.140625" style="26" customWidth="1"/>
  </cols>
  <sheetData>
    <row r="1" spans="1:11" s="23" customFormat="1" ht="12.75">
      <c r="A1" s="22"/>
      <c r="B1" s="22"/>
      <c r="C1" s="22"/>
      <c r="D1" s="22"/>
      <c r="E1" s="22"/>
      <c r="F1" s="11"/>
      <c r="G1" s="11"/>
      <c r="H1" s="11"/>
      <c r="I1" s="11"/>
      <c r="J1" s="11"/>
      <c r="K1" s="11"/>
    </row>
    <row r="2" spans="6:12" s="23" customFormat="1" ht="16.5" customHeight="1">
      <c r="F2" s="11"/>
      <c r="G2" s="11"/>
      <c r="H2" s="11"/>
      <c r="I2" s="87" t="s">
        <v>86</v>
      </c>
      <c r="J2" s="87"/>
      <c r="K2" s="87"/>
      <c r="L2" s="49"/>
    </row>
    <row r="3" spans="6:12" s="23" customFormat="1" ht="129" customHeight="1">
      <c r="F3" s="11"/>
      <c r="G3" s="11"/>
      <c r="H3" s="11"/>
      <c r="I3" s="88" t="s">
        <v>136</v>
      </c>
      <c r="J3" s="88"/>
      <c r="K3" s="88"/>
      <c r="L3" s="88"/>
    </row>
    <row r="4" spans="6:12" s="23" customFormat="1" ht="17.25" customHeight="1">
      <c r="F4" s="11"/>
      <c r="G4" s="11"/>
      <c r="H4" s="11"/>
      <c r="I4" s="50" t="s">
        <v>166</v>
      </c>
      <c r="J4" s="51"/>
      <c r="K4" s="51"/>
      <c r="L4" s="52"/>
    </row>
    <row r="5" spans="6:12" s="23" customFormat="1" ht="17.25" customHeight="1">
      <c r="F5" s="11"/>
      <c r="G5" s="11"/>
      <c r="H5" s="11"/>
      <c r="I5" s="50"/>
      <c r="J5" s="51"/>
      <c r="K5" s="51"/>
      <c r="L5" s="52"/>
    </row>
    <row r="6" spans="6:11" s="23" customFormat="1" ht="18" customHeight="1">
      <c r="F6" s="11"/>
      <c r="G6" s="11"/>
      <c r="H6" s="11"/>
      <c r="I6" s="11"/>
      <c r="J6" s="11"/>
      <c r="K6" s="11"/>
    </row>
    <row r="7" spans="1:12" s="23" customFormat="1" ht="18.75" customHeight="1">
      <c r="A7" s="81" t="s">
        <v>51</v>
      </c>
      <c r="B7" s="81"/>
      <c r="C7" s="81"/>
      <c r="D7" s="81"/>
      <c r="E7" s="81"/>
      <c r="F7" s="81"/>
      <c r="G7" s="81"/>
      <c r="H7" s="81"/>
      <c r="I7" s="81"/>
      <c r="J7" s="81"/>
      <c r="K7" s="81"/>
      <c r="L7" s="81"/>
    </row>
    <row r="8" spans="1:12" s="55" customFormat="1" ht="12.75">
      <c r="A8" s="54" t="s">
        <v>16</v>
      </c>
      <c r="F8" s="56"/>
      <c r="G8" s="56"/>
      <c r="H8" s="56"/>
      <c r="I8" s="56"/>
      <c r="J8" s="56"/>
      <c r="K8" s="56"/>
      <c r="L8" s="57" t="s">
        <v>6</v>
      </c>
    </row>
    <row r="9" spans="1:12" s="55" customFormat="1" ht="18.75" customHeight="1">
      <c r="A9" s="78" t="s">
        <v>132</v>
      </c>
      <c r="B9" s="78" t="s">
        <v>42</v>
      </c>
      <c r="C9" s="77" t="s">
        <v>39</v>
      </c>
      <c r="D9" s="77"/>
      <c r="E9" s="77"/>
      <c r="F9" s="77" t="s">
        <v>43</v>
      </c>
      <c r="G9" s="77"/>
      <c r="H9" s="77"/>
      <c r="I9" s="77" t="s">
        <v>40</v>
      </c>
      <c r="J9" s="77"/>
      <c r="K9" s="77"/>
      <c r="L9" s="78" t="s">
        <v>20</v>
      </c>
    </row>
    <row r="10" spans="1:12" s="55" customFormat="1" ht="24.75" customHeight="1">
      <c r="A10" s="78"/>
      <c r="B10" s="78"/>
      <c r="C10" s="78" t="s">
        <v>17</v>
      </c>
      <c r="D10" s="78" t="s">
        <v>0</v>
      </c>
      <c r="E10" s="78"/>
      <c r="F10" s="78" t="s">
        <v>17</v>
      </c>
      <c r="G10" s="78" t="s">
        <v>0</v>
      </c>
      <c r="H10" s="78"/>
      <c r="I10" s="78" t="s">
        <v>17</v>
      </c>
      <c r="J10" s="78" t="s">
        <v>0</v>
      </c>
      <c r="K10" s="78"/>
      <c r="L10" s="78"/>
    </row>
    <row r="11" spans="1:12" s="55" customFormat="1" ht="32.25" customHeight="1">
      <c r="A11" s="78"/>
      <c r="B11" s="78"/>
      <c r="C11" s="78"/>
      <c r="D11" s="1" t="s">
        <v>68</v>
      </c>
      <c r="E11" s="1" t="s">
        <v>67</v>
      </c>
      <c r="F11" s="78"/>
      <c r="G11" s="1" t="s">
        <v>68</v>
      </c>
      <c r="H11" s="1" t="s">
        <v>67</v>
      </c>
      <c r="I11" s="78"/>
      <c r="J11" s="1" t="s">
        <v>68</v>
      </c>
      <c r="K11" s="1" t="s">
        <v>67</v>
      </c>
      <c r="L11" s="78"/>
    </row>
    <row r="12" spans="1:12" s="55" customFormat="1" ht="14.25" customHeight="1">
      <c r="A12" s="12">
        <v>1</v>
      </c>
      <c r="B12" s="12">
        <v>2</v>
      </c>
      <c r="C12" s="12">
        <v>3</v>
      </c>
      <c r="D12" s="12">
        <v>4</v>
      </c>
      <c r="E12" s="12">
        <v>5</v>
      </c>
      <c r="F12" s="12">
        <v>6</v>
      </c>
      <c r="G12" s="12">
        <v>7</v>
      </c>
      <c r="H12" s="12">
        <v>8</v>
      </c>
      <c r="I12" s="12">
        <v>9</v>
      </c>
      <c r="J12" s="2">
        <v>10</v>
      </c>
      <c r="K12" s="2">
        <v>11</v>
      </c>
      <c r="L12" s="2">
        <v>12</v>
      </c>
    </row>
    <row r="13" spans="1:15" s="55" customFormat="1" ht="30.75" customHeight="1">
      <c r="A13" s="13" t="s">
        <v>1</v>
      </c>
      <c r="B13" s="2"/>
      <c r="C13" s="3">
        <f>SUM(C16,C22,C80,C84,C98,C121,C125,C158,C162,C167,C132,C140,C192)</f>
        <v>32921871</v>
      </c>
      <c r="D13" s="3">
        <f>SUM(D16,D22,D80,D84,D98,D121,D125,D158,D162,D167,D132,D140,D192)</f>
        <v>32139871</v>
      </c>
      <c r="E13" s="3">
        <f>SUM(E16,E22,E80,E84,E98,E121,E125,E158,E162,E167)</f>
        <v>747000</v>
      </c>
      <c r="F13" s="3">
        <f aca="true" t="shared" si="0" ref="F13:K13">SUM(F16,F22,F80,F84,F98,F121,F125,F158,F162,F167,F132,F140,F192)</f>
        <v>47653122</v>
      </c>
      <c r="G13" s="3">
        <f t="shared" si="0"/>
        <v>47459870</v>
      </c>
      <c r="H13" s="3">
        <f t="shared" si="0"/>
        <v>154612</v>
      </c>
      <c r="I13" s="3">
        <f t="shared" si="0"/>
        <v>9637692</v>
      </c>
      <c r="J13" s="3">
        <f t="shared" si="0"/>
        <v>9436154</v>
      </c>
      <c r="K13" s="3">
        <f t="shared" si="0"/>
        <v>160000</v>
      </c>
      <c r="L13" s="9"/>
      <c r="O13" s="58"/>
    </row>
    <row r="14" spans="1:12" s="55" customFormat="1" ht="22.5" customHeight="1">
      <c r="A14" s="82" t="s">
        <v>13</v>
      </c>
      <c r="B14" s="82"/>
      <c r="C14" s="82"/>
      <c r="D14" s="82"/>
      <c r="E14" s="82"/>
      <c r="F14" s="82"/>
      <c r="G14" s="82"/>
      <c r="H14" s="82"/>
      <c r="I14" s="82"/>
      <c r="J14" s="82"/>
      <c r="K14" s="82"/>
      <c r="L14" s="82"/>
    </row>
    <row r="15" spans="1:12" s="55" customFormat="1" ht="33" customHeight="1">
      <c r="A15" s="76" t="s">
        <v>14</v>
      </c>
      <c r="B15" s="76"/>
      <c r="C15" s="76"/>
      <c r="D15" s="76"/>
      <c r="E15" s="76"/>
      <c r="F15" s="76"/>
      <c r="G15" s="76"/>
      <c r="H15" s="76"/>
      <c r="I15" s="76"/>
      <c r="J15" s="76"/>
      <c r="K15" s="76"/>
      <c r="L15" s="76"/>
    </row>
    <row r="16" spans="1:12" s="55" customFormat="1" ht="12.75">
      <c r="A16" s="13" t="s">
        <v>2</v>
      </c>
      <c r="B16" s="2"/>
      <c r="C16" s="3">
        <v>35000</v>
      </c>
      <c r="D16" s="3">
        <f>SUM(D17,D18)</f>
        <v>0</v>
      </c>
      <c r="E16" s="3">
        <f aca="true" t="shared" si="1" ref="E16:K16">SUM(E17,E18)</f>
        <v>0</v>
      </c>
      <c r="F16" s="3">
        <f t="shared" si="1"/>
        <v>38640</v>
      </c>
      <c r="G16" s="3">
        <f t="shared" si="1"/>
        <v>0</v>
      </c>
      <c r="H16" s="3">
        <f t="shared" si="1"/>
        <v>0</v>
      </c>
      <c r="I16" s="3">
        <f t="shared" si="1"/>
        <v>41538</v>
      </c>
      <c r="J16" s="3">
        <f t="shared" si="1"/>
        <v>0</v>
      </c>
      <c r="K16" s="3">
        <f t="shared" si="1"/>
        <v>0</v>
      </c>
      <c r="L16" s="9"/>
    </row>
    <row r="17" spans="1:12" s="55" customFormat="1" ht="82.5" customHeight="1">
      <c r="A17" s="9" t="s">
        <v>137</v>
      </c>
      <c r="B17" s="1" t="s">
        <v>9</v>
      </c>
      <c r="C17" s="3">
        <v>0</v>
      </c>
      <c r="D17" s="4">
        <v>0</v>
      </c>
      <c r="E17" s="4">
        <v>0</v>
      </c>
      <c r="F17" s="3">
        <v>0</v>
      </c>
      <c r="G17" s="4">
        <v>0</v>
      </c>
      <c r="H17" s="4">
        <v>0</v>
      </c>
      <c r="I17" s="3">
        <v>0</v>
      </c>
      <c r="J17" s="4">
        <v>0</v>
      </c>
      <c r="K17" s="4">
        <v>0</v>
      </c>
      <c r="L17" s="10" t="s">
        <v>52</v>
      </c>
    </row>
    <row r="18" spans="1:12" s="55" customFormat="1" ht="57.75" customHeight="1">
      <c r="A18" s="14" t="s">
        <v>18</v>
      </c>
      <c r="B18" s="1" t="s">
        <v>10</v>
      </c>
      <c r="C18" s="3">
        <v>35000</v>
      </c>
      <c r="D18" s="4">
        <v>0</v>
      </c>
      <c r="E18" s="4">
        <v>0</v>
      </c>
      <c r="F18" s="3">
        <f>ROUND(C18*1.104,0)</f>
        <v>38640</v>
      </c>
      <c r="G18" s="4">
        <v>0</v>
      </c>
      <c r="H18" s="4">
        <v>0</v>
      </c>
      <c r="I18" s="3">
        <f>ROUND(F18*1.075,0)</f>
        <v>41538</v>
      </c>
      <c r="J18" s="4">
        <v>0</v>
      </c>
      <c r="K18" s="4">
        <v>0</v>
      </c>
      <c r="L18" s="10" t="s">
        <v>53</v>
      </c>
    </row>
    <row r="19" spans="1:12" s="55" customFormat="1" ht="22.5" customHeight="1">
      <c r="A19" s="74" t="s">
        <v>139</v>
      </c>
      <c r="B19" s="74"/>
      <c r="C19" s="74"/>
      <c r="D19" s="74"/>
      <c r="E19" s="74"/>
      <c r="F19" s="74"/>
      <c r="G19" s="74"/>
      <c r="H19" s="74"/>
      <c r="I19" s="74"/>
      <c r="J19" s="74"/>
      <c r="K19" s="74"/>
      <c r="L19" s="74"/>
    </row>
    <row r="20" spans="1:12" s="55" customFormat="1" ht="24" customHeight="1">
      <c r="A20" s="80" t="s">
        <v>15</v>
      </c>
      <c r="B20" s="80"/>
      <c r="C20" s="80"/>
      <c r="D20" s="80"/>
      <c r="E20" s="80"/>
      <c r="F20" s="80"/>
      <c r="G20" s="80"/>
      <c r="H20" s="80"/>
      <c r="I20" s="80"/>
      <c r="J20" s="80"/>
      <c r="K20" s="80"/>
      <c r="L20" s="80"/>
    </row>
    <row r="21" spans="1:12" s="55" customFormat="1" ht="21.75" customHeight="1">
      <c r="A21" s="76" t="s">
        <v>19</v>
      </c>
      <c r="B21" s="76"/>
      <c r="C21" s="76"/>
      <c r="D21" s="76"/>
      <c r="E21" s="76"/>
      <c r="F21" s="76"/>
      <c r="G21" s="76"/>
      <c r="H21" s="76"/>
      <c r="I21" s="76"/>
      <c r="J21" s="76"/>
      <c r="K21" s="76"/>
      <c r="L21" s="76"/>
    </row>
    <row r="22" spans="1:12" s="55" customFormat="1" ht="24" customHeight="1">
      <c r="A22" s="15" t="s">
        <v>63</v>
      </c>
      <c r="B22" s="24"/>
      <c r="C22" s="5">
        <f>E22+D22</f>
        <v>7015216</v>
      </c>
      <c r="D22" s="5">
        <f>D23+D55+D70+D76+D71+D75</f>
        <v>7015216</v>
      </c>
      <c r="E22" s="5">
        <f>E23+E55+E70+E76</f>
        <v>0</v>
      </c>
      <c r="F22" s="5">
        <f>F23+F55+F70+F76+F71+F75</f>
        <v>5408305</v>
      </c>
      <c r="G22" s="5">
        <f>G23+G55+G70+G76+G71+G75</f>
        <v>5408305</v>
      </c>
      <c r="H22" s="5">
        <f>H23+H55+H70+H76</f>
        <v>0</v>
      </c>
      <c r="I22" s="3">
        <f>J22+K22</f>
        <v>4639843</v>
      </c>
      <c r="J22" s="3">
        <f>J23+J55+J70+J76</f>
        <v>4639843</v>
      </c>
      <c r="K22" s="3">
        <f>K23+K55+K70+K76</f>
        <v>0</v>
      </c>
      <c r="L22" s="29"/>
    </row>
    <row r="23" spans="1:12" s="55" customFormat="1" ht="27" customHeight="1">
      <c r="A23" s="9" t="s">
        <v>21</v>
      </c>
      <c r="B23" s="24"/>
      <c r="C23" s="5">
        <f>D23+E23</f>
        <v>6380696</v>
      </c>
      <c r="D23" s="5">
        <f>+D27+D28+D29+D30+D31+D32+D33+D34+D35+D36+D37+D44+D45+D46+D38+D42+D43</f>
        <v>6380696</v>
      </c>
      <c r="E23" s="5">
        <f>+E27+E28+E29+E30+E31+E32+E33+E34+E35+E36+E37+E44+E45+E46</f>
        <v>0</v>
      </c>
      <c r="F23" s="3">
        <f>G23+H23</f>
        <v>4809728</v>
      </c>
      <c r="G23" s="5">
        <f>+G27+G28+G29+G30+G31+G32+G33+G34+G35+G36+G37+G44+G45+G46+G47+G48+G49+G50+G51+G52+G53+G54</f>
        <v>4809728</v>
      </c>
      <c r="H23" s="5">
        <f>+H27+H28+H29+H30+H31+H32+H33+H34+H35+H36+H37+H44+H45+H46</f>
        <v>0</v>
      </c>
      <c r="I23" s="3">
        <f>J23+K23</f>
        <v>4001162</v>
      </c>
      <c r="J23" s="5">
        <f>+J27+J28+J29+J30+J31+J32+J33+J34+J35+J36+J37+J44+J45+J46+J47</f>
        <v>4001162</v>
      </c>
      <c r="K23" s="5">
        <f>+K27+K28+K29+K30+K31+K32+K33+K34+K35+K36+K37+K44+K45+K46</f>
        <v>0</v>
      </c>
      <c r="L23" s="29"/>
    </row>
    <row r="24" spans="1:12" s="55" customFormat="1" ht="12" customHeight="1">
      <c r="A24" s="42"/>
      <c r="B24" s="43"/>
      <c r="C24" s="44"/>
      <c r="D24" s="45"/>
      <c r="E24" s="45"/>
      <c r="F24" s="40"/>
      <c r="G24" s="41"/>
      <c r="H24" s="45"/>
      <c r="I24" s="44"/>
      <c r="J24" s="41"/>
      <c r="K24" s="45"/>
      <c r="L24" s="46"/>
    </row>
    <row r="25" spans="1:15" s="60" customFormat="1" ht="23.25" customHeight="1">
      <c r="A25" s="8"/>
      <c r="B25" s="33"/>
      <c r="C25" s="34"/>
      <c r="D25" s="34"/>
      <c r="E25" s="34"/>
      <c r="F25" s="34"/>
      <c r="G25" s="34"/>
      <c r="H25" s="34"/>
      <c r="I25" s="71" t="s">
        <v>103</v>
      </c>
      <c r="J25" s="71"/>
      <c r="K25" s="71"/>
      <c r="L25" s="71"/>
      <c r="M25" s="33"/>
      <c r="N25" s="59"/>
      <c r="O25" s="33"/>
    </row>
    <row r="26" spans="1:15" s="60" customFormat="1" ht="14.25">
      <c r="A26" s="10">
        <v>1</v>
      </c>
      <c r="B26" s="35">
        <v>2</v>
      </c>
      <c r="C26" s="36">
        <v>3</v>
      </c>
      <c r="D26" s="36">
        <v>4</v>
      </c>
      <c r="E26" s="36">
        <v>5</v>
      </c>
      <c r="F26" s="36">
        <v>6</v>
      </c>
      <c r="G26" s="36">
        <v>7</v>
      </c>
      <c r="H26" s="36">
        <v>8</v>
      </c>
      <c r="I26" s="36">
        <v>9</v>
      </c>
      <c r="J26" s="36">
        <v>10</v>
      </c>
      <c r="K26" s="36">
        <v>11</v>
      </c>
      <c r="L26" s="36">
        <v>12</v>
      </c>
      <c r="M26" s="33"/>
      <c r="N26" s="59"/>
      <c r="O26" s="33"/>
    </row>
    <row r="27" spans="1:12" s="55" customFormat="1" ht="43.5" customHeight="1">
      <c r="A27" s="16" t="s">
        <v>23</v>
      </c>
      <c r="B27" s="1" t="s">
        <v>12</v>
      </c>
      <c r="C27" s="5">
        <f aca="true" t="shared" si="2" ref="C27:C76">D27+E27</f>
        <v>2190000</v>
      </c>
      <c r="D27" s="6">
        <v>2190000</v>
      </c>
      <c r="E27" s="6">
        <v>0</v>
      </c>
      <c r="F27" s="3">
        <f>+G27+H27</f>
        <v>2900000</v>
      </c>
      <c r="G27" s="4">
        <f>1900000+500000+500000</f>
        <v>2900000</v>
      </c>
      <c r="H27" s="6">
        <v>0</v>
      </c>
      <c r="I27" s="5">
        <f>J27+K27</f>
        <v>3094300</v>
      </c>
      <c r="J27" s="4">
        <f>ROUND(G27*1.067,0)</f>
        <v>3094300</v>
      </c>
      <c r="K27" s="6">
        <v>0</v>
      </c>
      <c r="L27" s="10" t="s">
        <v>53</v>
      </c>
    </row>
    <row r="28" spans="1:12" s="55" customFormat="1" ht="39.75" customHeight="1">
      <c r="A28" s="7" t="s">
        <v>5</v>
      </c>
      <c r="B28" s="1" t="s">
        <v>12</v>
      </c>
      <c r="C28" s="5">
        <f t="shared" si="2"/>
        <v>316773</v>
      </c>
      <c r="D28" s="6">
        <v>316773</v>
      </c>
      <c r="E28" s="6">
        <v>0</v>
      </c>
      <c r="F28" s="3">
        <f>+G28+H28</f>
        <v>377874</v>
      </c>
      <c r="G28" s="4">
        <v>377874</v>
      </c>
      <c r="H28" s="6">
        <v>0</v>
      </c>
      <c r="I28" s="5">
        <f>J28+K28</f>
        <v>403192</v>
      </c>
      <c r="J28" s="4">
        <f>ROUND(G28*1.067,0)</f>
        <v>403192</v>
      </c>
      <c r="K28" s="6">
        <v>0</v>
      </c>
      <c r="L28" s="10" t="s">
        <v>53</v>
      </c>
    </row>
    <row r="29" spans="1:12" s="55" customFormat="1" ht="67.5" customHeight="1">
      <c r="A29" s="30" t="s">
        <v>98</v>
      </c>
      <c r="B29" s="1" t="s">
        <v>12</v>
      </c>
      <c r="C29" s="3">
        <f t="shared" si="2"/>
        <v>1087970</v>
      </c>
      <c r="D29" s="4">
        <v>1087970</v>
      </c>
      <c r="E29" s="25">
        <v>0</v>
      </c>
      <c r="F29" s="3">
        <v>0</v>
      </c>
      <c r="G29" s="4">
        <v>0</v>
      </c>
      <c r="H29" s="6">
        <v>0</v>
      </c>
      <c r="I29" s="5">
        <v>0</v>
      </c>
      <c r="J29" s="4">
        <v>0</v>
      </c>
      <c r="K29" s="6">
        <v>0</v>
      </c>
      <c r="L29" s="10" t="s">
        <v>48</v>
      </c>
    </row>
    <row r="30" spans="1:12" s="55" customFormat="1" ht="45" customHeight="1">
      <c r="A30" s="16" t="s">
        <v>73</v>
      </c>
      <c r="B30" s="1" t="s">
        <v>12</v>
      </c>
      <c r="C30" s="3">
        <f t="shared" si="2"/>
        <v>150000</v>
      </c>
      <c r="D30" s="4">
        <v>150000</v>
      </c>
      <c r="E30" s="25">
        <v>0</v>
      </c>
      <c r="F30" s="3">
        <v>0</v>
      </c>
      <c r="G30" s="4">
        <v>0</v>
      </c>
      <c r="H30" s="6">
        <v>0</v>
      </c>
      <c r="I30" s="5">
        <v>0</v>
      </c>
      <c r="J30" s="4">
        <v>0</v>
      </c>
      <c r="K30" s="6">
        <v>0</v>
      </c>
      <c r="L30" s="10" t="s">
        <v>48</v>
      </c>
    </row>
    <row r="31" spans="1:12" s="55" customFormat="1" ht="39.75" customHeight="1">
      <c r="A31" s="16" t="s">
        <v>131</v>
      </c>
      <c r="B31" s="1" t="s">
        <v>12</v>
      </c>
      <c r="C31" s="3">
        <f t="shared" si="2"/>
        <v>4028</v>
      </c>
      <c r="D31" s="4">
        <v>4028</v>
      </c>
      <c r="E31" s="4">
        <v>0</v>
      </c>
      <c r="F31" s="3">
        <f>+G31+H31</f>
        <v>14111</v>
      </c>
      <c r="G31" s="4">
        <f>5520+8591</f>
        <v>14111</v>
      </c>
      <c r="H31" s="6">
        <v>0</v>
      </c>
      <c r="I31" s="5">
        <f aca="true" t="shared" si="3" ref="I31:I49">J31+K31</f>
        <v>15056</v>
      </c>
      <c r="J31" s="4">
        <f>ROUND(G31*1.067,0)</f>
        <v>15056</v>
      </c>
      <c r="K31" s="6">
        <v>0</v>
      </c>
      <c r="L31" s="10" t="s">
        <v>53</v>
      </c>
    </row>
    <row r="32" spans="1:12" s="56" customFormat="1" ht="51" customHeight="1">
      <c r="A32" s="16" t="s">
        <v>74</v>
      </c>
      <c r="B32" s="1" t="s">
        <v>12</v>
      </c>
      <c r="C32" s="3">
        <f t="shared" si="2"/>
        <v>190000</v>
      </c>
      <c r="D32" s="4">
        <f>60000+130000</f>
        <v>190000</v>
      </c>
      <c r="E32" s="4">
        <v>0</v>
      </c>
      <c r="F32" s="3">
        <f>G32+H32</f>
        <v>0</v>
      </c>
      <c r="G32" s="4">
        <v>0</v>
      </c>
      <c r="H32" s="6">
        <v>0</v>
      </c>
      <c r="I32" s="5">
        <f t="shared" si="3"/>
        <v>0</v>
      </c>
      <c r="J32" s="4">
        <v>0</v>
      </c>
      <c r="K32" s="6">
        <v>0</v>
      </c>
      <c r="L32" s="10" t="s">
        <v>48</v>
      </c>
    </row>
    <row r="33" spans="1:12" s="56" customFormat="1" ht="42.75" customHeight="1">
      <c r="A33" s="16" t="s">
        <v>75</v>
      </c>
      <c r="B33" s="1" t="s">
        <v>12</v>
      </c>
      <c r="C33" s="3">
        <f t="shared" si="2"/>
        <v>3680</v>
      </c>
      <c r="D33" s="4">
        <v>3680</v>
      </c>
      <c r="E33" s="4">
        <v>0</v>
      </c>
      <c r="F33" s="3">
        <f>G33+H33</f>
        <v>0</v>
      </c>
      <c r="G33" s="4">
        <v>0</v>
      </c>
      <c r="H33" s="6">
        <v>0</v>
      </c>
      <c r="I33" s="5">
        <f t="shared" si="3"/>
        <v>0</v>
      </c>
      <c r="J33" s="4">
        <v>0</v>
      </c>
      <c r="K33" s="6">
        <v>0</v>
      </c>
      <c r="L33" s="10" t="s">
        <v>48</v>
      </c>
    </row>
    <row r="34" spans="1:12" s="56" customFormat="1" ht="54" customHeight="1">
      <c r="A34" s="7" t="s">
        <v>69</v>
      </c>
      <c r="B34" s="1" t="s">
        <v>12</v>
      </c>
      <c r="C34" s="3">
        <f t="shared" si="2"/>
        <v>348611</v>
      </c>
      <c r="D34" s="4">
        <v>348611</v>
      </c>
      <c r="E34" s="4">
        <v>0</v>
      </c>
      <c r="F34" s="3">
        <f>G34+H34</f>
        <v>0</v>
      </c>
      <c r="G34" s="4">
        <v>0</v>
      </c>
      <c r="H34" s="6">
        <v>0</v>
      </c>
      <c r="I34" s="5">
        <f t="shared" si="3"/>
        <v>0</v>
      </c>
      <c r="J34" s="4">
        <f>ROUND(G34*1.055,0)</f>
        <v>0</v>
      </c>
      <c r="K34" s="6">
        <v>0</v>
      </c>
      <c r="L34" s="10" t="s">
        <v>48</v>
      </c>
    </row>
    <row r="35" spans="1:12" s="56" customFormat="1" ht="64.5" customHeight="1">
      <c r="A35" s="17" t="s">
        <v>76</v>
      </c>
      <c r="B35" s="1" t="s">
        <v>12</v>
      </c>
      <c r="C35" s="3">
        <f t="shared" si="2"/>
        <v>22680</v>
      </c>
      <c r="D35" s="4">
        <v>22680</v>
      </c>
      <c r="E35" s="4">
        <v>0</v>
      </c>
      <c r="F35" s="3">
        <f>G35+H35</f>
        <v>0</v>
      </c>
      <c r="G35" s="4">
        <v>0</v>
      </c>
      <c r="H35" s="6">
        <v>0</v>
      </c>
      <c r="I35" s="5">
        <f t="shared" si="3"/>
        <v>0</v>
      </c>
      <c r="J35" s="4">
        <v>0</v>
      </c>
      <c r="K35" s="6">
        <v>0</v>
      </c>
      <c r="L35" s="10" t="s">
        <v>48</v>
      </c>
    </row>
    <row r="36" spans="1:12" s="56" customFormat="1" ht="68.25" customHeight="1">
      <c r="A36" s="16" t="s">
        <v>77</v>
      </c>
      <c r="B36" s="1" t="s">
        <v>12</v>
      </c>
      <c r="C36" s="3">
        <f t="shared" si="2"/>
        <v>19941</v>
      </c>
      <c r="D36" s="4">
        <v>19941</v>
      </c>
      <c r="E36" s="4">
        <v>0</v>
      </c>
      <c r="F36" s="3">
        <f>G36+H36</f>
        <v>0</v>
      </c>
      <c r="G36" s="4">
        <v>0</v>
      </c>
      <c r="H36" s="6">
        <v>0</v>
      </c>
      <c r="I36" s="5">
        <f t="shared" si="3"/>
        <v>0</v>
      </c>
      <c r="J36" s="4">
        <v>0</v>
      </c>
      <c r="K36" s="6">
        <v>0</v>
      </c>
      <c r="L36" s="10" t="s">
        <v>48</v>
      </c>
    </row>
    <row r="37" spans="1:12" s="56" customFormat="1" ht="105" customHeight="1">
      <c r="A37" s="31" t="s">
        <v>78</v>
      </c>
      <c r="B37" s="1" t="s">
        <v>12</v>
      </c>
      <c r="C37" s="3">
        <f t="shared" si="2"/>
        <v>1149360</v>
      </c>
      <c r="D37" s="4">
        <v>1149360</v>
      </c>
      <c r="E37" s="4">
        <v>0</v>
      </c>
      <c r="F37" s="3">
        <v>0</v>
      </c>
      <c r="G37" s="4">
        <v>0</v>
      </c>
      <c r="H37" s="6">
        <v>0</v>
      </c>
      <c r="I37" s="5">
        <v>0</v>
      </c>
      <c r="J37" s="4">
        <v>0</v>
      </c>
      <c r="K37" s="6">
        <v>0</v>
      </c>
      <c r="L37" s="10" t="s">
        <v>48</v>
      </c>
    </row>
    <row r="38" spans="1:12" s="56" customFormat="1" ht="44.25" customHeight="1">
      <c r="A38" s="31" t="s">
        <v>117</v>
      </c>
      <c r="B38" s="1" t="s">
        <v>12</v>
      </c>
      <c r="C38" s="3">
        <f t="shared" si="2"/>
        <v>375000</v>
      </c>
      <c r="D38" s="4">
        <v>375000</v>
      </c>
      <c r="E38" s="4">
        <v>0</v>
      </c>
      <c r="F38" s="3">
        <v>0</v>
      </c>
      <c r="G38" s="4">
        <v>0</v>
      </c>
      <c r="H38" s="6">
        <v>0</v>
      </c>
      <c r="I38" s="5">
        <v>0</v>
      </c>
      <c r="J38" s="4">
        <v>0</v>
      </c>
      <c r="K38" s="6">
        <v>0</v>
      </c>
      <c r="L38" s="10" t="s">
        <v>48</v>
      </c>
    </row>
    <row r="39" spans="1:12" s="55" customFormat="1" ht="8.25" customHeight="1">
      <c r="A39" s="42"/>
      <c r="B39" s="43"/>
      <c r="C39" s="44"/>
      <c r="D39" s="45"/>
      <c r="E39" s="45"/>
      <c r="F39" s="40"/>
      <c r="G39" s="41"/>
      <c r="H39" s="45"/>
      <c r="I39" s="44"/>
      <c r="J39" s="41"/>
      <c r="K39" s="45"/>
      <c r="L39" s="46"/>
    </row>
    <row r="40" spans="1:15" s="60" customFormat="1" ht="18.75" customHeight="1">
      <c r="A40" s="8"/>
      <c r="B40" s="33"/>
      <c r="C40" s="34"/>
      <c r="D40" s="34"/>
      <c r="E40" s="34"/>
      <c r="F40" s="34"/>
      <c r="G40" s="34"/>
      <c r="H40" s="34"/>
      <c r="I40" s="71" t="s">
        <v>103</v>
      </c>
      <c r="J40" s="71"/>
      <c r="K40" s="71"/>
      <c r="L40" s="71"/>
      <c r="M40" s="33"/>
      <c r="N40" s="59"/>
      <c r="O40" s="33"/>
    </row>
    <row r="41" spans="1:15" s="60" customFormat="1" ht="14.25">
      <c r="A41" s="10">
        <v>1</v>
      </c>
      <c r="B41" s="35">
        <v>2</v>
      </c>
      <c r="C41" s="36">
        <v>3</v>
      </c>
      <c r="D41" s="36">
        <v>4</v>
      </c>
      <c r="E41" s="36">
        <v>5</v>
      </c>
      <c r="F41" s="36">
        <v>6</v>
      </c>
      <c r="G41" s="36">
        <v>7</v>
      </c>
      <c r="H41" s="36">
        <v>8</v>
      </c>
      <c r="I41" s="36">
        <v>9</v>
      </c>
      <c r="J41" s="36">
        <v>10</v>
      </c>
      <c r="K41" s="36">
        <v>11</v>
      </c>
      <c r="L41" s="36">
        <v>12</v>
      </c>
      <c r="M41" s="33"/>
      <c r="N41" s="59"/>
      <c r="O41" s="33"/>
    </row>
    <row r="42" spans="1:12" s="56" customFormat="1" ht="52.5" customHeight="1">
      <c r="A42" s="7" t="s">
        <v>118</v>
      </c>
      <c r="B42" s="1" t="s">
        <v>12</v>
      </c>
      <c r="C42" s="3">
        <f t="shared" si="2"/>
        <v>372653</v>
      </c>
      <c r="D42" s="4">
        <v>372653</v>
      </c>
      <c r="E42" s="4">
        <v>0</v>
      </c>
      <c r="F42" s="3">
        <v>0</v>
      </c>
      <c r="G42" s="4">
        <v>0</v>
      </c>
      <c r="H42" s="6">
        <v>0</v>
      </c>
      <c r="I42" s="5">
        <v>0</v>
      </c>
      <c r="J42" s="4">
        <v>0</v>
      </c>
      <c r="K42" s="6">
        <v>0</v>
      </c>
      <c r="L42" s="10" t="s">
        <v>48</v>
      </c>
    </row>
    <row r="43" spans="1:12" s="56" customFormat="1" ht="36.75" customHeight="1">
      <c r="A43" s="17" t="s">
        <v>119</v>
      </c>
      <c r="B43" s="1" t="s">
        <v>12</v>
      </c>
      <c r="C43" s="3">
        <f t="shared" si="2"/>
        <v>150000</v>
      </c>
      <c r="D43" s="4">
        <v>150000</v>
      </c>
      <c r="E43" s="4">
        <v>0</v>
      </c>
      <c r="F43" s="3">
        <v>0</v>
      </c>
      <c r="G43" s="4">
        <v>0</v>
      </c>
      <c r="H43" s="6">
        <v>0</v>
      </c>
      <c r="I43" s="5">
        <v>0</v>
      </c>
      <c r="J43" s="4">
        <v>0</v>
      </c>
      <c r="K43" s="6">
        <v>0</v>
      </c>
      <c r="L43" s="10" t="s">
        <v>48</v>
      </c>
    </row>
    <row r="44" spans="1:12" s="56" customFormat="1" ht="39" customHeight="1">
      <c r="A44" s="17" t="s">
        <v>54</v>
      </c>
      <c r="B44" s="1" t="s">
        <v>12</v>
      </c>
      <c r="C44" s="3">
        <f t="shared" si="2"/>
        <v>0</v>
      </c>
      <c r="D44" s="4">
        <v>0</v>
      </c>
      <c r="E44" s="4">
        <v>0</v>
      </c>
      <c r="F44" s="3">
        <f aca="true" t="shared" si="4" ref="F44:F55">G44+H44</f>
        <v>17458</v>
      </c>
      <c r="G44" s="4">
        <f>14964+2494</f>
        <v>17458</v>
      </c>
      <c r="H44" s="6">
        <v>0</v>
      </c>
      <c r="I44" s="5">
        <f t="shared" si="3"/>
        <v>18628</v>
      </c>
      <c r="J44" s="4">
        <f>ROUND(G44*1.067,0)</f>
        <v>18628</v>
      </c>
      <c r="K44" s="6">
        <v>0</v>
      </c>
      <c r="L44" s="10" t="s">
        <v>48</v>
      </c>
    </row>
    <row r="45" spans="1:12" s="56" customFormat="1" ht="39" customHeight="1">
      <c r="A45" s="17" t="s">
        <v>70</v>
      </c>
      <c r="B45" s="1" t="s">
        <v>12</v>
      </c>
      <c r="C45" s="3">
        <f t="shared" si="2"/>
        <v>0</v>
      </c>
      <c r="D45" s="4">
        <v>0</v>
      </c>
      <c r="E45" s="4">
        <v>0</v>
      </c>
      <c r="F45" s="3">
        <f t="shared" si="4"/>
        <v>39468</v>
      </c>
      <c r="G45" s="4">
        <v>39468</v>
      </c>
      <c r="H45" s="6">
        <v>0</v>
      </c>
      <c r="I45" s="5">
        <f t="shared" si="3"/>
        <v>42112</v>
      </c>
      <c r="J45" s="4">
        <f>ROUND(G45*1.067,0)</f>
        <v>42112</v>
      </c>
      <c r="K45" s="6">
        <v>0</v>
      </c>
      <c r="L45" s="10" t="s">
        <v>48</v>
      </c>
    </row>
    <row r="46" spans="1:12" s="56" customFormat="1" ht="54" customHeight="1">
      <c r="A46" s="17" t="s">
        <v>124</v>
      </c>
      <c r="B46" s="1" t="s">
        <v>12</v>
      </c>
      <c r="C46" s="3">
        <f t="shared" si="2"/>
        <v>0</v>
      </c>
      <c r="D46" s="4">
        <v>0</v>
      </c>
      <c r="E46" s="4">
        <v>0</v>
      </c>
      <c r="F46" s="3">
        <f t="shared" si="4"/>
        <v>300000</v>
      </c>
      <c r="G46" s="4">
        <v>300000</v>
      </c>
      <c r="H46" s="6">
        <v>0</v>
      </c>
      <c r="I46" s="5">
        <f t="shared" si="3"/>
        <v>320100</v>
      </c>
      <c r="J46" s="4">
        <f>ROUND(G46*1.067,0)</f>
        <v>320100</v>
      </c>
      <c r="K46" s="6">
        <v>0</v>
      </c>
      <c r="L46" s="10" t="s">
        <v>48</v>
      </c>
    </row>
    <row r="47" spans="1:12" s="56" customFormat="1" ht="42.75" customHeight="1">
      <c r="A47" s="17" t="s">
        <v>123</v>
      </c>
      <c r="B47" s="1" t="s">
        <v>12</v>
      </c>
      <c r="C47" s="3">
        <f t="shared" si="2"/>
        <v>0</v>
      </c>
      <c r="D47" s="4">
        <v>0</v>
      </c>
      <c r="E47" s="4">
        <v>0</v>
      </c>
      <c r="F47" s="3">
        <f t="shared" si="4"/>
        <v>101007</v>
      </c>
      <c r="G47" s="4">
        <v>101007</v>
      </c>
      <c r="H47" s="6">
        <v>0</v>
      </c>
      <c r="I47" s="5">
        <f t="shared" si="3"/>
        <v>107774</v>
      </c>
      <c r="J47" s="4">
        <f>ROUND(G47*1.067,0)</f>
        <v>107774</v>
      </c>
      <c r="K47" s="6">
        <v>0</v>
      </c>
      <c r="L47" s="10" t="s">
        <v>48</v>
      </c>
    </row>
    <row r="48" spans="1:12" s="56" customFormat="1" ht="39" customHeight="1">
      <c r="A48" s="17" t="s">
        <v>133</v>
      </c>
      <c r="B48" s="1" t="s">
        <v>12</v>
      </c>
      <c r="C48" s="3">
        <f t="shared" si="2"/>
        <v>0</v>
      </c>
      <c r="D48" s="4">
        <v>0</v>
      </c>
      <c r="E48" s="4">
        <v>0</v>
      </c>
      <c r="F48" s="3">
        <f t="shared" si="4"/>
        <v>349500</v>
      </c>
      <c r="G48" s="4">
        <f>322500+27000</f>
        <v>349500</v>
      </c>
      <c r="H48" s="6">
        <v>0</v>
      </c>
      <c r="I48" s="5">
        <f t="shared" si="3"/>
        <v>0</v>
      </c>
      <c r="J48" s="4">
        <v>0</v>
      </c>
      <c r="K48" s="6">
        <v>0</v>
      </c>
      <c r="L48" s="10" t="s">
        <v>48</v>
      </c>
    </row>
    <row r="49" spans="1:12" s="56" customFormat="1" ht="38.25" customHeight="1">
      <c r="A49" s="17" t="s">
        <v>138</v>
      </c>
      <c r="B49" s="1" t="s">
        <v>12</v>
      </c>
      <c r="C49" s="3">
        <f t="shared" si="2"/>
        <v>0</v>
      </c>
      <c r="D49" s="4">
        <v>0</v>
      </c>
      <c r="E49" s="4">
        <v>0</v>
      </c>
      <c r="F49" s="3">
        <f t="shared" si="4"/>
        <v>198000</v>
      </c>
      <c r="G49" s="4">
        <f>1260000-1062000</f>
        <v>198000</v>
      </c>
      <c r="H49" s="6">
        <v>0</v>
      </c>
      <c r="I49" s="5">
        <f t="shared" si="3"/>
        <v>0</v>
      </c>
      <c r="J49" s="4">
        <v>0</v>
      </c>
      <c r="K49" s="6">
        <v>0</v>
      </c>
      <c r="L49" s="10" t="s">
        <v>48</v>
      </c>
    </row>
    <row r="50" spans="1:12" s="56" customFormat="1" ht="53.25" customHeight="1">
      <c r="A50" s="17" t="s">
        <v>162</v>
      </c>
      <c r="B50" s="1" t="s">
        <v>12</v>
      </c>
      <c r="C50" s="3">
        <f>D50+E50</f>
        <v>0</v>
      </c>
      <c r="D50" s="4">
        <v>0</v>
      </c>
      <c r="E50" s="4">
        <v>0</v>
      </c>
      <c r="F50" s="3">
        <f t="shared" si="4"/>
        <v>42310</v>
      </c>
      <c r="G50" s="4">
        <v>42310</v>
      </c>
      <c r="H50" s="6">
        <v>0</v>
      </c>
      <c r="I50" s="5">
        <f aca="true" t="shared" si="5" ref="I50:I55">J50+K50</f>
        <v>0</v>
      </c>
      <c r="J50" s="4">
        <v>0</v>
      </c>
      <c r="K50" s="6">
        <v>0</v>
      </c>
      <c r="L50" s="10" t="s">
        <v>48</v>
      </c>
    </row>
    <row r="51" spans="1:12" s="56" customFormat="1" ht="37.5" customHeight="1">
      <c r="A51" s="31" t="s">
        <v>161</v>
      </c>
      <c r="B51" s="1" t="s">
        <v>12</v>
      </c>
      <c r="C51" s="3">
        <f>D51+E51</f>
        <v>0</v>
      </c>
      <c r="D51" s="4">
        <v>0</v>
      </c>
      <c r="E51" s="4">
        <v>0</v>
      </c>
      <c r="F51" s="3">
        <f t="shared" si="4"/>
        <v>80000</v>
      </c>
      <c r="G51" s="4">
        <v>80000</v>
      </c>
      <c r="H51" s="6">
        <v>0</v>
      </c>
      <c r="I51" s="5">
        <f t="shared" si="5"/>
        <v>0</v>
      </c>
      <c r="J51" s="4">
        <v>0</v>
      </c>
      <c r="K51" s="6">
        <v>0</v>
      </c>
      <c r="L51" s="10" t="s">
        <v>48</v>
      </c>
    </row>
    <row r="52" spans="1:12" s="56" customFormat="1" ht="51.75" customHeight="1">
      <c r="A52" s="17" t="s">
        <v>164</v>
      </c>
      <c r="B52" s="1" t="s">
        <v>12</v>
      </c>
      <c r="C52" s="3">
        <f>D52+E52</f>
        <v>0</v>
      </c>
      <c r="D52" s="4">
        <v>0</v>
      </c>
      <c r="E52" s="4">
        <v>0</v>
      </c>
      <c r="F52" s="3">
        <f t="shared" si="4"/>
        <v>270000</v>
      </c>
      <c r="G52" s="4">
        <v>270000</v>
      </c>
      <c r="H52" s="6">
        <v>0</v>
      </c>
      <c r="I52" s="5">
        <f t="shared" si="5"/>
        <v>0</v>
      </c>
      <c r="J52" s="4">
        <v>0</v>
      </c>
      <c r="K52" s="6">
        <v>0</v>
      </c>
      <c r="L52" s="10" t="s">
        <v>48</v>
      </c>
    </row>
    <row r="53" spans="1:12" s="56" customFormat="1" ht="54" customHeight="1">
      <c r="A53" s="17" t="s">
        <v>165</v>
      </c>
      <c r="B53" s="1" t="s">
        <v>12</v>
      </c>
      <c r="C53" s="3">
        <f>D53+E53</f>
        <v>0</v>
      </c>
      <c r="D53" s="4">
        <v>0</v>
      </c>
      <c r="E53" s="4">
        <v>0</v>
      </c>
      <c r="F53" s="3">
        <f t="shared" si="4"/>
        <v>45000</v>
      </c>
      <c r="G53" s="4">
        <v>45000</v>
      </c>
      <c r="H53" s="6">
        <v>0</v>
      </c>
      <c r="I53" s="5">
        <f t="shared" si="5"/>
        <v>0</v>
      </c>
      <c r="J53" s="4">
        <v>0</v>
      </c>
      <c r="K53" s="6">
        <v>0</v>
      </c>
      <c r="L53" s="10" t="s">
        <v>48</v>
      </c>
    </row>
    <row r="54" spans="1:12" s="56" customFormat="1" ht="54.75" customHeight="1">
      <c r="A54" s="17" t="s">
        <v>167</v>
      </c>
      <c r="B54" s="1" t="s">
        <v>12</v>
      </c>
      <c r="C54" s="3">
        <f>D54+E54</f>
        <v>0</v>
      </c>
      <c r="D54" s="4">
        <v>0</v>
      </c>
      <c r="E54" s="4">
        <v>0</v>
      </c>
      <c r="F54" s="3">
        <f>G54+H54</f>
        <v>75000</v>
      </c>
      <c r="G54" s="4">
        <v>75000</v>
      </c>
      <c r="H54" s="6">
        <v>0</v>
      </c>
      <c r="I54" s="5">
        <f t="shared" si="5"/>
        <v>0</v>
      </c>
      <c r="J54" s="4">
        <v>0</v>
      </c>
      <c r="K54" s="6">
        <v>0</v>
      </c>
      <c r="L54" s="10" t="s">
        <v>48</v>
      </c>
    </row>
    <row r="55" spans="1:12" s="55" customFormat="1" ht="25.5" customHeight="1">
      <c r="A55" s="14" t="s">
        <v>34</v>
      </c>
      <c r="B55" s="24"/>
      <c r="C55" s="5">
        <f t="shared" si="2"/>
        <v>398333</v>
      </c>
      <c r="D55" s="3">
        <f>+D56+D60+D69+D61+D62+D63+D64+D65+D66+D67+D68</f>
        <v>398333</v>
      </c>
      <c r="E55" s="5">
        <f>E56+E60+E61+E62+E63++E64</f>
        <v>0</v>
      </c>
      <c r="F55" s="3">
        <f t="shared" si="4"/>
        <v>454600</v>
      </c>
      <c r="G55" s="3">
        <f>+G56+G60+G69+G61+G62+G63+G64+G65+G66+G67+G68</f>
        <v>454600</v>
      </c>
      <c r="H55" s="3">
        <f>+H56+H60+H69+H61+H62+H63+H64+H65+H66+H67+H68</f>
        <v>0</v>
      </c>
      <c r="I55" s="3">
        <f t="shared" si="5"/>
        <v>485058</v>
      </c>
      <c r="J55" s="3">
        <f>+J56+J60+J69+J61+J62+J63+J64+J65+J66+J67+J68</f>
        <v>485058</v>
      </c>
      <c r="K55" s="3">
        <f>+K56+K60+K69+K61+K62+K63+K64+K65+K66+K67+K68</f>
        <v>0</v>
      </c>
      <c r="L55" s="29"/>
    </row>
    <row r="56" spans="1:12" s="55" customFormat="1" ht="38.25" customHeight="1">
      <c r="A56" s="17" t="s">
        <v>105</v>
      </c>
      <c r="B56" s="1" t="s">
        <v>12</v>
      </c>
      <c r="C56" s="5">
        <f t="shared" si="2"/>
        <v>0</v>
      </c>
      <c r="D56" s="6">
        <v>0</v>
      </c>
      <c r="E56" s="6">
        <v>0</v>
      </c>
      <c r="F56" s="3">
        <f aca="true" t="shared" si="6" ref="F56:F67">+G56+H56</f>
        <v>8000</v>
      </c>
      <c r="G56" s="4">
        <v>8000</v>
      </c>
      <c r="H56" s="6">
        <v>0</v>
      </c>
      <c r="I56" s="5">
        <f aca="true" t="shared" si="7" ref="I56:I76">J56+K56</f>
        <v>8536</v>
      </c>
      <c r="J56" s="4">
        <f>ROUND(G56*1.067,0)</f>
        <v>8536</v>
      </c>
      <c r="K56" s="6">
        <v>0</v>
      </c>
      <c r="L56" s="10" t="s">
        <v>48</v>
      </c>
    </row>
    <row r="57" spans="1:12" s="55" customFormat="1" ht="12" customHeight="1">
      <c r="A57" s="42"/>
      <c r="B57" s="43"/>
      <c r="C57" s="44"/>
      <c r="D57" s="45"/>
      <c r="E57" s="45"/>
      <c r="F57" s="40"/>
      <c r="G57" s="41"/>
      <c r="H57" s="45"/>
      <c r="I57" s="44"/>
      <c r="J57" s="41"/>
      <c r="K57" s="45"/>
      <c r="L57" s="46"/>
    </row>
    <row r="58" spans="1:15" s="60" customFormat="1" ht="18" customHeight="1">
      <c r="A58" s="8"/>
      <c r="B58" s="33"/>
      <c r="C58" s="34"/>
      <c r="D58" s="34"/>
      <c r="E58" s="34"/>
      <c r="F58" s="34"/>
      <c r="G58" s="34"/>
      <c r="H58" s="34"/>
      <c r="I58" s="71" t="s">
        <v>103</v>
      </c>
      <c r="J58" s="71"/>
      <c r="K58" s="71"/>
      <c r="L58" s="71"/>
      <c r="M58" s="33"/>
      <c r="N58" s="59"/>
      <c r="O58" s="33"/>
    </row>
    <row r="59" spans="1:15" s="60" customFormat="1" ht="14.25">
      <c r="A59" s="10">
        <v>1</v>
      </c>
      <c r="B59" s="35">
        <v>2</v>
      </c>
      <c r="C59" s="36">
        <v>3</v>
      </c>
      <c r="D59" s="36">
        <v>4</v>
      </c>
      <c r="E59" s="36">
        <v>5</v>
      </c>
      <c r="F59" s="36">
        <v>6</v>
      </c>
      <c r="G59" s="36">
        <v>7</v>
      </c>
      <c r="H59" s="36">
        <v>8</v>
      </c>
      <c r="I59" s="36">
        <v>9</v>
      </c>
      <c r="J59" s="36">
        <v>10</v>
      </c>
      <c r="K59" s="36">
        <v>11</v>
      </c>
      <c r="L59" s="36">
        <v>12</v>
      </c>
      <c r="M59" s="33"/>
      <c r="N59" s="59"/>
      <c r="O59" s="33"/>
    </row>
    <row r="60" spans="1:12" s="55" customFormat="1" ht="54" customHeight="1">
      <c r="A60" s="17" t="s">
        <v>35</v>
      </c>
      <c r="B60" s="1" t="s">
        <v>12</v>
      </c>
      <c r="C60" s="5">
        <f t="shared" si="2"/>
        <v>103704</v>
      </c>
      <c r="D60" s="6">
        <v>103704</v>
      </c>
      <c r="E60" s="6">
        <v>0</v>
      </c>
      <c r="F60" s="3">
        <f t="shared" si="6"/>
        <v>119854</v>
      </c>
      <c r="G60" s="4">
        <v>119854</v>
      </c>
      <c r="H60" s="6">
        <v>0</v>
      </c>
      <c r="I60" s="5">
        <f t="shared" si="7"/>
        <v>127884</v>
      </c>
      <c r="J60" s="4">
        <f aca="true" t="shared" si="8" ref="J60:J69">ROUND(G60*1.067,0)</f>
        <v>127884</v>
      </c>
      <c r="K60" s="6">
        <v>0</v>
      </c>
      <c r="L60" s="10" t="s">
        <v>41</v>
      </c>
    </row>
    <row r="61" spans="1:12" s="55" customFormat="1" ht="43.5" customHeight="1">
      <c r="A61" s="17" t="s">
        <v>3</v>
      </c>
      <c r="B61" s="1" t="s">
        <v>12</v>
      </c>
      <c r="C61" s="5">
        <f t="shared" si="2"/>
        <v>22694</v>
      </c>
      <c r="D61" s="6">
        <v>22694</v>
      </c>
      <c r="E61" s="6">
        <v>0</v>
      </c>
      <c r="F61" s="3">
        <f t="shared" si="6"/>
        <v>44030</v>
      </c>
      <c r="G61" s="4">
        <v>44030</v>
      </c>
      <c r="H61" s="6">
        <v>0</v>
      </c>
      <c r="I61" s="5">
        <f t="shared" si="7"/>
        <v>46980</v>
      </c>
      <c r="J61" s="4">
        <f t="shared" si="8"/>
        <v>46980</v>
      </c>
      <c r="K61" s="6">
        <v>0</v>
      </c>
      <c r="L61" s="10" t="s">
        <v>48</v>
      </c>
    </row>
    <row r="62" spans="1:12" s="55" customFormat="1" ht="39.75" customHeight="1">
      <c r="A62" s="7" t="s">
        <v>4</v>
      </c>
      <c r="B62" s="1" t="s">
        <v>12</v>
      </c>
      <c r="C62" s="5">
        <f t="shared" si="2"/>
        <v>177851</v>
      </c>
      <c r="D62" s="6">
        <v>177851</v>
      </c>
      <c r="E62" s="6">
        <v>0</v>
      </c>
      <c r="F62" s="3">
        <f t="shared" si="6"/>
        <v>193878</v>
      </c>
      <c r="G62" s="4">
        <v>193878</v>
      </c>
      <c r="H62" s="6">
        <v>0</v>
      </c>
      <c r="I62" s="5">
        <f t="shared" si="7"/>
        <v>206868</v>
      </c>
      <c r="J62" s="4">
        <f t="shared" si="8"/>
        <v>206868</v>
      </c>
      <c r="K62" s="6">
        <v>0</v>
      </c>
      <c r="L62" s="10" t="s">
        <v>48</v>
      </c>
    </row>
    <row r="63" spans="1:12" s="61" customFormat="1" ht="37.5" customHeight="1">
      <c r="A63" s="16" t="s">
        <v>11</v>
      </c>
      <c r="B63" s="1" t="s">
        <v>12</v>
      </c>
      <c r="C63" s="5">
        <f t="shared" si="2"/>
        <v>30600</v>
      </c>
      <c r="D63" s="6">
        <v>30600</v>
      </c>
      <c r="E63" s="6">
        <v>0</v>
      </c>
      <c r="F63" s="3">
        <f t="shared" si="6"/>
        <v>34200</v>
      </c>
      <c r="G63" s="4">
        <v>34200</v>
      </c>
      <c r="H63" s="6">
        <v>0</v>
      </c>
      <c r="I63" s="5">
        <f t="shared" si="7"/>
        <v>36491</v>
      </c>
      <c r="J63" s="4">
        <f t="shared" si="8"/>
        <v>36491</v>
      </c>
      <c r="K63" s="6">
        <v>0</v>
      </c>
      <c r="L63" s="10" t="s">
        <v>48</v>
      </c>
    </row>
    <row r="64" spans="1:12" s="61" customFormat="1" ht="46.5" customHeight="1">
      <c r="A64" s="17" t="s">
        <v>37</v>
      </c>
      <c r="B64" s="1" t="s">
        <v>12</v>
      </c>
      <c r="C64" s="5">
        <f t="shared" si="2"/>
        <v>5743</v>
      </c>
      <c r="D64" s="6">
        <f>5726+17</f>
        <v>5743</v>
      </c>
      <c r="E64" s="6">
        <v>0</v>
      </c>
      <c r="F64" s="3">
        <f t="shared" si="6"/>
        <v>6638</v>
      </c>
      <c r="G64" s="4">
        <v>6638</v>
      </c>
      <c r="H64" s="6">
        <v>0</v>
      </c>
      <c r="I64" s="5">
        <f t="shared" si="7"/>
        <v>7083</v>
      </c>
      <c r="J64" s="4">
        <f t="shared" si="8"/>
        <v>7083</v>
      </c>
      <c r="K64" s="6">
        <v>0</v>
      </c>
      <c r="L64" s="10" t="s">
        <v>48</v>
      </c>
    </row>
    <row r="65" spans="1:12" s="55" customFormat="1" ht="42" customHeight="1">
      <c r="A65" s="7" t="s">
        <v>79</v>
      </c>
      <c r="B65" s="1" t="s">
        <v>12</v>
      </c>
      <c r="C65" s="5">
        <f t="shared" si="2"/>
        <v>24192</v>
      </c>
      <c r="D65" s="6">
        <v>24192</v>
      </c>
      <c r="E65" s="6">
        <v>0</v>
      </c>
      <c r="F65" s="3">
        <f t="shared" si="6"/>
        <v>0</v>
      </c>
      <c r="G65" s="4">
        <v>0</v>
      </c>
      <c r="H65" s="6">
        <v>0</v>
      </c>
      <c r="I65" s="5">
        <f t="shared" si="7"/>
        <v>0</v>
      </c>
      <c r="J65" s="4">
        <f t="shared" si="8"/>
        <v>0</v>
      </c>
      <c r="K65" s="6">
        <v>0</v>
      </c>
      <c r="L65" s="2" t="s">
        <v>85</v>
      </c>
    </row>
    <row r="66" spans="1:12" s="55" customFormat="1" ht="59.25" customHeight="1">
      <c r="A66" s="17" t="s">
        <v>99</v>
      </c>
      <c r="B66" s="1" t="s">
        <v>12</v>
      </c>
      <c r="C66" s="5">
        <f t="shared" si="2"/>
        <v>10688</v>
      </c>
      <c r="D66" s="6">
        <v>10688</v>
      </c>
      <c r="E66" s="6">
        <v>0</v>
      </c>
      <c r="F66" s="3">
        <f t="shared" si="6"/>
        <v>0</v>
      </c>
      <c r="G66" s="4">
        <v>0</v>
      </c>
      <c r="H66" s="6">
        <v>0</v>
      </c>
      <c r="I66" s="5">
        <f t="shared" si="7"/>
        <v>0</v>
      </c>
      <c r="J66" s="4">
        <f t="shared" si="8"/>
        <v>0</v>
      </c>
      <c r="K66" s="6">
        <v>0</v>
      </c>
      <c r="L66" s="10" t="s">
        <v>41</v>
      </c>
    </row>
    <row r="67" spans="1:12" s="55" customFormat="1" ht="54.75" customHeight="1">
      <c r="A67" s="17" t="s">
        <v>100</v>
      </c>
      <c r="B67" s="1" t="s">
        <v>12</v>
      </c>
      <c r="C67" s="5">
        <f t="shared" si="2"/>
        <v>12000</v>
      </c>
      <c r="D67" s="6">
        <v>12000</v>
      </c>
      <c r="E67" s="6">
        <v>0</v>
      </c>
      <c r="F67" s="3">
        <f t="shared" si="6"/>
        <v>0</v>
      </c>
      <c r="G67" s="4">
        <v>0</v>
      </c>
      <c r="H67" s="6">
        <v>0</v>
      </c>
      <c r="I67" s="5">
        <f t="shared" si="7"/>
        <v>0</v>
      </c>
      <c r="J67" s="4">
        <f t="shared" si="8"/>
        <v>0</v>
      </c>
      <c r="K67" s="6">
        <v>0</v>
      </c>
      <c r="L67" s="10" t="s">
        <v>41</v>
      </c>
    </row>
    <row r="68" spans="1:12" s="55" customFormat="1" ht="55.5" customHeight="1">
      <c r="A68" s="17" t="s">
        <v>125</v>
      </c>
      <c r="B68" s="1" t="s">
        <v>12</v>
      </c>
      <c r="C68" s="5">
        <f t="shared" si="2"/>
        <v>10861</v>
      </c>
      <c r="D68" s="6">
        <v>10861</v>
      </c>
      <c r="E68" s="6">
        <v>0</v>
      </c>
      <c r="F68" s="3">
        <f>G68+H68</f>
        <v>0</v>
      </c>
      <c r="G68" s="4">
        <v>0</v>
      </c>
      <c r="H68" s="6">
        <v>0</v>
      </c>
      <c r="I68" s="5">
        <f t="shared" si="7"/>
        <v>0</v>
      </c>
      <c r="J68" s="4">
        <f t="shared" si="8"/>
        <v>0</v>
      </c>
      <c r="K68" s="6">
        <v>0</v>
      </c>
      <c r="L68" s="10" t="s">
        <v>41</v>
      </c>
    </row>
    <row r="69" spans="1:12" s="55" customFormat="1" ht="53.25" customHeight="1">
      <c r="A69" s="17" t="s">
        <v>55</v>
      </c>
      <c r="B69" s="1" t="s">
        <v>12</v>
      </c>
      <c r="C69" s="5">
        <f>D69+E69</f>
        <v>0</v>
      </c>
      <c r="D69" s="6">
        <v>0</v>
      </c>
      <c r="E69" s="6">
        <v>0</v>
      </c>
      <c r="F69" s="3">
        <f>+G69+H69</f>
        <v>48000</v>
      </c>
      <c r="G69" s="4">
        <v>48000</v>
      </c>
      <c r="H69" s="6">
        <v>0</v>
      </c>
      <c r="I69" s="5">
        <f>J69+K69</f>
        <v>51216</v>
      </c>
      <c r="J69" s="4">
        <f t="shared" si="8"/>
        <v>51216</v>
      </c>
      <c r="K69" s="6">
        <v>0</v>
      </c>
      <c r="L69" s="10" t="s">
        <v>41</v>
      </c>
    </row>
    <row r="70" spans="1:12" s="61" customFormat="1" ht="69" customHeight="1">
      <c r="A70" s="18" t="s">
        <v>56</v>
      </c>
      <c r="B70" s="1" t="s">
        <v>12</v>
      </c>
      <c r="C70" s="5">
        <f t="shared" si="2"/>
        <v>124140</v>
      </c>
      <c r="D70" s="5">
        <v>124140</v>
      </c>
      <c r="E70" s="5">
        <v>0</v>
      </c>
      <c r="F70" s="3">
        <f>+G70+H70</f>
        <v>134600</v>
      </c>
      <c r="G70" s="3">
        <v>134600</v>
      </c>
      <c r="H70" s="5">
        <v>0</v>
      </c>
      <c r="I70" s="5">
        <f t="shared" si="7"/>
        <v>143618</v>
      </c>
      <c r="J70" s="4">
        <f>ROUND(G70*1.067,0)</f>
        <v>143618</v>
      </c>
      <c r="K70" s="5">
        <v>0</v>
      </c>
      <c r="L70" s="10" t="s">
        <v>48</v>
      </c>
    </row>
    <row r="71" spans="1:12" s="55" customFormat="1" ht="107.25" customHeight="1">
      <c r="A71" s="18" t="s">
        <v>101</v>
      </c>
      <c r="B71" s="1" t="s">
        <v>12</v>
      </c>
      <c r="C71" s="5">
        <f t="shared" si="2"/>
        <v>97047</v>
      </c>
      <c r="D71" s="5">
        <v>97047</v>
      </c>
      <c r="E71" s="5">
        <v>0</v>
      </c>
      <c r="F71" s="3">
        <v>0</v>
      </c>
      <c r="G71" s="3">
        <v>0</v>
      </c>
      <c r="H71" s="5">
        <v>0</v>
      </c>
      <c r="I71" s="5">
        <v>0</v>
      </c>
      <c r="J71" s="3">
        <v>0</v>
      </c>
      <c r="K71" s="5">
        <v>0</v>
      </c>
      <c r="L71" s="10" t="s">
        <v>41</v>
      </c>
    </row>
    <row r="72" spans="1:12" s="55" customFormat="1" ht="12" customHeight="1">
      <c r="A72" s="42"/>
      <c r="B72" s="43"/>
      <c r="C72" s="44"/>
      <c r="D72" s="45"/>
      <c r="E72" s="45"/>
      <c r="F72" s="40"/>
      <c r="G72" s="41"/>
      <c r="H72" s="45"/>
      <c r="I72" s="44"/>
      <c r="J72" s="41"/>
      <c r="K72" s="45"/>
      <c r="L72" s="46"/>
    </row>
    <row r="73" spans="1:15" s="60" customFormat="1" ht="17.25" customHeight="1">
      <c r="A73" s="8"/>
      <c r="B73" s="33"/>
      <c r="C73" s="34"/>
      <c r="D73" s="34"/>
      <c r="E73" s="34"/>
      <c r="F73" s="34"/>
      <c r="G73" s="34"/>
      <c r="H73" s="34"/>
      <c r="I73" s="71" t="s">
        <v>103</v>
      </c>
      <c r="J73" s="71"/>
      <c r="K73" s="71"/>
      <c r="L73" s="71"/>
      <c r="M73" s="33"/>
      <c r="N73" s="59"/>
      <c r="O73" s="33"/>
    </row>
    <row r="74" spans="1:15" s="60" customFormat="1" ht="14.25">
      <c r="A74" s="10">
        <v>1</v>
      </c>
      <c r="B74" s="35">
        <v>2</v>
      </c>
      <c r="C74" s="36">
        <v>3</v>
      </c>
      <c r="D74" s="36">
        <v>4</v>
      </c>
      <c r="E74" s="36">
        <v>5</v>
      </c>
      <c r="F74" s="36">
        <v>6</v>
      </c>
      <c r="G74" s="36">
        <v>7</v>
      </c>
      <c r="H74" s="36">
        <v>8</v>
      </c>
      <c r="I74" s="36">
        <v>9</v>
      </c>
      <c r="J74" s="36">
        <v>10</v>
      </c>
      <c r="K74" s="36">
        <v>11</v>
      </c>
      <c r="L74" s="36">
        <v>12</v>
      </c>
      <c r="M74" s="33"/>
      <c r="N74" s="59"/>
      <c r="O74" s="33"/>
    </row>
    <row r="75" spans="1:12" s="55" customFormat="1" ht="52.5" customHeight="1">
      <c r="A75" s="32" t="s">
        <v>87</v>
      </c>
      <c r="B75" s="1" t="s">
        <v>12</v>
      </c>
      <c r="C75" s="5">
        <f t="shared" si="2"/>
        <v>15000</v>
      </c>
      <c r="D75" s="5">
        <v>15000</v>
      </c>
      <c r="E75" s="5">
        <v>0</v>
      </c>
      <c r="F75" s="3">
        <f>+G75+H75</f>
        <v>0</v>
      </c>
      <c r="G75" s="3">
        <v>0</v>
      </c>
      <c r="H75" s="5">
        <v>0</v>
      </c>
      <c r="I75" s="5">
        <f>J75+K75</f>
        <v>0</v>
      </c>
      <c r="J75" s="3">
        <f>ROUND(G75*1.075,0)</f>
        <v>0</v>
      </c>
      <c r="K75" s="5">
        <v>0</v>
      </c>
      <c r="L75" s="10" t="s">
        <v>48</v>
      </c>
    </row>
    <row r="76" spans="1:12" s="61" customFormat="1" ht="41.25" customHeight="1">
      <c r="A76" s="32" t="s">
        <v>88</v>
      </c>
      <c r="B76" s="1" t="s">
        <v>12</v>
      </c>
      <c r="C76" s="5">
        <f t="shared" si="2"/>
        <v>0</v>
      </c>
      <c r="D76" s="5">
        <v>0</v>
      </c>
      <c r="E76" s="5">
        <v>0</v>
      </c>
      <c r="F76" s="3">
        <f>+G76+H76</f>
        <v>9377</v>
      </c>
      <c r="G76" s="3">
        <v>9377</v>
      </c>
      <c r="H76" s="5">
        <v>0</v>
      </c>
      <c r="I76" s="5">
        <f t="shared" si="7"/>
        <v>10005</v>
      </c>
      <c r="J76" s="4">
        <f>ROUND(G76*1.067,0)</f>
        <v>10005</v>
      </c>
      <c r="K76" s="5">
        <v>0</v>
      </c>
      <c r="L76" s="10" t="s">
        <v>48</v>
      </c>
    </row>
    <row r="77" spans="1:12" s="61" customFormat="1" ht="19.5" customHeight="1">
      <c r="A77" s="74" t="s">
        <v>140</v>
      </c>
      <c r="B77" s="74"/>
      <c r="C77" s="74"/>
      <c r="D77" s="74"/>
      <c r="E77" s="74"/>
      <c r="F77" s="74"/>
      <c r="G77" s="74"/>
      <c r="H77" s="74"/>
      <c r="I77" s="74"/>
      <c r="J77" s="74"/>
      <c r="K77" s="74"/>
      <c r="L77" s="74"/>
    </row>
    <row r="78" spans="1:12" s="61" customFormat="1" ht="26.25" customHeight="1">
      <c r="A78" s="79" t="s">
        <v>26</v>
      </c>
      <c r="B78" s="79"/>
      <c r="C78" s="79"/>
      <c r="D78" s="79"/>
      <c r="E78" s="79"/>
      <c r="F78" s="79"/>
      <c r="G78" s="79"/>
      <c r="H78" s="79"/>
      <c r="I78" s="79"/>
      <c r="J78" s="79"/>
      <c r="K78" s="79"/>
      <c r="L78" s="79"/>
    </row>
    <row r="79" spans="1:12" s="61" customFormat="1" ht="24.75" customHeight="1">
      <c r="A79" s="84" t="s">
        <v>27</v>
      </c>
      <c r="B79" s="84"/>
      <c r="C79" s="84"/>
      <c r="D79" s="84"/>
      <c r="E79" s="84"/>
      <c r="F79" s="84"/>
      <c r="G79" s="84"/>
      <c r="H79" s="84"/>
      <c r="I79" s="84"/>
      <c r="J79" s="84"/>
      <c r="K79" s="84"/>
      <c r="L79" s="84"/>
    </row>
    <row r="80" spans="1:12" s="61" customFormat="1" ht="42.75" customHeight="1">
      <c r="A80" s="9" t="s">
        <v>28</v>
      </c>
      <c r="B80" s="1" t="s">
        <v>12</v>
      </c>
      <c r="C80" s="5">
        <f>D80+E80</f>
        <v>831800</v>
      </c>
      <c r="D80" s="6">
        <v>831800</v>
      </c>
      <c r="E80" s="6">
        <v>0</v>
      </c>
      <c r="F80" s="3">
        <f>+G80+H80</f>
        <v>1114010</v>
      </c>
      <c r="G80" s="4">
        <f>1580+1112430</f>
        <v>1114010</v>
      </c>
      <c r="H80" s="6">
        <v>0</v>
      </c>
      <c r="I80" s="5">
        <f>J80+K80</f>
        <v>1188649</v>
      </c>
      <c r="J80" s="4">
        <f>ROUND(G80*1.067,0)</f>
        <v>1188649</v>
      </c>
      <c r="K80" s="6">
        <v>0</v>
      </c>
      <c r="L80" s="10" t="s">
        <v>48</v>
      </c>
    </row>
    <row r="81" spans="1:12" s="61" customFormat="1" ht="24.75" customHeight="1">
      <c r="A81" s="74" t="s">
        <v>141</v>
      </c>
      <c r="B81" s="74"/>
      <c r="C81" s="74"/>
      <c r="D81" s="74"/>
      <c r="E81" s="74"/>
      <c r="F81" s="74"/>
      <c r="G81" s="74"/>
      <c r="H81" s="74"/>
      <c r="I81" s="74"/>
      <c r="J81" s="74"/>
      <c r="K81" s="74"/>
      <c r="L81" s="74"/>
    </row>
    <row r="82" spans="1:12" s="61" customFormat="1" ht="36" customHeight="1">
      <c r="A82" s="82" t="s">
        <v>24</v>
      </c>
      <c r="B82" s="82"/>
      <c r="C82" s="82"/>
      <c r="D82" s="82"/>
      <c r="E82" s="82"/>
      <c r="F82" s="82"/>
      <c r="G82" s="82"/>
      <c r="H82" s="82"/>
      <c r="I82" s="82"/>
      <c r="J82" s="82"/>
      <c r="K82" s="82"/>
      <c r="L82" s="82"/>
    </row>
    <row r="83" spans="1:12" s="61" customFormat="1" ht="33" customHeight="1">
      <c r="A83" s="76" t="s">
        <v>25</v>
      </c>
      <c r="B83" s="76"/>
      <c r="C83" s="76"/>
      <c r="D83" s="76"/>
      <c r="E83" s="76"/>
      <c r="F83" s="76"/>
      <c r="G83" s="76"/>
      <c r="H83" s="76"/>
      <c r="I83" s="76"/>
      <c r="J83" s="76"/>
      <c r="K83" s="76"/>
      <c r="L83" s="76"/>
    </row>
    <row r="84" spans="1:12" s="61" customFormat="1" ht="32.25" customHeight="1">
      <c r="A84" s="19" t="s">
        <v>32</v>
      </c>
      <c r="B84" s="24"/>
      <c r="C84" s="5">
        <f aca="true" t="shared" si="9" ref="C84:C91">D84+E84</f>
        <v>1948082</v>
      </c>
      <c r="D84" s="5">
        <f>D85+D86+D87+D88+D89+D90+D91</f>
        <v>1948082</v>
      </c>
      <c r="E84" s="5">
        <f>SUM(E85,E86,E87,E88,E89)</f>
        <v>0</v>
      </c>
      <c r="F84" s="5">
        <f>G84+H84</f>
        <v>1625288</v>
      </c>
      <c r="G84" s="5">
        <f>G85+G86+G87+G88+G89+G90+G91</f>
        <v>1625288</v>
      </c>
      <c r="H84" s="5">
        <f>SUM(H85,H86,H87,H88,H89)</f>
        <v>0</v>
      </c>
      <c r="I84" s="5">
        <f aca="true" t="shared" si="10" ref="I84:I89">J84+K84</f>
        <v>1734182</v>
      </c>
      <c r="J84" s="5">
        <f>J85+J86+J87+J88+J89+J90+J91</f>
        <v>1734182</v>
      </c>
      <c r="K84" s="5">
        <f>SUM(K85,K86,K87,K88,K89)</f>
        <v>0</v>
      </c>
      <c r="L84" s="29"/>
    </row>
    <row r="85" spans="1:12" s="61" customFormat="1" ht="41.25" customHeight="1">
      <c r="A85" s="16" t="s">
        <v>36</v>
      </c>
      <c r="B85" s="1" t="s">
        <v>12</v>
      </c>
      <c r="C85" s="5">
        <f t="shared" si="9"/>
        <v>11838</v>
      </c>
      <c r="D85" s="6">
        <v>11838</v>
      </c>
      <c r="E85" s="6">
        <v>0</v>
      </c>
      <c r="F85" s="3">
        <f>+G85+H85</f>
        <v>16488</v>
      </c>
      <c r="G85" s="4">
        <v>16488</v>
      </c>
      <c r="H85" s="6">
        <v>0</v>
      </c>
      <c r="I85" s="5">
        <f t="shared" si="10"/>
        <v>17593</v>
      </c>
      <c r="J85" s="4">
        <f aca="true" t="shared" si="11" ref="J85:J91">ROUND(G85*1.067,0)</f>
        <v>17593</v>
      </c>
      <c r="K85" s="6">
        <v>0</v>
      </c>
      <c r="L85" s="10" t="s">
        <v>48</v>
      </c>
    </row>
    <row r="86" spans="1:12" s="61" customFormat="1" ht="39.75" customHeight="1">
      <c r="A86" s="16" t="s">
        <v>104</v>
      </c>
      <c r="B86" s="1" t="s">
        <v>12</v>
      </c>
      <c r="C86" s="5">
        <f t="shared" si="9"/>
        <v>696907</v>
      </c>
      <c r="D86" s="6">
        <v>696907</v>
      </c>
      <c r="E86" s="6">
        <v>0</v>
      </c>
      <c r="F86" s="3">
        <f>+G86+H86</f>
        <v>658499</v>
      </c>
      <c r="G86" s="4">
        <v>658499</v>
      </c>
      <c r="H86" s="6">
        <v>0</v>
      </c>
      <c r="I86" s="5">
        <f t="shared" si="10"/>
        <v>702618</v>
      </c>
      <c r="J86" s="4">
        <f t="shared" si="11"/>
        <v>702618</v>
      </c>
      <c r="K86" s="6">
        <v>0</v>
      </c>
      <c r="L86" s="10" t="s">
        <v>48</v>
      </c>
    </row>
    <row r="87" spans="1:12" s="61" customFormat="1" ht="42" customHeight="1">
      <c r="A87" s="16" t="s">
        <v>102</v>
      </c>
      <c r="B87" s="1" t="s">
        <v>12</v>
      </c>
      <c r="C87" s="5">
        <f t="shared" si="9"/>
        <v>356577</v>
      </c>
      <c r="D87" s="6">
        <v>356577</v>
      </c>
      <c r="E87" s="6">
        <v>0</v>
      </c>
      <c r="F87" s="3">
        <f>+G87+H87</f>
        <v>305997</v>
      </c>
      <c r="G87" s="4">
        <v>305997</v>
      </c>
      <c r="H87" s="6">
        <v>0</v>
      </c>
      <c r="I87" s="5">
        <f t="shared" si="10"/>
        <v>326499</v>
      </c>
      <c r="J87" s="4">
        <f t="shared" si="11"/>
        <v>326499</v>
      </c>
      <c r="K87" s="6">
        <v>0</v>
      </c>
      <c r="L87" s="10" t="s">
        <v>48</v>
      </c>
    </row>
    <row r="88" spans="1:12" s="61" customFormat="1" ht="41.25" customHeight="1">
      <c r="A88" s="16" t="s">
        <v>91</v>
      </c>
      <c r="B88" s="1" t="s">
        <v>12</v>
      </c>
      <c r="C88" s="5">
        <f t="shared" si="9"/>
        <v>166331</v>
      </c>
      <c r="D88" s="6">
        <v>166331</v>
      </c>
      <c r="E88" s="6">
        <v>0</v>
      </c>
      <c r="F88" s="3">
        <f>+G88+H88</f>
        <v>230514</v>
      </c>
      <c r="G88" s="4">
        <v>230514</v>
      </c>
      <c r="H88" s="6">
        <v>0</v>
      </c>
      <c r="I88" s="5">
        <f t="shared" si="10"/>
        <v>245958</v>
      </c>
      <c r="J88" s="4">
        <f t="shared" si="11"/>
        <v>245958</v>
      </c>
      <c r="K88" s="6">
        <v>0</v>
      </c>
      <c r="L88" s="10" t="s">
        <v>48</v>
      </c>
    </row>
    <row r="89" spans="1:12" s="61" customFormat="1" ht="57" customHeight="1">
      <c r="A89" s="17" t="s">
        <v>110</v>
      </c>
      <c r="B89" s="1" t="s">
        <v>12</v>
      </c>
      <c r="C89" s="5">
        <f t="shared" si="9"/>
        <v>527708</v>
      </c>
      <c r="D89" s="6">
        <v>527708</v>
      </c>
      <c r="E89" s="6">
        <v>0</v>
      </c>
      <c r="F89" s="3">
        <f>+G89+H89</f>
        <v>413790</v>
      </c>
      <c r="G89" s="4">
        <v>413790</v>
      </c>
      <c r="H89" s="6">
        <v>0</v>
      </c>
      <c r="I89" s="5">
        <f t="shared" si="10"/>
        <v>441514</v>
      </c>
      <c r="J89" s="4">
        <f t="shared" si="11"/>
        <v>441514</v>
      </c>
      <c r="K89" s="6">
        <v>0</v>
      </c>
      <c r="L89" s="10" t="s">
        <v>48</v>
      </c>
    </row>
    <row r="90" spans="1:12" s="55" customFormat="1" ht="52.5" customHeight="1">
      <c r="A90" s="17" t="s">
        <v>92</v>
      </c>
      <c r="B90" s="1" t="s">
        <v>12</v>
      </c>
      <c r="C90" s="5">
        <f t="shared" si="9"/>
        <v>168197</v>
      </c>
      <c r="D90" s="6">
        <v>168197</v>
      </c>
      <c r="E90" s="6">
        <v>0</v>
      </c>
      <c r="F90" s="3">
        <v>0</v>
      </c>
      <c r="G90" s="4">
        <v>0</v>
      </c>
      <c r="H90" s="6">
        <v>0</v>
      </c>
      <c r="I90" s="5">
        <v>0</v>
      </c>
      <c r="J90" s="4">
        <f t="shared" si="11"/>
        <v>0</v>
      </c>
      <c r="K90" s="6">
        <v>0</v>
      </c>
      <c r="L90" s="10" t="s">
        <v>48</v>
      </c>
    </row>
    <row r="91" spans="1:12" s="55" customFormat="1" ht="41.25" customHeight="1">
      <c r="A91" s="17" t="s">
        <v>80</v>
      </c>
      <c r="B91" s="1" t="s">
        <v>12</v>
      </c>
      <c r="C91" s="5">
        <f t="shared" si="9"/>
        <v>20524</v>
      </c>
      <c r="D91" s="6">
        <v>20524</v>
      </c>
      <c r="E91" s="6">
        <v>0</v>
      </c>
      <c r="F91" s="3">
        <v>0</v>
      </c>
      <c r="G91" s="4">
        <v>0</v>
      </c>
      <c r="H91" s="6">
        <v>0</v>
      </c>
      <c r="I91" s="5">
        <v>0</v>
      </c>
      <c r="J91" s="4">
        <f t="shared" si="11"/>
        <v>0</v>
      </c>
      <c r="K91" s="6">
        <v>0</v>
      </c>
      <c r="L91" s="10" t="s">
        <v>48</v>
      </c>
    </row>
    <row r="92" spans="1:12" s="55" customFormat="1" ht="12" customHeight="1">
      <c r="A92" s="42"/>
      <c r="B92" s="43"/>
      <c r="C92" s="44"/>
      <c r="D92" s="45"/>
      <c r="E92" s="45"/>
      <c r="F92" s="40"/>
      <c r="G92" s="41"/>
      <c r="H92" s="45"/>
      <c r="I92" s="44"/>
      <c r="J92" s="41"/>
      <c r="K92" s="45"/>
      <c r="L92" s="46"/>
    </row>
    <row r="93" spans="1:15" s="60" customFormat="1" ht="17.25" customHeight="1">
      <c r="A93" s="8"/>
      <c r="B93" s="33"/>
      <c r="C93" s="34"/>
      <c r="D93" s="34"/>
      <c r="E93" s="34"/>
      <c r="F93" s="34"/>
      <c r="G93" s="34"/>
      <c r="H93" s="34"/>
      <c r="I93" s="72" t="s">
        <v>103</v>
      </c>
      <c r="J93" s="72"/>
      <c r="K93" s="72"/>
      <c r="L93" s="72"/>
      <c r="M93" s="33"/>
      <c r="N93" s="59"/>
      <c r="O93" s="33"/>
    </row>
    <row r="94" spans="1:15" s="60" customFormat="1" ht="14.25">
      <c r="A94" s="10">
        <v>1</v>
      </c>
      <c r="B94" s="35">
        <v>2</v>
      </c>
      <c r="C94" s="36">
        <v>3</v>
      </c>
      <c r="D94" s="36">
        <v>4</v>
      </c>
      <c r="E94" s="36">
        <v>5</v>
      </c>
      <c r="F94" s="36">
        <v>6</v>
      </c>
      <c r="G94" s="36">
        <v>7</v>
      </c>
      <c r="H94" s="36">
        <v>8</v>
      </c>
      <c r="I94" s="36">
        <v>9</v>
      </c>
      <c r="J94" s="36">
        <v>10</v>
      </c>
      <c r="K94" s="36">
        <v>11</v>
      </c>
      <c r="L94" s="36">
        <v>12</v>
      </c>
      <c r="M94" s="33"/>
      <c r="N94" s="59"/>
      <c r="O94" s="33"/>
    </row>
    <row r="95" spans="1:12" s="61" customFormat="1" ht="23.25" customHeight="1">
      <c r="A95" s="83" t="s">
        <v>142</v>
      </c>
      <c r="B95" s="83"/>
      <c r="C95" s="83"/>
      <c r="D95" s="83"/>
      <c r="E95" s="83"/>
      <c r="F95" s="83"/>
      <c r="G95" s="83"/>
      <c r="H95" s="83"/>
      <c r="I95" s="83"/>
      <c r="J95" s="83"/>
      <c r="K95" s="83"/>
      <c r="L95" s="83"/>
    </row>
    <row r="96" spans="1:12" s="61" customFormat="1" ht="27" customHeight="1">
      <c r="A96" s="89" t="s">
        <v>7</v>
      </c>
      <c r="B96" s="89"/>
      <c r="C96" s="89"/>
      <c r="D96" s="89"/>
      <c r="E96" s="89"/>
      <c r="F96" s="89"/>
      <c r="G96" s="89"/>
      <c r="H96" s="89"/>
      <c r="I96" s="89"/>
      <c r="J96" s="89"/>
      <c r="K96" s="89"/>
      <c r="L96" s="89"/>
    </row>
    <row r="97" spans="1:12" s="61" customFormat="1" ht="23.25" customHeight="1">
      <c r="A97" s="75" t="s">
        <v>8</v>
      </c>
      <c r="B97" s="75"/>
      <c r="C97" s="75"/>
      <c r="D97" s="75"/>
      <c r="E97" s="75"/>
      <c r="F97" s="75"/>
      <c r="G97" s="75"/>
      <c r="H97" s="75"/>
      <c r="I97" s="75"/>
      <c r="J97" s="75"/>
      <c r="K97" s="75"/>
      <c r="L97" s="75"/>
    </row>
    <row r="98" spans="1:12" s="61" customFormat="1" ht="21" customHeight="1">
      <c r="A98" s="20" t="s">
        <v>63</v>
      </c>
      <c r="B98" s="1"/>
      <c r="C98" s="3">
        <f>D98+E98</f>
        <v>1615614</v>
      </c>
      <c r="D98" s="3">
        <f aca="true" t="shared" si="12" ref="D98:K98">D99+D103</f>
        <v>1615614</v>
      </c>
      <c r="E98" s="3">
        <f t="shared" si="12"/>
        <v>0</v>
      </c>
      <c r="F98" s="3">
        <f t="shared" si="12"/>
        <v>609440</v>
      </c>
      <c r="G98" s="3">
        <f t="shared" si="12"/>
        <v>609440</v>
      </c>
      <c r="H98" s="3">
        <f t="shared" si="12"/>
        <v>0</v>
      </c>
      <c r="I98" s="3">
        <f t="shared" si="12"/>
        <v>650271</v>
      </c>
      <c r="J98" s="3">
        <f t="shared" si="12"/>
        <v>650271</v>
      </c>
      <c r="K98" s="3">
        <f t="shared" si="12"/>
        <v>0</v>
      </c>
      <c r="L98" s="10"/>
    </row>
    <row r="99" spans="1:12" s="61" customFormat="1" ht="30" customHeight="1">
      <c r="A99" s="21" t="s">
        <v>38</v>
      </c>
      <c r="B99" s="24"/>
      <c r="C99" s="5">
        <f>D99+E99</f>
        <v>357393</v>
      </c>
      <c r="D99" s="5">
        <f>SUM(D100:D101)+D102</f>
        <v>357393</v>
      </c>
      <c r="E99" s="5">
        <f>SUM(E100:E101)+E102</f>
        <v>0</v>
      </c>
      <c r="F99" s="5">
        <f>G99+H99</f>
        <v>123224</v>
      </c>
      <c r="G99" s="5">
        <f>SUM(G100:G101)+G102</f>
        <v>123224</v>
      </c>
      <c r="H99" s="5">
        <f>SUM(H100:H101)+H102</f>
        <v>0</v>
      </c>
      <c r="I99" s="5">
        <f>J99+K99</f>
        <v>131480</v>
      </c>
      <c r="J99" s="5">
        <f>SUM(J100:J101)+J102</f>
        <v>131480</v>
      </c>
      <c r="K99" s="5">
        <f>SUM(K100:K101)+K102</f>
        <v>0</v>
      </c>
      <c r="L99" s="10"/>
    </row>
    <row r="100" spans="1:12" s="61" customFormat="1" ht="45" customHeight="1">
      <c r="A100" s="17" t="s">
        <v>130</v>
      </c>
      <c r="B100" s="1" t="s">
        <v>12</v>
      </c>
      <c r="C100" s="5">
        <f>D100+E100</f>
        <v>95454</v>
      </c>
      <c r="D100" s="6">
        <v>95454</v>
      </c>
      <c r="E100" s="6">
        <v>0</v>
      </c>
      <c r="F100" s="3">
        <f>+G100+H100</f>
        <v>115225</v>
      </c>
      <c r="G100" s="4">
        <v>115225</v>
      </c>
      <c r="H100" s="6">
        <v>0</v>
      </c>
      <c r="I100" s="5">
        <f>J100+K100</f>
        <v>122945</v>
      </c>
      <c r="J100" s="4">
        <f>ROUND(G100*1.067,0)</f>
        <v>122945</v>
      </c>
      <c r="K100" s="6">
        <v>0</v>
      </c>
      <c r="L100" s="10" t="s">
        <v>48</v>
      </c>
    </row>
    <row r="101" spans="1:12" s="55" customFormat="1" ht="51.75" customHeight="1">
      <c r="A101" s="17" t="s">
        <v>81</v>
      </c>
      <c r="B101" s="1" t="s">
        <v>12</v>
      </c>
      <c r="C101" s="5">
        <f>D101+E101</f>
        <v>246613</v>
      </c>
      <c r="D101" s="6">
        <v>246613</v>
      </c>
      <c r="E101" s="6">
        <v>0</v>
      </c>
      <c r="F101" s="3">
        <f>+G101+H101</f>
        <v>0</v>
      </c>
      <c r="G101" s="4">
        <v>0</v>
      </c>
      <c r="H101" s="6">
        <v>0</v>
      </c>
      <c r="I101" s="5">
        <f>J101+K101</f>
        <v>0</v>
      </c>
      <c r="J101" s="4">
        <f>ROUND(G101*1.067,0)</f>
        <v>0</v>
      </c>
      <c r="K101" s="6">
        <v>0</v>
      </c>
      <c r="L101" s="10" t="s">
        <v>48</v>
      </c>
    </row>
    <row r="102" spans="1:12" s="61" customFormat="1" ht="43.5" customHeight="1">
      <c r="A102" s="17" t="s">
        <v>71</v>
      </c>
      <c r="B102" s="1" t="s">
        <v>12</v>
      </c>
      <c r="C102" s="5">
        <f>D102+E102</f>
        <v>15326</v>
      </c>
      <c r="D102" s="6">
        <v>15326</v>
      </c>
      <c r="E102" s="6">
        <v>0</v>
      </c>
      <c r="F102" s="3">
        <f>+G102+H102</f>
        <v>7999</v>
      </c>
      <c r="G102" s="4">
        <v>7999</v>
      </c>
      <c r="H102" s="6">
        <v>0</v>
      </c>
      <c r="I102" s="5">
        <f>J102+K102</f>
        <v>8535</v>
      </c>
      <c r="J102" s="4">
        <f>ROUND(G102*1.067,0)</f>
        <v>8535</v>
      </c>
      <c r="K102" s="6">
        <v>0</v>
      </c>
      <c r="L102" s="10" t="s">
        <v>48</v>
      </c>
    </row>
    <row r="103" spans="1:12" s="61" customFormat="1" ht="30.75" customHeight="1">
      <c r="A103" s="21" t="s">
        <v>33</v>
      </c>
      <c r="B103" s="1"/>
      <c r="C103" s="5">
        <f>E103+D103</f>
        <v>1258221</v>
      </c>
      <c r="D103" s="5">
        <f>D104+D105+D106+D108+D109+D110+D114+D115+D116+D107</f>
        <v>1258221</v>
      </c>
      <c r="E103" s="5">
        <f>SUM(E104,E105,E106)</f>
        <v>0</v>
      </c>
      <c r="F103" s="5">
        <f>H103+G103</f>
        <v>486216</v>
      </c>
      <c r="G103" s="5">
        <f>G104+G105+G106+G108+G109+G110+G114+G115+G116+G107+G117</f>
        <v>486216</v>
      </c>
      <c r="H103" s="5">
        <f>SUM(H104,H105,H106)</f>
        <v>0</v>
      </c>
      <c r="I103" s="5">
        <f>K103+J103</f>
        <v>518791</v>
      </c>
      <c r="J103" s="5">
        <f>J104+J105+J106+J108+J109+J110+J114+J115+J116+J107+J117</f>
        <v>518791</v>
      </c>
      <c r="K103" s="5">
        <f>SUM(K104,K105,K106)</f>
        <v>0</v>
      </c>
      <c r="L103" s="10"/>
    </row>
    <row r="104" spans="1:12" s="61" customFormat="1" ht="53.25" customHeight="1">
      <c r="A104" s="17" t="s">
        <v>29</v>
      </c>
      <c r="B104" s="1" t="s">
        <v>12</v>
      </c>
      <c r="C104" s="5">
        <f aca="true" t="shared" si="13" ref="C104:C117">D104+E104</f>
        <v>41162</v>
      </c>
      <c r="D104" s="6">
        <f>-6500+47662</f>
        <v>41162</v>
      </c>
      <c r="E104" s="6">
        <v>0</v>
      </c>
      <c r="F104" s="3">
        <f>+G104+H104</f>
        <v>28499</v>
      </c>
      <c r="G104" s="4">
        <v>28499</v>
      </c>
      <c r="H104" s="6">
        <v>0</v>
      </c>
      <c r="I104" s="5">
        <f aca="true" t="shared" si="14" ref="I104:I117">J104+K104</f>
        <v>30408</v>
      </c>
      <c r="J104" s="4">
        <f>ROUND(G104*1.067,0)</f>
        <v>30408</v>
      </c>
      <c r="K104" s="6">
        <v>0</v>
      </c>
      <c r="L104" s="10" t="s">
        <v>48</v>
      </c>
    </row>
    <row r="105" spans="1:12" s="61" customFormat="1" ht="38.25" customHeight="1">
      <c r="A105" s="16" t="s">
        <v>22</v>
      </c>
      <c r="B105" s="1" t="s">
        <v>12</v>
      </c>
      <c r="C105" s="5">
        <f t="shared" si="13"/>
        <v>82350</v>
      </c>
      <c r="D105" s="6">
        <f>2886+79225+239</f>
        <v>82350</v>
      </c>
      <c r="E105" s="6">
        <v>0</v>
      </c>
      <c r="F105" s="3">
        <f>+G105+H105</f>
        <v>95156</v>
      </c>
      <c r="G105" s="4">
        <v>95156</v>
      </c>
      <c r="H105" s="6">
        <v>0</v>
      </c>
      <c r="I105" s="5">
        <f t="shared" si="14"/>
        <v>101531</v>
      </c>
      <c r="J105" s="4">
        <f>ROUND(G105*1.067,0)</f>
        <v>101531</v>
      </c>
      <c r="K105" s="6">
        <v>0</v>
      </c>
      <c r="L105" s="10" t="s">
        <v>48</v>
      </c>
    </row>
    <row r="106" spans="1:12" s="61" customFormat="1" ht="40.5" customHeight="1">
      <c r="A106" s="17" t="s">
        <v>57</v>
      </c>
      <c r="B106" s="1" t="s">
        <v>12</v>
      </c>
      <c r="C106" s="5">
        <f t="shared" si="13"/>
        <v>53555</v>
      </c>
      <c r="D106" s="6">
        <f>-12737+66292</f>
        <v>53555</v>
      </c>
      <c r="E106" s="6">
        <v>0</v>
      </c>
      <c r="F106" s="3">
        <f>+G106+H106</f>
        <v>106375</v>
      </c>
      <c r="G106" s="4">
        <v>106375</v>
      </c>
      <c r="H106" s="6">
        <v>0</v>
      </c>
      <c r="I106" s="5">
        <f t="shared" si="14"/>
        <v>113502</v>
      </c>
      <c r="J106" s="4">
        <f>ROUND(G106*1.067,0)</f>
        <v>113502</v>
      </c>
      <c r="K106" s="6">
        <v>0</v>
      </c>
      <c r="L106" s="10" t="s">
        <v>48</v>
      </c>
    </row>
    <row r="107" spans="1:12" s="55" customFormat="1" ht="52.5" customHeight="1">
      <c r="A107" s="17" t="s">
        <v>93</v>
      </c>
      <c r="B107" s="1" t="s">
        <v>12</v>
      </c>
      <c r="C107" s="5">
        <f t="shared" si="13"/>
        <v>396458</v>
      </c>
      <c r="D107" s="6">
        <f>395170+1288</f>
        <v>396458</v>
      </c>
      <c r="E107" s="6">
        <v>0</v>
      </c>
      <c r="F107" s="3">
        <f>+G107+H107</f>
        <v>0</v>
      </c>
      <c r="G107" s="4">
        <v>0</v>
      </c>
      <c r="H107" s="6">
        <v>0</v>
      </c>
      <c r="I107" s="5">
        <f t="shared" si="14"/>
        <v>0</v>
      </c>
      <c r="J107" s="4">
        <f>ROUND(G107*1.067,0)</f>
        <v>0</v>
      </c>
      <c r="K107" s="6">
        <v>0</v>
      </c>
      <c r="L107" s="10" t="s">
        <v>48</v>
      </c>
    </row>
    <row r="108" spans="1:12" s="61" customFormat="1" ht="55.5" customHeight="1">
      <c r="A108" s="16" t="s">
        <v>94</v>
      </c>
      <c r="B108" s="1" t="s">
        <v>12</v>
      </c>
      <c r="C108" s="5">
        <f t="shared" si="13"/>
        <v>298341</v>
      </c>
      <c r="D108" s="6">
        <v>298341</v>
      </c>
      <c r="E108" s="6">
        <v>0</v>
      </c>
      <c r="F108" s="3">
        <f>+G108+H108</f>
        <v>183015</v>
      </c>
      <c r="G108" s="4">
        <f>221100-38085</f>
        <v>183015</v>
      </c>
      <c r="H108" s="6">
        <v>0</v>
      </c>
      <c r="I108" s="5">
        <f t="shared" si="14"/>
        <v>195277</v>
      </c>
      <c r="J108" s="4">
        <f aca="true" t="shared" si="15" ref="J108:J117">ROUND(G108*1.067,0)</f>
        <v>195277</v>
      </c>
      <c r="K108" s="6">
        <v>0</v>
      </c>
      <c r="L108" s="10" t="s">
        <v>48</v>
      </c>
    </row>
    <row r="109" spans="1:12" s="56" customFormat="1" ht="52.5" customHeight="1">
      <c r="A109" s="17" t="s">
        <v>95</v>
      </c>
      <c r="B109" s="1" t="s">
        <v>12</v>
      </c>
      <c r="C109" s="3">
        <f t="shared" si="13"/>
        <v>34000</v>
      </c>
      <c r="D109" s="4">
        <v>34000</v>
      </c>
      <c r="E109" s="4">
        <v>0</v>
      </c>
      <c r="F109" s="3">
        <f aca="true" t="shared" si="16" ref="F109:F117">+G109+H109</f>
        <v>0</v>
      </c>
      <c r="G109" s="4">
        <v>0</v>
      </c>
      <c r="H109" s="6">
        <v>0</v>
      </c>
      <c r="I109" s="5">
        <f t="shared" si="14"/>
        <v>0</v>
      </c>
      <c r="J109" s="4">
        <f t="shared" si="15"/>
        <v>0</v>
      </c>
      <c r="K109" s="6">
        <v>0</v>
      </c>
      <c r="L109" s="10" t="s">
        <v>48</v>
      </c>
    </row>
    <row r="110" spans="1:12" s="55" customFormat="1" ht="53.25" customHeight="1">
      <c r="A110" s="16" t="s">
        <v>96</v>
      </c>
      <c r="B110" s="1" t="s">
        <v>12</v>
      </c>
      <c r="C110" s="5">
        <f t="shared" si="13"/>
        <v>165600</v>
      </c>
      <c r="D110" s="6">
        <v>165600</v>
      </c>
      <c r="E110" s="6">
        <v>0</v>
      </c>
      <c r="F110" s="3">
        <f t="shared" si="16"/>
        <v>0</v>
      </c>
      <c r="G110" s="4">
        <v>0</v>
      </c>
      <c r="H110" s="6">
        <v>0</v>
      </c>
      <c r="I110" s="5">
        <f t="shared" si="14"/>
        <v>0</v>
      </c>
      <c r="J110" s="4">
        <f t="shared" si="15"/>
        <v>0</v>
      </c>
      <c r="K110" s="6">
        <v>0</v>
      </c>
      <c r="L110" s="10" t="s">
        <v>48</v>
      </c>
    </row>
    <row r="111" spans="1:12" s="55" customFormat="1" ht="12" customHeight="1">
      <c r="A111" s="42"/>
      <c r="B111" s="43"/>
      <c r="C111" s="44"/>
      <c r="D111" s="45"/>
      <c r="E111" s="45"/>
      <c r="F111" s="40"/>
      <c r="G111" s="41"/>
      <c r="H111" s="45"/>
      <c r="I111" s="44"/>
      <c r="J111" s="41"/>
      <c r="K111" s="45"/>
      <c r="L111" s="46"/>
    </row>
    <row r="112" spans="1:15" s="60" customFormat="1" ht="17.25" customHeight="1">
      <c r="A112" s="8"/>
      <c r="B112" s="33"/>
      <c r="C112" s="34"/>
      <c r="D112" s="34"/>
      <c r="E112" s="34"/>
      <c r="F112" s="34"/>
      <c r="G112" s="34"/>
      <c r="H112" s="34"/>
      <c r="I112" s="71" t="s">
        <v>103</v>
      </c>
      <c r="J112" s="71"/>
      <c r="K112" s="71"/>
      <c r="L112" s="71"/>
      <c r="M112" s="33"/>
      <c r="N112" s="59"/>
      <c r="O112" s="33"/>
    </row>
    <row r="113" spans="1:15" s="60" customFormat="1" ht="14.25">
      <c r="A113" s="10">
        <v>1</v>
      </c>
      <c r="B113" s="35">
        <v>2</v>
      </c>
      <c r="C113" s="36">
        <v>3</v>
      </c>
      <c r="D113" s="36">
        <v>4</v>
      </c>
      <c r="E113" s="36">
        <v>5</v>
      </c>
      <c r="F113" s="36">
        <v>6</v>
      </c>
      <c r="G113" s="36">
        <v>7</v>
      </c>
      <c r="H113" s="36">
        <v>8</v>
      </c>
      <c r="I113" s="36">
        <v>9</v>
      </c>
      <c r="J113" s="36">
        <v>10</v>
      </c>
      <c r="K113" s="36">
        <v>11</v>
      </c>
      <c r="L113" s="36">
        <v>12</v>
      </c>
      <c r="M113" s="33"/>
      <c r="N113" s="59"/>
      <c r="O113" s="33"/>
    </row>
    <row r="114" spans="1:12" s="55" customFormat="1" ht="125.25" customHeight="1">
      <c r="A114" s="31" t="s">
        <v>82</v>
      </c>
      <c r="B114" s="1" t="s">
        <v>12</v>
      </c>
      <c r="C114" s="5">
        <f t="shared" si="13"/>
        <v>54755</v>
      </c>
      <c r="D114" s="6">
        <v>54755</v>
      </c>
      <c r="E114" s="6">
        <v>0</v>
      </c>
      <c r="F114" s="3">
        <f t="shared" si="16"/>
        <v>0</v>
      </c>
      <c r="G114" s="4">
        <v>0</v>
      </c>
      <c r="H114" s="6">
        <v>0</v>
      </c>
      <c r="I114" s="5">
        <f t="shared" si="14"/>
        <v>0</v>
      </c>
      <c r="J114" s="4">
        <f t="shared" si="15"/>
        <v>0</v>
      </c>
      <c r="K114" s="6">
        <v>0</v>
      </c>
      <c r="L114" s="10" t="s">
        <v>48</v>
      </c>
    </row>
    <row r="115" spans="1:12" s="55" customFormat="1" ht="58.5" customHeight="1">
      <c r="A115" s="17" t="s">
        <v>97</v>
      </c>
      <c r="B115" s="1" t="s">
        <v>12</v>
      </c>
      <c r="C115" s="5">
        <f t="shared" si="13"/>
        <v>100000</v>
      </c>
      <c r="D115" s="6">
        <v>100000</v>
      </c>
      <c r="E115" s="6">
        <v>0</v>
      </c>
      <c r="F115" s="3">
        <f t="shared" si="16"/>
        <v>0</v>
      </c>
      <c r="G115" s="4">
        <v>0</v>
      </c>
      <c r="H115" s="6">
        <v>0</v>
      </c>
      <c r="I115" s="5">
        <f t="shared" si="14"/>
        <v>0</v>
      </c>
      <c r="J115" s="4">
        <f t="shared" si="15"/>
        <v>0</v>
      </c>
      <c r="K115" s="6">
        <v>0</v>
      </c>
      <c r="L115" s="10" t="s">
        <v>48</v>
      </c>
    </row>
    <row r="116" spans="1:12" s="55" customFormat="1" ht="59.25" customHeight="1">
      <c r="A116" s="17" t="s">
        <v>135</v>
      </c>
      <c r="B116" s="1" t="s">
        <v>12</v>
      </c>
      <c r="C116" s="5">
        <f t="shared" si="13"/>
        <v>32000</v>
      </c>
      <c r="D116" s="6">
        <v>32000</v>
      </c>
      <c r="E116" s="6">
        <v>0</v>
      </c>
      <c r="F116" s="3">
        <f t="shared" si="16"/>
        <v>0</v>
      </c>
      <c r="G116" s="4">
        <v>0</v>
      </c>
      <c r="H116" s="6">
        <v>0</v>
      </c>
      <c r="I116" s="5">
        <f t="shared" si="14"/>
        <v>0</v>
      </c>
      <c r="J116" s="4">
        <f t="shared" si="15"/>
        <v>0</v>
      </c>
      <c r="K116" s="6">
        <v>0</v>
      </c>
      <c r="L116" s="10" t="s">
        <v>48</v>
      </c>
    </row>
    <row r="117" spans="1:12" s="55" customFormat="1" ht="48.75" customHeight="1">
      <c r="A117" s="17" t="s">
        <v>134</v>
      </c>
      <c r="B117" s="1" t="s">
        <v>12</v>
      </c>
      <c r="C117" s="5">
        <f t="shared" si="13"/>
        <v>0</v>
      </c>
      <c r="D117" s="6">
        <v>0</v>
      </c>
      <c r="E117" s="6">
        <v>0</v>
      </c>
      <c r="F117" s="3">
        <f t="shared" si="16"/>
        <v>73171</v>
      </c>
      <c r="G117" s="4">
        <v>73171</v>
      </c>
      <c r="H117" s="6">
        <v>0</v>
      </c>
      <c r="I117" s="5">
        <f t="shared" si="14"/>
        <v>78073</v>
      </c>
      <c r="J117" s="4">
        <f t="shared" si="15"/>
        <v>78073</v>
      </c>
      <c r="K117" s="6">
        <v>0</v>
      </c>
      <c r="L117" s="10" t="s">
        <v>48</v>
      </c>
    </row>
    <row r="118" spans="1:12" s="61" customFormat="1" ht="21.75" customHeight="1">
      <c r="A118" s="74" t="s">
        <v>143</v>
      </c>
      <c r="B118" s="74"/>
      <c r="C118" s="74"/>
      <c r="D118" s="74"/>
      <c r="E118" s="74"/>
      <c r="F118" s="74"/>
      <c r="G118" s="74"/>
      <c r="H118" s="74"/>
      <c r="I118" s="74"/>
      <c r="J118" s="74"/>
      <c r="K118" s="74"/>
      <c r="L118" s="74"/>
    </row>
    <row r="119" spans="1:12" s="61" customFormat="1" ht="22.5" customHeight="1">
      <c r="A119" s="82" t="s">
        <v>46</v>
      </c>
      <c r="B119" s="82"/>
      <c r="C119" s="82"/>
      <c r="D119" s="82"/>
      <c r="E119" s="82"/>
      <c r="F119" s="82"/>
      <c r="G119" s="82"/>
      <c r="H119" s="82"/>
      <c r="I119" s="82"/>
      <c r="J119" s="82"/>
      <c r="K119" s="82"/>
      <c r="L119" s="82"/>
    </row>
    <row r="120" spans="1:12" s="61" customFormat="1" ht="23.25" customHeight="1">
      <c r="A120" s="75" t="s">
        <v>30</v>
      </c>
      <c r="B120" s="75"/>
      <c r="C120" s="75"/>
      <c r="D120" s="75"/>
      <c r="E120" s="75"/>
      <c r="F120" s="75"/>
      <c r="G120" s="75"/>
      <c r="H120" s="75"/>
      <c r="I120" s="75"/>
      <c r="J120" s="75"/>
      <c r="K120" s="75"/>
      <c r="L120" s="75"/>
    </row>
    <row r="121" spans="1:12" s="61" customFormat="1" ht="51.75" customHeight="1">
      <c r="A121" s="9" t="s">
        <v>31</v>
      </c>
      <c r="B121" s="1" t="s">
        <v>12</v>
      </c>
      <c r="C121" s="5">
        <f>D121+E121</f>
        <v>256500</v>
      </c>
      <c r="D121" s="5">
        <v>256500</v>
      </c>
      <c r="E121" s="5">
        <v>0</v>
      </c>
      <c r="F121" s="3">
        <f>+G121+H121</f>
        <v>234900</v>
      </c>
      <c r="G121" s="3">
        <v>234900</v>
      </c>
      <c r="H121" s="3">
        <f>ROUND(E121*1.104,0)</f>
        <v>0</v>
      </c>
      <c r="I121" s="5">
        <f>J121+K121</f>
        <v>250638</v>
      </c>
      <c r="J121" s="3">
        <f>ROUND(G121*1.067,0)</f>
        <v>250638</v>
      </c>
      <c r="K121" s="5">
        <v>0</v>
      </c>
      <c r="L121" s="10" t="s">
        <v>48</v>
      </c>
    </row>
    <row r="122" spans="1:12" s="61" customFormat="1" ht="21" customHeight="1">
      <c r="A122" s="74" t="s">
        <v>144</v>
      </c>
      <c r="B122" s="74"/>
      <c r="C122" s="74"/>
      <c r="D122" s="74"/>
      <c r="E122" s="74"/>
      <c r="F122" s="74"/>
      <c r="G122" s="74"/>
      <c r="H122" s="74"/>
      <c r="I122" s="74"/>
      <c r="J122" s="74"/>
      <c r="K122" s="74"/>
      <c r="L122" s="74"/>
    </row>
    <row r="123" spans="1:12" s="61" customFormat="1" ht="25.5" customHeight="1">
      <c r="A123" s="89" t="s">
        <v>47</v>
      </c>
      <c r="B123" s="89"/>
      <c r="C123" s="89"/>
      <c r="D123" s="89"/>
      <c r="E123" s="89"/>
      <c r="F123" s="89"/>
      <c r="G123" s="89"/>
      <c r="H123" s="89"/>
      <c r="I123" s="89"/>
      <c r="J123" s="89"/>
      <c r="K123" s="89"/>
      <c r="L123" s="89"/>
    </row>
    <row r="124" spans="1:12" s="61" customFormat="1" ht="25.5" customHeight="1">
      <c r="A124" s="75" t="s">
        <v>44</v>
      </c>
      <c r="B124" s="75"/>
      <c r="C124" s="75"/>
      <c r="D124" s="75"/>
      <c r="E124" s="75"/>
      <c r="F124" s="75"/>
      <c r="G124" s="75"/>
      <c r="H124" s="75"/>
      <c r="I124" s="75"/>
      <c r="J124" s="75"/>
      <c r="K124" s="75"/>
      <c r="L124" s="75"/>
    </row>
    <row r="125" spans="1:12" s="61" customFormat="1" ht="46.5" customHeight="1">
      <c r="A125" s="18" t="s">
        <v>45</v>
      </c>
      <c r="B125" s="1" t="s">
        <v>12</v>
      </c>
      <c r="C125" s="5">
        <f>D125+E125</f>
        <v>500000</v>
      </c>
      <c r="D125" s="5">
        <f>250000+250000</f>
        <v>500000</v>
      </c>
      <c r="E125" s="5">
        <v>0</v>
      </c>
      <c r="F125" s="3">
        <f>+G125+H125</f>
        <v>540500</v>
      </c>
      <c r="G125" s="3">
        <v>540500</v>
      </c>
      <c r="H125" s="3">
        <f>ROUND(E125*1.104,0)</f>
        <v>0</v>
      </c>
      <c r="I125" s="5">
        <f>J125+K125</f>
        <v>576714</v>
      </c>
      <c r="J125" s="3">
        <f>ROUND(G125*1.067,0)</f>
        <v>576714</v>
      </c>
      <c r="K125" s="5">
        <v>0</v>
      </c>
      <c r="L125" s="10" t="s">
        <v>48</v>
      </c>
    </row>
    <row r="126" spans="1:12" s="55" customFormat="1" ht="24" customHeight="1">
      <c r="A126" s="74" t="s">
        <v>145</v>
      </c>
      <c r="B126" s="74"/>
      <c r="C126" s="74"/>
      <c r="D126" s="74"/>
      <c r="E126" s="74"/>
      <c r="F126" s="74"/>
      <c r="G126" s="74"/>
      <c r="H126" s="74"/>
      <c r="I126" s="74"/>
      <c r="J126" s="74"/>
      <c r="K126" s="74"/>
      <c r="L126" s="74"/>
    </row>
    <row r="127" spans="1:12" s="55" customFormat="1" ht="37.5" customHeight="1">
      <c r="A127" s="82" t="s">
        <v>111</v>
      </c>
      <c r="B127" s="82"/>
      <c r="C127" s="82"/>
      <c r="D127" s="82"/>
      <c r="E127" s="82"/>
      <c r="F127" s="82"/>
      <c r="G127" s="82"/>
      <c r="H127" s="82"/>
      <c r="I127" s="82"/>
      <c r="J127" s="82"/>
      <c r="K127" s="82"/>
      <c r="L127" s="82"/>
    </row>
    <row r="128" spans="1:12" s="55" customFormat="1" ht="39.75" customHeight="1">
      <c r="A128" s="75" t="s">
        <v>112</v>
      </c>
      <c r="B128" s="75"/>
      <c r="C128" s="75"/>
      <c r="D128" s="75"/>
      <c r="E128" s="75"/>
      <c r="F128" s="75"/>
      <c r="G128" s="75"/>
      <c r="H128" s="75"/>
      <c r="I128" s="75"/>
      <c r="J128" s="75"/>
      <c r="K128" s="75"/>
      <c r="L128" s="75"/>
    </row>
    <row r="129" spans="1:12" s="55" customFormat="1" ht="12" customHeight="1">
      <c r="A129" s="42"/>
      <c r="B129" s="43"/>
      <c r="C129" s="44"/>
      <c r="D129" s="45"/>
      <c r="E129" s="45"/>
      <c r="F129" s="40"/>
      <c r="G129" s="41"/>
      <c r="H129" s="45"/>
      <c r="I129" s="44"/>
      <c r="J129" s="41"/>
      <c r="K129" s="45"/>
      <c r="L129" s="46"/>
    </row>
    <row r="130" spans="1:15" s="60" customFormat="1" ht="17.25" customHeight="1">
      <c r="A130" s="8"/>
      <c r="B130" s="33"/>
      <c r="C130" s="34"/>
      <c r="D130" s="34"/>
      <c r="E130" s="34"/>
      <c r="F130" s="34"/>
      <c r="G130" s="34"/>
      <c r="H130" s="34"/>
      <c r="I130" s="71" t="s">
        <v>103</v>
      </c>
      <c r="J130" s="71"/>
      <c r="K130" s="71"/>
      <c r="L130" s="71"/>
      <c r="M130" s="33"/>
      <c r="N130" s="59"/>
      <c r="O130" s="33"/>
    </row>
    <row r="131" spans="1:15" s="60" customFormat="1" ht="14.25">
      <c r="A131" s="10">
        <v>1</v>
      </c>
      <c r="B131" s="35">
        <v>2</v>
      </c>
      <c r="C131" s="36">
        <v>3</v>
      </c>
      <c r="D131" s="36">
        <v>4</v>
      </c>
      <c r="E131" s="36">
        <v>5</v>
      </c>
      <c r="F131" s="36">
        <v>6</v>
      </c>
      <c r="G131" s="36">
        <v>7</v>
      </c>
      <c r="H131" s="36">
        <v>8</v>
      </c>
      <c r="I131" s="36">
        <v>9</v>
      </c>
      <c r="J131" s="36">
        <v>10</v>
      </c>
      <c r="K131" s="36">
        <v>11</v>
      </c>
      <c r="L131" s="36">
        <v>12</v>
      </c>
      <c r="M131" s="33"/>
      <c r="N131" s="59"/>
      <c r="O131" s="33"/>
    </row>
    <row r="132" spans="1:12" s="55" customFormat="1" ht="20.25" customHeight="1">
      <c r="A132" s="13" t="s">
        <v>2</v>
      </c>
      <c r="B132" s="2"/>
      <c r="C132" s="3">
        <f aca="true" t="shared" si="17" ref="C132:C137">D132+E132</f>
        <v>768092</v>
      </c>
      <c r="D132" s="3">
        <f>D133+D134+D135+D136+D137</f>
        <v>768092</v>
      </c>
      <c r="E132" s="3">
        <f>E133+E134</f>
        <v>0</v>
      </c>
      <c r="F132" s="5">
        <f>H132+G132</f>
        <v>48384</v>
      </c>
      <c r="G132" s="5">
        <f>+SUM(G133,G135,G136,G134)</f>
        <v>48384</v>
      </c>
      <c r="H132" s="3">
        <v>0</v>
      </c>
      <c r="I132" s="5">
        <f>+SUM(I133,I134)</f>
        <v>0</v>
      </c>
      <c r="J132" s="5">
        <f>+SUM(J133,J134)</f>
        <v>0</v>
      </c>
      <c r="K132" s="3">
        <v>0</v>
      </c>
      <c r="L132" s="9"/>
    </row>
    <row r="133" spans="1:12" s="55" customFormat="1" ht="65.25" customHeight="1">
      <c r="A133" s="21" t="s">
        <v>89</v>
      </c>
      <c r="B133" s="1" t="s">
        <v>12</v>
      </c>
      <c r="C133" s="5">
        <f t="shared" si="17"/>
        <v>114761</v>
      </c>
      <c r="D133" s="6">
        <f>66528+48233</f>
        <v>114761</v>
      </c>
      <c r="E133" s="6">
        <v>0</v>
      </c>
      <c r="F133" s="3">
        <v>0</v>
      </c>
      <c r="G133" s="4">
        <v>0</v>
      </c>
      <c r="H133" s="4">
        <v>0</v>
      </c>
      <c r="I133" s="5">
        <v>0</v>
      </c>
      <c r="J133" s="4">
        <v>0</v>
      </c>
      <c r="K133" s="6">
        <v>0</v>
      </c>
      <c r="L133" s="2" t="s">
        <v>83</v>
      </c>
    </row>
    <row r="134" spans="1:12" s="55" customFormat="1" ht="66.75" customHeight="1">
      <c r="A134" s="21" t="s">
        <v>90</v>
      </c>
      <c r="B134" s="1" t="s">
        <v>12</v>
      </c>
      <c r="C134" s="5">
        <f t="shared" si="17"/>
        <v>625968</v>
      </c>
      <c r="D134" s="6">
        <f>317520+308448</f>
        <v>625968</v>
      </c>
      <c r="E134" s="27">
        <v>0</v>
      </c>
      <c r="F134" s="3">
        <v>0</v>
      </c>
      <c r="G134" s="4">
        <v>0</v>
      </c>
      <c r="H134" s="4">
        <v>0</v>
      </c>
      <c r="I134" s="5">
        <v>0</v>
      </c>
      <c r="J134" s="4">
        <v>0</v>
      </c>
      <c r="K134" s="6">
        <v>0</v>
      </c>
      <c r="L134" s="2" t="s">
        <v>83</v>
      </c>
    </row>
    <row r="135" spans="1:12" s="55" customFormat="1" ht="55.5" customHeight="1">
      <c r="A135" s="21" t="s">
        <v>113</v>
      </c>
      <c r="B135" s="1" t="s">
        <v>12</v>
      </c>
      <c r="C135" s="5">
        <f t="shared" si="17"/>
        <v>291</v>
      </c>
      <c r="D135" s="6">
        <v>291</v>
      </c>
      <c r="E135" s="27">
        <v>0</v>
      </c>
      <c r="F135" s="3">
        <f>G135+H135</f>
        <v>9828</v>
      </c>
      <c r="G135" s="4">
        <v>9828</v>
      </c>
      <c r="H135" s="4">
        <v>0</v>
      </c>
      <c r="I135" s="5">
        <v>0</v>
      </c>
      <c r="J135" s="4">
        <v>0</v>
      </c>
      <c r="K135" s="6">
        <v>0</v>
      </c>
      <c r="L135" s="2" t="s">
        <v>83</v>
      </c>
    </row>
    <row r="136" spans="1:12" s="55" customFormat="1" ht="56.25" customHeight="1">
      <c r="A136" s="21" t="s">
        <v>114</v>
      </c>
      <c r="B136" s="1" t="s">
        <v>12</v>
      </c>
      <c r="C136" s="5">
        <f t="shared" si="17"/>
        <v>792</v>
      </c>
      <c r="D136" s="6">
        <v>792</v>
      </c>
      <c r="E136" s="27">
        <v>0</v>
      </c>
      <c r="F136" s="3">
        <f>G136+H136</f>
        <v>38556</v>
      </c>
      <c r="G136" s="4">
        <v>38556</v>
      </c>
      <c r="H136" s="4">
        <v>0</v>
      </c>
      <c r="I136" s="5">
        <v>0</v>
      </c>
      <c r="J136" s="4">
        <v>0</v>
      </c>
      <c r="K136" s="6">
        <v>0</v>
      </c>
      <c r="L136" s="2" t="s">
        <v>83</v>
      </c>
    </row>
    <row r="137" spans="1:12" s="55" customFormat="1" ht="81" customHeight="1">
      <c r="A137" s="53" t="s">
        <v>120</v>
      </c>
      <c r="B137" s="1" t="s">
        <v>12</v>
      </c>
      <c r="C137" s="5">
        <f t="shared" si="17"/>
        <v>26280</v>
      </c>
      <c r="D137" s="6">
        <v>26280</v>
      </c>
      <c r="E137" s="27">
        <v>0</v>
      </c>
      <c r="F137" s="3">
        <f>G137+H137</f>
        <v>0</v>
      </c>
      <c r="G137" s="4">
        <v>0</v>
      </c>
      <c r="H137" s="4">
        <v>0</v>
      </c>
      <c r="I137" s="5">
        <v>0</v>
      </c>
      <c r="J137" s="4">
        <v>0</v>
      </c>
      <c r="K137" s="6">
        <v>0</v>
      </c>
      <c r="L137" s="2" t="s">
        <v>83</v>
      </c>
    </row>
    <row r="138" spans="1:12" s="55" customFormat="1" ht="34.5" customHeight="1">
      <c r="A138" s="82" t="s">
        <v>168</v>
      </c>
      <c r="B138" s="82"/>
      <c r="C138" s="82"/>
      <c r="D138" s="82"/>
      <c r="E138" s="82"/>
      <c r="F138" s="82"/>
      <c r="G138" s="82"/>
      <c r="H138" s="82"/>
      <c r="I138" s="82"/>
      <c r="J138" s="82"/>
      <c r="K138" s="82"/>
      <c r="L138" s="82"/>
    </row>
    <row r="139" spans="1:12" s="55" customFormat="1" ht="27.75" customHeight="1">
      <c r="A139" s="75" t="s">
        <v>169</v>
      </c>
      <c r="B139" s="75"/>
      <c r="C139" s="75"/>
      <c r="D139" s="75"/>
      <c r="E139" s="75"/>
      <c r="F139" s="75"/>
      <c r="G139" s="75"/>
      <c r="H139" s="75"/>
      <c r="I139" s="75"/>
      <c r="J139" s="75"/>
      <c r="K139" s="75"/>
      <c r="L139" s="75"/>
    </row>
    <row r="140" spans="1:12" s="55" customFormat="1" ht="18.75" customHeight="1">
      <c r="A140" s="47" t="s">
        <v>63</v>
      </c>
      <c r="B140" s="2"/>
      <c r="C140" s="3">
        <f>D140+E140</f>
        <v>963540</v>
      </c>
      <c r="D140" s="3">
        <f>D142+D143+D144+D149+D154</f>
        <v>963540</v>
      </c>
      <c r="E140" s="3">
        <v>0</v>
      </c>
      <c r="F140" s="5">
        <f>H140+G140</f>
        <v>140770</v>
      </c>
      <c r="G140" s="5">
        <f>+SUM(G142,G143,G149)</f>
        <v>140770</v>
      </c>
      <c r="H140" s="3">
        <v>0</v>
      </c>
      <c r="I140" s="5">
        <f>+SUM(I142,I149)</f>
        <v>0</v>
      </c>
      <c r="J140" s="5">
        <f>+SUM(J142,J149)</f>
        <v>0</v>
      </c>
      <c r="K140" s="3">
        <v>0</v>
      </c>
      <c r="L140" s="9"/>
    </row>
    <row r="141" spans="1:12" s="55" customFormat="1" ht="16.5">
      <c r="A141" s="74" t="s">
        <v>146</v>
      </c>
      <c r="B141" s="74"/>
      <c r="C141" s="74"/>
      <c r="D141" s="74"/>
      <c r="E141" s="74"/>
      <c r="F141" s="74"/>
      <c r="G141" s="74"/>
      <c r="H141" s="74"/>
      <c r="I141" s="74"/>
      <c r="J141" s="74"/>
      <c r="K141" s="74"/>
      <c r="L141" s="74"/>
    </row>
    <row r="142" spans="1:12" s="55" customFormat="1" ht="68.25" customHeight="1">
      <c r="A142" s="21" t="s">
        <v>109</v>
      </c>
      <c r="B142" s="1" t="s">
        <v>12</v>
      </c>
      <c r="C142" s="5">
        <f>D142+E142</f>
        <v>808500</v>
      </c>
      <c r="D142" s="6">
        <f>247500+330000+231000</f>
        <v>808500</v>
      </c>
      <c r="E142" s="6">
        <v>0</v>
      </c>
      <c r="F142" s="3">
        <f>G142+H142</f>
        <v>0</v>
      </c>
      <c r="G142" s="4">
        <v>0</v>
      </c>
      <c r="H142" s="4">
        <v>0</v>
      </c>
      <c r="I142" s="5">
        <v>0</v>
      </c>
      <c r="J142" s="4">
        <v>0</v>
      </c>
      <c r="K142" s="6">
        <v>0</v>
      </c>
      <c r="L142" s="2" t="s">
        <v>83</v>
      </c>
    </row>
    <row r="143" spans="1:12" s="55" customFormat="1" ht="55.5" customHeight="1">
      <c r="A143" s="21" t="s">
        <v>115</v>
      </c>
      <c r="B143" s="1" t="s">
        <v>12</v>
      </c>
      <c r="C143" s="5">
        <f>D143+E143</f>
        <v>5320</v>
      </c>
      <c r="D143" s="6">
        <v>5320</v>
      </c>
      <c r="E143" s="6">
        <v>0</v>
      </c>
      <c r="F143" s="3">
        <f>G143+H143</f>
        <v>61250</v>
      </c>
      <c r="G143" s="4">
        <v>61250</v>
      </c>
      <c r="H143" s="4">
        <v>0</v>
      </c>
      <c r="I143" s="5">
        <v>0</v>
      </c>
      <c r="J143" s="4">
        <v>0</v>
      </c>
      <c r="K143" s="6">
        <v>0</v>
      </c>
      <c r="L143" s="2" t="s">
        <v>83</v>
      </c>
    </row>
    <row r="144" spans="1:12" s="55" customFormat="1" ht="75" customHeight="1">
      <c r="A144" s="21" t="s">
        <v>121</v>
      </c>
      <c r="B144" s="1" t="s">
        <v>12</v>
      </c>
      <c r="C144" s="5">
        <f>D144+E144</f>
        <v>61740</v>
      </c>
      <c r="D144" s="6">
        <v>61740</v>
      </c>
      <c r="E144" s="6">
        <v>0</v>
      </c>
      <c r="F144" s="3">
        <f>G144+H144</f>
        <v>0</v>
      </c>
      <c r="G144" s="4">
        <v>0</v>
      </c>
      <c r="H144" s="4">
        <v>0</v>
      </c>
      <c r="I144" s="5">
        <v>0</v>
      </c>
      <c r="J144" s="4">
        <v>0</v>
      </c>
      <c r="K144" s="6">
        <v>0</v>
      </c>
      <c r="L144" s="2" t="s">
        <v>83</v>
      </c>
    </row>
    <row r="145" spans="1:12" s="55" customFormat="1" ht="12" customHeight="1">
      <c r="A145" s="42"/>
      <c r="B145" s="43"/>
      <c r="C145" s="44"/>
      <c r="D145" s="45"/>
      <c r="E145" s="45"/>
      <c r="F145" s="40"/>
      <c r="G145" s="41"/>
      <c r="H145" s="45"/>
      <c r="I145" s="44"/>
      <c r="J145" s="41"/>
      <c r="K145" s="45"/>
      <c r="L145" s="46"/>
    </row>
    <row r="146" spans="1:15" s="60" customFormat="1" ht="17.25" customHeight="1">
      <c r="A146" s="8"/>
      <c r="B146" s="33"/>
      <c r="C146" s="34"/>
      <c r="D146" s="34"/>
      <c r="E146" s="34"/>
      <c r="F146" s="34"/>
      <c r="G146" s="34"/>
      <c r="H146" s="34"/>
      <c r="I146" s="71" t="s">
        <v>103</v>
      </c>
      <c r="J146" s="71"/>
      <c r="K146" s="71"/>
      <c r="L146" s="71"/>
      <c r="M146" s="33"/>
      <c r="N146" s="59"/>
      <c r="O146" s="33"/>
    </row>
    <row r="147" spans="1:15" s="60" customFormat="1" ht="14.25">
      <c r="A147" s="10">
        <v>1</v>
      </c>
      <c r="B147" s="35">
        <v>2</v>
      </c>
      <c r="C147" s="36">
        <v>3</v>
      </c>
      <c r="D147" s="36">
        <v>4</v>
      </c>
      <c r="E147" s="36">
        <v>5</v>
      </c>
      <c r="F147" s="36">
        <v>6</v>
      </c>
      <c r="G147" s="36">
        <v>7</v>
      </c>
      <c r="H147" s="36">
        <v>8</v>
      </c>
      <c r="I147" s="36">
        <v>9</v>
      </c>
      <c r="J147" s="36">
        <v>10</v>
      </c>
      <c r="K147" s="36">
        <v>11</v>
      </c>
      <c r="L147" s="36">
        <v>12</v>
      </c>
      <c r="M147" s="33"/>
      <c r="N147" s="59"/>
      <c r="O147" s="33"/>
    </row>
    <row r="148" spans="1:12" s="55" customFormat="1" ht="16.5">
      <c r="A148" s="74" t="s">
        <v>147</v>
      </c>
      <c r="B148" s="74"/>
      <c r="C148" s="74"/>
      <c r="D148" s="74"/>
      <c r="E148" s="74"/>
      <c r="F148" s="74"/>
      <c r="G148" s="74"/>
      <c r="H148" s="74"/>
      <c r="I148" s="74"/>
      <c r="J148" s="74"/>
      <c r="K148" s="74"/>
      <c r="L148" s="74"/>
    </row>
    <row r="149" spans="1:12" s="55" customFormat="1" ht="41.25" customHeight="1">
      <c r="A149" s="19" t="s">
        <v>129</v>
      </c>
      <c r="B149" s="1"/>
      <c r="C149" s="5">
        <f>D149+E149</f>
        <v>87500</v>
      </c>
      <c r="D149" s="6">
        <f>+D150+D151+D152</f>
        <v>87500</v>
      </c>
      <c r="E149" s="6">
        <v>0</v>
      </c>
      <c r="F149" s="3">
        <f>+G149+H149</f>
        <v>79520</v>
      </c>
      <c r="G149" s="6">
        <f>+G150+G151+G152</f>
        <v>79520</v>
      </c>
      <c r="H149" s="4">
        <v>0</v>
      </c>
      <c r="I149" s="5">
        <f>+J149+K149</f>
        <v>0</v>
      </c>
      <c r="J149" s="6">
        <f>+J150+J151+J152</f>
        <v>0</v>
      </c>
      <c r="K149" s="6">
        <v>0</v>
      </c>
      <c r="L149" s="2"/>
    </row>
    <row r="150" spans="1:12" s="55" customFormat="1" ht="53.25" customHeight="1">
      <c r="A150" s="69" t="s">
        <v>170</v>
      </c>
      <c r="B150" s="1" t="s">
        <v>12</v>
      </c>
      <c r="C150" s="5">
        <f>+D150+E150</f>
        <v>87500</v>
      </c>
      <c r="D150" s="6">
        <v>87500</v>
      </c>
      <c r="E150" s="6">
        <v>0</v>
      </c>
      <c r="F150" s="3">
        <f>+G150+H150</f>
        <v>0</v>
      </c>
      <c r="G150" s="4">
        <v>0</v>
      </c>
      <c r="H150" s="4">
        <v>0</v>
      </c>
      <c r="I150" s="5">
        <f>+J150+K150</f>
        <v>0</v>
      </c>
      <c r="J150" s="4">
        <v>0</v>
      </c>
      <c r="K150" s="6">
        <v>0</v>
      </c>
      <c r="L150" s="2" t="s">
        <v>83</v>
      </c>
    </row>
    <row r="151" spans="1:12" s="55" customFormat="1" ht="53.25" customHeight="1">
      <c r="A151" s="70" t="s">
        <v>171</v>
      </c>
      <c r="B151" s="1" t="s">
        <v>12</v>
      </c>
      <c r="C151" s="5">
        <f>+D151+E151</f>
        <v>0</v>
      </c>
      <c r="D151" s="6">
        <v>0</v>
      </c>
      <c r="E151" s="6">
        <v>0</v>
      </c>
      <c r="F151" s="3">
        <f>+G151+H151</f>
        <v>74550</v>
      </c>
      <c r="G151" s="4">
        <v>74550</v>
      </c>
      <c r="H151" s="4">
        <v>0</v>
      </c>
      <c r="I151" s="5">
        <f>+J151+K151</f>
        <v>0</v>
      </c>
      <c r="J151" s="4">
        <v>0</v>
      </c>
      <c r="K151" s="6">
        <v>0</v>
      </c>
      <c r="L151" s="2" t="s">
        <v>83</v>
      </c>
    </row>
    <row r="152" spans="1:12" s="55" customFormat="1" ht="53.25" customHeight="1">
      <c r="A152" s="70" t="s">
        <v>172</v>
      </c>
      <c r="B152" s="1" t="s">
        <v>12</v>
      </c>
      <c r="C152" s="5">
        <f>+D152+E152</f>
        <v>0</v>
      </c>
      <c r="D152" s="6">
        <v>0</v>
      </c>
      <c r="E152" s="6">
        <v>0</v>
      </c>
      <c r="F152" s="3">
        <f>+G152+H152</f>
        <v>4970</v>
      </c>
      <c r="G152" s="4">
        <v>4970</v>
      </c>
      <c r="H152" s="4">
        <v>0</v>
      </c>
      <c r="I152" s="5">
        <f>+J152+K152</f>
        <v>0</v>
      </c>
      <c r="J152" s="4">
        <v>0</v>
      </c>
      <c r="K152" s="6">
        <v>0</v>
      </c>
      <c r="L152" s="2" t="s">
        <v>83</v>
      </c>
    </row>
    <row r="153" spans="1:12" s="55" customFormat="1" ht="20.25" customHeight="1">
      <c r="A153" s="73" t="s">
        <v>148</v>
      </c>
      <c r="B153" s="73"/>
      <c r="C153" s="73"/>
      <c r="D153" s="73"/>
      <c r="E153" s="73"/>
      <c r="F153" s="73"/>
      <c r="G153" s="73"/>
      <c r="H153" s="73"/>
      <c r="I153" s="73"/>
      <c r="J153" s="73"/>
      <c r="K153" s="73"/>
      <c r="L153" s="73"/>
    </row>
    <row r="154" spans="1:12" s="55" customFormat="1" ht="78.75" customHeight="1">
      <c r="A154" s="31" t="s">
        <v>122</v>
      </c>
      <c r="B154" s="1" t="s">
        <v>12</v>
      </c>
      <c r="C154" s="5">
        <f>D154+E154</f>
        <v>480</v>
      </c>
      <c r="D154" s="6">
        <v>480</v>
      </c>
      <c r="E154" s="6">
        <v>0</v>
      </c>
      <c r="F154" s="3">
        <f>G154+H154</f>
        <v>0</v>
      </c>
      <c r="G154" s="4">
        <v>0</v>
      </c>
      <c r="H154" s="4">
        <v>0</v>
      </c>
      <c r="I154" s="5">
        <f>J154+K154</f>
        <v>0</v>
      </c>
      <c r="J154" s="4">
        <v>0</v>
      </c>
      <c r="K154" s="6">
        <v>0</v>
      </c>
      <c r="L154" s="2" t="s">
        <v>83</v>
      </c>
    </row>
    <row r="155" spans="1:12" s="61" customFormat="1" ht="18" customHeight="1">
      <c r="A155" s="74" t="s">
        <v>149</v>
      </c>
      <c r="B155" s="74"/>
      <c r="C155" s="74"/>
      <c r="D155" s="74"/>
      <c r="E155" s="74"/>
      <c r="F155" s="74"/>
      <c r="G155" s="74"/>
      <c r="H155" s="74"/>
      <c r="I155" s="74"/>
      <c r="J155" s="74"/>
      <c r="K155" s="74"/>
      <c r="L155" s="74"/>
    </row>
    <row r="156" spans="1:12" s="61" customFormat="1" ht="33.75" customHeight="1">
      <c r="A156" s="82" t="s">
        <v>126</v>
      </c>
      <c r="B156" s="82"/>
      <c r="C156" s="82"/>
      <c r="D156" s="82"/>
      <c r="E156" s="82"/>
      <c r="F156" s="82"/>
      <c r="G156" s="82"/>
      <c r="H156" s="82"/>
      <c r="I156" s="82"/>
      <c r="J156" s="82"/>
      <c r="K156" s="82"/>
      <c r="L156" s="82"/>
    </row>
    <row r="157" spans="1:12" s="61" customFormat="1" ht="32.25" customHeight="1">
      <c r="A157" s="84" t="s">
        <v>127</v>
      </c>
      <c r="B157" s="84"/>
      <c r="C157" s="84"/>
      <c r="D157" s="84"/>
      <c r="E157" s="84"/>
      <c r="F157" s="84"/>
      <c r="G157" s="84"/>
      <c r="H157" s="84"/>
      <c r="I157" s="84"/>
      <c r="J157" s="84"/>
      <c r="K157" s="84"/>
      <c r="L157" s="84"/>
    </row>
    <row r="158" spans="1:12" s="61" customFormat="1" ht="40.5" customHeight="1">
      <c r="A158" s="62" t="s">
        <v>128</v>
      </c>
      <c r="B158" s="1" t="s">
        <v>12</v>
      </c>
      <c r="C158" s="5">
        <f>D158+E158</f>
        <v>1007900</v>
      </c>
      <c r="D158" s="5">
        <v>260900</v>
      </c>
      <c r="E158" s="5">
        <v>747000</v>
      </c>
      <c r="F158" s="5">
        <f>G158+H158</f>
        <v>211000</v>
      </c>
      <c r="G158" s="5">
        <v>211000</v>
      </c>
      <c r="H158" s="5">
        <v>0</v>
      </c>
      <c r="I158" s="5">
        <f>J158+K158</f>
        <v>225137</v>
      </c>
      <c r="J158" s="3">
        <f>ROUND(G158*1.067,0)</f>
        <v>225137</v>
      </c>
      <c r="K158" s="5">
        <v>0</v>
      </c>
      <c r="L158" s="10" t="s">
        <v>48</v>
      </c>
    </row>
    <row r="159" spans="1:12" s="61" customFormat="1" ht="18" customHeight="1">
      <c r="A159" s="74" t="s">
        <v>150</v>
      </c>
      <c r="B159" s="74"/>
      <c r="C159" s="74"/>
      <c r="D159" s="74"/>
      <c r="E159" s="74"/>
      <c r="F159" s="74"/>
      <c r="G159" s="74"/>
      <c r="H159" s="74"/>
      <c r="I159" s="74"/>
      <c r="J159" s="74"/>
      <c r="K159" s="74"/>
      <c r="L159" s="74"/>
    </row>
    <row r="160" spans="1:12" s="55" customFormat="1" ht="20.25" customHeight="1">
      <c r="A160" s="79" t="s">
        <v>157</v>
      </c>
      <c r="B160" s="79"/>
      <c r="C160" s="79"/>
      <c r="D160" s="79"/>
      <c r="E160" s="79"/>
      <c r="F160" s="79"/>
      <c r="G160" s="79"/>
      <c r="H160" s="79"/>
      <c r="I160" s="79"/>
      <c r="J160" s="79"/>
      <c r="K160" s="79"/>
      <c r="L160" s="79"/>
    </row>
    <row r="161" spans="1:12" s="55" customFormat="1" ht="23.25" customHeight="1">
      <c r="A161" s="85" t="s">
        <v>158</v>
      </c>
      <c r="B161" s="85"/>
      <c r="C161" s="85"/>
      <c r="D161" s="85"/>
      <c r="E161" s="85"/>
      <c r="F161" s="85"/>
      <c r="G161" s="85"/>
      <c r="H161" s="85"/>
      <c r="I161" s="85"/>
      <c r="J161" s="85"/>
      <c r="K161" s="85"/>
      <c r="L161" s="85"/>
    </row>
    <row r="162" spans="1:12" s="61" customFormat="1" ht="21.75" customHeight="1">
      <c r="A162" s="20" t="s">
        <v>63</v>
      </c>
      <c r="B162" s="63"/>
      <c r="C162" s="5">
        <f>D162+E162</f>
        <v>57157</v>
      </c>
      <c r="D162" s="5">
        <f>D163+D164</f>
        <v>57157</v>
      </c>
      <c r="E162" s="5">
        <f>E163+E164</f>
        <v>0</v>
      </c>
      <c r="F162" s="5">
        <f>G162+H162</f>
        <v>160000</v>
      </c>
      <c r="G162" s="5">
        <f>G163+G164</f>
        <v>160000</v>
      </c>
      <c r="H162" s="64">
        <v>0</v>
      </c>
      <c r="I162" s="5">
        <f>J162+K162</f>
        <v>170720</v>
      </c>
      <c r="J162" s="5">
        <f>J163+J164</f>
        <v>170720</v>
      </c>
      <c r="K162" s="5">
        <f>K163+K164</f>
        <v>0</v>
      </c>
      <c r="L162" s="63"/>
    </row>
    <row r="163" spans="1:12" s="61" customFormat="1" ht="42" customHeight="1">
      <c r="A163" s="18" t="s">
        <v>159</v>
      </c>
      <c r="B163" s="1" t="s">
        <v>12</v>
      </c>
      <c r="C163" s="5">
        <f>D163+E163</f>
        <v>57157</v>
      </c>
      <c r="D163" s="6">
        <v>57157</v>
      </c>
      <c r="E163" s="6">
        <v>0</v>
      </c>
      <c r="F163" s="5">
        <f>G163+H163</f>
        <v>90000</v>
      </c>
      <c r="G163" s="6">
        <v>90000</v>
      </c>
      <c r="H163" s="6">
        <v>0</v>
      </c>
      <c r="I163" s="5">
        <f>J163+K163</f>
        <v>96030</v>
      </c>
      <c r="J163" s="4">
        <f>ROUND(G163*1.067,0)</f>
        <v>96030</v>
      </c>
      <c r="K163" s="6">
        <v>0</v>
      </c>
      <c r="L163" s="10" t="s">
        <v>48</v>
      </c>
    </row>
    <row r="164" spans="1:12" s="61" customFormat="1" ht="43.5" customHeight="1">
      <c r="A164" s="18" t="s">
        <v>160</v>
      </c>
      <c r="B164" s="1" t="s">
        <v>12</v>
      </c>
      <c r="C164" s="5">
        <f>D164+E164</f>
        <v>0</v>
      </c>
      <c r="D164" s="6">
        <v>0</v>
      </c>
      <c r="E164" s="6">
        <v>0</v>
      </c>
      <c r="F164" s="5">
        <f>G164+H164</f>
        <v>70000</v>
      </c>
      <c r="G164" s="6">
        <v>70000</v>
      </c>
      <c r="H164" s="6">
        <v>0</v>
      </c>
      <c r="I164" s="5">
        <f>J164+K164</f>
        <v>74690</v>
      </c>
      <c r="J164" s="4">
        <f>ROUND(G164*1.067,0)</f>
        <v>74690</v>
      </c>
      <c r="K164" s="6">
        <v>0</v>
      </c>
      <c r="L164" s="10" t="s">
        <v>48</v>
      </c>
    </row>
    <row r="165" spans="1:12" s="61" customFormat="1" ht="18" customHeight="1">
      <c r="A165" s="82" t="s">
        <v>50</v>
      </c>
      <c r="B165" s="82"/>
      <c r="C165" s="82"/>
      <c r="D165" s="82"/>
      <c r="E165" s="82"/>
      <c r="F165" s="82"/>
      <c r="G165" s="82"/>
      <c r="H165" s="82"/>
      <c r="I165" s="82"/>
      <c r="J165" s="82"/>
      <c r="K165" s="82"/>
      <c r="L165" s="82"/>
    </row>
    <row r="166" spans="1:12" s="61" customFormat="1" ht="33.75" customHeight="1">
      <c r="A166" s="75" t="s">
        <v>106</v>
      </c>
      <c r="B166" s="75"/>
      <c r="C166" s="75"/>
      <c r="D166" s="75"/>
      <c r="E166" s="75"/>
      <c r="F166" s="75"/>
      <c r="G166" s="75"/>
      <c r="H166" s="75"/>
      <c r="I166" s="75"/>
      <c r="J166" s="75"/>
      <c r="K166" s="75"/>
      <c r="L166" s="75"/>
    </row>
    <row r="167" spans="1:12" s="61" customFormat="1" ht="23.25" customHeight="1">
      <c r="A167" s="20" t="s">
        <v>63</v>
      </c>
      <c r="B167" s="2"/>
      <c r="C167" s="3">
        <f>D167+E167</f>
        <v>16477514</v>
      </c>
      <c r="D167" s="3">
        <f>D171+D174+D176+D178+D180+D185</f>
        <v>16477514</v>
      </c>
      <c r="E167" s="3">
        <v>0</v>
      </c>
      <c r="F167" s="5">
        <f>G167+H167</f>
        <v>37521885</v>
      </c>
      <c r="G167" s="3">
        <f>G171+G174+G176+G178+G180+G185</f>
        <v>37367273</v>
      </c>
      <c r="H167" s="3">
        <f>H171+H174+H176+H178+H180</f>
        <v>154612</v>
      </c>
      <c r="I167" s="5">
        <f>K167+J167</f>
        <v>160000</v>
      </c>
      <c r="J167" s="3">
        <f>J171+J174+J176+J178+J180</f>
        <v>0</v>
      </c>
      <c r="K167" s="3">
        <f>K171+K174+K176+K178+K180</f>
        <v>160000</v>
      </c>
      <c r="L167" s="9"/>
    </row>
    <row r="168" spans="1:15" s="60" customFormat="1" ht="17.25" customHeight="1">
      <c r="A168" s="8"/>
      <c r="B168" s="33"/>
      <c r="C168" s="34"/>
      <c r="D168" s="34"/>
      <c r="E168" s="34"/>
      <c r="F168" s="34"/>
      <c r="G168" s="34"/>
      <c r="H168" s="34"/>
      <c r="I168" s="71" t="s">
        <v>103</v>
      </c>
      <c r="J168" s="71"/>
      <c r="K168" s="71"/>
      <c r="L168" s="71"/>
      <c r="M168" s="33"/>
      <c r="N168" s="59"/>
      <c r="O168" s="33"/>
    </row>
    <row r="169" spans="1:15" s="60" customFormat="1" ht="14.25">
      <c r="A169" s="10">
        <v>1</v>
      </c>
      <c r="B169" s="35">
        <v>2</v>
      </c>
      <c r="C169" s="36">
        <v>3</v>
      </c>
      <c r="D169" s="36">
        <v>4</v>
      </c>
      <c r="E169" s="36">
        <v>5</v>
      </c>
      <c r="F169" s="36">
        <v>6</v>
      </c>
      <c r="G169" s="36">
        <v>7</v>
      </c>
      <c r="H169" s="36">
        <v>8</v>
      </c>
      <c r="I169" s="36">
        <v>9</v>
      </c>
      <c r="J169" s="36">
        <v>10</v>
      </c>
      <c r="K169" s="36">
        <v>11</v>
      </c>
      <c r="L169" s="36">
        <v>12</v>
      </c>
      <c r="M169" s="33"/>
      <c r="N169" s="59"/>
      <c r="O169" s="33"/>
    </row>
    <row r="170" spans="1:12" s="61" customFormat="1" ht="21.75" customHeight="1">
      <c r="A170" s="83" t="s">
        <v>151</v>
      </c>
      <c r="B170" s="83"/>
      <c r="C170" s="83"/>
      <c r="D170" s="83"/>
      <c r="E170" s="83"/>
      <c r="F170" s="83"/>
      <c r="G170" s="83"/>
      <c r="H170" s="83"/>
      <c r="I170" s="83"/>
      <c r="J170" s="83"/>
      <c r="K170" s="83"/>
      <c r="L170" s="83"/>
    </row>
    <row r="171" spans="1:12" s="61" customFormat="1" ht="45.75" customHeight="1">
      <c r="A171" s="18" t="s">
        <v>72</v>
      </c>
      <c r="B171" s="1" t="s">
        <v>12</v>
      </c>
      <c r="C171" s="5">
        <f>D171+E171</f>
        <v>3624570</v>
      </c>
      <c r="D171" s="65">
        <v>3624570</v>
      </c>
      <c r="E171" s="3">
        <v>0</v>
      </c>
      <c r="F171" s="3">
        <f>G171+H171</f>
        <v>8980337</v>
      </c>
      <c r="G171" s="4">
        <f>3427694+5552643</f>
        <v>8980337</v>
      </c>
      <c r="H171" s="4">
        <v>0</v>
      </c>
      <c r="I171" s="5">
        <v>0</v>
      </c>
      <c r="J171" s="4">
        <v>0</v>
      </c>
      <c r="K171" s="6">
        <v>0</v>
      </c>
      <c r="L171" s="10" t="s">
        <v>48</v>
      </c>
    </row>
    <row r="172" spans="1:12" s="55" customFormat="1" ht="12" customHeight="1">
      <c r="A172" s="42"/>
      <c r="B172" s="43"/>
      <c r="C172" s="44"/>
      <c r="D172" s="45"/>
      <c r="E172" s="45"/>
      <c r="F172" s="40"/>
      <c r="G172" s="41"/>
      <c r="H172" s="45"/>
      <c r="I172" s="44"/>
      <c r="J172" s="41"/>
      <c r="K172" s="45"/>
      <c r="L172" s="46"/>
    </row>
    <row r="173" spans="1:12" s="61" customFormat="1" ht="21.75" customHeight="1">
      <c r="A173" s="83" t="s">
        <v>143</v>
      </c>
      <c r="B173" s="83"/>
      <c r="C173" s="83"/>
      <c r="D173" s="83"/>
      <c r="E173" s="83"/>
      <c r="F173" s="83"/>
      <c r="G173" s="83"/>
      <c r="H173" s="83"/>
      <c r="I173" s="83"/>
      <c r="J173" s="83"/>
      <c r="K173" s="83"/>
      <c r="L173" s="83"/>
    </row>
    <row r="174" spans="1:12" s="61" customFormat="1" ht="43.5" customHeight="1">
      <c r="A174" s="18" t="s">
        <v>58</v>
      </c>
      <c r="B174" s="1" t="s">
        <v>12</v>
      </c>
      <c r="C174" s="5">
        <f>D174+E174</f>
        <v>9714663</v>
      </c>
      <c r="D174" s="6">
        <f>9583246+131417</f>
        <v>9714663</v>
      </c>
      <c r="E174" s="5">
        <v>0</v>
      </c>
      <c r="F174" s="5">
        <f>G174+H174</f>
        <v>24964613</v>
      </c>
      <c r="G174" s="4">
        <f>16020644+8943969</f>
        <v>24964613</v>
      </c>
      <c r="H174" s="4">
        <v>0</v>
      </c>
      <c r="I174" s="5">
        <f>J174+K174</f>
        <v>0</v>
      </c>
      <c r="J174" s="4">
        <v>0</v>
      </c>
      <c r="K174" s="4">
        <v>0</v>
      </c>
      <c r="L174" s="10" t="s">
        <v>48</v>
      </c>
    </row>
    <row r="175" spans="1:12" s="61" customFormat="1" ht="21" customHeight="1">
      <c r="A175" s="83" t="s">
        <v>152</v>
      </c>
      <c r="B175" s="83"/>
      <c r="C175" s="83"/>
      <c r="D175" s="83"/>
      <c r="E175" s="83"/>
      <c r="F175" s="83"/>
      <c r="G175" s="83"/>
      <c r="H175" s="83"/>
      <c r="I175" s="83"/>
      <c r="J175" s="83"/>
      <c r="K175" s="83"/>
      <c r="L175" s="83"/>
    </row>
    <row r="176" spans="1:12" s="61" customFormat="1" ht="43.5" customHeight="1">
      <c r="A176" s="21" t="s">
        <v>59</v>
      </c>
      <c r="B176" s="1" t="s">
        <v>12</v>
      </c>
      <c r="C176" s="5">
        <f>D176+E176</f>
        <v>94003</v>
      </c>
      <c r="D176" s="5">
        <v>94003</v>
      </c>
      <c r="E176" s="5">
        <v>0</v>
      </c>
      <c r="F176" s="3">
        <f>G176+H176</f>
        <v>74666</v>
      </c>
      <c r="G176" s="4">
        <v>74666</v>
      </c>
      <c r="H176" s="4">
        <v>0</v>
      </c>
      <c r="I176" s="5">
        <v>0</v>
      </c>
      <c r="J176" s="4">
        <v>0</v>
      </c>
      <c r="K176" s="6">
        <v>0</v>
      </c>
      <c r="L176" s="10" t="s">
        <v>48</v>
      </c>
    </row>
    <row r="177" spans="1:12" s="61" customFormat="1" ht="21" customHeight="1">
      <c r="A177" s="83" t="s">
        <v>153</v>
      </c>
      <c r="B177" s="83"/>
      <c r="C177" s="83"/>
      <c r="D177" s="83"/>
      <c r="E177" s="83"/>
      <c r="F177" s="83"/>
      <c r="G177" s="83"/>
      <c r="H177" s="83"/>
      <c r="I177" s="83"/>
      <c r="J177" s="83"/>
      <c r="K177" s="83"/>
      <c r="L177" s="83"/>
    </row>
    <row r="178" spans="1:12" s="61" customFormat="1" ht="42" customHeight="1">
      <c r="A178" s="21" t="s">
        <v>49</v>
      </c>
      <c r="B178" s="1" t="s">
        <v>12</v>
      </c>
      <c r="C178" s="5">
        <f>D178+E178</f>
        <v>1439932</v>
      </c>
      <c r="D178" s="5">
        <v>1439932</v>
      </c>
      <c r="E178" s="5">
        <v>0</v>
      </c>
      <c r="F178" s="3">
        <f>G178+H178</f>
        <v>1577457</v>
      </c>
      <c r="G178" s="4">
        <f>1562305+15152</f>
        <v>1577457</v>
      </c>
      <c r="H178" s="4">
        <v>0</v>
      </c>
      <c r="I178" s="5">
        <v>0</v>
      </c>
      <c r="J178" s="3">
        <v>0</v>
      </c>
      <c r="K178" s="5">
        <v>0</v>
      </c>
      <c r="L178" s="10" t="s">
        <v>48</v>
      </c>
    </row>
    <row r="179" spans="1:12" s="61" customFormat="1" ht="18" customHeight="1">
      <c r="A179" s="83" t="s">
        <v>154</v>
      </c>
      <c r="B179" s="83"/>
      <c r="C179" s="83"/>
      <c r="D179" s="83"/>
      <c r="E179" s="83"/>
      <c r="F179" s="83"/>
      <c r="G179" s="83"/>
      <c r="H179" s="83"/>
      <c r="I179" s="83"/>
      <c r="J179" s="83"/>
      <c r="K179" s="83"/>
      <c r="L179" s="83"/>
    </row>
    <row r="180" spans="1:12" s="61" customFormat="1" ht="137.25" customHeight="1">
      <c r="A180" s="66" t="s">
        <v>116</v>
      </c>
      <c r="B180" s="7"/>
      <c r="C180" s="5">
        <f>D180+E180</f>
        <v>254346</v>
      </c>
      <c r="D180" s="5">
        <f>+D181+D182+D183</f>
        <v>254346</v>
      </c>
      <c r="E180" s="5">
        <f>E181+E182+E183</f>
        <v>0</v>
      </c>
      <c r="F180" s="3">
        <f>G180+H180</f>
        <v>424812</v>
      </c>
      <c r="G180" s="5">
        <f>+G181+G182+G15</f>
        <v>270200</v>
      </c>
      <c r="H180" s="5">
        <f>+H181+H182+H183</f>
        <v>154612</v>
      </c>
      <c r="I180" s="5">
        <f>J180+K180</f>
        <v>160000</v>
      </c>
      <c r="J180" s="3">
        <f>J181+J182+J183</f>
        <v>0</v>
      </c>
      <c r="K180" s="3">
        <f>K181+K182+K183</f>
        <v>160000</v>
      </c>
      <c r="L180" s="10" t="s">
        <v>48</v>
      </c>
    </row>
    <row r="181" spans="1:12" s="61" customFormat="1" ht="41.25" customHeight="1">
      <c r="A181" s="7" t="s">
        <v>60</v>
      </c>
      <c r="B181" s="1" t="s">
        <v>12</v>
      </c>
      <c r="C181" s="5">
        <f>D181+E181</f>
        <v>28775</v>
      </c>
      <c r="D181" s="6">
        <v>28775</v>
      </c>
      <c r="E181" s="6">
        <v>0</v>
      </c>
      <c r="F181" s="3">
        <f>+G181+H181</f>
        <v>26400</v>
      </c>
      <c r="G181" s="4">
        <v>26400</v>
      </c>
      <c r="H181" s="4">
        <f>ROUND(E181*1.104,0)</f>
        <v>0</v>
      </c>
      <c r="I181" s="5">
        <f>J181+K181</f>
        <v>0</v>
      </c>
      <c r="J181" s="4">
        <v>0</v>
      </c>
      <c r="K181" s="6">
        <v>0</v>
      </c>
      <c r="L181" s="10" t="s">
        <v>48</v>
      </c>
    </row>
    <row r="182" spans="1:12" s="61" customFormat="1" ht="39.75" customHeight="1">
      <c r="A182" s="7" t="s">
        <v>61</v>
      </c>
      <c r="B182" s="1" t="s">
        <v>12</v>
      </c>
      <c r="C182" s="5">
        <f>D182+E182</f>
        <v>225571</v>
      </c>
      <c r="D182" s="6">
        <v>225571</v>
      </c>
      <c r="E182" s="6">
        <v>0</v>
      </c>
      <c r="F182" s="3">
        <f>+G182+H182</f>
        <v>243800</v>
      </c>
      <c r="G182" s="4">
        <v>243800</v>
      </c>
      <c r="H182" s="4">
        <v>0</v>
      </c>
      <c r="I182" s="5">
        <v>0</v>
      </c>
      <c r="J182" s="4">
        <v>0</v>
      </c>
      <c r="K182" s="6">
        <v>0</v>
      </c>
      <c r="L182" s="10" t="s">
        <v>48</v>
      </c>
    </row>
    <row r="183" spans="1:12" s="61" customFormat="1" ht="36.75" customHeight="1">
      <c r="A183" s="17" t="s">
        <v>62</v>
      </c>
      <c r="B183" s="1" t="s">
        <v>12</v>
      </c>
      <c r="C183" s="5">
        <f>D183+E183</f>
        <v>0</v>
      </c>
      <c r="D183" s="6">
        <v>0</v>
      </c>
      <c r="E183" s="6">
        <v>0</v>
      </c>
      <c r="F183" s="3">
        <f>+G183+H183</f>
        <v>154612</v>
      </c>
      <c r="G183" s="4">
        <v>0</v>
      </c>
      <c r="H183" s="4">
        <f>150000+4612</f>
        <v>154612</v>
      </c>
      <c r="I183" s="5">
        <f>J183+K183</f>
        <v>160000</v>
      </c>
      <c r="J183" s="4">
        <v>0</v>
      </c>
      <c r="K183" s="4">
        <v>160000</v>
      </c>
      <c r="L183" s="10" t="s">
        <v>48</v>
      </c>
    </row>
    <row r="184" spans="1:13" s="61" customFormat="1" ht="17.25" customHeight="1">
      <c r="A184" s="86" t="s">
        <v>155</v>
      </c>
      <c r="B184" s="86"/>
      <c r="C184" s="86"/>
      <c r="D184" s="86"/>
      <c r="E184" s="86"/>
      <c r="F184" s="86"/>
      <c r="G184" s="86"/>
      <c r="H184" s="86"/>
      <c r="I184" s="86"/>
      <c r="J184" s="86"/>
      <c r="K184" s="86"/>
      <c r="L184" s="86"/>
      <c r="M184" s="48"/>
    </row>
    <row r="185" spans="1:12" s="61" customFormat="1" ht="41.25" customHeight="1">
      <c r="A185" s="18" t="s">
        <v>163</v>
      </c>
      <c r="B185" s="1" t="s">
        <v>12</v>
      </c>
      <c r="C185" s="5">
        <f>D185+E185</f>
        <v>1350000</v>
      </c>
      <c r="D185" s="6">
        <v>1350000</v>
      </c>
      <c r="E185" s="6">
        <v>0</v>
      </c>
      <c r="F185" s="3">
        <f>G185+H185</f>
        <v>1500000</v>
      </c>
      <c r="G185" s="4">
        <v>1500000</v>
      </c>
      <c r="H185" s="4">
        <v>0</v>
      </c>
      <c r="I185" s="5">
        <f>J185+K185</f>
        <v>0</v>
      </c>
      <c r="J185" s="4">
        <v>0</v>
      </c>
      <c r="K185" s="4">
        <v>0</v>
      </c>
      <c r="L185" s="10" t="s">
        <v>48</v>
      </c>
    </row>
    <row r="186" spans="1:12" s="61" customFormat="1" ht="18" customHeight="1">
      <c r="A186" s="83" t="s">
        <v>156</v>
      </c>
      <c r="B186" s="83"/>
      <c r="C186" s="83"/>
      <c r="D186" s="83"/>
      <c r="E186" s="83"/>
      <c r="F186" s="83"/>
      <c r="G186" s="83"/>
      <c r="H186" s="83"/>
      <c r="I186" s="83"/>
      <c r="J186" s="83"/>
      <c r="K186" s="83"/>
      <c r="L186" s="83"/>
    </row>
    <row r="187" spans="1:12" s="61" customFormat="1" ht="37.5" customHeight="1">
      <c r="A187" s="79" t="s">
        <v>64</v>
      </c>
      <c r="B187" s="79"/>
      <c r="C187" s="79"/>
      <c r="D187" s="79"/>
      <c r="E187" s="79"/>
      <c r="F187" s="79"/>
      <c r="G187" s="79"/>
      <c r="H187" s="79"/>
      <c r="I187" s="79"/>
      <c r="J187" s="79"/>
      <c r="K187" s="79"/>
      <c r="L187" s="79"/>
    </row>
    <row r="188" spans="1:12" s="61" customFormat="1" ht="32.25" customHeight="1">
      <c r="A188" s="85" t="s">
        <v>65</v>
      </c>
      <c r="B188" s="85"/>
      <c r="C188" s="85"/>
      <c r="D188" s="85"/>
      <c r="E188" s="85"/>
      <c r="F188" s="85"/>
      <c r="G188" s="85"/>
      <c r="H188" s="85"/>
      <c r="I188" s="85"/>
      <c r="J188" s="85"/>
      <c r="K188" s="85"/>
      <c r="L188" s="85"/>
    </row>
    <row r="189" spans="1:12" s="55" customFormat="1" ht="12" customHeight="1">
      <c r="A189" s="42"/>
      <c r="B189" s="43"/>
      <c r="C189" s="44"/>
      <c r="D189" s="45"/>
      <c r="E189" s="45"/>
      <c r="F189" s="40"/>
      <c r="G189" s="41"/>
      <c r="H189" s="45"/>
      <c r="I189" s="44"/>
      <c r="J189" s="41"/>
      <c r="K189" s="45"/>
      <c r="L189" s="46"/>
    </row>
    <row r="190" spans="1:15" s="60" customFormat="1" ht="17.25" customHeight="1">
      <c r="A190" s="8"/>
      <c r="B190" s="33"/>
      <c r="C190" s="34"/>
      <c r="D190" s="34"/>
      <c r="E190" s="34"/>
      <c r="F190" s="34"/>
      <c r="G190" s="34"/>
      <c r="H190" s="34"/>
      <c r="I190" s="71" t="s">
        <v>103</v>
      </c>
      <c r="J190" s="71"/>
      <c r="K190" s="71"/>
      <c r="L190" s="71"/>
      <c r="M190" s="33"/>
      <c r="N190" s="59"/>
      <c r="O190" s="33"/>
    </row>
    <row r="191" spans="1:15" s="60" customFormat="1" ht="14.25">
      <c r="A191" s="10">
        <v>1</v>
      </c>
      <c r="B191" s="35">
        <v>2</v>
      </c>
      <c r="C191" s="36">
        <v>3</v>
      </c>
      <c r="D191" s="36">
        <v>4</v>
      </c>
      <c r="E191" s="36">
        <v>5</v>
      </c>
      <c r="F191" s="36">
        <v>6</v>
      </c>
      <c r="G191" s="36">
        <v>7</v>
      </c>
      <c r="H191" s="36">
        <v>8</v>
      </c>
      <c r="I191" s="36">
        <v>9</v>
      </c>
      <c r="J191" s="36">
        <v>10</v>
      </c>
      <c r="K191" s="36">
        <v>11</v>
      </c>
      <c r="L191" s="36">
        <v>12</v>
      </c>
      <c r="M191" s="33"/>
      <c r="N191" s="59"/>
      <c r="O191" s="33"/>
    </row>
    <row r="192" spans="1:12" s="55" customFormat="1" ht="18.75" customHeight="1">
      <c r="A192" s="13" t="s">
        <v>2</v>
      </c>
      <c r="B192" s="63"/>
      <c r="C192" s="67">
        <f>D192+E192</f>
        <v>1445456</v>
      </c>
      <c r="D192" s="68">
        <f>D193+D194</f>
        <v>1445456</v>
      </c>
      <c r="E192" s="68">
        <f>E193+E194</f>
        <v>0</v>
      </c>
      <c r="F192" s="67">
        <f>G192+H192</f>
        <v>0</v>
      </c>
      <c r="G192" s="68">
        <f>G193+G194</f>
        <v>0</v>
      </c>
      <c r="H192" s="68">
        <v>0</v>
      </c>
      <c r="I192" s="67">
        <v>0</v>
      </c>
      <c r="J192" s="68">
        <v>0</v>
      </c>
      <c r="K192" s="68">
        <f>K193+K194</f>
        <v>0</v>
      </c>
      <c r="L192" s="68">
        <v>0</v>
      </c>
    </row>
    <row r="193" spans="1:12" s="61" customFormat="1" ht="64.5" customHeight="1">
      <c r="A193" s="18" t="s">
        <v>66</v>
      </c>
      <c r="B193" s="1" t="s">
        <v>12</v>
      </c>
      <c r="C193" s="5">
        <f>D193+E193</f>
        <v>220430</v>
      </c>
      <c r="D193" s="6">
        <v>220430</v>
      </c>
      <c r="E193" s="6">
        <v>0</v>
      </c>
      <c r="F193" s="5">
        <f>G193+H193</f>
        <v>0</v>
      </c>
      <c r="G193" s="6">
        <v>0</v>
      </c>
      <c r="H193" s="6">
        <v>0</v>
      </c>
      <c r="I193" s="5">
        <f>J193+K193</f>
        <v>0</v>
      </c>
      <c r="J193" s="6">
        <v>0</v>
      </c>
      <c r="K193" s="6">
        <v>0</v>
      </c>
      <c r="L193" s="10" t="s">
        <v>48</v>
      </c>
    </row>
    <row r="194" spans="1:12" s="55" customFormat="1" ht="93.75" customHeight="1">
      <c r="A194" s="21" t="s">
        <v>84</v>
      </c>
      <c r="B194" s="1" t="s">
        <v>12</v>
      </c>
      <c r="C194" s="5">
        <f>D194+E194</f>
        <v>1225026</v>
      </c>
      <c r="D194" s="6">
        <v>1225026</v>
      </c>
      <c r="E194" s="6">
        <v>0</v>
      </c>
      <c r="F194" s="3">
        <f>+G194+H194</f>
        <v>0</v>
      </c>
      <c r="G194" s="4">
        <v>0</v>
      </c>
      <c r="H194" s="6">
        <v>0</v>
      </c>
      <c r="I194" s="5">
        <f>J194+K194</f>
        <v>0</v>
      </c>
      <c r="J194" s="4">
        <f>ROUND(G194*1.075,0)</f>
        <v>0</v>
      </c>
      <c r="K194" s="6">
        <v>0</v>
      </c>
      <c r="L194" s="10" t="s">
        <v>48</v>
      </c>
    </row>
    <row r="195" ht="15.75" customHeight="1">
      <c r="D195" s="28"/>
    </row>
    <row r="196" spans="1:8" ht="17.25" customHeight="1">
      <c r="A196" s="38" t="s">
        <v>173</v>
      </c>
      <c r="B196" s="38"/>
      <c r="C196" s="38"/>
      <c r="D196" s="38"/>
      <c r="E196" s="38"/>
      <c r="F196" s="38"/>
      <c r="G196" s="38"/>
      <c r="H196" s="38" t="s">
        <v>174</v>
      </c>
    </row>
    <row r="197" spans="1:8" ht="12.75" customHeight="1">
      <c r="A197" s="38"/>
      <c r="B197" s="38"/>
      <c r="C197" s="38"/>
      <c r="D197" s="38"/>
      <c r="E197" s="38"/>
      <c r="F197" s="38"/>
      <c r="G197" s="38"/>
      <c r="H197" s="38"/>
    </row>
    <row r="198" spans="1:8" ht="18.75">
      <c r="A198" s="39" t="s">
        <v>107</v>
      </c>
      <c r="B198" s="38"/>
      <c r="C198" s="38"/>
      <c r="D198" s="38"/>
      <c r="E198" s="38"/>
      <c r="F198" s="38"/>
      <c r="G198" s="38"/>
      <c r="H198" s="38"/>
    </row>
    <row r="199" spans="1:8" ht="21" customHeight="1">
      <c r="A199" s="39" t="s">
        <v>108</v>
      </c>
      <c r="B199" s="38"/>
      <c r="C199" s="38"/>
      <c r="D199" s="38"/>
      <c r="E199" s="38"/>
      <c r="F199" s="38"/>
      <c r="G199" s="38"/>
      <c r="H199" s="38"/>
    </row>
    <row r="201" spans="2:3" ht="12.75">
      <c r="B201" s="11"/>
      <c r="C201" s="37"/>
    </row>
    <row r="202" ht="12.75">
      <c r="C202" s="37"/>
    </row>
    <row r="203" spans="2:3" ht="12.75">
      <c r="B203" s="11"/>
      <c r="C203" s="37"/>
    </row>
  </sheetData>
  <sheetProtection/>
  <mergeCells count="70">
    <mergeCell ref="A155:L155"/>
    <mergeCell ref="I2:K2"/>
    <mergeCell ref="I3:L3"/>
    <mergeCell ref="A179:L179"/>
    <mergeCell ref="A157:L157"/>
    <mergeCell ref="A159:L159"/>
    <mergeCell ref="A124:L124"/>
    <mergeCell ref="A96:L96"/>
    <mergeCell ref="A123:L123"/>
    <mergeCell ref="A21:L21"/>
    <mergeCell ref="A188:L188"/>
    <mergeCell ref="A160:L160"/>
    <mergeCell ref="A161:L161"/>
    <mergeCell ref="A165:L165"/>
    <mergeCell ref="A166:L166"/>
    <mergeCell ref="A177:L177"/>
    <mergeCell ref="A186:L186"/>
    <mergeCell ref="A184:L184"/>
    <mergeCell ref="A187:L187"/>
    <mergeCell ref="A175:L175"/>
    <mergeCell ref="I58:L58"/>
    <mergeCell ref="A173:L173"/>
    <mergeCell ref="A79:L79"/>
    <mergeCell ref="A170:L170"/>
    <mergeCell ref="A95:L95"/>
    <mergeCell ref="A82:L82"/>
    <mergeCell ref="A139:L139"/>
    <mergeCell ref="A156:L156"/>
    <mergeCell ref="A81:L81"/>
    <mergeCell ref="A138:L138"/>
    <mergeCell ref="A119:L119"/>
    <mergeCell ref="A141:L141"/>
    <mergeCell ref="A128:L128"/>
    <mergeCell ref="A118:L118"/>
    <mergeCell ref="A122:L122"/>
    <mergeCell ref="A14:L14"/>
    <mergeCell ref="A126:L126"/>
    <mergeCell ref="A127:L127"/>
    <mergeCell ref="A83:L83"/>
    <mergeCell ref="I25:L25"/>
    <mergeCell ref="A7:L7"/>
    <mergeCell ref="A9:A11"/>
    <mergeCell ref="B9:B11"/>
    <mergeCell ref="C9:E9"/>
    <mergeCell ref="F9:H9"/>
    <mergeCell ref="L9:L11"/>
    <mergeCell ref="C10:C11"/>
    <mergeCell ref="G10:H10"/>
    <mergeCell ref="J10:K10"/>
    <mergeCell ref="F10:F11"/>
    <mergeCell ref="A15:L15"/>
    <mergeCell ref="I9:K9"/>
    <mergeCell ref="I10:I11"/>
    <mergeCell ref="A97:L97"/>
    <mergeCell ref="A78:L78"/>
    <mergeCell ref="A19:L19"/>
    <mergeCell ref="D10:E10"/>
    <mergeCell ref="A20:L20"/>
    <mergeCell ref="I40:L40"/>
    <mergeCell ref="A77:L77"/>
    <mergeCell ref="I146:L146"/>
    <mergeCell ref="I168:L168"/>
    <mergeCell ref="I190:L190"/>
    <mergeCell ref="I73:L73"/>
    <mergeCell ref="I93:L93"/>
    <mergeCell ref="I112:L112"/>
    <mergeCell ref="I130:L130"/>
    <mergeCell ref="A153:L153"/>
    <mergeCell ref="A148:L148"/>
    <mergeCell ref="A120:L120"/>
  </mergeCells>
  <printOptions/>
  <pageMargins left="0.7874015748031497" right="0.23" top="1.03" bottom="0.53" header="0.5118110236220472" footer="0.5118110236220472"/>
  <pageSetup horizontalDpi="600" verticalDpi="600" orientation="landscape" paperSize="9" scale="67" r:id="rId1"/>
  <rowBreaks count="10" manualBreakCount="10">
    <brk id="24" max="11" man="1"/>
    <brk id="38" max="11" man="1"/>
    <brk id="56" max="11" man="1"/>
    <brk id="72" max="11" man="1"/>
    <brk id="92" max="11" man="1"/>
    <brk id="111" max="11" man="1"/>
    <brk id="129" max="11" man="1"/>
    <brk id="145" max="11" man="1"/>
    <brk id="167" max="11" man="1"/>
    <brk id="189"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2017-06-22T14:40:35Z</cp:lastPrinted>
  <dcterms:created xsi:type="dcterms:W3CDTF">1996-10-08T23:32:33Z</dcterms:created>
  <dcterms:modified xsi:type="dcterms:W3CDTF">2017-06-23T08:43:07Z</dcterms:modified>
  <cp:category/>
  <cp:version/>
  <cp:contentType/>
  <cp:contentStatus/>
</cp:coreProperties>
</file>