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080" activeTab="0"/>
  </bookViews>
  <sheets>
    <sheet name="програма 2016 (точно) " sheetId="1" r:id="rId1"/>
  </sheets>
  <definedNames>
    <definedName name="_xlnm.Print_Area" localSheetId="0">'програма 2016 (точно) '!$A$1:$L$93</definedName>
  </definedNames>
  <calcPr fullCalcOnLoad="1"/>
</workbook>
</file>

<file path=xl/sharedStrings.xml><?xml version="1.0" encoding="utf-8"?>
<sst xmlns="http://schemas.openxmlformats.org/spreadsheetml/2006/main" count="175" uniqueCount="84">
  <si>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</si>
  <si>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</si>
  <si>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</si>
  <si>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</si>
  <si>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</si>
  <si>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</si>
  <si>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</si>
  <si>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</si>
  <si>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</si>
  <si>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>відповідальні виконавці</t>
  </si>
  <si>
    <t>2016 рік (план)</t>
  </si>
  <si>
    <t>2018 рік (прогноз)</t>
  </si>
  <si>
    <t>Джерела фінансу-вання</t>
  </si>
  <si>
    <t>2017 рік (прогноз)</t>
  </si>
  <si>
    <t>КТКВК 090412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</si>
  <si>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</si>
  <si>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</si>
  <si>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</si>
  <si>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</si>
  <si>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t>Міський бюджет</t>
  </si>
  <si>
    <t>- надання грошової допомоги на проведення поховання деяких категорій осіб;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</si>
  <si>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</si>
  <si>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</si>
  <si>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</si>
  <si>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- особам, яким виповнюється 100 років (надання одноразової грошової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</si>
  <si>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</si>
  <si>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</si>
  <si>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 xml:space="preserve"> -  громадянам, які постраждали внаслідок Чорнобильської катастрофи категорії 1 та дітям-інвалідам, захворювання яких пов’язане з Чорнобильською катастрофою-мешканцям міста Суми (надання одноразової матеріальної допомоги до 30-х роковин Чорнобильської катастрофи);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</si>
  <si>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гвоздика");</t>
  </si>
  <si>
    <t>ДСЗН Сумської міської ради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</si>
  <si>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поховання).</t>
  </si>
  <si>
    <t>- сім'ям загиблих при виконанні службового обов'язку або померлих в період проходження військової служби під час проведення антитерористичної операції (надання матеріальної допомоги на доукомплектування намогильних споруд);</t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</si>
  <si>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</si>
  <si>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</si>
  <si>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</si>
  <si>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</si>
  <si>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- громадянам, яким виповнилося 100 і більше років – мешканцям міста Суми (щомісячна стипендія);</t>
  </si>
  <si>
    <t>- одиноким громадянам похилого віку, інвалідам (благодійні обіди);</t>
  </si>
  <si>
    <t>- особам з обмеженими фізичними можливостями (оплата послуг з доступу до інформаційної мережі Інтернет);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</si>
  <si>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</si>
  <si>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</si>
  <si>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 xml:space="preserve">- відшкодування витрат                  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 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</si>
  <si>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</t>
  </si>
  <si>
    <t xml:space="preserve">- відшкодування витрат                   КП "Спеціалізований комбінат" та ПП Лорд за організацію та проведення поховання померлого Почесного громадянина міста Суми Крапвченка О.Й. </t>
  </si>
  <si>
    <t>КТКВК 091207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</si>
  <si>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</si>
  <si>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</si>
  <si>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 і природного газу:</t>
    </r>
  </si>
  <si>
    <t>- Почесним громадянам міста Суми (100 % пільги);</t>
  </si>
  <si>
    <t>- Почесним донорам України -мешканцям міста Суми                 (25 % пільги);</t>
  </si>
  <si>
    <t>- сім'ям інвалідів І-ІІ груп по зору - мешканцям міста Суми (50 % пільги);</t>
  </si>
  <si>
    <t>- сім’ям, в яких виховуються онкохворі діти - мешканцям міста Суми (50 % пільги).</t>
  </si>
  <si>
    <t>- інвалідам з дитинства I - II групи та дітям-інвалідам з діагнозом ДЦП - мешканцям міста Суми (50 % пільги).</t>
  </si>
  <si>
    <t>- сім'ям добровольців - учасників антитерористичної операції - мешканцям міста Суми (75% пільги).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</si>
  <si>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водовідведення).</t>
  </si>
  <si>
    <t>КТКВК 090416</t>
  </si>
  <si>
    <r>
      <t>Підпрограма 5. Соціальні пільги та гарантії громадянам, які мають заслуги перед містом та сім'ям загиблих.</t>
    </r>
    <r>
      <rPr>
        <i/>
        <sz val="12"/>
        <rFont val="Times New Roman"/>
        <family val="1"/>
      </rPr>
      <t xml:space="preserve"> </t>
    </r>
  </si>
  <si>
    <t xml:space="preserve">Мета: Встановлення додаткових пільг, забезпечення належного соціального захисту окремих категорій громадян міста. 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</si>
  <si>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</si>
  <si>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</si>
  <si>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- ветеранам підпільно-партизанського руху -мешканцям міста Суми (виплата щомісячної стипендії);</t>
  </si>
  <si>
    <t>- учасникам бойових дій та інвалідам війни, яким виповнилося 95 і більше років – мешканцям міста Суми (щомісячна стипендія);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</si>
  <si>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</si>
  <si>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>- учасникам бойових дій та інвалідам війни з числа осіб, які брали безпосередню участь у бойових діях під час Великої Вітчизняної війни та війни з Японією - мешканцям міста Суми (виплата разової грошової допомоги);</t>
  </si>
  <si>
    <t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</si>
  <si>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</si>
  <si>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</si>
  <si>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</si>
  <si>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інвалідам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України).</t>
  </si>
  <si>
    <t>КТКВК 250380</t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</si>
  <si>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</si>
  <si>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Сумський міський голова</t>
  </si>
  <si>
    <t>О.М.Лисенко</t>
  </si>
  <si>
    <t xml:space="preserve">Виконавець: </t>
  </si>
  <si>
    <t>______________  Масік Т.О.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</si>
  <si>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</si>
  <si>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учасників  антитерористичної операції автомобільним транспортом на автобусних маршрутах загального користування в Сумській області.</t>
    </r>
  </si>
  <si>
    <t>Перелік завдань міської програми  «Місто Суми - територія добра та милосердя» на 2016-2018 роки»</t>
  </si>
  <si>
    <t>від 28 вересня  2016 року № 1101-МР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</si>
  <si>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</si>
  <si>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</si>
  <si>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користування.</t>
  </si>
  <si>
    <t>Додаток 16</t>
  </si>
  <si>
    <t>Продовження додатка 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</si>
</sst>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0" fontId="0" fillId="0" borderId="0" xfId="0" applyNumberForma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2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21" fillId="0" borderId="0" xfId="0" applyFont="1" applyFill="1" applyAlignment="1">
      <alignment horizontal="center" textRotation="180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textRotation="2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/>
    </xf>
    <xf numFmtId="0" fontId="1" fillId="0" borderId="10" xfId="0" applyFont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textRotation="90" wrapText="1"/>
    </xf>
    <xf numFmtId="0" fontId="1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13" fillId="0" borderId="0" xfId="0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SheetLayoutView="100" workbookViewId="0" topLeftCell="A85">
      <selection activeCell="J81" sqref="J81:L81"/>
    </sheetView>
  </sheetViews>
  <sheetFormatPr defaultColWidth="9.140625" defaultRowHeight="12.75"/>
  <cols>
    <col min="1" max="1" width="26.421875" style="5" customWidth="1"/>
    <col min="2" max="2" width="10.421875" style="5" customWidth="1"/>
    <col min="3" max="3" width="15.8515625" style="5" customWidth="1"/>
    <col min="4" max="4" width="15.57421875" style="5" customWidth="1"/>
    <col min="5" max="5" width="14.421875" style="5" customWidth="1"/>
    <col min="6" max="6" width="16.421875" style="6" customWidth="1"/>
    <col min="7" max="7" width="16.00390625" style="6" bestFit="1" customWidth="1"/>
    <col min="8" max="8" width="13.140625" style="6" customWidth="1"/>
    <col min="9" max="9" width="16.7109375" style="6" customWidth="1"/>
    <col min="10" max="10" width="15.8515625" style="6" customWidth="1"/>
    <col min="11" max="11" width="14.00390625" style="6" customWidth="1"/>
    <col min="12" max="12" width="14.00390625" style="5" customWidth="1"/>
    <col min="13" max="16384" width="9.140625" style="5" customWidth="1"/>
  </cols>
  <sheetData>
    <row r="1" spans="1:12" s="8" customFormat="1" ht="16.5">
      <c r="A1" s="10"/>
      <c r="B1" s="10"/>
      <c r="C1" s="10"/>
      <c r="D1" s="10"/>
      <c r="E1" s="10"/>
      <c r="F1" s="11"/>
      <c r="G1" s="11"/>
      <c r="H1" s="11"/>
      <c r="I1" s="83" t="s">
        <v>82</v>
      </c>
      <c r="J1" s="83"/>
      <c r="K1" s="83"/>
      <c r="L1" s="2"/>
    </row>
    <row r="2" spans="6:12" s="8" customFormat="1" ht="114.75" customHeight="1">
      <c r="F2" s="11"/>
      <c r="G2" s="11"/>
      <c r="H2" s="11"/>
      <c r="I2" s="78" t="s">
        <v>79</v>
      </c>
      <c r="J2" s="78"/>
      <c r="K2" s="78"/>
      <c r="L2" s="78"/>
    </row>
    <row r="3" spans="6:12" s="8" customFormat="1" ht="20.25" customHeight="1">
      <c r="F3" s="11"/>
      <c r="G3" s="11"/>
      <c r="H3" s="11"/>
      <c r="I3" s="14" t="s">
        <v>78</v>
      </c>
      <c r="J3" s="15"/>
      <c r="K3" s="15"/>
      <c r="L3" s="16"/>
    </row>
    <row r="4" spans="6:11" s="8" customFormat="1" ht="15.75">
      <c r="F4" s="11"/>
      <c r="G4" s="11"/>
      <c r="H4" s="11"/>
      <c r="I4" s="13"/>
      <c r="J4" s="13"/>
      <c r="K4" s="13"/>
    </row>
    <row r="5" spans="6:11" s="8" customFormat="1" ht="15.75">
      <c r="F5" s="11"/>
      <c r="G5" s="11"/>
      <c r="H5" s="11"/>
      <c r="I5" s="13"/>
      <c r="J5" s="13"/>
      <c r="K5" s="13"/>
    </row>
    <row r="6" spans="6:11" s="8" customFormat="1" ht="15.75">
      <c r="F6" s="11"/>
      <c r="G6" s="11"/>
      <c r="H6" s="11"/>
      <c r="I6" s="13"/>
      <c r="J6" s="13"/>
      <c r="K6" s="13"/>
    </row>
    <row r="7" spans="3:11" s="8" customFormat="1" ht="18" customHeight="1">
      <c r="C7" s="9"/>
      <c r="D7" s="9"/>
      <c r="E7" s="9"/>
      <c r="F7" s="12"/>
      <c r="G7" s="12"/>
      <c r="H7" s="12"/>
      <c r="I7" s="12"/>
      <c r="J7" s="12"/>
      <c r="K7" s="12"/>
    </row>
    <row r="8" spans="1:12" s="8" customFormat="1" ht="31.5" customHeight="1">
      <c r="A8" s="79" t="s">
        <v>77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s="8" customFormat="1" ht="12.75">
      <c r="A9" s="3" t="s">
        <v>5</v>
      </c>
      <c r="F9" s="11"/>
      <c r="G9" s="11"/>
      <c r="H9" s="11"/>
      <c r="I9" s="11"/>
      <c r="J9" s="11"/>
      <c r="K9" s="11"/>
      <c r="L9" s="8" t="s">
        <v>4</v>
      </c>
    </row>
    <row r="10" spans="1:12" s="8" customFormat="1" ht="18.75" customHeight="1">
      <c r="A10" s="74" t="s">
        <v>0</v>
      </c>
      <c r="B10" s="74" t="s">
        <v>12</v>
      </c>
      <c r="C10" s="80" t="s">
        <v>10</v>
      </c>
      <c r="D10" s="80"/>
      <c r="E10" s="80"/>
      <c r="F10" s="80" t="s">
        <v>13</v>
      </c>
      <c r="G10" s="80"/>
      <c r="H10" s="80"/>
      <c r="I10" s="80" t="s">
        <v>11</v>
      </c>
      <c r="J10" s="80"/>
      <c r="K10" s="80"/>
      <c r="L10" s="74" t="s">
        <v>9</v>
      </c>
    </row>
    <row r="11" spans="1:12" s="8" customFormat="1" ht="33" customHeight="1">
      <c r="A11" s="74"/>
      <c r="B11" s="74"/>
      <c r="C11" s="77" t="s">
        <v>6</v>
      </c>
      <c r="D11" s="74" t="s">
        <v>1</v>
      </c>
      <c r="E11" s="74"/>
      <c r="F11" s="77" t="s">
        <v>6</v>
      </c>
      <c r="G11" s="74" t="s">
        <v>1</v>
      </c>
      <c r="H11" s="74"/>
      <c r="I11" s="77" t="s">
        <v>6</v>
      </c>
      <c r="J11" s="74" t="s">
        <v>1</v>
      </c>
      <c r="K11" s="74"/>
      <c r="L11" s="74"/>
    </row>
    <row r="12" spans="1:12" s="8" customFormat="1" ht="39" customHeight="1">
      <c r="A12" s="74"/>
      <c r="B12" s="74"/>
      <c r="C12" s="77"/>
      <c r="D12" s="18" t="s">
        <v>7</v>
      </c>
      <c r="E12" s="18" t="s">
        <v>8</v>
      </c>
      <c r="F12" s="77"/>
      <c r="G12" s="18" t="s">
        <v>7</v>
      </c>
      <c r="H12" s="18" t="s">
        <v>8</v>
      </c>
      <c r="I12" s="77"/>
      <c r="J12" s="18" t="s">
        <v>7</v>
      </c>
      <c r="K12" s="18" t="s">
        <v>8</v>
      </c>
      <c r="L12" s="74"/>
    </row>
    <row r="13" spans="1:12" ht="14.2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  <c r="I13" s="47">
        <v>9</v>
      </c>
      <c r="J13" s="48">
        <v>10</v>
      </c>
      <c r="K13" s="48">
        <v>11</v>
      </c>
      <c r="L13" s="48">
        <v>12</v>
      </c>
    </row>
    <row r="14" spans="1:12" ht="33.75" customHeight="1">
      <c r="A14" s="44" t="s">
        <v>2</v>
      </c>
      <c r="B14" s="44"/>
      <c r="C14" s="4">
        <f>29590244+96460+19941+100000+1149360+60000+32000+34450+6624+2678</f>
        <v>31091757</v>
      </c>
      <c r="D14" s="4">
        <f>28808244+96460+19941+100000+1149360+60000+32000+34450+6624+2678</f>
        <v>30309757</v>
      </c>
      <c r="E14" s="4">
        <f>747000</f>
        <v>747000</v>
      </c>
      <c r="F14" s="4">
        <f>8342893+16799+2956</f>
        <v>8362648</v>
      </c>
      <c r="G14" s="4">
        <f>8304253+16799+2956</f>
        <v>8324008</v>
      </c>
      <c r="H14" s="4">
        <v>0</v>
      </c>
      <c r="I14" s="4">
        <f>8968611+18059+3178</f>
        <v>8989848</v>
      </c>
      <c r="J14" s="4">
        <f>8927073+18059+3178</f>
        <v>8948310</v>
      </c>
      <c r="K14" s="4">
        <v>0</v>
      </c>
      <c r="L14" s="49"/>
    </row>
    <row r="15" spans="1:12" ht="22.5" customHeight="1">
      <c r="A15" s="75" t="s">
        <v>14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24" customHeight="1">
      <c r="A16" s="72" t="s">
        <v>15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21.75" customHeight="1">
      <c r="A17" s="73" t="s">
        <v>16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32.25" customHeight="1">
      <c r="A18" s="50" t="s">
        <v>3</v>
      </c>
      <c r="B18" s="7"/>
      <c r="C18" s="1">
        <f>D18+E18</f>
        <v>6128282</v>
      </c>
      <c r="D18" s="1">
        <f>D19+D35+124140+97047+15000</f>
        <v>6128282</v>
      </c>
      <c r="E18" s="1">
        <v>0</v>
      </c>
      <c r="F18" s="1">
        <f>+G18</f>
        <v>3306167</v>
      </c>
      <c r="G18" s="1">
        <f>380632+2925535</f>
        <v>3306167</v>
      </c>
      <c r="H18" s="4">
        <v>0</v>
      </c>
      <c r="I18" s="1">
        <f>+J18</f>
        <v>3554131</v>
      </c>
      <c r="J18" s="1">
        <v>3554131</v>
      </c>
      <c r="K18" s="4">
        <v>0</v>
      </c>
      <c r="L18" s="51"/>
    </row>
    <row r="19" spans="1:12" ht="48.75" customHeight="1">
      <c r="A19" s="49" t="s">
        <v>17</v>
      </c>
      <c r="B19" s="17"/>
      <c r="C19" s="1">
        <f aca="true" t="shared" si="0" ref="C19:C30">D19+E19</f>
        <v>5489579</v>
      </c>
      <c r="D19" s="1">
        <f>SUM(D20,D21,D22,D25,D26,D27,D28,D29,D30,D31,D34)</f>
        <v>5489579</v>
      </c>
      <c r="E19" s="1">
        <f>SUM(E20:E21)</f>
        <v>0</v>
      </c>
      <c r="F19" s="4">
        <f aca="true" t="shared" si="1" ref="F19:K19">+SUM(F20,F21,F22,F26)</f>
        <v>2771924</v>
      </c>
      <c r="G19" s="4">
        <f t="shared" si="1"/>
        <v>2771924</v>
      </c>
      <c r="H19" s="4">
        <f t="shared" si="1"/>
        <v>0</v>
      </c>
      <c r="I19" s="4">
        <f t="shared" si="1"/>
        <v>2979819</v>
      </c>
      <c r="J19" s="4">
        <f t="shared" si="1"/>
        <v>2979819</v>
      </c>
      <c r="K19" s="4">
        <f t="shared" si="1"/>
        <v>0</v>
      </c>
      <c r="L19" s="52"/>
    </row>
    <row r="20" spans="1:12" ht="59.25" customHeight="1">
      <c r="A20" s="53" t="s">
        <v>18</v>
      </c>
      <c r="B20" s="18" t="s">
        <v>19</v>
      </c>
      <c r="C20" s="1">
        <f t="shared" si="0"/>
        <v>2190000</v>
      </c>
      <c r="D20" s="19">
        <f>1690000+500000</f>
        <v>2190000</v>
      </c>
      <c r="E20" s="19">
        <v>0</v>
      </c>
      <c r="F20" s="4">
        <f>+G20+H20</f>
        <v>2417760</v>
      </c>
      <c r="G20" s="20">
        <f>ROUND(D20*1.104,0)</f>
        <v>2417760</v>
      </c>
      <c r="H20" s="19">
        <v>0</v>
      </c>
      <c r="I20" s="1">
        <f>J20+K20</f>
        <v>2599092</v>
      </c>
      <c r="J20" s="20">
        <f>ROUND(G20*1.075,0)</f>
        <v>2599092</v>
      </c>
      <c r="K20" s="19">
        <v>0</v>
      </c>
      <c r="L20" s="31" t="s">
        <v>23</v>
      </c>
    </row>
    <row r="21" spans="1:12" ht="45" customHeight="1">
      <c r="A21" s="54" t="s">
        <v>20</v>
      </c>
      <c r="B21" s="18" t="s">
        <v>19</v>
      </c>
      <c r="C21" s="1">
        <f t="shared" si="0"/>
        <v>316773</v>
      </c>
      <c r="D21" s="19">
        <f>115770+201003</f>
        <v>316773</v>
      </c>
      <c r="E21" s="19">
        <v>0</v>
      </c>
      <c r="F21" s="4">
        <f>+G21+H21</f>
        <v>349717</v>
      </c>
      <c r="G21" s="20">
        <f>ROUND(D21*1.104,0)</f>
        <v>349717</v>
      </c>
      <c r="H21" s="19">
        <v>0</v>
      </c>
      <c r="I21" s="1">
        <f>J21+K21</f>
        <v>375946</v>
      </c>
      <c r="J21" s="20">
        <f>ROUND(G21*1.075,0)</f>
        <v>375946</v>
      </c>
      <c r="K21" s="19">
        <v>0</v>
      </c>
      <c r="L21" s="31" t="s">
        <v>23</v>
      </c>
    </row>
    <row r="22" spans="1:12" ht="135" customHeight="1">
      <c r="A22" s="55" t="s">
        <v>21</v>
      </c>
      <c r="B22" s="18" t="s">
        <v>19</v>
      </c>
      <c r="C22" s="4">
        <f t="shared" si="0"/>
        <v>1087970</v>
      </c>
      <c r="D22" s="20">
        <f>957060+96460+34450</f>
        <v>1087970</v>
      </c>
      <c r="E22" s="27">
        <v>0</v>
      </c>
      <c r="F22" s="4">
        <v>0</v>
      </c>
      <c r="G22" s="20">
        <v>0</v>
      </c>
      <c r="H22" s="19">
        <v>0</v>
      </c>
      <c r="I22" s="1">
        <v>0</v>
      </c>
      <c r="J22" s="20">
        <v>0</v>
      </c>
      <c r="K22" s="19">
        <v>0</v>
      </c>
      <c r="L22" s="31" t="s">
        <v>23</v>
      </c>
    </row>
    <row r="23" spans="1:13" s="16" customFormat="1" ht="25.5" customHeight="1">
      <c r="A23" s="21"/>
      <c r="B23" s="22"/>
      <c r="C23" s="23"/>
      <c r="D23" s="24"/>
      <c r="E23" s="24"/>
      <c r="F23" s="25"/>
      <c r="G23" s="26"/>
      <c r="H23" s="26"/>
      <c r="I23" s="25"/>
      <c r="J23" s="84" t="s">
        <v>83</v>
      </c>
      <c r="K23" s="84"/>
      <c r="L23" s="84"/>
      <c r="M23" s="71"/>
    </row>
    <row r="24" spans="1:12" s="16" customFormat="1" ht="18.75" customHeight="1">
      <c r="A24" s="47">
        <v>1</v>
      </c>
      <c r="B24" s="47">
        <v>2</v>
      </c>
      <c r="C24" s="47">
        <v>3</v>
      </c>
      <c r="D24" s="47">
        <v>4</v>
      </c>
      <c r="E24" s="47">
        <v>5</v>
      </c>
      <c r="F24" s="47">
        <v>6</v>
      </c>
      <c r="G24" s="47">
        <v>7</v>
      </c>
      <c r="H24" s="47">
        <v>8</v>
      </c>
      <c r="I24" s="47">
        <v>9</v>
      </c>
      <c r="J24" s="48">
        <v>10</v>
      </c>
      <c r="K24" s="48">
        <v>11</v>
      </c>
      <c r="L24" s="48">
        <v>12</v>
      </c>
    </row>
    <row r="25" spans="1:12" ht="75" customHeight="1">
      <c r="A25" s="53" t="s">
        <v>22</v>
      </c>
      <c r="B25" s="18" t="s">
        <v>19</v>
      </c>
      <c r="C25" s="4">
        <f t="shared" si="0"/>
        <v>150000</v>
      </c>
      <c r="D25" s="20">
        <v>150000</v>
      </c>
      <c r="E25" s="27">
        <v>0</v>
      </c>
      <c r="F25" s="4">
        <v>0</v>
      </c>
      <c r="G25" s="20">
        <v>0</v>
      </c>
      <c r="H25" s="19">
        <v>0</v>
      </c>
      <c r="I25" s="1">
        <v>0</v>
      </c>
      <c r="J25" s="20">
        <v>0</v>
      </c>
      <c r="K25" s="19">
        <v>0</v>
      </c>
      <c r="L25" s="31" t="s">
        <v>23</v>
      </c>
    </row>
    <row r="26" spans="1:12" ht="51" customHeight="1">
      <c r="A26" s="53" t="s">
        <v>24</v>
      </c>
      <c r="B26" s="18" t="s">
        <v>19</v>
      </c>
      <c r="C26" s="4">
        <f t="shared" si="0"/>
        <v>4028</v>
      </c>
      <c r="D26" s="20">
        <v>4028</v>
      </c>
      <c r="E26" s="20">
        <v>0</v>
      </c>
      <c r="F26" s="4">
        <f>+G26+H26</f>
        <v>4447</v>
      </c>
      <c r="G26" s="20">
        <f>ROUND(D26*1.104,0)</f>
        <v>4447</v>
      </c>
      <c r="H26" s="19">
        <v>0</v>
      </c>
      <c r="I26" s="1">
        <f>J26+K26</f>
        <v>4781</v>
      </c>
      <c r="J26" s="20">
        <f>ROUND(G26*1.075,0)</f>
        <v>4781</v>
      </c>
      <c r="K26" s="19">
        <v>0</v>
      </c>
      <c r="L26" s="31" t="s">
        <v>23</v>
      </c>
    </row>
    <row r="27" spans="1:12" ht="115.5" customHeight="1">
      <c r="A27" s="53" t="s">
        <v>25</v>
      </c>
      <c r="B27" s="18" t="s">
        <v>19</v>
      </c>
      <c r="C27" s="4">
        <f t="shared" si="0"/>
        <v>190000</v>
      </c>
      <c r="D27" s="20">
        <f>130000+60000</f>
        <v>190000</v>
      </c>
      <c r="E27" s="20">
        <v>0</v>
      </c>
      <c r="F27" s="4">
        <f>G27+H27</f>
        <v>0</v>
      </c>
      <c r="G27" s="20">
        <v>0</v>
      </c>
      <c r="H27" s="19">
        <v>0</v>
      </c>
      <c r="I27" s="1">
        <f>J27+K27</f>
        <v>0</v>
      </c>
      <c r="J27" s="20">
        <v>0</v>
      </c>
      <c r="K27" s="19">
        <v>0</v>
      </c>
      <c r="L27" s="31" t="s">
        <v>23</v>
      </c>
    </row>
    <row r="28" spans="1:12" ht="73.5" customHeight="1">
      <c r="A28" s="53" t="s">
        <v>26</v>
      </c>
      <c r="B28" s="18" t="s">
        <v>19</v>
      </c>
      <c r="C28" s="4">
        <f t="shared" si="0"/>
        <v>3680</v>
      </c>
      <c r="D28" s="20">
        <v>3680</v>
      </c>
      <c r="E28" s="20">
        <v>0</v>
      </c>
      <c r="F28" s="4">
        <f>G28+H28</f>
        <v>0</v>
      </c>
      <c r="G28" s="20">
        <v>0</v>
      </c>
      <c r="H28" s="19">
        <v>0</v>
      </c>
      <c r="I28" s="1">
        <f>J28+K28</f>
        <v>0</v>
      </c>
      <c r="J28" s="20">
        <v>0</v>
      </c>
      <c r="K28" s="19">
        <v>0</v>
      </c>
      <c r="L28" s="31" t="s">
        <v>23</v>
      </c>
    </row>
    <row r="29" spans="1:12" ht="132.75" customHeight="1">
      <c r="A29" s="56" t="s">
        <v>27</v>
      </c>
      <c r="B29" s="18" t="s">
        <v>19</v>
      </c>
      <c r="C29" s="4">
        <f t="shared" si="0"/>
        <v>350611</v>
      </c>
      <c r="D29" s="20">
        <v>350611</v>
      </c>
      <c r="E29" s="20">
        <v>0</v>
      </c>
      <c r="F29" s="4">
        <f>G29+H29</f>
        <v>0</v>
      </c>
      <c r="G29" s="20">
        <v>0</v>
      </c>
      <c r="H29" s="19">
        <v>0</v>
      </c>
      <c r="I29" s="1">
        <f>J29+K29</f>
        <v>0</v>
      </c>
      <c r="J29" s="20">
        <v>0</v>
      </c>
      <c r="K29" s="19">
        <v>0</v>
      </c>
      <c r="L29" s="31" t="s">
        <v>23</v>
      </c>
    </row>
    <row r="30" spans="1:12" ht="119.25" customHeight="1">
      <c r="A30" s="45" t="s">
        <v>28</v>
      </c>
      <c r="B30" s="18" t="s">
        <v>19</v>
      </c>
      <c r="C30" s="1">
        <f t="shared" si="0"/>
        <v>27216</v>
      </c>
      <c r="D30" s="19">
        <v>27216</v>
      </c>
      <c r="E30" s="19">
        <v>0</v>
      </c>
      <c r="F30" s="1">
        <f>G30+H30</f>
        <v>0</v>
      </c>
      <c r="G30" s="19">
        <v>0</v>
      </c>
      <c r="H30" s="19">
        <v>0</v>
      </c>
      <c r="I30" s="1">
        <f>J30+K30</f>
        <v>0</v>
      </c>
      <c r="J30" s="19">
        <v>0</v>
      </c>
      <c r="K30" s="19">
        <v>0</v>
      </c>
      <c r="L30" s="31" t="s">
        <v>23</v>
      </c>
    </row>
    <row r="31" spans="1:15" s="16" customFormat="1" ht="123" customHeight="1">
      <c r="A31" s="53" t="s">
        <v>31</v>
      </c>
      <c r="B31" s="18" t="s">
        <v>19</v>
      </c>
      <c r="C31" s="1">
        <f>D31+E31</f>
        <v>19941</v>
      </c>
      <c r="D31" s="19">
        <v>19941</v>
      </c>
      <c r="E31" s="19">
        <v>0</v>
      </c>
      <c r="F31" s="4">
        <v>0</v>
      </c>
      <c r="G31" s="20">
        <v>0</v>
      </c>
      <c r="H31" s="19">
        <v>0</v>
      </c>
      <c r="I31" s="1">
        <v>0</v>
      </c>
      <c r="J31" s="20">
        <v>0</v>
      </c>
      <c r="K31" s="19">
        <v>0</v>
      </c>
      <c r="L31" s="31" t="s">
        <v>23</v>
      </c>
      <c r="M31" s="28"/>
      <c r="O31" s="29"/>
    </row>
    <row r="32" spans="1:12" s="71" customFormat="1" ht="25.5" customHeight="1">
      <c r="A32" s="21"/>
      <c r="B32" s="22"/>
      <c r="C32" s="23"/>
      <c r="D32" s="24"/>
      <c r="E32" s="24"/>
      <c r="F32" s="25"/>
      <c r="G32" s="26"/>
      <c r="H32" s="26"/>
      <c r="I32" s="25"/>
      <c r="J32" s="84" t="s">
        <v>83</v>
      </c>
      <c r="K32" s="84"/>
      <c r="L32" s="84"/>
    </row>
    <row r="33" spans="1:12" s="16" customFormat="1" ht="18.75" customHeight="1">
      <c r="A33" s="47">
        <v>1</v>
      </c>
      <c r="B33" s="47">
        <v>2</v>
      </c>
      <c r="C33" s="47">
        <v>3</v>
      </c>
      <c r="D33" s="47">
        <v>4</v>
      </c>
      <c r="E33" s="47">
        <v>5</v>
      </c>
      <c r="F33" s="47">
        <v>6</v>
      </c>
      <c r="G33" s="47">
        <v>7</v>
      </c>
      <c r="H33" s="47">
        <v>8</v>
      </c>
      <c r="I33" s="47">
        <v>9</v>
      </c>
      <c r="J33" s="48">
        <v>10</v>
      </c>
      <c r="K33" s="48">
        <v>11</v>
      </c>
      <c r="L33" s="48">
        <v>12</v>
      </c>
    </row>
    <row r="34" spans="1:13" s="16" customFormat="1" ht="205.5" customHeight="1">
      <c r="A34" s="32" t="s">
        <v>30</v>
      </c>
      <c r="B34" s="18" t="s">
        <v>19</v>
      </c>
      <c r="C34" s="1">
        <f aca="true" t="shared" si="2" ref="C34:C42">D34+E34</f>
        <v>1149360</v>
      </c>
      <c r="D34" s="19">
        <v>1149360</v>
      </c>
      <c r="E34" s="19">
        <v>0</v>
      </c>
      <c r="F34" s="4">
        <f>+G34+H34</f>
        <v>0</v>
      </c>
      <c r="G34" s="20">
        <v>0</v>
      </c>
      <c r="H34" s="19">
        <v>0</v>
      </c>
      <c r="I34" s="1">
        <f>J34+K34</f>
        <v>0</v>
      </c>
      <c r="J34" s="20">
        <v>0</v>
      </c>
      <c r="K34" s="19">
        <v>0</v>
      </c>
      <c r="L34" s="31" t="s">
        <v>29</v>
      </c>
      <c r="M34" s="30"/>
    </row>
    <row r="35" spans="1:15" s="16" customFormat="1" ht="54" customHeight="1">
      <c r="A35" s="57" t="s">
        <v>32</v>
      </c>
      <c r="B35" s="33"/>
      <c r="C35" s="1">
        <f t="shared" si="2"/>
        <v>402516</v>
      </c>
      <c r="D35" s="1">
        <f>D36+D37+D38+D39+D40+D41+D42+D45+D46+D47</f>
        <v>402516</v>
      </c>
      <c r="E35" s="1">
        <f>E36+E37+E38+E39+E40+E41</f>
        <v>0</v>
      </c>
      <c r="F35" s="4">
        <f>SUM(F36,F37,F38,F39,F40,F41,F42,F45,F46,F47)</f>
        <v>380632</v>
      </c>
      <c r="G35" s="4">
        <f>SUM(G36,G37,G38,G39,G40,G41,G42,G45,G46,G47)</f>
        <v>380632</v>
      </c>
      <c r="H35" s="4">
        <f>SUM(H36,H37,H38,H39,H40,H41)</f>
        <v>0</v>
      </c>
      <c r="I35" s="4">
        <f>SUM(I36,I37,I38,I39,I40,I41,I42,I45,I46,I47)</f>
        <v>409180</v>
      </c>
      <c r="J35" s="4">
        <f>SUM(J36,J37,J38,J39,J40,J41,J42,J45,J46,J47)</f>
        <v>409180</v>
      </c>
      <c r="K35" s="4">
        <f>SUM(K36,K37,K38,K39,K40,K41)</f>
        <v>0</v>
      </c>
      <c r="L35" s="58"/>
      <c r="M35" s="34"/>
      <c r="O35" s="29"/>
    </row>
    <row r="36" spans="1:15" s="16" customFormat="1" ht="57" customHeight="1">
      <c r="A36" s="59" t="s">
        <v>33</v>
      </c>
      <c r="B36" s="18" t="s">
        <v>19</v>
      </c>
      <c r="C36" s="1">
        <f t="shared" si="2"/>
        <v>4500</v>
      </c>
      <c r="D36" s="19">
        <v>4500</v>
      </c>
      <c r="E36" s="19">
        <v>0</v>
      </c>
      <c r="F36" s="4">
        <f aca="true" t="shared" si="3" ref="F36:F41">+G36+H36</f>
        <v>4968</v>
      </c>
      <c r="G36" s="20">
        <f aca="true" t="shared" si="4" ref="G36:G41">ROUND(D36*1.104,0)</f>
        <v>4968</v>
      </c>
      <c r="H36" s="19">
        <v>0</v>
      </c>
      <c r="I36" s="1">
        <f aca="true" t="shared" si="5" ref="I36:I41">J36+K36</f>
        <v>5341</v>
      </c>
      <c r="J36" s="20">
        <f aca="true" t="shared" si="6" ref="J36:J41">ROUND(G36*1.075,0)</f>
        <v>5341</v>
      </c>
      <c r="K36" s="19">
        <v>0</v>
      </c>
      <c r="L36" s="31" t="s">
        <v>23</v>
      </c>
      <c r="M36" s="35"/>
      <c r="O36" s="29"/>
    </row>
    <row r="37" spans="1:15" s="16" customFormat="1" ht="60.75" customHeight="1">
      <c r="A37" s="45" t="s">
        <v>34</v>
      </c>
      <c r="B37" s="18" t="s">
        <v>19</v>
      </c>
      <c r="C37" s="1">
        <f t="shared" si="2"/>
        <v>103404</v>
      </c>
      <c r="D37" s="19">
        <v>103404</v>
      </c>
      <c r="E37" s="19">
        <v>0</v>
      </c>
      <c r="F37" s="4">
        <f t="shared" si="3"/>
        <v>114158</v>
      </c>
      <c r="G37" s="20">
        <f t="shared" si="4"/>
        <v>114158</v>
      </c>
      <c r="H37" s="19">
        <v>0</v>
      </c>
      <c r="I37" s="1">
        <f t="shared" si="5"/>
        <v>122720</v>
      </c>
      <c r="J37" s="20">
        <f t="shared" si="6"/>
        <v>122720</v>
      </c>
      <c r="K37" s="19">
        <v>0</v>
      </c>
      <c r="L37" s="31" t="s">
        <v>35</v>
      </c>
      <c r="M37" s="36"/>
      <c r="O37" s="29"/>
    </row>
    <row r="38" spans="1:15" s="16" customFormat="1" ht="54" customHeight="1">
      <c r="A38" s="59" t="s">
        <v>36</v>
      </c>
      <c r="B38" s="18" t="s">
        <v>19</v>
      </c>
      <c r="C38" s="1">
        <f t="shared" si="2"/>
        <v>22694</v>
      </c>
      <c r="D38" s="19">
        <v>22694</v>
      </c>
      <c r="E38" s="19">
        <v>0</v>
      </c>
      <c r="F38" s="4">
        <f t="shared" si="3"/>
        <v>25054</v>
      </c>
      <c r="G38" s="20">
        <f t="shared" si="4"/>
        <v>25054</v>
      </c>
      <c r="H38" s="19">
        <v>0</v>
      </c>
      <c r="I38" s="1">
        <f t="shared" si="5"/>
        <v>26933</v>
      </c>
      <c r="J38" s="20">
        <f t="shared" si="6"/>
        <v>26933</v>
      </c>
      <c r="K38" s="19">
        <v>0</v>
      </c>
      <c r="L38" s="31" t="s">
        <v>23</v>
      </c>
      <c r="M38" s="37"/>
      <c r="O38" s="29"/>
    </row>
    <row r="39" spans="1:18" s="16" customFormat="1" ht="45.75" customHeight="1">
      <c r="A39" s="54" t="s">
        <v>37</v>
      </c>
      <c r="B39" s="18" t="s">
        <v>19</v>
      </c>
      <c r="C39" s="1">
        <f t="shared" si="2"/>
        <v>177851</v>
      </c>
      <c r="D39" s="19">
        <f>86981+90870</f>
        <v>177851</v>
      </c>
      <c r="E39" s="19">
        <v>0</v>
      </c>
      <c r="F39" s="4">
        <f t="shared" si="3"/>
        <v>196348</v>
      </c>
      <c r="G39" s="20">
        <f t="shared" si="4"/>
        <v>196348</v>
      </c>
      <c r="H39" s="19">
        <v>0</v>
      </c>
      <c r="I39" s="1">
        <f t="shared" si="5"/>
        <v>211074</v>
      </c>
      <c r="J39" s="20">
        <f t="shared" si="6"/>
        <v>211074</v>
      </c>
      <c r="K39" s="19">
        <v>0</v>
      </c>
      <c r="L39" s="31" t="s">
        <v>23</v>
      </c>
      <c r="M39" s="37"/>
      <c r="O39" s="29"/>
      <c r="P39" s="38"/>
      <c r="R39" s="38"/>
    </row>
    <row r="40" spans="1:15" s="16" customFormat="1" ht="66" customHeight="1">
      <c r="A40" s="60" t="s">
        <v>38</v>
      </c>
      <c r="B40" s="18" t="s">
        <v>19</v>
      </c>
      <c r="C40" s="1">
        <f t="shared" si="2"/>
        <v>30600</v>
      </c>
      <c r="D40" s="19">
        <v>30600</v>
      </c>
      <c r="E40" s="19">
        <v>0</v>
      </c>
      <c r="F40" s="4">
        <f t="shared" si="3"/>
        <v>33782</v>
      </c>
      <c r="G40" s="20">
        <f t="shared" si="4"/>
        <v>33782</v>
      </c>
      <c r="H40" s="19">
        <v>0</v>
      </c>
      <c r="I40" s="1">
        <f t="shared" si="5"/>
        <v>36316</v>
      </c>
      <c r="J40" s="20">
        <f t="shared" si="6"/>
        <v>36316</v>
      </c>
      <c r="K40" s="19">
        <v>0</v>
      </c>
      <c r="L40" s="31" t="s">
        <v>23</v>
      </c>
      <c r="M40" s="37"/>
      <c r="N40" s="39"/>
      <c r="O40" s="29"/>
    </row>
    <row r="41" spans="1:15" s="16" customFormat="1" ht="78" customHeight="1">
      <c r="A41" s="59" t="s">
        <v>39</v>
      </c>
      <c r="B41" s="18" t="s">
        <v>19</v>
      </c>
      <c r="C41" s="1">
        <f t="shared" si="2"/>
        <v>5726</v>
      </c>
      <c r="D41" s="19">
        <v>5726</v>
      </c>
      <c r="E41" s="19">
        <v>0</v>
      </c>
      <c r="F41" s="4">
        <f t="shared" si="3"/>
        <v>6322</v>
      </c>
      <c r="G41" s="20">
        <f t="shared" si="4"/>
        <v>6322</v>
      </c>
      <c r="H41" s="19">
        <v>0</v>
      </c>
      <c r="I41" s="1">
        <f t="shared" si="5"/>
        <v>6796</v>
      </c>
      <c r="J41" s="20">
        <f t="shared" si="6"/>
        <v>6796</v>
      </c>
      <c r="K41" s="19">
        <v>0</v>
      </c>
      <c r="L41" s="31" t="s">
        <v>23</v>
      </c>
      <c r="M41" s="35"/>
      <c r="O41" s="29"/>
    </row>
    <row r="42" spans="1:15" s="16" customFormat="1" ht="65.25" customHeight="1">
      <c r="A42" s="61" t="s">
        <v>40</v>
      </c>
      <c r="B42" s="18" t="s">
        <v>19</v>
      </c>
      <c r="C42" s="1">
        <f t="shared" si="2"/>
        <v>24192</v>
      </c>
      <c r="D42" s="19">
        <f>6624+17568</f>
        <v>24192</v>
      </c>
      <c r="E42" s="19">
        <v>0</v>
      </c>
      <c r="F42" s="4">
        <f>+G42+H42</f>
        <v>0</v>
      </c>
      <c r="G42" s="20">
        <v>0</v>
      </c>
      <c r="H42" s="19">
        <v>0</v>
      </c>
      <c r="I42" s="1">
        <f>J42+K42</f>
        <v>0</v>
      </c>
      <c r="J42" s="20">
        <f>ROUND(G42*1.075,0)</f>
        <v>0</v>
      </c>
      <c r="K42" s="19">
        <v>0</v>
      </c>
      <c r="L42" s="31" t="s">
        <v>23</v>
      </c>
      <c r="M42" s="35"/>
      <c r="O42" s="29"/>
    </row>
    <row r="43" spans="1:12" s="71" customFormat="1" ht="25.5" customHeight="1">
      <c r="A43" s="21"/>
      <c r="B43" s="22"/>
      <c r="C43" s="23"/>
      <c r="D43" s="24"/>
      <c r="E43" s="24"/>
      <c r="F43" s="25"/>
      <c r="G43" s="26"/>
      <c r="H43" s="26"/>
      <c r="I43" s="25"/>
      <c r="J43" s="84" t="s">
        <v>83</v>
      </c>
      <c r="K43" s="84"/>
      <c r="L43" s="84"/>
    </row>
    <row r="44" spans="1:12" s="16" customFormat="1" ht="18.75" customHeight="1">
      <c r="A44" s="47">
        <v>1</v>
      </c>
      <c r="B44" s="47">
        <v>2</v>
      </c>
      <c r="C44" s="47">
        <v>3</v>
      </c>
      <c r="D44" s="47">
        <v>4</v>
      </c>
      <c r="E44" s="47">
        <v>5</v>
      </c>
      <c r="F44" s="47">
        <v>6</v>
      </c>
      <c r="G44" s="47">
        <v>7</v>
      </c>
      <c r="H44" s="47">
        <v>8</v>
      </c>
      <c r="I44" s="47">
        <v>9</v>
      </c>
      <c r="J44" s="48">
        <v>10</v>
      </c>
      <c r="K44" s="48">
        <v>11</v>
      </c>
      <c r="L44" s="48">
        <v>12</v>
      </c>
    </row>
    <row r="45" spans="1:15" s="16" customFormat="1" ht="95.25" customHeight="1">
      <c r="A45" s="65" t="s">
        <v>41</v>
      </c>
      <c r="B45" s="18" t="s">
        <v>19</v>
      </c>
      <c r="C45" s="1">
        <f>D45+E45</f>
        <v>10688</v>
      </c>
      <c r="D45" s="19">
        <v>10688</v>
      </c>
      <c r="E45" s="19">
        <v>0</v>
      </c>
      <c r="F45" s="4">
        <f>+G45+H45</f>
        <v>0</v>
      </c>
      <c r="G45" s="20">
        <v>0</v>
      </c>
      <c r="H45" s="19">
        <v>0</v>
      </c>
      <c r="I45" s="1">
        <f>J45+K45</f>
        <v>0</v>
      </c>
      <c r="J45" s="20">
        <f>ROUND(G45*1.075,0)</f>
        <v>0</v>
      </c>
      <c r="K45" s="19">
        <v>0</v>
      </c>
      <c r="L45" s="31" t="s">
        <v>35</v>
      </c>
      <c r="M45" s="35"/>
      <c r="O45" s="29"/>
    </row>
    <row r="46" spans="1:15" s="16" customFormat="1" ht="117" customHeight="1">
      <c r="A46" s="59" t="s">
        <v>42</v>
      </c>
      <c r="B46" s="18" t="s">
        <v>19</v>
      </c>
      <c r="C46" s="1">
        <f>D46+E46</f>
        <v>12000</v>
      </c>
      <c r="D46" s="19">
        <v>12000</v>
      </c>
      <c r="E46" s="19">
        <v>0</v>
      </c>
      <c r="F46" s="4">
        <f>+G46+H46</f>
        <v>0</v>
      </c>
      <c r="G46" s="20">
        <v>0</v>
      </c>
      <c r="H46" s="19">
        <v>0</v>
      </c>
      <c r="I46" s="1">
        <f>J46+K46</f>
        <v>0</v>
      </c>
      <c r="J46" s="20">
        <v>0</v>
      </c>
      <c r="K46" s="19">
        <v>0</v>
      </c>
      <c r="L46" s="31" t="s">
        <v>35</v>
      </c>
      <c r="M46" s="35"/>
      <c r="O46" s="29"/>
    </row>
    <row r="47" spans="1:15" s="16" customFormat="1" ht="96.75" customHeight="1">
      <c r="A47" s="65" t="s">
        <v>43</v>
      </c>
      <c r="B47" s="18" t="s">
        <v>19</v>
      </c>
      <c r="C47" s="1">
        <f>D47+E47</f>
        <v>10861</v>
      </c>
      <c r="D47" s="19">
        <v>10861</v>
      </c>
      <c r="E47" s="19">
        <v>0</v>
      </c>
      <c r="F47" s="4">
        <f>+G47+H47</f>
        <v>0</v>
      </c>
      <c r="G47" s="20">
        <v>0</v>
      </c>
      <c r="H47" s="19">
        <v>0</v>
      </c>
      <c r="I47" s="1">
        <f>J47+K47</f>
        <v>0</v>
      </c>
      <c r="J47" s="20">
        <f>ROUND(G47*1.075,0)</f>
        <v>0</v>
      </c>
      <c r="K47" s="19">
        <v>0</v>
      </c>
      <c r="L47" s="31" t="s">
        <v>35</v>
      </c>
      <c r="M47" s="35"/>
      <c r="O47" s="29"/>
    </row>
    <row r="48" spans="1:15" s="16" customFormat="1" ht="24.75" customHeight="1">
      <c r="A48" s="75" t="s">
        <v>44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40"/>
      <c r="O48" s="29"/>
    </row>
    <row r="49" spans="1:15" s="16" customFormat="1" ht="36" customHeight="1">
      <c r="A49" s="76" t="s">
        <v>45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41"/>
      <c r="O49" s="29"/>
    </row>
    <row r="50" spans="1:15" s="16" customFormat="1" ht="33" customHeight="1">
      <c r="A50" s="73" t="s">
        <v>46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O50" s="29"/>
    </row>
    <row r="51" spans="1:15" s="16" customFormat="1" ht="56.25" customHeight="1">
      <c r="A51" s="66" t="s">
        <v>47</v>
      </c>
      <c r="B51" s="33"/>
      <c r="C51" s="1">
        <f>D51+E51</f>
        <v>2482439</v>
      </c>
      <c r="D51" s="1">
        <f>D52+D53+D54+D55+D56+D59+D60</f>
        <v>2482439</v>
      </c>
      <c r="E51" s="1">
        <f>SUM(E52,E53,E54,E55,E56,E59)</f>
        <v>0</v>
      </c>
      <c r="F51" s="1">
        <f>G51+H51</f>
        <v>2151384</v>
      </c>
      <c r="G51" s="1">
        <f>SUM(G52,G53,G54,G55,G56,G59)</f>
        <v>2151384</v>
      </c>
      <c r="H51" s="1">
        <f>SUM(H52,H53,H54,H55,H56,H59)</f>
        <v>0</v>
      </c>
      <c r="I51" s="1">
        <f aca="true" t="shared" si="7" ref="I51:I56">J51+K51</f>
        <v>2312738</v>
      </c>
      <c r="J51" s="1">
        <f>SUM(J52,J53,J54,J55,J56,J59)</f>
        <v>2312738</v>
      </c>
      <c r="K51" s="1">
        <f>SUM(K52,K53,K54,K55,K56,K59)</f>
        <v>0</v>
      </c>
      <c r="L51" s="58"/>
      <c r="M51" s="35"/>
      <c r="O51" s="29"/>
    </row>
    <row r="52" spans="1:16" s="16" customFormat="1" ht="38.25">
      <c r="A52" s="60" t="s">
        <v>48</v>
      </c>
      <c r="B52" s="18" t="s">
        <v>19</v>
      </c>
      <c r="C52" s="1">
        <f aca="true" t="shared" si="8" ref="C52:C60">D52+E52</f>
        <v>10338</v>
      </c>
      <c r="D52" s="19">
        <v>10338</v>
      </c>
      <c r="E52" s="19">
        <v>0</v>
      </c>
      <c r="F52" s="4">
        <f>+G52+H52</f>
        <v>11413</v>
      </c>
      <c r="G52" s="20">
        <f>ROUND(D52*1.104,0)</f>
        <v>11413</v>
      </c>
      <c r="H52" s="19">
        <v>0</v>
      </c>
      <c r="I52" s="1">
        <f t="shared" si="7"/>
        <v>12269</v>
      </c>
      <c r="J52" s="20">
        <f>ROUND(G52*1.075,0)</f>
        <v>12269</v>
      </c>
      <c r="K52" s="19">
        <v>0</v>
      </c>
      <c r="L52" s="31" t="s">
        <v>23</v>
      </c>
      <c r="M52" s="42"/>
      <c r="N52" s="43"/>
      <c r="O52" s="39"/>
      <c r="P52" s="29"/>
    </row>
    <row r="53" spans="1:15" s="16" customFormat="1" ht="45.75" customHeight="1">
      <c r="A53" s="60" t="s">
        <v>49</v>
      </c>
      <c r="B53" s="18" t="s">
        <v>19</v>
      </c>
      <c r="C53" s="1">
        <f t="shared" si="8"/>
        <v>772764</v>
      </c>
      <c r="D53" s="19">
        <v>772764</v>
      </c>
      <c r="E53" s="19">
        <v>0</v>
      </c>
      <c r="F53" s="4">
        <f>+G53+H53</f>
        <v>853131</v>
      </c>
      <c r="G53" s="20">
        <f>ROUND(D53*1.104,0)</f>
        <v>853131</v>
      </c>
      <c r="H53" s="19">
        <v>0</v>
      </c>
      <c r="I53" s="1">
        <f t="shared" si="7"/>
        <v>917116</v>
      </c>
      <c r="J53" s="20">
        <f>ROUND(G53*1.075,0)</f>
        <v>917116</v>
      </c>
      <c r="K53" s="19">
        <v>0</v>
      </c>
      <c r="L53" s="31" t="s">
        <v>23</v>
      </c>
      <c r="M53" s="35"/>
      <c r="O53" s="29"/>
    </row>
    <row r="54" spans="1:15" s="16" customFormat="1" ht="42" customHeight="1">
      <c r="A54" s="60" t="s">
        <v>50</v>
      </c>
      <c r="B54" s="18" t="s">
        <v>19</v>
      </c>
      <c r="C54" s="1">
        <f t="shared" si="8"/>
        <v>433577</v>
      </c>
      <c r="D54" s="19">
        <v>433577</v>
      </c>
      <c r="E54" s="19">
        <v>0</v>
      </c>
      <c r="F54" s="4">
        <f>+G54+H54</f>
        <v>478669</v>
      </c>
      <c r="G54" s="20">
        <f>ROUND(D54*1.104,0)</f>
        <v>478669</v>
      </c>
      <c r="H54" s="19">
        <v>0</v>
      </c>
      <c r="I54" s="1">
        <f t="shared" si="7"/>
        <v>514569</v>
      </c>
      <c r="J54" s="20">
        <f>ROUND(G54*1.075,0)</f>
        <v>514569</v>
      </c>
      <c r="K54" s="19">
        <v>0</v>
      </c>
      <c r="L54" s="31" t="s">
        <v>23</v>
      </c>
      <c r="M54" s="34"/>
      <c r="O54" s="29"/>
    </row>
    <row r="55" spans="1:15" s="16" customFormat="1" ht="41.25" customHeight="1">
      <c r="A55" s="60" t="s">
        <v>51</v>
      </c>
      <c r="B55" s="18" t="s">
        <v>19</v>
      </c>
      <c r="C55" s="1">
        <f t="shared" si="8"/>
        <v>166331</v>
      </c>
      <c r="D55" s="19">
        <f>15217+151114</f>
        <v>166331</v>
      </c>
      <c r="E55" s="19">
        <v>0</v>
      </c>
      <c r="F55" s="4">
        <f>+G55+H55</f>
        <v>183629</v>
      </c>
      <c r="G55" s="20">
        <f>ROUND(D55*1.104,0)</f>
        <v>183629</v>
      </c>
      <c r="H55" s="19">
        <v>0</v>
      </c>
      <c r="I55" s="1">
        <f t="shared" si="7"/>
        <v>197401</v>
      </c>
      <c r="J55" s="20">
        <f>ROUND(G55*1.075,0)</f>
        <v>197401</v>
      </c>
      <c r="K55" s="19">
        <v>0</v>
      </c>
      <c r="L55" s="31" t="s">
        <v>23</v>
      </c>
      <c r="M55" s="35"/>
      <c r="O55" s="29"/>
    </row>
    <row r="56" spans="1:15" s="16" customFormat="1" ht="54.75" customHeight="1">
      <c r="A56" s="59" t="s">
        <v>52</v>
      </c>
      <c r="B56" s="18" t="s">
        <v>19</v>
      </c>
      <c r="C56" s="1">
        <f t="shared" si="8"/>
        <v>565708</v>
      </c>
      <c r="D56" s="19">
        <v>565708</v>
      </c>
      <c r="E56" s="19">
        <v>0</v>
      </c>
      <c r="F56" s="4">
        <f>+G56+H56</f>
        <v>624542</v>
      </c>
      <c r="G56" s="20">
        <f>ROUND(D56*1.104,0)</f>
        <v>624542</v>
      </c>
      <c r="H56" s="19">
        <v>0</v>
      </c>
      <c r="I56" s="1">
        <f t="shared" si="7"/>
        <v>671383</v>
      </c>
      <c r="J56" s="20">
        <f>ROUND(G56*1.075,0)</f>
        <v>671383</v>
      </c>
      <c r="K56" s="19">
        <v>0</v>
      </c>
      <c r="L56" s="31" t="s">
        <v>23</v>
      </c>
      <c r="M56" s="37"/>
      <c r="O56" s="29"/>
    </row>
    <row r="57" spans="1:13" s="16" customFormat="1" ht="25.5" customHeight="1">
      <c r="A57" s="21"/>
      <c r="B57" s="22"/>
      <c r="C57" s="23"/>
      <c r="D57" s="24"/>
      <c r="E57" s="24"/>
      <c r="F57" s="25"/>
      <c r="G57" s="26"/>
      <c r="H57" s="26"/>
      <c r="I57" s="25"/>
      <c r="J57" s="84" t="s">
        <v>83</v>
      </c>
      <c r="K57" s="84"/>
      <c r="L57" s="84"/>
      <c r="M57" s="71"/>
    </row>
    <row r="58" spans="1:12" s="16" customFormat="1" ht="18.75" customHeight="1">
      <c r="A58" s="47">
        <v>1</v>
      </c>
      <c r="B58" s="47">
        <v>2</v>
      </c>
      <c r="C58" s="47">
        <v>3</v>
      </c>
      <c r="D58" s="47">
        <v>4</v>
      </c>
      <c r="E58" s="47">
        <v>5</v>
      </c>
      <c r="F58" s="47">
        <v>6</v>
      </c>
      <c r="G58" s="47">
        <v>7</v>
      </c>
      <c r="H58" s="47">
        <v>8</v>
      </c>
      <c r="I58" s="47">
        <v>9</v>
      </c>
      <c r="J58" s="48">
        <v>10</v>
      </c>
      <c r="K58" s="48">
        <v>11</v>
      </c>
      <c r="L58" s="48">
        <v>12</v>
      </c>
    </row>
    <row r="59" spans="1:15" s="16" customFormat="1" ht="118.5" customHeight="1">
      <c r="A59" s="45" t="s">
        <v>54</v>
      </c>
      <c r="B59" s="18" t="s">
        <v>19</v>
      </c>
      <c r="C59" s="1">
        <f t="shared" si="8"/>
        <v>513197</v>
      </c>
      <c r="D59" s="19">
        <v>513197</v>
      </c>
      <c r="E59" s="19">
        <v>0</v>
      </c>
      <c r="F59" s="4">
        <v>0</v>
      </c>
      <c r="G59" s="20">
        <v>0</v>
      </c>
      <c r="H59" s="19">
        <v>0</v>
      </c>
      <c r="I59" s="1">
        <v>0</v>
      </c>
      <c r="J59" s="20">
        <v>0</v>
      </c>
      <c r="K59" s="19">
        <v>0</v>
      </c>
      <c r="L59" s="31" t="s">
        <v>23</v>
      </c>
      <c r="M59" s="37"/>
      <c r="O59" s="29"/>
    </row>
    <row r="60" spans="1:15" s="16" customFormat="1" ht="60.75" customHeight="1">
      <c r="A60" s="45" t="s">
        <v>53</v>
      </c>
      <c r="B60" s="18" t="s">
        <v>19</v>
      </c>
      <c r="C60" s="1">
        <f t="shared" si="8"/>
        <v>20524</v>
      </c>
      <c r="D60" s="19">
        <f>-15217+35741</f>
        <v>20524</v>
      </c>
      <c r="E60" s="19">
        <v>0</v>
      </c>
      <c r="F60" s="4">
        <v>0</v>
      </c>
      <c r="G60" s="20">
        <v>0</v>
      </c>
      <c r="H60" s="19">
        <v>0</v>
      </c>
      <c r="I60" s="1">
        <v>0</v>
      </c>
      <c r="J60" s="20">
        <v>0</v>
      </c>
      <c r="K60" s="19">
        <v>0</v>
      </c>
      <c r="L60" s="31" t="s">
        <v>23</v>
      </c>
      <c r="M60" s="37"/>
      <c r="O60" s="29"/>
    </row>
    <row r="61" spans="1:12" ht="22.5" customHeight="1">
      <c r="A61" s="75" t="s">
        <v>55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 ht="22.5" customHeight="1">
      <c r="A62" s="72" t="s">
        <v>56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25.5" customHeight="1">
      <c r="A63" s="73" t="s">
        <v>57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30" customHeight="1">
      <c r="A64" s="50" t="s">
        <v>3</v>
      </c>
      <c r="B64" s="7"/>
      <c r="C64" s="1">
        <f>+D64+E64</f>
        <v>1696483</v>
      </c>
      <c r="D64" s="1">
        <f>439789+D65</f>
        <v>1696483</v>
      </c>
      <c r="E64" s="1">
        <v>0</v>
      </c>
      <c r="F64" s="1">
        <f>+G64+H64</f>
        <v>1112974</v>
      </c>
      <c r="G64" s="1">
        <f>485527+G65</f>
        <v>1112974</v>
      </c>
      <c r="H64" s="4">
        <v>0</v>
      </c>
      <c r="I64" s="1">
        <f>+J64</f>
        <v>1196447</v>
      </c>
      <c r="J64" s="1">
        <f>521942+J65</f>
        <v>1196447</v>
      </c>
      <c r="K64" s="4">
        <v>0</v>
      </c>
      <c r="L64" s="51"/>
    </row>
    <row r="65" spans="1:12" ht="54" customHeight="1">
      <c r="A65" s="67" t="s">
        <v>58</v>
      </c>
      <c r="B65" s="18"/>
      <c r="C65" s="1">
        <f>E65+D65</f>
        <v>1256694</v>
      </c>
      <c r="D65" s="1">
        <f>D66+D67+D68+D69+D73+D74+D70+D75+D76+D77</f>
        <v>1256694</v>
      </c>
      <c r="E65" s="1">
        <f>SUM(E66,E67,E68)</f>
        <v>0</v>
      </c>
      <c r="F65" s="1">
        <f>H65+G65</f>
        <v>627447</v>
      </c>
      <c r="G65" s="1">
        <f>G66+G67+G68+G69+G73+G74+G70</f>
        <v>627447</v>
      </c>
      <c r="H65" s="1">
        <f>SUM(H66,H67,H68)</f>
        <v>0</v>
      </c>
      <c r="I65" s="1">
        <f>K65+J65</f>
        <v>674505</v>
      </c>
      <c r="J65" s="1">
        <f>J66+J67+J68+J69+J73+J74+J70</f>
        <v>674505</v>
      </c>
      <c r="K65" s="1">
        <f>SUM(K66,K67,K68)</f>
        <v>0</v>
      </c>
      <c r="L65" s="31" t="s">
        <v>23</v>
      </c>
    </row>
    <row r="66" spans="1:12" ht="90" customHeight="1">
      <c r="A66" s="59" t="s">
        <v>59</v>
      </c>
      <c r="B66" s="18" t="s">
        <v>19</v>
      </c>
      <c r="C66" s="1">
        <f>D66+E66</f>
        <v>41162</v>
      </c>
      <c r="D66" s="19">
        <v>41162</v>
      </c>
      <c r="E66" s="19">
        <v>0</v>
      </c>
      <c r="F66" s="4">
        <f>+G66+H66</f>
        <v>45443</v>
      </c>
      <c r="G66" s="20">
        <f>ROUND(D66*1.104,0)</f>
        <v>45443</v>
      </c>
      <c r="H66" s="19">
        <v>0</v>
      </c>
      <c r="I66" s="1">
        <f>J66+K66</f>
        <v>48851</v>
      </c>
      <c r="J66" s="20">
        <f>ROUND(G66*1.075,0)</f>
        <v>48851</v>
      </c>
      <c r="K66" s="19">
        <v>0</v>
      </c>
      <c r="L66" s="31" t="s">
        <v>23</v>
      </c>
    </row>
    <row r="67" spans="1:12" ht="51.75" customHeight="1">
      <c r="A67" s="53" t="s">
        <v>60</v>
      </c>
      <c r="B67" s="18" t="s">
        <v>19</v>
      </c>
      <c r="C67" s="1">
        <f>D67+E67</f>
        <v>82111</v>
      </c>
      <c r="D67" s="19">
        <v>82111</v>
      </c>
      <c r="E67" s="19">
        <v>0</v>
      </c>
      <c r="F67" s="4">
        <f>+G67+H67</f>
        <v>90651</v>
      </c>
      <c r="G67" s="20">
        <f>ROUND(D67*1.104,0)</f>
        <v>90651</v>
      </c>
      <c r="H67" s="19">
        <v>0</v>
      </c>
      <c r="I67" s="1">
        <f>J67+K67</f>
        <v>97450</v>
      </c>
      <c r="J67" s="20">
        <f>ROUND(G67*1.075,0)</f>
        <v>97450</v>
      </c>
      <c r="K67" s="19">
        <v>0</v>
      </c>
      <c r="L67" s="31" t="s">
        <v>23</v>
      </c>
    </row>
    <row r="68" spans="1:12" ht="68.25" customHeight="1">
      <c r="A68" s="59" t="s">
        <v>61</v>
      </c>
      <c r="B68" s="18" t="s">
        <v>19</v>
      </c>
      <c r="C68" s="1">
        <f aca="true" t="shared" si="9" ref="C68:C76">D68+E68</f>
        <v>53555</v>
      </c>
      <c r="D68" s="19">
        <v>53555</v>
      </c>
      <c r="E68" s="19">
        <v>0</v>
      </c>
      <c r="F68" s="4">
        <f aca="true" t="shared" si="10" ref="F68:F76">+G68+H68</f>
        <v>59125</v>
      </c>
      <c r="G68" s="20">
        <f>ROUND(D68*1.104,0)</f>
        <v>59125</v>
      </c>
      <c r="H68" s="19">
        <v>0</v>
      </c>
      <c r="I68" s="1">
        <f aca="true" t="shared" si="11" ref="I68:I76">J68+K68</f>
        <v>63559</v>
      </c>
      <c r="J68" s="20">
        <f>ROUND(G68*1.075,0)</f>
        <v>63559</v>
      </c>
      <c r="K68" s="19">
        <v>0</v>
      </c>
      <c r="L68" s="31" t="s">
        <v>23</v>
      </c>
    </row>
    <row r="69" spans="1:12" ht="107.25" customHeight="1">
      <c r="A69" s="45" t="s">
        <v>62</v>
      </c>
      <c r="B69" s="18" t="s">
        <v>19</v>
      </c>
      <c r="C69" s="1">
        <f t="shared" si="9"/>
        <v>391511</v>
      </c>
      <c r="D69" s="19">
        <f>375326+13507+2678</f>
        <v>391511</v>
      </c>
      <c r="E69" s="19">
        <v>0</v>
      </c>
      <c r="F69" s="4">
        <f t="shared" si="10"/>
        <v>432228</v>
      </c>
      <c r="G69" s="20">
        <f>ROUND(D69*1.104,0)</f>
        <v>432228</v>
      </c>
      <c r="H69" s="19">
        <v>0</v>
      </c>
      <c r="I69" s="1">
        <f t="shared" si="11"/>
        <v>464645</v>
      </c>
      <c r="J69" s="20">
        <f>ROUND(G69*1.075,0)</f>
        <v>464645</v>
      </c>
      <c r="K69" s="19">
        <v>0</v>
      </c>
      <c r="L69" s="31" t="s">
        <v>23</v>
      </c>
    </row>
    <row r="70" spans="1:12" s="16" customFormat="1" ht="108" customHeight="1">
      <c r="A70" s="53" t="s">
        <v>63</v>
      </c>
      <c r="B70" s="18" t="s">
        <v>19</v>
      </c>
      <c r="C70" s="1">
        <f>D70+E70</f>
        <v>302000</v>
      </c>
      <c r="D70" s="19">
        <v>302000</v>
      </c>
      <c r="E70" s="19">
        <v>0</v>
      </c>
      <c r="F70" s="4">
        <f>+G70+H70</f>
        <v>0</v>
      </c>
      <c r="G70" s="19">
        <v>0</v>
      </c>
      <c r="H70" s="19">
        <v>0</v>
      </c>
      <c r="I70" s="1">
        <f>J70+K70</f>
        <v>0</v>
      </c>
      <c r="J70" s="19">
        <v>0</v>
      </c>
      <c r="K70" s="19">
        <v>0</v>
      </c>
      <c r="L70" s="31" t="s">
        <v>23</v>
      </c>
    </row>
    <row r="71" spans="1:12" s="71" customFormat="1" ht="25.5" customHeight="1">
      <c r="A71" s="21"/>
      <c r="B71" s="22"/>
      <c r="C71" s="23"/>
      <c r="D71" s="24"/>
      <c r="E71" s="24"/>
      <c r="F71" s="25"/>
      <c r="G71" s="26"/>
      <c r="H71" s="26"/>
      <c r="I71" s="25"/>
      <c r="J71" s="84" t="s">
        <v>83</v>
      </c>
      <c r="K71" s="84"/>
      <c r="L71" s="84"/>
    </row>
    <row r="72" spans="1:12" s="16" customFormat="1" ht="18.75" customHeight="1">
      <c r="A72" s="47">
        <v>1</v>
      </c>
      <c r="B72" s="47">
        <v>2</v>
      </c>
      <c r="C72" s="47">
        <v>3</v>
      </c>
      <c r="D72" s="47">
        <v>4</v>
      </c>
      <c r="E72" s="47">
        <v>5</v>
      </c>
      <c r="F72" s="47">
        <v>6</v>
      </c>
      <c r="G72" s="47">
        <v>7</v>
      </c>
      <c r="H72" s="47">
        <v>8</v>
      </c>
      <c r="I72" s="47">
        <v>9</v>
      </c>
      <c r="J72" s="48">
        <v>10</v>
      </c>
      <c r="K72" s="48">
        <v>11</v>
      </c>
      <c r="L72" s="48">
        <v>12</v>
      </c>
    </row>
    <row r="73" spans="1:12" ht="111.75" customHeight="1">
      <c r="A73" s="45" t="s">
        <v>64</v>
      </c>
      <c r="B73" s="18" t="s">
        <v>19</v>
      </c>
      <c r="C73" s="1">
        <f t="shared" si="9"/>
        <v>34000</v>
      </c>
      <c r="D73" s="19">
        <v>34000</v>
      </c>
      <c r="E73" s="19">
        <v>0</v>
      </c>
      <c r="F73" s="4">
        <f t="shared" si="10"/>
        <v>0</v>
      </c>
      <c r="G73" s="20">
        <v>0</v>
      </c>
      <c r="H73" s="19">
        <v>0</v>
      </c>
      <c r="I73" s="1">
        <f t="shared" si="11"/>
        <v>0</v>
      </c>
      <c r="J73" s="20">
        <v>0</v>
      </c>
      <c r="K73" s="19">
        <v>0</v>
      </c>
      <c r="L73" s="31" t="s">
        <v>23</v>
      </c>
    </row>
    <row r="74" spans="1:12" ht="97.5" customHeight="1">
      <c r="A74" s="45" t="s">
        <v>65</v>
      </c>
      <c r="B74" s="18" t="s">
        <v>19</v>
      </c>
      <c r="C74" s="1">
        <f t="shared" si="9"/>
        <v>165600</v>
      </c>
      <c r="D74" s="19">
        <v>165600</v>
      </c>
      <c r="E74" s="19">
        <v>0</v>
      </c>
      <c r="F74" s="4">
        <f t="shared" si="10"/>
        <v>0</v>
      </c>
      <c r="G74" s="20">
        <v>0</v>
      </c>
      <c r="H74" s="19">
        <v>0</v>
      </c>
      <c r="I74" s="1">
        <f t="shared" si="11"/>
        <v>0</v>
      </c>
      <c r="J74" s="20">
        <v>0</v>
      </c>
      <c r="K74" s="19">
        <v>0</v>
      </c>
      <c r="L74" s="31" t="s">
        <v>23</v>
      </c>
    </row>
    <row r="75" spans="1:13" s="16" customFormat="1" ht="233.25" customHeight="1">
      <c r="A75" s="32" t="s">
        <v>66</v>
      </c>
      <c r="B75" s="18" t="s">
        <v>19</v>
      </c>
      <c r="C75" s="1">
        <f t="shared" si="9"/>
        <v>54755</v>
      </c>
      <c r="D75" s="19">
        <v>54755</v>
      </c>
      <c r="E75" s="19">
        <v>0</v>
      </c>
      <c r="F75" s="4">
        <f t="shared" si="10"/>
        <v>0</v>
      </c>
      <c r="G75" s="20">
        <v>0</v>
      </c>
      <c r="H75" s="19">
        <v>0</v>
      </c>
      <c r="I75" s="1">
        <f t="shared" si="11"/>
        <v>0</v>
      </c>
      <c r="J75" s="20">
        <v>0</v>
      </c>
      <c r="K75" s="19">
        <v>0</v>
      </c>
      <c r="L75" s="31" t="s">
        <v>29</v>
      </c>
      <c r="M75" s="30"/>
    </row>
    <row r="76" spans="1:12" ht="82.5" customHeight="1">
      <c r="A76" s="45" t="s">
        <v>67</v>
      </c>
      <c r="B76" s="18" t="s">
        <v>19</v>
      </c>
      <c r="C76" s="1">
        <f t="shared" si="9"/>
        <v>100000</v>
      </c>
      <c r="D76" s="19">
        <v>100000</v>
      </c>
      <c r="E76" s="19">
        <v>0</v>
      </c>
      <c r="F76" s="4">
        <f t="shared" si="10"/>
        <v>0</v>
      </c>
      <c r="G76" s="46">
        <v>0</v>
      </c>
      <c r="H76" s="46">
        <v>0</v>
      </c>
      <c r="I76" s="1">
        <f t="shared" si="11"/>
        <v>0</v>
      </c>
      <c r="J76" s="46">
        <v>0</v>
      </c>
      <c r="K76" s="46">
        <v>0</v>
      </c>
      <c r="L76" s="31" t="s">
        <v>29</v>
      </c>
    </row>
    <row r="77" spans="1:12" ht="87" customHeight="1">
      <c r="A77" s="45" t="s">
        <v>68</v>
      </c>
      <c r="B77" s="18" t="s">
        <v>19</v>
      </c>
      <c r="C77" s="1">
        <f>D77+E77</f>
        <v>32000</v>
      </c>
      <c r="D77" s="19">
        <v>32000</v>
      </c>
      <c r="E77" s="19">
        <v>0</v>
      </c>
      <c r="F77" s="4">
        <f>+G77+H77</f>
        <v>0</v>
      </c>
      <c r="G77" s="20">
        <v>0</v>
      </c>
      <c r="H77" s="19">
        <v>0</v>
      </c>
      <c r="I77" s="1">
        <f>J77+K77</f>
        <v>0</v>
      </c>
      <c r="J77" s="20">
        <v>0</v>
      </c>
      <c r="K77" s="19">
        <v>0</v>
      </c>
      <c r="L77" s="31" t="s">
        <v>23</v>
      </c>
    </row>
    <row r="78" spans="1:12" s="16" customFormat="1" ht="18" customHeight="1">
      <c r="A78" s="75" t="s">
        <v>69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</row>
    <row r="79" spans="1:12" s="16" customFormat="1" ht="42.75" customHeight="1">
      <c r="A79" s="81" t="s">
        <v>80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s="16" customFormat="1" ht="27" customHeight="1">
      <c r="A80" s="82" t="s">
        <v>81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</row>
    <row r="81" spans="1:15" s="16" customFormat="1" ht="27" customHeight="1">
      <c r="A81" s="21"/>
      <c r="B81" s="22"/>
      <c r="C81" s="23"/>
      <c r="D81" s="24"/>
      <c r="E81" s="24"/>
      <c r="F81" s="25"/>
      <c r="G81" s="26"/>
      <c r="H81" s="26"/>
      <c r="I81" s="25"/>
      <c r="J81" s="84" t="s">
        <v>83</v>
      </c>
      <c r="K81" s="84"/>
      <c r="L81" s="84"/>
      <c r="M81" s="71"/>
      <c r="N81" s="71"/>
      <c r="O81" s="71"/>
    </row>
    <row r="82" spans="1:12" s="16" customFormat="1" ht="18.75" customHeight="1">
      <c r="A82" s="68">
        <v>1</v>
      </c>
      <c r="B82" s="68">
        <v>2</v>
      </c>
      <c r="C82" s="68">
        <v>3</v>
      </c>
      <c r="D82" s="68">
        <v>4</v>
      </c>
      <c r="E82" s="68">
        <v>5</v>
      </c>
      <c r="F82" s="68">
        <v>6</v>
      </c>
      <c r="G82" s="68">
        <v>7</v>
      </c>
      <c r="H82" s="68">
        <v>8</v>
      </c>
      <c r="I82" s="68">
        <v>9</v>
      </c>
      <c r="J82" s="69">
        <v>10</v>
      </c>
      <c r="K82" s="69">
        <v>11</v>
      </c>
      <c r="L82" s="69">
        <v>12</v>
      </c>
    </row>
    <row r="83" spans="1:12" s="16" customFormat="1" ht="30.75" customHeight="1">
      <c r="A83" s="50" t="s">
        <v>3</v>
      </c>
      <c r="B83" s="47"/>
      <c r="C83" s="1">
        <f>C84+C85</f>
        <v>2160656</v>
      </c>
      <c r="D83" s="1">
        <f>D84+D85</f>
        <v>2160656</v>
      </c>
      <c r="E83" s="1">
        <f>E84+E85</f>
        <v>0</v>
      </c>
      <c r="F83" s="1">
        <f aca="true" t="shared" si="12" ref="F83:K83">F84+F85</f>
        <v>0</v>
      </c>
      <c r="G83" s="1">
        <f t="shared" si="12"/>
        <v>0</v>
      </c>
      <c r="H83" s="1">
        <f t="shared" si="12"/>
        <v>0</v>
      </c>
      <c r="I83" s="1">
        <f t="shared" si="12"/>
        <v>0</v>
      </c>
      <c r="J83" s="1">
        <f t="shared" si="12"/>
        <v>0</v>
      </c>
      <c r="K83" s="1">
        <f t="shared" si="12"/>
        <v>0</v>
      </c>
      <c r="L83" s="48"/>
    </row>
    <row r="84" spans="1:12" s="16" customFormat="1" ht="134.25" customHeight="1">
      <c r="A84" s="70" t="s">
        <v>75</v>
      </c>
      <c r="B84" s="18" t="s">
        <v>19</v>
      </c>
      <c r="C84" s="1">
        <f>D84+E84</f>
        <v>1160656</v>
      </c>
      <c r="D84" s="19">
        <v>1160656</v>
      </c>
      <c r="E84" s="19">
        <v>0</v>
      </c>
      <c r="F84" s="1">
        <f>G84+H84</f>
        <v>0</v>
      </c>
      <c r="G84" s="19">
        <v>0</v>
      </c>
      <c r="H84" s="19">
        <v>0</v>
      </c>
      <c r="I84" s="1">
        <f>J84+K84</f>
        <v>0</v>
      </c>
      <c r="J84" s="19">
        <v>0</v>
      </c>
      <c r="K84" s="19">
        <v>0</v>
      </c>
      <c r="L84" s="31" t="s">
        <v>23</v>
      </c>
    </row>
    <row r="85" spans="1:12" ht="149.25" customHeight="1">
      <c r="A85" s="67" t="s">
        <v>76</v>
      </c>
      <c r="B85" s="18" t="s">
        <v>19</v>
      </c>
      <c r="C85" s="1">
        <f>D85+E85</f>
        <v>1000000</v>
      </c>
      <c r="D85" s="19">
        <v>1000000</v>
      </c>
      <c r="E85" s="19">
        <v>0</v>
      </c>
      <c r="F85" s="4">
        <v>0</v>
      </c>
      <c r="G85" s="20">
        <v>0</v>
      </c>
      <c r="H85" s="20">
        <v>0</v>
      </c>
      <c r="I85" s="4">
        <v>0</v>
      </c>
      <c r="J85" s="20">
        <v>0</v>
      </c>
      <c r="K85" s="20">
        <v>0</v>
      </c>
      <c r="L85" s="31" t="s">
        <v>70</v>
      </c>
    </row>
    <row r="89" spans="1:12" s="63" customFormat="1" ht="18.75">
      <c r="A89" s="62" t="s">
        <v>71</v>
      </c>
      <c r="B89" s="62"/>
      <c r="C89" s="62"/>
      <c r="D89" s="62"/>
      <c r="E89" s="62"/>
      <c r="F89" s="62"/>
      <c r="G89" s="62"/>
      <c r="H89" s="62" t="s">
        <v>72</v>
      </c>
      <c r="I89" s="11"/>
      <c r="J89" s="11"/>
      <c r="K89" s="11"/>
      <c r="L89" s="11"/>
    </row>
    <row r="90" spans="1:12" s="63" customFormat="1" ht="18.75">
      <c r="A90" s="62"/>
      <c r="B90" s="62"/>
      <c r="C90" s="62"/>
      <c r="D90" s="62"/>
      <c r="E90" s="62"/>
      <c r="F90" s="62"/>
      <c r="G90" s="62"/>
      <c r="H90" s="62"/>
      <c r="I90" s="11"/>
      <c r="J90" s="11"/>
      <c r="K90" s="11"/>
      <c r="L90" s="11"/>
    </row>
    <row r="91" spans="1:12" s="63" customFormat="1" ht="18.75">
      <c r="A91" s="64" t="s">
        <v>73</v>
      </c>
      <c r="B91" s="62"/>
      <c r="C91" s="62"/>
      <c r="D91" s="62"/>
      <c r="E91" s="62"/>
      <c r="F91" s="62"/>
      <c r="G91" s="62"/>
      <c r="H91" s="62"/>
      <c r="I91" s="11"/>
      <c r="J91" s="11"/>
      <c r="K91" s="11"/>
      <c r="L91" s="11"/>
    </row>
    <row r="92" spans="1:12" s="63" customFormat="1" ht="18.75">
      <c r="A92" s="64" t="s">
        <v>74</v>
      </c>
      <c r="B92" s="62"/>
      <c r="C92" s="62"/>
      <c r="D92" s="62"/>
      <c r="E92" s="62"/>
      <c r="F92" s="62"/>
      <c r="G92" s="62"/>
      <c r="H92" s="62"/>
      <c r="I92" s="11"/>
      <c r="J92" s="11"/>
      <c r="K92" s="11"/>
      <c r="L92" s="11"/>
    </row>
  </sheetData>
  <sheetProtection/>
  <mergeCells count="33">
    <mergeCell ref="J81:L81"/>
    <mergeCell ref="J23:L23"/>
    <mergeCell ref="J32:L32"/>
    <mergeCell ref="J43:L43"/>
    <mergeCell ref="J57:L57"/>
    <mergeCell ref="J71:L71"/>
    <mergeCell ref="A61:L61"/>
    <mergeCell ref="F10:H10"/>
    <mergeCell ref="I10:K10"/>
    <mergeCell ref="C11:C12"/>
    <mergeCell ref="A78:L78"/>
    <mergeCell ref="A79:L79"/>
    <mergeCell ref="A80:L80"/>
    <mergeCell ref="A16:L16"/>
    <mergeCell ref="A17:L17"/>
    <mergeCell ref="J11:K11"/>
    <mergeCell ref="I1:K1"/>
    <mergeCell ref="I2:L2"/>
    <mergeCell ref="A8:L8"/>
    <mergeCell ref="L10:L12"/>
    <mergeCell ref="B10:B12"/>
    <mergeCell ref="C10:E10"/>
    <mergeCell ref="A10:A12"/>
    <mergeCell ref="A62:L62"/>
    <mergeCell ref="A63:L63"/>
    <mergeCell ref="D11:E11"/>
    <mergeCell ref="A48:L48"/>
    <mergeCell ref="A49:L49"/>
    <mergeCell ref="A50:L50"/>
    <mergeCell ref="F11:F12"/>
    <mergeCell ref="G11:H11"/>
    <mergeCell ref="I11:I12"/>
    <mergeCell ref="A15:L15"/>
  </mergeCells>
  <printOptions/>
  <pageMargins left="0.7874015748031497" right="0.5905511811023623" top="0.984251968503937" bottom="0.3937007874015748" header="0.5118110236220472" footer="0.3937007874015748"/>
  <pageSetup horizontalDpi="600" verticalDpi="600" orientation="landscape" paperSize="9" scale="62" r:id="rId1"/>
  <rowBreaks count="5" manualBreakCount="5">
    <brk id="22" max="11" man="1"/>
    <brk id="31" max="11" man="1"/>
    <brk id="42" max="11" man="1"/>
    <brk id="56" max="11" man="1"/>
    <brk id="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2016-09-29T16:21:02Z</cp:lastPrinted>
  <dcterms:created xsi:type="dcterms:W3CDTF">1996-10-08T23:32:33Z</dcterms:created>
  <dcterms:modified xsi:type="dcterms:W3CDTF">2016-09-30T06:36:58Z</dcterms:modified>
  <cp:category/>
  <cp:version/>
  <cp:contentType/>
  <cp:contentStatus/>
</cp:coreProperties>
</file>