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080" activeTab="0"/>
  </bookViews>
  <sheets>
    <sheet name="програма 2016 (точно) " sheetId="1" r:id="rId1"/>
  </sheets>
  <definedNames>
    <definedName name="_xlnm.Print_Area" localSheetId="0">'програма 2016 (точно) '!$A$1:$L$82</definedName>
  </definedNames>
  <calcPr fullCalcOnLoad="1"/>
</workbook>
</file>

<file path=xl/sharedStrings.xml><?xml version="1.0" encoding="utf-8"?>
<sst xmlns="http://schemas.openxmlformats.org/spreadsheetml/2006/main" count="140" uniqueCount="75">
  <si>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</si>
  <si>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</si>
  <si>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</si>
  <si>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</si>
  <si>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</si>
  <si>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</si>
  <si>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</si>
  <si>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</si>
  <si>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</si>
  <si>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відповідальні виконавці</t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</si>
  <si>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</si>
  <si>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</si>
  <si>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</si>
  <si>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Джерела фінансу-вання</t>
  </si>
  <si>
    <t>2017 рік (прогноз)</t>
  </si>
  <si>
    <t>Сумський міський голова</t>
  </si>
  <si>
    <t>О.М.Лисенко</t>
  </si>
  <si>
    <t xml:space="preserve">Виконавець: </t>
  </si>
  <si>
    <t>______________  Масік Т.О.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</si>
  <si>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</si>
  <si>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КТКВК 090416</t>
  </si>
  <si>
    <r>
      <t>Підпрограма 5. Соціальні пільги та гарантії громадянам, які мають заслуги перед містом та сім'ям загиблих.</t>
    </r>
    <r>
      <rPr>
        <i/>
        <sz val="12"/>
        <rFont val="Times New Roman"/>
        <family val="1"/>
      </rPr>
      <t xml:space="preserve"> </t>
    </r>
  </si>
  <si>
    <t xml:space="preserve">Мета: Встановлення додаткових пільг, забезпечення належного соціального захисту окремих категорій громадян міста. </t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</si>
  <si>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</si>
  <si>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КТКВК 090412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</si>
  <si>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</si>
  <si>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</si>
  <si>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</si>
  <si>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</si>
  <si>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Міський бюджет</t>
  </si>
  <si>
    <t>- надання грошової допомоги на проведення поховання деяких категорій осіб;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</si>
  <si>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</si>
  <si>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</si>
  <si>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особам, яким виповнюється 100 років (надання одноразової грошової допомоги).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</si>
  <si>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могилах).</t>
  </si>
  <si>
    <t>- добровольцям - учасникам антитерористичної операції, мешканцям міста Суми (надання разової грошової допомоги)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</si>
  <si>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</si>
  <si>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сім’ям загиблих в Афганістані воїнів-інтернаціоналістів                          (50 % пільги, а у разі втрати права на отримання пільг за рахунок коштів державного бюджету - 100% пільги);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</si>
  <si>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</si>
  <si>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>- батькам загиблого мешканця міста Суми - Героя України, смерть якого пов'язана з участю в масових акціях громадського протесту, що відбулися у період з 21 листопада 2013 року по 21 лютого 2014 року.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</si>
  <si>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</si>
  <si>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</si>
  <si>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- ветеранам підпільно-партизанського руху -мешканцям міста Суми (виплата щомісячної стипендії);</t>
  </si>
  <si>
    <t>Підпрограма 12. Надання пільг, встановлених чинним законодавством</t>
  </si>
  <si>
    <t xml:space="preserve">Мета: забезпечення надання пільг окремим категоріям громадян з оплати послуг зв’язку, проїзду, безоплатного поховання і спорудження на могилі надгробка, компенсації витрат на автомобільне паливо </t>
  </si>
  <si>
    <t>КТКВК 170102</t>
  </si>
  <si>
    <t>КТКВК 170602</t>
  </si>
  <si>
    <t>КТКВК 090209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</si>
  <si>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</si>
  <si>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КТКВК 090214</t>
  </si>
  <si>
    <t>КТКВК 090203</t>
  </si>
  <si>
    <t>КТКВК 250380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</si>
  <si>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могилі).</t>
  </si>
  <si>
    <t>ДСЗН Сумської міської ради</t>
  </si>
  <si>
    <t>Додаток 6</t>
  </si>
  <si>
    <t>Продовження додатка 6</t>
  </si>
  <si>
    <t xml:space="preserve"> -  громадянам, які постраждали внаслідок Чорнобильської катастрофи категорії 1 та дітям-інвалідам, захворювання яких пов’язане з Чорнобильською катастрофою-мешканцям міста Суми (надання одноразової матеріальної допомоги до 30-х роковин Чорнобильської катастрофи)</t>
  </si>
  <si>
    <t>від 25 травня  2016 року № 827 - МР</t>
  </si>
  <si>
    <t>Підпрограма 13. Передача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 та інвалідів війни, учасників бойових дій та добровольців з числа учасників антитерористичної операції автомобільним транспортом загального користування на автобусних міжміських маршрутах у міжобласному та внутрішьообласному сполученнях.</t>
  </si>
  <si>
    <t xml:space="preserve">Мета: передача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 та інвалідів війни, учасників бойових дій та добровольців з числа учасників антитерористичної операції автомобільним транспортом загального користування на автобусних міжміських маршрутах у міжобласному та внутрішьообласному сполученнях. </t>
  </si>
  <si>
    <t>- учасникам бойових дій та інвалідам війни, яким виповнилося 95 і більше років – мешканцям міста Суми (щомісячна стипендія);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</si>
  <si>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</si>
  <si>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>- учасникам бойових дій та інвалідам війни з числа осіб, які брали безпосередню участь у бойових діях під час Великої Вітчизняної війни та війни з Японією - мешканцям міста Суми (виплата разової грошової допомоги);</t>
  </si>
  <si>
    <t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</si>
  <si>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</si>
  <si>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Забезпечення п</t>
    </r>
    <r>
      <rPr>
        <sz val="10"/>
        <rFont val="Times New Roman"/>
        <family val="1"/>
      </rPr>
      <t>роведення розрахунків з підприємствами автомобільного транспорту за пільговий проїзд окремих категорій громадян.</t>
    </r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</si>
  <si>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</si>
  <si>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>Завдання 3. З</t>
    </r>
    <r>
      <rPr>
        <sz val="10"/>
        <rFont val="Times New Roman"/>
        <family val="1"/>
      </rPr>
      <t>абезпечення надання інших передбачених законодавством пільг громадянам, які постраждали внаслідок Чорнобильської катастрофи.</t>
    </r>
  </si>
  <si>
    <r>
      <t xml:space="preserve">Завдання 4. </t>
    </r>
    <r>
      <rPr>
        <sz val="10"/>
        <rFont val="Times New Roman"/>
        <family val="1"/>
      </rPr>
      <t xml:space="preserve">Забезпечення надання пільг з послуг зв’язку. </t>
    </r>
  </si>
  <si>
    <r>
      <t xml:space="preserve">Завдання 5. </t>
    </r>
    <r>
      <rPr>
        <sz val="10"/>
        <rFont val="Times New Roman"/>
        <family val="1"/>
      </rPr>
      <t>Забезпечення надання інших пільг ветеранам війни, особам, на яких поширюється чинність Закону України «Про статус ветеранів війни, гарантії їх соціального захисту», особам, які мають особливі трудові заслуги перед Батьківщиною:</t>
    </r>
  </si>
  <si>
    <t xml:space="preserve"> - особам, які мають особливі заслуги перед Батьківщиною (компенсація витрат на автомобільне паливо); </t>
  </si>
  <si>
    <t xml:space="preserve"> - забезпечення поховання осіб, які мають особливі або особливі трудові заслуги перед Батьківщиною та спорудження надгробків;</t>
  </si>
  <si>
    <t xml:space="preserve"> - інвалідам війни та учасникам бойових дій (надання пільг на проїзд на залізничному транспорті у міжміському сполученні).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</si>
  <si>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операції);</t>
    </r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</si>
  <si>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відшкодування вартості пільгового проїзду інвалідів війни, учасників бойових дій та добровольців з числа учасників антитерористичної операції за проїзд автомобільним транспортом загального користування на автобусних міжміських маршрутах у міжобласному та внутрішньообласному сполученнях.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</si>
</sst>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 shrinkToFit="1"/>
    </xf>
    <xf numFmtId="49" fontId="1" fillId="0" borderId="12" xfId="0" applyNumberFormat="1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top" wrapText="1"/>
    </xf>
    <xf numFmtId="0" fontId="21" fillId="0" borderId="0" xfId="0" applyFont="1" applyFill="1" applyAlignment="1">
      <alignment/>
    </xf>
    <xf numFmtId="0" fontId="0" fillId="0" borderId="0" xfId="0" applyNumberFormat="1" applyFill="1" applyAlignment="1">
      <alignment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 shrinkToFit="1"/>
    </xf>
    <xf numFmtId="0" fontId="2" fillId="0" borderId="15" xfId="0" applyFont="1" applyFill="1" applyBorder="1" applyAlignment="1">
      <alignment horizontal="center" textRotation="255" wrapText="1"/>
    </xf>
    <xf numFmtId="0" fontId="2" fillId="0" borderId="16" xfId="0" applyFont="1" applyFill="1" applyBorder="1" applyAlignment="1">
      <alignment horizontal="center" textRotation="255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textRotation="255" wrapText="1"/>
    </xf>
    <xf numFmtId="0" fontId="1" fillId="0" borderId="22" xfId="0" applyFont="1" applyFill="1" applyBorder="1" applyAlignment="1">
      <alignment horizontal="justify" vertical="center"/>
    </xf>
    <xf numFmtId="0" fontId="1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wrapText="1"/>
    </xf>
    <xf numFmtId="49" fontId="1" fillId="0" borderId="25" xfId="0" applyNumberFormat="1" applyFont="1" applyFill="1" applyBorder="1" applyAlignment="1">
      <alignment horizontal="justify" vertical="center"/>
    </xf>
    <xf numFmtId="0" fontId="1" fillId="0" borderId="26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justify" wrapText="1"/>
    </xf>
    <xf numFmtId="49" fontId="1" fillId="0" borderId="14" xfId="0" applyNumberFormat="1" applyFont="1" applyFill="1" applyBorder="1" applyAlignment="1">
      <alignment horizontal="justify" vertical="center" wrapText="1"/>
    </xf>
    <xf numFmtId="0" fontId="1" fillId="0" borderId="22" xfId="0" applyNumberFormat="1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textRotation="255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textRotation="255" wrapText="1"/>
    </xf>
    <xf numFmtId="0" fontId="2" fillId="0" borderId="2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SheetLayoutView="100" workbookViewId="0" topLeftCell="A1">
      <selection activeCell="A13" sqref="A13:L13"/>
    </sheetView>
  </sheetViews>
  <sheetFormatPr defaultColWidth="9.140625" defaultRowHeight="12.75"/>
  <cols>
    <col min="1" max="1" width="26.421875" style="7" customWidth="1"/>
    <col min="2" max="2" width="10.421875" style="7" customWidth="1"/>
    <col min="3" max="3" width="15.8515625" style="7" customWidth="1"/>
    <col min="4" max="4" width="15.57421875" style="7" customWidth="1"/>
    <col min="5" max="5" width="14.421875" style="7" customWidth="1"/>
    <col min="6" max="6" width="16.421875" style="8" customWidth="1"/>
    <col min="7" max="7" width="16.00390625" style="8" bestFit="1" customWidth="1"/>
    <col min="8" max="8" width="13.140625" style="8" customWidth="1"/>
    <col min="9" max="9" width="16.7109375" style="8" customWidth="1"/>
    <col min="10" max="10" width="15.8515625" style="8" customWidth="1"/>
    <col min="11" max="11" width="14.00390625" style="8" customWidth="1"/>
    <col min="12" max="12" width="14.00390625" style="7" customWidth="1"/>
    <col min="13" max="16384" width="9.140625" style="7" customWidth="1"/>
  </cols>
  <sheetData>
    <row r="1" spans="1:12" s="10" customFormat="1" ht="16.5">
      <c r="A1" s="12"/>
      <c r="B1" s="12"/>
      <c r="C1" s="12"/>
      <c r="D1" s="12"/>
      <c r="E1" s="12"/>
      <c r="F1" s="13"/>
      <c r="G1" s="13"/>
      <c r="H1" s="13"/>
      <c r="I1" s="106" t="s">
        <v>54</v>
      </c>
      <c r="J1" s="106"/>
      <c r="K1" s="106"/>
      <c r="L1" s="2"/>
    </row>
    <row r="2" spans="6:12" s="10" customFormat="1" ht="114.75" customHeight="1">
      <c r="F2" s="13"/>
      <c r="G2" s="13"/>
      <c r="H2" s="13"/>
      <c r="I2" s="107" t="s">
        <v>19</v>
      </c>
      <c r="J2" s="107"/>
      <c r="K2" s="107"/>
      <c r="L2" s="107"/>
    </row>
    <row r="3" spans="6:12" s="10" customFormat="1" ht="22.5" customHeight="1">
      <c r="F3" s="13"/>
      <c r="G3" s="13"/>
      <c r="H3" s="13"/>
      <c r="I3" s="16" t="s">
        <v>57</v>
      </c>
      <c r="J3" s="17"/>
      <c r="K3" s="17"/>
      <c r="L3" s="18"/>
    </row>
    <row r="4" spans="6:11" s="10" customFormat="1" ht="15.75">
      <c r="F4" s="13"/>
      <c r="G4" s="13"/>
      <c r="H4" s="13"/>
      <c r="I4" s="15"/>
      <c r="J4" s="15"/>
      <c r="K4" s="15"/>
    </row>
    <row r="5" spans="3:11" s="10" customFormat="1" ht="12.75">
      <c r="C5" s="11"/>
      <c r="D5" s="11"/>
      <c r="E5" s="11"/>
      <c r="F5" s="14"/>
      <c r="G5" s="14"/>
      <c r="H5" s="14"/>
      <c r="I5" s="14"/>
      <c r="J5" s="14"/>
      <c r="K5" s="14"/>
    </row>
    <row r="6" spans="1:12" s="10" customFormat="1" ht="31.5" customHeight="1">
      <c r="A6" s="108" t="s">
        <v>10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s="10" customFormat="1" ht="13.5" thickBot="1">
      <c r="A7" s="3" t="s">
        <v>5</v>
      </c>
      <c r="F7" s="13"/>
      <c r="G7" s="13"/>
      <c r="H7" s="13"/>
      <c r="I7" s="13"/>
      <c r="J7" s="13"/>
      <c r="K7" s="13"/>
      <c r="L7" s="10" t="s">
        <v>4</v>
      </c>
    </row>
    <row r="8" spans="1:12" s="10" customFormat="1" ht="18.75" customHeight="1">
      <c r="A8" s="115" t="s">
        <v>0</v>
      </c>
      <c r="B8" s="112" t="s">
        <v>13</v>
      </c>
      <c r="C8" s="114" t="s">
        <v>11</v>
      </c>
      <c r="D8" s="114"/>
      <c r="E8" s="114"/>
      <c r="F8" s="114" t="s">
        <v>14</v>
      </c>
      <c r="G8" s="114"/>
      <c r="H8" s="114"/>
      <c r="I8" s="114" t="s">
        <v>12</v>
      </c>
      <c r="J8" s="114"/>
      <c r="K8" s="114"/>
      <c r="L8" s="109" t="s">
        <v>9</v>
      </c>
    </row>
    <row r="9" spans="1:12" s="10" customFormat="1" ht="33" customHeight="1">
      <c r="A9" s="116"/>
      <c r="B9" s="105"/>
      <c r="C9" s="91" t="s">
        <v>6</v>
      </c>
      <c r="D9" s="105" t="s">
        <v>1</v>
      </c>
      <c r="E9" s="105"/>
      <c r="F9" s="91" t="s">
        <v>6</v>
      </c>
      <c r="G9" s="105" t="s">
        <v>1</v>
      </c>
      <c r="H9" s="105"/>
      <c r="I9" s="91" t="s">
        <v>6</v>
      </c>
      <c r="J9" s="105" t="s">
        <v>1</v>
      </c>
      <c r="K9" s="105"/>
      <c r="L9" s="110"/>
    </row>
    <row r="10" spans="1:12" s="10" customFormat="1" ht="72" customHeight="1" thickBot="1">
      <c r="A10" s="117"/>
      <c r="B10" s="113"/>
      <c r="C10" s="92"/>
      <c r="D10" s="59" t="s">
        <v>7</v>
      </c>
      <c r="E10" s="59" t="s">
        <v>8</v>
      </c>
      <c r="F10" s="92"/>
      <c r="G10" s="59" t="s">
        <v>7</v>
      </c>
      <c r="H10" s="59" t="s">
        <v>8</v>
      </c>
      <c r="I10" s="92"/>
      <c r="J10" s="59" t="s">
        <v>7</v>
      </c>
      <c r="K10" s="59" t="s">
        <v>8</v>
      </c>
      <c r="L10" s="111"/>
    </row>
    <row r="11" spans="1:12" ht="14.25" customHeight="1" thickBot="1">
      <c r="A11" s="46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62">
        <v>7</v>
      </c>
      <c r="H11" s="47">
        <v>8</v>
      </c>
      <c r="I11" s="47">
        <v>9</v>
      </c>
      <c r="J11" s="48">
        <v>10</v>
      </c>
      <c r="K11" s="48">
        <v>11</v>
      </c>
      <c r="L11" s="49">
        <v>12</v>
      </c>
    </row>
    <row r="12" spans="1:12" ht="33.75" customHeight="1">
      <c r="A12" s="89" t="s">
        <v>2</v>
      </c>
      <c r="B12" s="60"/>
      <c r="C12" s="44">
        <f>12405855+350611+34000+165600+54755+14301551+2160656</f>
        <v>29473028</v>
      </c>
      <c r="D12" s="44">
        <f>11623855+350611+34000+165600+54755+14301551+2160656</f>
        <v>28691028</v>
      </c>
      <c r="E12" s="44">
        <f>747000</f>
        <v>747000</v>
      </c>
      <c r="F12" s="44">
        <f>12650701-4307808</f>
        <v>8342893</v>
      </c>
      <c r="G12" s="44">
        <f>12612061-4307808</f>
        <v>8304253</v>
      </c>
      <c r="H12" s="44">
        <v>0</v>
      </c>
      <c r="I12" s="44">
        <f>-4630894+13599505</f>
        <v>8968611</v>
      </c>
      <c r="J12" s="44">
        <f>-4630894+13557967</f>
        <v>8927073</v>
      </c>
      <c r="K12" s="44">
        <v>0</v>
      </c>
      <c r="L12" s="61"/>
    </row>
    <row r="13" spans="1:12" ht="22.5" customHeight="1">
      <c r="A13" s="99" t="s">
        <v>24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1:12" ht="24" customHeight="1">
      <c r="A14" s="96" t="s">
        <v>25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ht="21.75" customHeight="1">
      <c r="A15" s="102" t="s">
        <v>26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2" ht="32.25" customHeight="1">
      <c r="A16" s="6" t="s">
        <v>3</v>
      </c>
      <c r="B16" s="9"/>
      <c r="C16" s="1">
        <f>D16+E16</f>
        <v>4644231</v>
      </c>
      <c r="D16" s="1">
        <f>3897728+395892+350611</f>
        <v>4644231</v>
      </c>
      <c r="E16" s="1">
        <v>0</v>
      </c>
      <c r="F16" s="1">
        <f>+G16</f>
        <v>3306167</v>
      </c>
      <c r="G16" s="1">
        <f>380632+2925535</f>
        <v>3306167</v>
      </c>
      <c r="H16" s="5">
        <v>0</v>
      </c>
      <c r="I16" s="1">
        <f>+J16</f>
        <v>3554131</v>
      </c>
      <c r="J16" s="1">
        <v>3554131</v>
      </c>
      <c r="K16" s="5">
        <v>0</v>
      </c>
      <c r="L16" s="50"/>
    </row>
    <row r="17" spans="1:12" ht="48.75" customHeight="1">
      <c r="A17" s="19" t="s">
        <v>27</v>
      </c>
      <c r="B17" s="20"/>
      <c r="C17" s="1">
        <f aca="true" t="shared" si="0" ref="C17:C27">D17+E17</f>
        <v>4012152</v>
      </c>
      <c r="D17" s="1">
        <f>SUM(D18,D19,D22,D23,D24,D25,D26,D27)</f>
        <v>4012152</v>
      </c>
      <c r="E17" s="1">
        <f>SUM(E18:E19)</f>
        <v>0</v>
      </c>
      <c r="F17" s="5">
        <f aca="true" t="shared" si="1" ref="F17:K17">+SUM(F18,F19,F22,F24)</f>
        <v>2771924</v>
      </c>
      <c r="G17" s="5">
        <f t="shared" si="1"/>
        <v>2771924</v>
      </c>
      <c r="H17" s="5">
        <f t="shared" si="1"/>
        <v>0</v>
      </c>
      <c r="I17" s="5">
        <f t="shared" si="1"/>
        <v>2979819</v>
      </c>
      <c r="J17" s="5">
        <f t="shared" si="1"/>
        <v>2979819</v>
      </c>
      <c r="K17" s="5">
        <f t="shared" si="1"/>
        <v>0</v>
      </c>
      <c r="L17" s="51"/>
    </row>
    <row r="18" spans="1:12" ht="59.25" customHeight="1">
      <c r="A18" s="24" t="s">
        <v>28</v>
      </c>
      <c r="B18" s="25" t="s">
        <v>29</v>
      </c>
      <c r="C18" s="1">
        <f t="shared" si="0"/>
        <v>2190000</v>
      </c>
      <c r="D18" s="26">
        <f>1690000+500000</f>
        <v>2190000</v>
      </c>
      <c r="E18" s="26">
        <v>0</v>
      </c>
      <c r="F18" s="5">
        <f>+G18+H18</f>
        <v>2417760</v>
      </c>
      <c r="G18" s="27">
        <f>ROUND(D18*1.104,0)</f>
        <v>2417760</v>
      </c>
      <c r="H18" s="26">
        <v>0</v>
      </c>
      <c r="I18" s="1">
        <f>J18+K18</f>
        <v>2599092</v>
      </c>
      <c r="J18" s="27">
        <f>ROUND(G18*1.075,0)</f>
        <v>2599092</v>
      </c>
      <c r="K18" s="26">
        <v>0</v>
      </c>
      <c r="L18" s="4" t="s">
        <v>48</v>
      </c>
    </row>
    <row r="19" spans="1:12" ht="45" customHeight="1" thickBot="1">
      <c r="A19" s="52" t="s">
        <v>30</v>
      </c>
      <c r="B19" s="53" t="s">
        <v>29</v>
      </c>
      <c r="C19" s="54">
        <f t="shared" si="0"/>
        <v>316773</v>
      </c>
      <c r="D19" s="55">
        <f>115770+201003</f>
        <v>316773</v>
      </c>
      <c r="E19" s="55">
        <v>0</v>
      </c>
      <c r="F19" s="56">
        <f>+G19+H19</f>
        <v>349717</v>
      </c>
      <c r="G19" s="57">
        <f>ROUND(D19*1.104,0)</f>
        <v>349717</v>
      </c>
      <c r="H19" s="55">
        <v>0</v>
      </c>
      <c r="I19" s="54">
        <f>J19+K19</f>
        <v>375946</v>
      </c>
      <c r="J19" s="57">
        <f>ROUND(G19*1.075,0)</f>
        <v>375946</v>
      </c>
      <c r="K19" s="55">
        <v>0</v>
      </c>
      <c r="L19" s="58" t="s">
        <v>48</v>
      </c>
    </row>
    <row r="20" spans="1:12" s="18" customFormat="1" ht="25.5" customHeight="1" thickBot="1">
      <c r="A20" s="28"/>
      <c r="B20" s="29"/>
      <c r="C20" s="30"/>
      <c r="D20" s="31"/>
      <c r="E20" s="31"/>
      <c r="F20" s="32"/>
      <c r="G20" s="33"/>
      <c r="H20" s="33"/>
      <c r="I20" s="32"/>
      <c r="J20" s="90" t="s">
        <v>55</v>
      </c>
      <c r="K20" s="90"/>
      <c r="L20" s="90"/>
    </row>
    <row r="21" spans="1:12" s="18" customFormat="1" ht="18.75" customHeight="1" thickBot="1">
      <c r="A21" s="46">
        <v>1</v>
      </c>
      <c r="B21" s="47">
        <v>2</v>
      </c>
      <c r="C21" s="47">
        <v>3</v>
      </c>
      <c r="D21" s="47">
        <v>4</v>
      </c>
      <c r="E21" s="47">
        <v>5</v>
      </c>
      <c r="F21" s="47">
        <v>6</v>
      </c>
      <c r="G21" s="62">
        <v>7</v>
      </c>
      <c r="H21" s="47">
        <v>8</v>
      </c>
      <c r="I21" s="47">
        <v>9</v>
      </c>
      <c r="J21" s="48">
        <v>10</v>
      </c>
      <c r="K21" s="48">
        <v>11</v>
      </c>
      <c r="L21" s="49">
        <v>12</v>
      </c>
    </row>
    <row r="22" spans="1:12" ht="135" customHeight="1">
      <c r="A22" s="63" t="s">
        <v>31</v>
      </c>
      <c r="B22" s="64" t="s">
        <v>29</v>
      </c>
      <c r="C22" s="65">
        <f t="shared" si="0"/>
        <v>867060</v>
      </c>
      <c r="D22" s="66">
        <f>807060+60000</f>
        <v>867060</v>
      </c>
      <c r="E22" s="67">
        <v>0</v>
      </c>
      <c r="F22" s="65">
        <v>0</v>
      </c>
      <c r="G22" s="66">
        <v>0</v>
      </c>
      <c r="H22" s="68">
        <v>0</v>
      </c>
      <c r="I22" s="69">
        <v>0</v>
      </c>
      <c r="J22" s="66">
        <v>0</v>
      </c>
      <c r="K22" s="68">
        <v>0</v>
      </c>
      <c r="L22" s="70" t="s">
        <v>48</v>
      </c>
    </row>
    <row r="23" spans="1:12" ht="75" customHeight="1">
      <c r="A23" s="24" t="s">
        <v>32</v>
      </c>
      <c r="B23" s="25" t="s">
        <v>29</v>
      </c>
      <c r="C23" s="5">
        <f t="shared" si="0"/>
        <v>150000</v>
      </c>
      <c r="D23" s="27">
        <v>150000</v>
      </c>
      <c r="E23" s="34">
        <v>0</v>
      </c>
      <c r="F23" s="5">
        <v>0</v>
      </c>
      <c r="G23" s="27">
        <v>0</v>
      </c>
      <c r="H23" s="26">
        <v>0</v>
      </c>
      <c r="I23" s="1">
        <v>0</v>
      </c>
      <c r="J23" s="27">
        <v>0</v>
      </c>
      <c r="K23" s="26">
        <v>0</v>
      </c>
      <c r="L23" s="4" t="s">
        <v>48</v>
      </c>
    </row>
    <row r="24" spans="1:12" ht="51" customHeight="1">
      <c r="A24" s="24" t="s">
        <v>33</v>
      </c>
      <c r="B24" s="25" t="s">
        <v>29</v>
      </c>
      <c r="C24" s="5">
        <f t="shared" si="0"/>
        <v>4028</v>
      </c>
      <c r="D24" s="27">
        <v>4028</v>
      </c>
      <c r="E24" s="27">
        <v>0</v>
      </c>
      <c r="F24" s="5">
        <f>+G24+H24</f>
        <v>4447</v>
      </c>
      <c r="G24" s="27">
        <f>ROUND(D24*1.104,0)</f>
        <v>4447</v>
      </c>
      <c r="H24" s="26">
        <v>0</v>
      </c>
      <c r="I24" s="1">
        <f>J24+K24</f>
        <v>4781</v>
      </c>
      <c r="J24" s="27">
        <f>ROUND(G24*1.075,0)</f>
        <v>4781</v>
      </c>
      <c r="K24" s="26">
        <v>0</v>
      </c>
      <c r="L24" s="4" t="s">
        <v>48</v>
      </c>
    </row>
    <row r="25" spans="1:12" ht="115.5" customHeight="1">
      <c r="A25" s="24" t="s">
        <v>34</v>
      </c>
      <c r="B25" s="25" t="s">
        <v>29</v>
      </c>
      <c r="C25" s="5">
        <f t="shared" si="0"/>
        <v>130000</v>
      </c>
      <c r="D25" s="27">
        <v>130000</v>
      </c>
      <c r="E25" s="27">
        <v>0</v>
      </c>
      <c r="F25" s="5">
        <f>G25+H25</f>
        <v>0</v>
      </c>
      <c r="G25" s="27">
        <v>0</v>
      </c>
      <c r="H25" s="26">
        <v>0</v>
      </c>
      <c r="I25" s="1">
        <f>J25+K25</f>
        <v>0</v>
      </c>
      <c r="J25" s="27">
        <v>0</v>
      </c>
      <c r="K25" s="26">
        <v>0</v>
      </c>
      <c r="L25" s="4" t="s">
        <v>48</v>
      </c>
    </row>
    <row r="26" spans="1:12" ht="73.5" customHeight="1">
      <c r="A26" s="24" t="s">
        <v>35</v>
      </c>
      <c r="B26" s="25" t="s">
        <v>29</v>
      </c>
      <c r="C26" s="5">
        <f t="shared" si="0"/>
        <v>3680</v>
      </c>
      <c r="D26" s="27">
        <v>3680</v>
      </c>
      <c r="E26" s="27">
        <v>0</v>
      </c>
      <c r="F26" s="5">
        <f>G26+H26</f>
        <v>0</v>
      </c>
      <c r="G26" s="27">
        <v>0</v>
      </c>
      <c r="H26" s="26">
        <v>0</v>
      </c>
      <c r="I26" s="1">
        <f>J26+K26</f>
        <v>0</v>
      </c>
      <c r="J26" s="27">
        <v>0</v>
      </c>
      <c r="K26" s="26">
        <v>0</v>
      </c>
      <c r="L26" s="4" t="s">
        <v>48</v>
      </c>
    </row>
    <row r="27" spans="1:12" ht="132.75" customHeight="1" thickBot="1">
      <c r="A27" s="71" t="s">
        <v>56</v>
      </c>
      <c r="B27" s="53" t="s">
        <v>29</v>
      </c>
      <c r="C27" s="56">
        <f t="shared" si="0"/>
        <v>350611</v>
      </c>
      <c r="D27" s="57">
        <v>350611</v>
      </c>
      <c r="E27" s="57">
        <v>0</v>
      </c>
      <c r="F27" s="56">
        <f>G27+H27</f>
        <v>0</v>
      </c>
      <c r="G27" s="57">
        <v>0</v>
      </c>
      <c r="H27" s="55">
        <v>0</v>
      </c>
      <c r="I27" s="54">
        <f>J27+K27</f>
        <v>0</v>
      </c>
      <c r="J27" s="57">
        <v>0</v>
      </c>
      <c r="K27" s="55">
        <v>0</v>
      </c>
      <c r="L27" s="58" t="s">
        <v>48</v>
      </c>
    </row>
    <row r="28" spans="1:12" s="18" customFormat="1" ht="31.5" customHeight="1" thickBot="1">
      <c r="A28" s="28"/>
      <c r="B28" s="29"/>
      <c r="C28" s="30"/>
      <c r="D28" s="31"/>
      <c r="E28" s="31"/>
      <c r="F28" s="30"/>
      <c r="G28" s="31"/>
      <c r="H28" s="31"/>
      <c r="I28" s="32"/>
      <c r="J28" s="90" t="s">
        <v>55</v>
      </c>
      <c r="K28" s="90"/>
      <c r="L28" s="90"/>
    </row>
    <row r="29" spans="1:12" s="18" customFormat="1" ht="15" customHeight="1" thickBot="1">
      <c r="A29" s="46">
        <v>1</v>
      </c>
      <c r="B29" s="47">
        <v>2</v>
      </c>
      <c r="C29" s="47">
        <v>3</v>
      </c>
      <c r="D29" s="47">
        <v>4</v>
      </c>
      <c r="E29" s="47">
        <v>5</v>
      </c>
      <c r="F29" s="47">
        <v>6</v>
      </c>
      <c r="G29" s="62">
        <v>7</v>
      </c>
      <c r="H29" s="47">
        <v>8</v>
      </c>
      <c r="I29" s="47">
        <v>9</v>
      </c>
      <c r="J29" s="48">
        <v>10</v>
      </c>
      <c r="K29" s="48">
        <v>11</v>
      </c>
      <c r="L29" s="49">
        <v>12</v>
      </c>
    </row>
    <row r="30" spans="1:12" ht="15.75" customHeight="1">
      <c r="A30" s="93" t="s">
        <v>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</row>
    <row r="31" spans="1:12" ht="17.25" customHeight="1">
      <c r="A31" s="96" t="s">
        <v>21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8"/>
    </row>
    <row r="32" spans="1:12" ht="21.75" customHeight="1">
      <c r="A32" s="102" t="s">
        <v>22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4"/>
    </row>
    <row r="33" spans="1:12" ht="30" customHeight="1">
      <c r="A33" s="6" t="s">
        <v>3</v>
      </c>
      <c r="B33" s="9"/>
      <c r="C33" s="1">
        <f>+D33+E33</f>
        <v>1561805</v>
      </c>
      <c r="D33" s="1">
        <f>+D34+D38</f>
        <v>1561805</v>
      </c>
      <c r="E33" s="1">
        <v>0</v>
      </c>
      <c r="F33" s="1">
        <f>+G33+H33</f>
        <v>1110018</v>
      </c>
      <c r="G33" s="1">
        <f>+G34+G38</f>
        <v>1110018</v>
      </c>
      <c r="H33" s="5">
        <v>0</v>
      </c>
      <c r="I33" s="1">
        <f>+J33</f>
        <v>1193269</v>
      </c>
      <c r="J33" s="1">
        <f>+J34+J38</f>
        <v>1193269</v>
      </c>
      <c r="K33" s="5">
        <v>0</v>
      </c>
      <c r="L33" s="50"/>
    </row>
    <row r="34" spans="1:12" s="18" customFormat="1" ht="44.25" customHeight="1">
      <c r="A34" s="36" t="s">
        <v>36</v>
      </c>
      <c r="B34" s="40"/>
      <c r="C34" s="1">
        <f>D34+E34</f>
        <v>439789</v>
      </c>
      <c r="D34" s="1">
        <f>D35+D36+D37</f>
        <v>439789</v>
      </c>
      <c r="E34" s="1">
        <f>SUM(E35,E36,)</f>
        <v>0</v>
      </c>
      <c r="F34" s="1">
        <f>G34+H34</f>
        <v>485527</v>
      </c>
      <c r="G34" s="1">
        <f>SUM(G35,G36,G37)</f>
        <v>485527</v>
      </c>
      <c r="H34" s="1">
        <f>SUM(H35,H36,)</f>
        <v>0</v>
      </c>
      <c r="I34" s="1">
        <f>J34+K34</f>
        <v>521942</v>
      </c>
      <c r="J34" s="1">
        <f>SUM(J35,J36,J37)</f>
        <v>521942</v>
      </c>
      <c r="K34" s="1">
        <f>SUM(K35,K36,)</f>
        <v>0</v>
      </c>
      <c r="L34" s="4" t="s">
        <v>48</v>
      </c>
    </row>
    <row r="35" spans="1:12" s="18" customFormat="1" ht="86.25" customHeight="1">
      <c r="A35" s="35" t="s">
        <v>37</v>
      </c>
      <c r="B35" s="25" t="s">
        <v>29</v>
      </c>
      <c r="C35" s="1">
        <f>D35+E35</f>
        <v>132850</v>
      </c>
      <c r="D35" s="26">
        <v>132850</v>
      </c>
      <c r="E35" s="26">
        <v>0</v>
      </c>
      <c r="F35" s="5">
        <f>+G35+H35</f>
        <v>146666</v>
      </c>
      <c r="G35" s="27">
        <f>ROUND(D35*1.104,0)</f>
        <v>146666</v>
      </c>
      <c r="H35" s="26">
        <v>0</v>
      </c>
      <c r="I35" s="1">
        <f>J35+K35</f>
        <v>157666</v>
      </c>
      <c r="J35" s="27">
        <f>ROUND(G35*1.075,0)</f>
        <v>157666</v>
      </c>
      <c r="K35" s="26">
        <v>0</v>
      </c>
      <c r="L35" s="4" t="s">
        <v>48</v>
      </c>
    </row>
    <row r="36" spans="1:12" s="18" customFormat="1" ht="98.25" customHeight="1">
      <c r="A36" s="35" t="s">
        <v>38</v>
      </c>
      <c r="B36" s="25" t="s">
        <v>29</v>
      </c>
      <c r="C36" s="1">
        <f>D36+E36</f>
        <v>291613</v>
      </c>
      <c r="D36" s="26">
        <f>305120-13507</f>
        <v>291613</v>
      </c>
      <c r="E36" s="26">
        <v>0</v>
      </c>
      <c r="F36" s="5">
        <f>+G36+H36</f>
        <v>321941</v>
      </c>
      <c r="G36" s="27">
        <f>ROUND(D36*1.104,0)</f>
        <v>321941</v>
      </c>
      <c r="H36" s="26">
        <v>0</v>
      </c>
      <c r="I36" s="1">
        <f>J36+K36</f>
        <v>346087</v>
      </c>
      <c r="J36" s="27">
        <f>ROUND(G36*1.075,0)</f>
        <v>346087</v>
      </c>
      <c r="K36" s="26">
        <v>0</v>
      </c>
      <c r="L36" s="4" t="s">
        <v>48</v>
      </c>
    </row>
    <row r="37" spans="1:12" s="18" customFormat="1" ht="101.25" customHeight="1">
      <c r="A37" s="35" t="s">
        <v>39</v>
      </c>
      <c r="B37" s="25" t="s">
        <v>29</v>
      </c>
      <c r="C37" s="1">
        <f>D37+E37</f>
        <v>15326</v>
      </c>
      <c r="D37" s="26">
        <v>15326</v>
      </c>
      <c r="E37" s="26">
        <v>0</v>
      </c>
      <c r="F37" s="5">
        <f>+G37+H37</f>
        <v>16920</v>
      </c>
      <c r="G37" s="27">
        <f>ROUND(D37*1.104,0)</f>
        <v>16920</v>
      </c>
      <c r="H37" s="26">
        <v>0</v>
      </c>
      <c r="I37" s="1">
        <f>J37+K37</f>
        <v>18189</v>
      </c>
      <c r="J37" s="27">
        <f>ROUND(G37*1.075,0)</f>
        <v>18189</v>
      </c>
      <c r="K37" s="26">
        <v>0</v>
      </c>
      <c r="L37" s="4" t="s">
        <v>48</v>
      </c>
    </row>
    <row r="38" spans="1:12" ht="54" customHeight="1">
      <c r="A38" s="36" t="s">
        <v>40</v>
      </c>
      <c r="B38" s="25"/>
      <c r="C38" s="1">
        <f>E38+D38</f>
        <v>1122016</v>
      </c>
      <c r="D38" s="1">
        <f>D39+D40+D43+D44+D46+D47+D45+D50</f>
        <v>1122016</v>
      </c>
      <c r="E38" s="1">
        <f>SUM(E39,E40,E43)</f>
        <v>0</v>
      </c>
      <c r="F38" s="1">
        <f>H38+G38</f>
        <v>624491</v>
      </c>
      <c r="G38" s="1">
        <f>G39+G40+G43+G44+G46+G47+G45</f>
        <v>624491</v>
      </c>
      <c r="H38" s="1">
        <f>SUM(H39,H40,H43)</f>
        <v>0</v>
      </c>
      <c r="I38" s="1">
        <f>K38+J38</f>
        <v>671327</v>
      </c>
      <c r="J38" s="1">
        <f>J39+J40+J43+J44+J46+J47+J45</f>
        <v>671327</v>
      </c>
      <c r="K38" s="1">
        <f>SUM(K39,K40,K43)</f>
        <v>0</v>
      </c>
      <c r="L38" s="4" t="s">
        <v>48</v>
      </c>
    </row>
    <row r="39" spans="1:12" ht="90" customHeight="1">
      <c r="A39" s="37" t="s">
        <v>41</v>
      </c>
      <c r="B39" s="25" t="s">
        <v>29</v>
      </c>
      <c r="C39" s="1">
        <f>D39+E39</f>
        <v>41162</v>
      </c>
      <c r="D39" s="26">
        <v>41162</v>
      </c>
      <c r="E39" s="26">
        <v>0</v>
      </c>
      <c r="F39" s="5">
        <f>+G39+H39</f>
        <v>45443</v>
      </c>
      <c r="G39" s="27">
        <f>ROUND(D39*1.104,0)</f>
        <v>45443</v>
      </c>
      <c r="H39" s="26">
        <v>0</v>
      </c>
      <c r="I39" s="1">
        <f>J39+K39</f>
        <v>48851</v>
      </c>
      <c r="J39" s="27">
        <f>ROUND(G39*1.075,0)</f>
        <v>48851</v>
      </c>
      <c r="K39" s="26">
        <v>0</v>
      </c>
      <c r="L39" s="4" t="s">
        <v>48</v>
      </c>
    </row>
    <row r="40" spans="1:12" ht="51.75" customHeight="1" thickBot="1">
      <c r="A40" s="72" t="s">
        <v>42</v>
      </c>
      <c r="B40" s="73" t="s">
        <v>29</v>
      </c>
      <c r="C40" s="74">
        <f>D40+E40</f>
        <v>82111</v>
      </c>
      <c r="D40" s="75">
        <v>82111</v>
      </c>
      <c r="E40" s="75">
        <v>0</v>
      </c>
      <c r="F40" s="76">
        <f>+G40+H40</f>
        <v>90651</v>
      </c>
      <c r="G40" s="77">
        <f>ROUND(D40*1.104,0)</f>
        <v>90651</v>
      </c>
      <c r="H40" s="75">
        <v>0</v>
      </c>
      <c r="I40" s="74">
        <f>J40+K40</f>
        <v>97450</v>
      </c>
      <c r="J40" s="77">
        <f>ROUND(G40*1.075,0)</f>
        <v>97450</v>
      </c>
      <c r="K40" s="75">
        <v>0</v>
      </c>
      <c r="L40" s="58" t="s">
        <v>48</v>
      </c>
    </row>
    <row r="41" spans="1:12" s="18" customFormat="1" ht="31.5" customHeight="1" thickBot="1">
      <c r="A41" s="28"/>
      <c r="B41" s="29"/>
      <c r="C41" s="30"/>
      <c r="D41" s="31"/>
      <c r="E41" s="31"/>
      <c r="F41" s="32"/>
      <c r="G41" s="33"/>
      <c r="H41" s="33"/>
      <c r="I41" s="32"/>
      <c r="J41" s="90" t="s">
        <v>55</v>
      </c>
      <c r="K41" s="90"/>
      <c r="L41" s="90"/>
    </row>
    <row r="42" spans="1:12" s="18" customFormat="1" ht="15.75" customHeight="1" thickBot="1">
      <c r="A42" s="46">
        <v>1</v>
      </c>
      <c r="B42" s="47">
        <v>2</v>
      </c>
      <c r="C42" s="47">
        <v>3</v>
      </c>
      <c r="D42" s="47">
        <v>4</v>
      </c>
      <c r="E42" s="47">
        <v>5</v>
      </c>
      <c r="F42" s="47">
        <v>6</v>
      </c>
      <c r="G42" s="62">
        <v>7</v>
      </c>
      <c r="H42" s="47">
        <v>8</v>
      </c>
      <c r="I42" s="47">
        <v>9</v>
      </c>
      <c r="J42" s="48">
        <v>10</v>
      </c>
      <c r="K42" s="48">
        <v>11</v>
      </c>
      <c r="L42" s="49">
        <v>12</v>
      </c>
    </row>
    <row r="43" spans="1:12" ht="68.25" customHeight="1">
      <c r="A43" s="78" t="s">
        <v>60</v>
      </c>
      <c r="B43" s="64" t="s">
        <v>29</v>
      </c>
      <c r="C43" s="69">
        <f>D43+E43</f>
        <v>53555</v>
      </c>
      <c r="D43" s="68">
        <v>53555</v>
      </c>
      <c r="E43" s="68">
        <v>0</v>
      </c>
      <c r="F43" s="65">
        <f>+G43+H43</f>
        <v>59125</v>
      </c>
      <c r="G43" s="66">
        <f>ROUND(D43*1.104,0)</f>
        <v>59125</v>
      </c>
      <c r="H43" s="68">
        <v>0</v>
      </c>
      <c r="I43" s="69">
        <f>J43+K43</f>
        <v>63559</v>
      </c>
      <c r="J43" s="66">
        <f>ROUND(G43*1.075,0)</f>
        <v>63559</v>
      </c>
      <c r="K43" s="68">
        <v>0</v>
      </c>
      <c r="L43" s="70" t="s">
        <v>48</v>
      </c>
    </row>
    <row r="44" spans="1:12" ht="107.25" customHeight="1">
      <c r="A44" s="35" t="s">
        <v>61</v>
      </c>
      <c r="B44" s="25" t="s">
        <v>29</v>
      </c>
      <c r="C44" s="1">
        <f>D44+E44</f>
        <v>388833</v>
      </c>
      <c r="D44" s="26">
        <f>375326+13507</f>
        <v>388833</v>
      </c>
      <c r="E44" s="26">
        <v>0</v>
      </c>
      <c r="F44" s="5">
        <f>+G44+H44</f>
        <v>429272</v>
      </c>
      <c r="G44" s="27">
        <f>ROUND(D44*1.104,0)</f>
        <v>429272</v>
      </c>
      <c r="H44" s="26">
        <v>0</v>
      </c>
      <c r="I44" s="1">
        <f>J44+K44</f>
        <v>461467</v>
      </c>
      <c r="J44" s="27">
        <f>ROUND(G44*1.075,0)</f>
        <v>461467</v>
      </c>
      <c r="K44" s="26">
        <v>0</v>
      </c>
      <c r="L44" s="4" t="s">
        <v>48</v>
      </c>
    </row>
    <row r="45" spans="1:12" ht="108.75" customHeight="1">
      <c r="A45" s="35" t="s">
        <v>62</v>
      </c>
      <c r="B45" s="25" t="s">
        <v>29</v>
      </c>
      <c r="C45" s="1">
        <f>D45+E45</f>
        <v>302000</v>
      </c>
      <c r="D45" s="26">
        <v>302000</v>
      </c>
      <c r="E45" s="26">
        <v>0</v>
      </c>
      <c r="F45" s="5">
        <f>+G45+H45</f>
        <v>0</v>
      </c>
      <c r="G45" s="27">
        <v>0</v>
      </c>
      <c r="H45" s="26">
        <v>0</v>
      </c>
      <c r="I45" s="1">
        <f>J45+K45</f>
        <v>0</v>
      </c>
      <c r="J45" s="27">
        <v>0</v>
      </c>
      <c r="K45" s="26">
        <v>0</v>
      </c>
      <c r="L45" s="4" t="s">
        <v>48</v>
      </c>
    </row>
    <row r="46" spans="1:12" ht="111.75" customHeight="1">
      <c r="A46" s="35" t="s">
        <v>63</v>
      </c>
      <c r="B46" s="25" t="s">
        <v>29</v>
      </c>
      <c r="C46" s="1">
        <f>D46+E46</f>
        <v>34000</v>
      </c>
      <c r="D46" s="26">
        <v>34000</v>
      </c>
      <c r="E46" s="26">
        <v>0</v>
      </c>
      <c r="F46" s="5">
        <f>+G46+H46</f>
        <v>0</v>
      </c>
      <c r="G46" s="27">
        <v>0</v>
      </c>
      <c r="H46" s="26">
        <v>0</v>
      </c>
      <c r="I46" s="1">
        <f>J46+K46</f>
        <v>0</v>
      </c>
      <c r="J46" s="27">
        <v>0</v>
      </c>
      <c r="K46" s="26">
        <v>0</v>
      </c>
      <c r="L46" s="4" t="s">
        <v>48</v>
      </c>
    </row>
    <row r="47" spans="1:12" ht="97.5" customHeight="1" thickBot="1">
      <c r="A47" s="79" t="s">
        <v>64</v>
      </c>
      <c r="B47" s="53" t="s">
        <v>29</v>
      </c>
      <c r="C47" s="54">
        <f>D47+E47</f>
        <v>165600</v>
      </c>
      <c r="D47" s="55">
        <v>165600</v>
      </c>
      <c r="E47" s="55">
        <v>0</v>
      </c>
      <c r="F47" s="56">
        <f>+G47+H47</f>
        <v>0</v>
      </c>
      <c r="G47" s="57">
        <v>0</v>
      </c>
      <c r="H47" s="55">
        <v>0</v>
      </c>
      <c r="I47" s="54">
        <f>J47+K47</f>
        <v>0</v>
      </c>
      <c r="J47" s="57">
        <v>0</v>
      </c>
      <c r="K47" s="55">
        <v>0</v>
      </c>
      <c r="L47" s="58" t="s">
        <v>48</v>
      </c>
    </row>
    <row r="48" spans="1:12" s="18" customFormat="1" ht="29.25" customHeight="1" thickBot="1">
      <c r="A48" s="28"/>
      <c r="B48" s="29"/>
      <c r="C48" s="30"/>
      <c r="D48" s="31"/>
      <c r="E48" s="31"/>
      <c r="F48" s="32"/>
      <c r="G48" s="33"/>
      <c r="H48" s="33"/>
      <c r="I48" s="32"/>
      <c r="J48" s="90" t="s">
        <v>55</v>
      </c>
      <c r="K48" s="90"/>
      <c r="L48" s="90"/>
    </row>
    <row r="49" spans="1:12" s="42" customFormat="1" ht="18.75" customHeight="1" thickBot="1">
      <c r="A49" s="46">
        <v>1</v>
      </c>
      <c r="B49" s="47">
        <v>2</v>
      </c>
      <c r="C49" s="47">
        <v>3</v>
      </c>
      <c r="D49" s="47">
        <v>4</v>
      </c>
      <c r="E49" s="47">
        <v>5</v>
      </c>
      <c r="F49" s="47">
        <v>6</v>
      </c>
      <c r="G49" s="47">
        <v>7</v>
      </c>
      <c r="H49" s="47">
        <v>8</v>
      </c>
      <c r="I49" s="47">
        <v>9</v>
      </c>
      <c r="J49" s="48">
        <v>10</v>
      </c>
      <c r="K49" s="48">
        <v>11</v>
      </c>
      <c r="L49" s="49">
        <v>12</v>
      </c>
    </row>
    <row r="50" spans="1:13" s="18" customFormat="1" ht="236.25" customHeight="1">
      <c r="A50" s="80" t="s">
        <v>52</v>
      </c>
      <c r="B50" s="64" t="s">
        <v>29</v>
      </c>
      <c r="C50" s="69">
        <f>D50+E50</f>
        <v>54755</v>
      </c>
      <c r="D50" s="68">
        <v>54755</v>
      </c>
      <c r="E50" s="68">
        <v>0</v>
      </c>
      <c r="F50" s="65">
        <f>+G50+H50</f>
        <v>0</v>
      </c>
      <c r="G50" s="66">
        <v>0</v>
      </c>
      <c r="H50" s="68">
        <v>0</v>
      </c>
      <c r="I50" s="69">
        <f>J50+K50</f>
        <v>0</v>
      </c>
      <c r="J50" s="66">
        <v>0</v>
      </c>
      <c r="K50" s="68">
        <v>0</v>
      </c>
      <c r="L50" s="70" t="s">
        <v>53</v>
      </c>
      <c r="M50" s="43"/>
    </row>
    <row r="51" spans="1:12" s="18" customFormat="1" ht="18" customHeight="1">
      <c r="A51" s="124" t="s">
        <v>43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</row>
    <row r="52" spans="1:12" s="18" customFormat="1" ht="26.25" customHeight="1">
      <c r="A52" s="127" t="s">
        <v>44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</row>
    <row r="53" spans="1:12" s="18" customFormat="1" ht="25.5">
      <c r="A53" s="6" t="s">
        <v>3</v>
      </c>
      <c r="B53" s="23"/>
      <c r="C53" s="5">
        <f>D53+E53</f>
        <v>14301551</v>
      </c>
      <c r="D53" s="5">
        <f>D55+D57+D61+D63+D65</f>
        <v>14301551</v>
      </c>
      <c r="E53" s="5">
        <v>0</v>
      </c>
      <c r="F53" s="1">
        <f>+SUM(F57,F67)</f>
        <v>0</v>
      </c>
      <c r="G53" s="5">
        <f>G55+G57+G61+G63+G65</f>
        <v>0</v>
      </c>
      <c r="H53" s="5">
        <v>0</v>
      </c>
      <c r="I53" s="1">
        <f>+SUM(I57,I67)</f>
        <v>0</v>
      </c>
      <c r="J53" s="5">
        <f>J55+J57+J61+J63+J65</f>
        <v>0</v>
      </c>
      <c r="K53" s="5">
        <v>0</v>
      </c>
      <c r="L53" s="39"/>
    </row>
    <row r="54" spans="1:12" s="18" customFormat="1" ht="21.75" customHeight="1">
      <c r="A54" s="99" t="s">
        <v>45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</row>
    <row r="55" spans="1:12" s="18" customFormat="1" ht="82.5" customHeight="1">
      <c r="A55" s="19" t="s">
        <v>65</v>
      </c>
      <c r="B55" s="38"/>
      <c r="C55" s="1">
        <f>D55+E55</f>
        <v>3009742</v>
      </c>
      <c r="D55" s="27">
        <v>3009742</v>
      </c>
      <c r="E55" s="5">
        <v>0</v>
      </c>
      <c r="F55" s="5">
        <v>0</v>
      </c>
      <c r="G55" s="27">
        <v>0</v>
      </c>
      <c r="H55" s="5">
        <v>0</v>
      </c>
      <c r="I55" s="1">
        <v>0</v>
      </c>
      <c r="J55" s="27">
        <v>0</v>
      </c>
      <c r="K55" s="26">
        <v>0</v>
      </c>
      <c r="L55" s="4" t="s">
        <v>48</v>
      </c>
    </row>
    <row r="56" spans="1:12" s="18" customFormat="1" ht="21.75" customHeight="1">
      <c r="A56" s="99" t="s">
        <v>46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1"/>
    </row>
    <row r="57" spans="1:12" s="18" customFormat="1" ht="65.25" customHeight="1" thickBot="1">
      <c r="A57" s="81" t="s">
        <v>66</v>
      </c>
      <c r="B57" s="53" t="s">
        <v>29</v>
      </c>
      <c r="C57" s="54">
        <f>D57+E57</f>
        <v>9557658</v>
      </c>
      <c r="D57" s="55">
        <v>9557658</v>
      </c>
      <c r="E57" s="54">
        <v>0</v>
      </c>
      <c r="F57" s="54">
        <f>G57+H57</f>
        <v>0</v>
      </c>
      <c r="G57" s="56">
        <v>0</v>
      </c>
      <c r="H57" s="56">
        <v>0</v>
      </c>
      <c r="I57" s="54">
        <f>J57+K57</f>
        <v>0</v>
      </c>
      <c r="J57" s="56">
        <v>0</v>
      </c>
      <c r="K57" s="56">
        <v>0</v>
      </c>
      <c r="L57" s="58" t="s">
        <v>48</v>
      </c>
    </row>
    <row r="58" spans="1:12" s="18" customFormat="1" ht="27" customHeight="1" thickBot="1">
      <c r="A58" s="28"/>
      <c r="B58" s="29"/>
      <c r="C58" s="30"/>
      <c r="D58" s="31"/>
      <c r="E58" s="31"/>
      <c r="F58" s="32"/>
      <c r="G58" s="33"/>
      <c r="H58" s="33"/>
      <c r="I58" s="32"/>
      <c r="J58" s="90" t="s">
        <v>55</v>
      </c>
      <c r="K58" s="90"/>
      <c r="L58" s="90"/>
    </row>
    <row r="59" spans="1:12" s="18" customFormat="1" ht="18.75" customHeight="1" thickBot="1">
      <c r="A59" s="46">
        <v>1</v>
      </c>
      <c r="B59" s="47">
        <v>2</v>
      </c>
      <c r="C59" s="47">
        <v>3</v>
      </c>
      <c r="D59" s="47">
        <v>4</v>
      </c>
      <c r="E59" s="47">
        <v>5</v>
      </c>
      <c r="F59" s="47">
        <v>6</v>
      </c>
      <c r="G59" s="62">
        <v>7</v>
      </c>
      <c r="H59" s="47">
        <v>8</v>
      </c>
      <c r="I59" s="47">
        <v>9</v>
      </c>
      <c r="J59" s="48">
        <v>10</v>
      </c>
      <c r="K59" s="48">
        <v>11</v>
      </c>
      <c r="L59" s="49">
        <v>12</v>
      </c>
    </row>
    <row r="60" spans="1:12" s="18" customFormat="1" ht="21" customHeight="1">
      <c r="A60" s="93" t="s">
        <v>47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5"/>
    </row>
    <row r="61" spans="1:12" s="18" customFormat="1" ht="81" customHeight="1">
      <c r="A61" s="36" t="s">
        <v>67</v>
      </c>
      <c r="B61" s="25"/>
      <c r="C61" s="1">
        <f>D61+E61</f>
        <v>70400</v>
      </c>
      <c r="D61" s="26">
        <v>70400</v>
      </c>
      <c r="E61" s="26">
        <v>0</v>
      </c>
      <c r="F61" s="5">
        <v>0</v>
      </c>
      <c r="G61" s="27">
        <v>0</v>
      </c>
      <c r="H61" s="27">
        <v>0</v>
      </c>
      <c r="I61" s="1">
        <v>0</v>
      </c>
      <c r="J61" s="27">
        <v>0</v>
      </c>
      <c r="K61" s="26">
        <v>0</v>
      </c>
      <c r="L61" s="4" t="s">
        <v>48</v>
      </c>
    </row>
    <row r="62" spans="1:12" s="18" customFormat="1" ht="21" customHeight="1">
      <c r="A62" s="99" t="s">
        <v>49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</row>
    <row r="63" spans="1:12" s="18" customFormat="1" ht="38.25" customHeight="1">
      <c r="A63" s="36" t="s">
        <v>68</v>
      </c>
      <c r="B63" s="25"/>
      <c r="C63" s="1">
        <f>D63+E63</f>
        <v>1394632</v>
      </c>
      <c r="D63" s="26">
        <v>1394632</v>
      </c>
      <c r="E63" s="26">
        <v>0</v>
      </c>
      <c r="F63" s="5">
        <v>0</v>
      </c>
      <c r="G63" s="27">
        <v>0</v>
      </c>
      <c r="H63" s="27">
        <v>0</v>
      </c>
      <c r="I63" s="1">
        <v>0</v>
      </c>
      <c r="J63" s="27">
        <v>0</v>
      </c>
      <c r="K63" s="26">
        <v>0</v>
      </c>
      <c r="L63" s="4" t="s">
        <v>48</v>
      </c>
    </row>
    <row r="64" spans="1:12" s="18" customFormat="1" ht="21" customHeight="1">
      <c r="A64" s="99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1"/>
    </row>
    <row r="65" spans="1:12" s="18" customFormat="1" ht="119.25" customHeight="1">
      <c r="A65" s="36" t="s">
        <v>69</v>
      </c>
      <c r="B65" s="25"/>
      <c r="C65" s="1">
        <f>D65+E65</f>
        <v>269119</v>
      </c>
      <c r="D65" s="26">
        <f>+D66+D67++D68</f>
        <v>269119</v>
      </c>
      <c r="E65" s="26">
        <v>0</v>
      </c>
      <c r="F65" s="5">
        <v>0</v>
      </c>
      <c r="G65" s="27">
        <v>0</v>
      </c>
      <c r="H65" s="27">
        <v>0</v>
      </c>
      <c r="I65" s="1">
        <v>0</v>
      </c>
      <c r="J65" s="27">
        <v>0</v>
      </c>
      <c r="K65" s="26">
        <v>0</v>
      </c>
      <c r="L65" s="4" t="s">
        <v>48</v>
      </c>
    </row>
    <row r="66" spans="1:12" s="18" customFormat="1" ht="54" customHeight="1">
      <c r="A66" s="41" t="s">
        <v>70</v>
      </c>
      <c r="B66" s="25"/>
      <c r="C66" s="1">
        <f>D66+E66</f>
        <v>24982</v>
      </c>
      <c r="D66" s="26">
        <v>24982</v>
      </c>
      <c r="E66" s="26">
        <v>0</v>
      </c>
      <c r="F66" s="5">
        <f>+G66+H66</f>
        <v>0</v>
      </c>
      <c r="G66" s="27">
        <v>0</v>
      </c>
      <c r="H66" s="27">
        <f>ROUND(E66*1.104,0)</f>
        <v>0</v>
      </c>
      <c r="I66" s="1">
        <f>J66+K66</f>
        <v>0</v>
      </c>
      <c r="J66" s="27">
        <v>0</v>
      </c>
      <c r="K66" s="26">
        <v>0</v>
      </c>
      <c r="L66" s="4" t="s">
        <v>48</v>
      </c>
    </row>
    <row r="67" spans="1:12" s="18" customFormat="1" ht="64.5" customHeight="1">
      <c r="A67" s="41" t="s">
        <v>71</v>
      </c>
      <c r="B67" s="25"/>
      <c r="C67" s="1">
        <f>D67+E67</f>
        <v>18566</v>
      </c>
      <c r="D67" s="26">
        <v>18566</v>
      </c>
      <c r="E67" s="26">
        <v>0</v>
      </c>
      <c r="F67" s="5">
        <v>0</v>
      </c>
      <c r="G67" s="27">
        <v>0</v>
      </c>
      <c r="H67" s="5">
        <v>0</v>
      </c>
      <c r="I67" s="1">
        <v>0</v>
      </c>
      <c r="J67" s="27">
        <v>0</v>
      </c>
      <c r="K67" s="26">
        <v>0</v>
      </c>
      <c r="L67" s="4" t="s">
        <v>48</v>
      </c>
    </row>
    <row r="68" spans="1:12" s="18" customFormat="1" ht="65.25" customHeight="1">
      <c r="A68" s="41" t="s">
        <v>72</v>
      </c>
      <c r="B68" s="25"/>
      <c r="C68" s="1">
        <f>D68+E68</f>
        <v>225571</v>
      </c>
      <c r="D68" s="26">
        <v>225571</v>
      </c>
      <c r="E68" s="26">
        <v>0</v>
      </c>
      <c r="F68" s="5">
        <v>0</v>
      </c>
      <c r="G68" s="27">
        <v>0</v>
      </c>
      <c r="H68" s="5">
        <v>0</v>
      </c>
      <c r="I68" s="1">
        <v>0</v>
      </c>
      <c r="J68" s="27">
        <v>0</v>
      </c>
      <c r="K68" s="26">
        <v>0</v>
      </c>
      <c r="L68" s="4" t="s">
        <v>48</v>
      </c>
    </row>
    <row r="69" spans="1:12" s="18" customFormat="1" ht="18" customHeight="1">
      <c r="A69" s="99" t="s">
        <v>51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1"/>
    </row>
    <row r="70" spans="1:12" s="18" customFormat="1" ht="66.75" customHeight="1">
      <c r="A70" s="118" t="s">
        <v>58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20"/>
    </row>
    <row r="71" spans="1:12" s="18" customFormat="1" ht="51" customHeight="1" thickBot="1">
      <c r="A71" s="121" t="s">
        <v>59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3"/>
    </row>
    <row r="72" spans="1:12" s="18" customFormat="1" ht="27" customHeight="1" thickBot="1">
      <c r="A72" s="28"/>
      <c r="B72" s="29"/>
      <c r="C72" s="30"/>
      <c r="D72" s="31"/>
      <c r="E72" s="31"/>
      <c r="F72" s="32"/>
      <c r="G72" s="33"/>
      <c r="H72" s="33"/>
      <c r="I72" s="32"/>
      <c r="J72" s="90" t="s">
        <v>55</v>
      </c>
      <c r="K72" s="90"/>
      <c r="L72" s="90"/>
    </row>
    <row r="73" spans="1:12" s="18" customFormat="1" ht="18.75" customHeight="1" thickBot="1">
      <c r="A73" s="82">
        <v>1</v>
      </c>
      <c r="B73" s="62">
        <v>2</v>
      </c>
      <c r="C73" s="62">
        <v>3</v>
      </c>
      <c r="D73" s="62">
        <v>4</v>
      </c>
      <c r="E73" s="62">
        <v>5</v>
      </c>
      <c r="F73" s="62">
        <v>6</v>
      </c>
      <c r="G73" s="62">
        <v>7</v>
      </c>
      <c r="H73" s="62">
        <v>8</v>
      </c>
      <c r="I73" s="62">
        <v>9</v>
      </c>
      <c r="J73" s="83">
        <v>10</v>
      </c>
      <c r="K73" s="83">
        <v>11</v>
      </c>
      <c r="L73" s="84">
        <v>12</v>
      </c>
    </row>
    <row r="74" spans="1:12" s="18" customFormat="1" ht="30.75" customHeight="1">
      <c r="A74" s="85" t="s">
        <v>3</v>
      </c>
      <c r="B74" s="86"/>
      <c r="C74" s="69">
        <f>C75+C76</f>
        <v>2160656</v>
      </c>
      <c r="D74" s="69">
        <f>D75+D76</f>
        <v>2160656</v>
      </c>
      <c r="E74" s="69">
        <f>E75+E76</f>
        <v>0</v>
      </c>
      <c r="F74" s="69">
        <f aca="true" t="shared" si="2" ref="F74:K74">F75+F76</f>
        <v>0</v>
      </c>
      <c r="G74" s="69">
        <f t="shared" si="2"/>
        <v>0</v>
      </c>
      <c r="H74" s="69">
        <f t="shared" si="2"/>
        <v>0</v>
      </c>
      <c r="I74" s="69">
        <f t="shared" si="2"/>
        <v>0</v>
      </c>
      <c r="J74" s="69">
        <f t="shared" si="2"/>
        <v>0</v>
      </c>
      <c r="K74" s="69">
        <f t="shared" si="2"/>
        <v>0</v>
      </c>
      <c r="L74" s="87"/>
    </row>
    <row r="75" spans="1:12" s="18" customFormat="1" ht="195" customHeight="1">
      <c r="A75" s="88" t="s">
        <v>73</v>
      </c>
      <c r="B75" s="25" t="s">
        <v>29</v>
      </c>
      <c r="C75" s="1">
        <f>D75+E75</f>
        <v>1160656</v>
      </c>
      <c r="D75" s="26">
        <v>1160656</v>
      </c>
      <c r="E75" s="26">
        <v>0</v>
      </c>
      <c r="F75" s="1">
        <f>G75+H75</f>
        <v>0</v>
      </c>
      <c r="G75" s="26">
        <v>0</v>
      </c>
      <c r="H75" s="26">
        <v>0</v>
      </c>
      <c r="I75" s="1">
        <f>J75+K75</f>
        <v>0</v>
      </c>
      <c r="J75" s="26">
        <v>0</v>
      </c>
      <c r="K75" s="26">
        <v>0</v>
      </c>
      <c r="L75" s="4" t="s">
        <v>48</v>
      </c>
    </row>
    <row r="76" spans="1:12" ht="197.25" customHeight="1" thickBot="1">
      <c r="A76" s="45" t="s">
        <v>74</v>
      </c>
      <c r="B76" s="53" t="s">
        <v>29</v>
      </c>
      <c r="C76" s="54">
        <f>D76+E76</f>
        <v>1000000</v>
      </c>
      <c r="D76" s="54">
        <v>1000000</v>
      </c>
      <c r="E76" s="54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8" t="s">
        <v>23</v>
      </c>
    </row>
    <row r="78" s="22" customFormat="1" ht="13.5" customHeight="1"/>
    <row r="79" spans="1:8" s="22" customFormat="1" ht="18.75">
      <c r="A79" s="22" t="s">
        <v>15</v>
      </c>
      <c r="H79" s="22" t="s">
        <v>16</v>
      </c>
    </row>
    <row r="80" s="22" customFormat="1" ht="14.25" customHeight="1"/>
    <row r="81" s="22" customFormat="1" ht="18.75">
      <c r="A81" s="22" t="s">
        <v>17</v>
      </c>
    </row>
    <row r="82" s="22" customFormat="1" ht="18.75">
      <c r="A82" s="22" t="s">
        <v>18</v>
      </c>
    </row>
    <row r="83" s="22" customFormat="1" ht="18.75"/>
    <row r="84" s="22" customFormat="1" ht="18.75"/>
    <row r="85" s="21" customFormat="1" ht="12.75"/>
  </sheetData>
  <sheetProtection/>
  <mergeCells count="37">
    <mergeCell ref="J48:L48"/>
    <mergeCell ref="A69:L69"/>
    <mergeCell ref="A70:L70"/>
    <mergeCell ref="A71:L71"/>
    <mergeCell ref="J58:L58"/>
    <mergeCell ref="A60:L60"/>
    <mergeCell ref="A62:L62"/>
    <mergeCell ref="A64:L64"/>
    <mergeCell ref="A51:L51"/>
    <mergeCell ref="A52:L52"/>
    <mergeCell ref="J28:L28"/>
    <mergeCell ref="J41:L41"/>
    <mergeCell ref="J20:L20"/>
    <mergeCell ref="F9:F10"/>
    <mergeCell ref="A32:L32"/>
    <mergeCell ref="D9:E9"/>
    <mergeCell ref="I9:I10"/>
    <mergeCell ref="I1:K1"/>
    <mergeCell ref="I2:L2"/>
    <mergeCell ref="A6:L6"/>
    <mergeCell ref="L8:L10"/>
    <mergeCell ref="B8:B10"/>
    <mergeCell ref="C8:E8"/>
    <mergeCell ref="A8:A10"/>
    <mergeCell ref="F8:H8"/>
    <mergeCell ref="J9:K9"/>
    <mergeCell ref="I8:K8"/>
    <mergeCell ref="J72:L72"/>
    <mergeCell ref="C9:C10"/>
    <mergeCell ref="A30:L30"/>
    <mergeCell ref="A31:L31"/>
    <mergeCell ref="A13:L13"/>
    <mergeCell ref="A14:L14"/>
    <mergeCell ref="A15:L15"/>
    <mergeCell ref="A54:L54"/>
    <mergeCell ref="A56:L56"/>
    <mergeCell ref="G9:H9"/>
  </mergeCells>
  <printOptions/>
  <pageMargins left="0.7874015748031497" right="0.5905511811023623" top="1.1811023622047245" bottom="0.3937007874015748" header="0.5118110236220472" footer="0.4"/>
  <pageSetup horizontalDpi="600" verticalDpi="600" orientation="landscape" paperSize="9" scale="69" r:id="rId1"/>
  <rowBreaks count="7" manualBreakCount="7">
    <brk id="19" max="11" man="1"/>
    <brk id="27" max="11" man="1"/>
    <brk id="40" max="11" man="1"/>
    <brk id="47" max="11" man="1"/>
    <brk id="57" max="11" man="1"/>
    <brk id="71" max="11" man="1"/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2016-05-26T13:26:49Z</cp:lastPrinted>
  <dcterms:created xsi:type="dcterms:W3CDTF">1996-10-08T23:32:33Z</dcterms:created>
  <dcterms:modified xsi:type="dcterms:W3CDTF">2016-05-26T13:26:55Z</dcterms:modified>
  <cp:category/>
  <cp:version/>
  <cp:contentType/>
  <cp:contentStatus/>
</cp:coreProperties>
</file>