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1745" windowHeight="8865" activeTab="0"/>
  </bookViews>
  <sheets>
    <sheet name=" дод 1 (с)" sheetId="1" r:id="rId1"/>
  </sheets>
  <definedNames>
    <definedName name="_xlfn.AGGREGATE" hidden="1">#NAME?</definedName>
    <definedName name="_xlnm.Print_Titles" localSheetId="0">' дод 1 (с)'!$12:$12</definedName>
    <definedName name="_xlnm.Print_Area" localSheetId="0">' дод 1 (с)'!$A$1:$G$160</definedName>
  </definedNames>
  <calcPr fullCalcOnLoad="1"/>
</workbook>
</file>

<file path=xl/sharedStrings.xml><?xml version="1.0" encoding="utf-8"?>
<sst xmlns="http://schemas.openxmlformats.org/spreadsheetml/2006/main" count="194" uniqueCount="187">
  <si>
    <t>Код</t>
  </si>
  <si>
    <t>Найменування згідно
 з класифікацією доходів бюджету</t>
  </si>
  <si>
    <t>Офіційні трансферти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</si>
  <si>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</si>
  <si>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</si>
  <si>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на прибуток підприємств</t>
  </si>
  <si>
    <t>Інші податки та збори</t>
  </si>
  <si>
    <t>Неподаткові надходження</t>
  </si>
  <si>
    <t>Доходи від власності та підприємницької діяльності</t>
  </si>
  <si>
    <t>Адміністративні збори та платежі, доходи від некомерційної господарської діяльності</t>
  </si>
  <si>
    <t>Цільові фонди</t>
  </si>
  <si>
    <t>Внутрішні податки на товари та послуги</t>
  </si>
  <si>
    <t>Інші неподаткові надходження</t>
  </si>
  <si>
    <t>Доходи від операцій з капіталом</t>
  </si>
  <si>
    <t>Надходження від продажу основного капіталу</t>
  </si>
  <si>
    <t>Загальний фонд</t>
  </si>
  <si>
    <t>Спеціальний фонд</t>
  </si>
  <si>
    <t>Всього</t>
  </si>
  <si>
    <t>в т.ч. бюджет розвитку</t>
  </si>
  <si>
    <t>Власні надходження бюджетних установ</t>
  </si>
  <si>
    <t>Від органів державного управління</t>
  </si>
  <si>
    <t>Субвенції</t>
  </si>
  <si>
    <t>Всього доходів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</si>
  <si>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</si>
  <si>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</si>
  <si>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 заробітна плата</t>
  </si>
  <si>
    <t>Податок на доходи фізичних осіб, що сплачується фізичними особами за результатами річного декларування</t>
  </si>
  <si>
    <t>грн.</t>
  </si>
  <si>
    <t>Податок на доходи фізичних осіб із суми пенсійних виплат або щомісячного довічного грошового утримання, що оподатковуються відповідно до підпункту 164.2.19 пункту 164.2 статті 164 Податкового кодексу</t>
  </si>
  <si>
    <t xml:space="preserve">Податок на прибуток підприємств та фінансових установ комунальної власності </t>
  </si>
  <si>
    <t>Авансові внески з податку на прибуток підприємств та фінансових установ комунальної власності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</si>
  <si>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</si>
  <si>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</si>
  <si>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</si>
  <si>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Рентна плата за користування надрами</t>
  </si>
  <si>
    <t>Рентна плата за користування надрами для видобування корисних копалин місцевого значення</t>
  </si>
  <si>
    <t>Акцизний податок з реалізації суб'єктами господарювання роздрібної торгівлі підакцизних товарів</t>
  </si>
  <si>
    <t>18010000 </t>
  </si>
  <si>
    <t>18010100 </t>
  </si>
  <si>
    <t>18010200 </t>
  </si>
  <si>
    <t>Податок на нерухоме майно, відмінне від земельної ділянки, сплачений юридичними особами, які є власниками об'єктів житлової нерухомості </t>
  </si>
  <si>
    <t>Податок на нерухоме майно, відмінне від земельної ділянки, сплачений фізичними особами, які є власниками об'єктів житлової нерухомості </t>
  </si>
  <si>
    <t>18010300 </t>
  </si>
  <si>
    <t>18010400 </t>
  </si>
  <si>
    <t>Податок на нерухоме майно, відмінне від земельної ділянки, сплачений фізичними особами, які є власниками об'єктів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</si>
  <si>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 </t>
  </si>
  <si>
    <t>Земельний податок з юридичних осіб</t>
  </si>
  <si>
    <t>Орендна  плата з юридичних осіб</t>
  </si>
  <si>
    <t>Земельний податок з фізичних осіб</t>
  </si>
  <si>
    <t>Орендна  плата з фізичних осіб</t>
  </si>
  <si>
    <t>Транспортний податок з фізичних осіб</t>
  </si>
  <si>
    <t>Транспортний податок з юридичних осіб</t>
  </si>
  <si>
    <t xml:space="preserve">Туристичний збір, сплачений юридичними особами </t>
  </si>
  <si>
    <t xml:space="preserve">Туристичний збір, сплачений фізичними особами </t>
  </si>
  <si>
    <t>Туристичний збір</t>
  </si>
  <si>
    <t>18050000 </t>
  </si>
  <si>
    <t>Єдиний податок  </t>
  </si>
  <si>
    <t>18050300 </t>
  </si>
  <si>
    <t>Єдиний податок з юридичних осіб </t>
  </si>
  <si>
    <t>18050400 </t>
  </si>
  <si>
    <t>Єдиний податок з фізичних осіб </t>
  </si>
  <si>
    <t>19010000 </t>
  </si>
  <si>
    <t>Екологічний податок </t>
  </si>
  <si>
    <t>19010100 </t>
  </si>
  <si>
    <t>Надходження від викидів забруднюючих речовин в атмосферне повітря стаціонарними джерелами забруднення </t>
  </si>
  <si>
    <t xml:space="preserve">Надходження від скидів забруднюючих речовин безпосередньо у водні об'єкти </t>
  </si>
  <si>
    <t xml:space="preserve">Надходження від розміщення відходів у спеціально відведених для цього місцях чи на об'єктах, крім розміщення окремих видів відходів як вторинної сировини </t>
  </si>
  <si>
    <t>21010000 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</si>
  <si>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державна або комунальна власність</t>
  </si>
  <si>
    <t>21010300 </t>
  </si>
  <si>
    <t>Частина чистого прибутку (доходу) комунальних унітарних підприємств та їх об'єднань, що вилучається до відповідного місцевого бюджету</t>
  </si>
  <si>
    <t>21080000 </t>
  </si>
  <si>
    <t>Інші надходження  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</si>
  <si>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 </t>
  </si>
  <si>
    <t>21081100 </t>
  </si>
  <si>
    <t>Адміністративні штрафи та інші санкції </t>
  </si>
  <si>
    <t>Інші надходження</t>
  </si>
  <si>
    <t>22080000 </t>
  </si>
  <si>
    <t>Надходження від орендної плати за користування цілісним майновим комплексом та іншим державним майном  </t>
  </si>
  <si>
    <t>22080400 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</si>
  <si>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</si>
  <si>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22090000 </t>
  </si>
  <si>
    <t>Державне мито  </t>
  </si>
  <si>
    <t>22090100 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</si>
  <si>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</si>
  <si>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22090400 </t>
  </si>
  <si>
    <t>Державне мито, пов'язане з видачею та оформленням закордонних паспортів (посвідок) та паспортів громадян України  </t>
  </si>
  <si>
    <t>24030000 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</si>
  <si>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 </t>
  </si>
  <si>
    <t>24060000 </t>
  </si>
  <si>
    <t>24060300 </t>
  </si>
  <si>
    <t xml:space="preserve">Інші надходження до фондів охорони навколишнього природного середовища  </t>
  </si>
  <si>
    <t>24062100 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</si>
  <si>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</si>
  <si>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24110000 </t>
  </si>
  <si>
    <t>Доходи від операцій з кредитування та надання гарантій  </t>
  </si>
  <si>
    <t>24110900 </t>
  </si>
  <si>
    <t>Відсотки за користування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 </t>
  </si>
  <si>
    <t>Надходження коштів пайової участі у розвитку інфраструктури населеного пункту</t>
  </si>
  <si>
    <t>25010000 </t>
  </si>
  <si>
    <t>Надходження від плати за послуги, що надаються бюджетними установами згідно із законодавством </t>
  </si>
  <si>
    <t>25010100 </t>
  </si>
  <si>
    <t>Плата за послуги, що надаються бюджетними установами згідно з їх основною діяльністю </t>
  </si>
  <si>
    <t>25010200 </t>
  </si>
  <si>
    <t>Надходження бюджетних установ від додаткової (господарської) діяльності </t>
  </si>
  <si>
    <t>25010300 </t>
  </si>
  <si>
    <t>Плата за оренду майна бюджетних установ  </t>
  </si>
  <si>
    <t>25010400 </t>
  </si>
  <si>
    <t>Надходження бюджетних установ від реалізації в установленому порядку майна (крім нерухомого майна) </t>
  </si>
  <si>
    <t>25020000 </t>
  </si>
  <si>
    <t>Інші джерела власних надходжень бюджетних установ  </t>
  </si>
  <si>
    <t xml:space="preserve">Благодійні внески, гранти та дарунки </t>
  </si>
  <si>
    <t>25020200 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</si>
  <si>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об’єктів нерухомого майна, що перебувають у приватній власності фізичних або юридичних осіб</t>
  </si>
  <si>
    <t>31010000 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</si>
  <si>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 </t>
  </si>
  <si>
    <t>31010200 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</si>
  <si>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</si>
  <si>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31020000 </t>
  </si>
  <si>
    <t>Надходження коштів від Державного фонду дорогоцінних металів і дорогоцінного каміння  </t>
  </si>
  <si>
    <t>31030000 </t>
  </si>
  <si>
    <t>Кошти від відчуження майна, що належить Автономній Республіці Крим та майна, що перебуває в комунальній власності  </t>
  </si>
  <si>
    <t>33010000 </t>
  </si>
  <si>
    <t>Кошти від продажу землі  </t>
  </si>
  <si>
    <t>33010100 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</si>
  <si>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</si>
  <si>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50100000 </t>
  </si>
  <si>
    <t>Інші фонди  </t>
  </si>
  <si>
    <t xml:space="preserve">Цільові фонди, утворені Верховною Радою Автономної Республіки Крим, органами місцевого самоврядування та місцевими органами виконавчої влади  </t>
  </si>
  <si>
    <t xml:space="preserve"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 </t>
  </si>
  <si>
    <t>Субвенція з  державного  бюджету місцевим бюджетам на надання пільг з послуг зв'язку,  інших передбачених законодавством пільг (крім  пільг  на одержання ліків,   зубопротезування,   оплату   електроенергії, природного і скрапленого газу на  побутові  потреби,  твердого  та рідкого пічного побутового палива, послуг тепло-, водопостачання і водовідведення,  квартирної плати (утримання будинків і споруд  та прибудинкових  територій),  вивезення  побутового сміття та рідких нечистот),  на компенсацію втрати  частини  доходів  у  зв'язку  з відміною   податку  з  власників  транспортних  засобів  та  інших самохідних машин і механізмів та  відповідним  збільшенням  ставок акцизного  податку з пального і на компенсацію за пільговий проїзд окремих категорій громадян</t>
  </si>
  <si>
    <t xml:space="preserve"> пільги на послуги зв`язку</t>
  </si>
  <si>
    <t>інші пільги</t>
  </si>
  <si>
    <t>компенсація за пільговий проїзд окремих категорій громадян</t>
  </si>
  <si>
    <t>Субвенція з державного бюджету місцевим бюджетам на надання пільг  та житлових субсидій населенню на придбання твердого та рідкого  пічного побутового палива і скрапленого газу</t>
  </si>
  <si>
    <t>Інші субвенції, на:</t>
  </si>
  <si>
    <t>Освітня субвенція з державного бюджету місцевим бюджеттам</t>
  </si>
  <si>
    <t>Медична субвенція з державного бюджету місцевим бюджетам</t>
  </si>
  <si>
    <t>Міський голова</t>
  </si>
  <si>
    <t>О.М. Лисенко</t>
  </si>
  <si>
    <t>Виконавець: Липова С.А.</t>
  </si>
  <si>
    <t xml:space="preserve">Податок та збір на доходи фізичних осіб  </t>
  </si>
  <si>
    <t xml:space="preserve">Місцеві податки </t>
  </si>
  <si>
    <t>Податок на майно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</si>
  <si>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І чи ІІ групи внаслідок психічного розладу</t>
  </si>
  <si>
    <t xml:space="preserve"> ____________  </t>
  </si>
  <si>
    <t>відшкодування витрат за лікування мешканців районів області у гінекологічному відділенні комунальної установи  «Сумська міська клінічна лікарня № 5»</t>
  </si>
  <si>
    <t>відшкодування витрат за лікування мешканців районів області у туберкульозному відділенні  комунальної установи «Сумська міська дитяча клінична лікарня Святої Зінаїди»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</si>
  <si>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«гроші ходять за дитиною»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</si>
  <si>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</t>
  </si>
  <si>
    <t>Кошти  від продажу землі і нематеріальних активів</t>
  </si>
  <si>
    <t xml:space="preserve">Субвенція на утримання об'єктів спільного користування чи ліквідацію негативних наслідків діяльності об'єктів спільного користування </t>
  </si>
  <si>
    <t>виплату допомоги інвалідам І групи з числа учасників бойових дій на території інших держав та сім'ям загиблих учасників бойових дій на території інших держав, які проживають у Сумській області</t>
  </si>
  <si>
    <t>пільгове медичне обслуговування громадян, які постраждали внаслідок Чорнобильської катастрофи</t>
  </si>
  <si>
    <t>поховання учасників бойових дій та інвалідів війни</t>
  </si>
  <si>
    <t>обробку інформації з нарахування та виплати допомог і компенсацій</t>
  </si>
  <si>
    <t>забезпечення лікування хворих на цукровий та нецукровий діабет</t>
  </si>
  <si>
    <t>соціально-економічний розвиток регіонів Сумської області</t>
  </si>
  <si>
    <t>Субвенція з державного бюджету місцевим бюджетам на часткове фінансування дитячо-юнацьких спортивних шкіл, які до 2015 року отримували підтримку з Фонду соціального страхування з тимчасової втрати працездатності</t>
  </si>
  <si>
    <t>заходи з оздоровлення та відпочинку дітей, крім заходів з оздоровлення дітей, що здійснюються за рахунок коштів на оздоровлення громадян, які постраждали внаслідок Чорнобильської катострофи</t>
  </si>
  <si>
    <t>виконання депутатських повноважень  депутатів Сумської обласної ради</t>
  </si>
  <si>
    <t>будівництво доріг та ліній освітлення 12 МР м. Суми</t>
  </si>
  <si>
    <t>Субвенція з державного бюджету місцевим бюджетам на погашення заборгованості з різниці в тарифах на теплову енергію, опалення та постачання гарячої води, послуги з централізованого водопостачання, водовідведення, що вироблялися, транспортувалися та постачалися населенню та/або іншим підприємствам централізованого питного водопостачання та водовідведення, які надають населенню послуги з централізованого водопостачання та водовідведення, яка виникла у зв'язку з невідповідністю фактичної вартості теплової енергії та послуг з централізованого водопостачання, водовідведення, опалення та постачання гарячої води тарифам, що затверджувалися та/або погоджувалися органами державної влади чи місцевого самоврядування</t>
  </si>
  <si>
    <t>Субвенція з державного бюджету місцевим бюджетам на будівництво (придбання) житла для сімей загиблих військовослужбовців, які брали безпосередню участь в антитерористичній операції, а також для інвалідів І – ІІ групи з числа військовослужбовців, які брали участь у зазначеній операції, та потребують поліпшення житлових умов</t>
  </si>
  <si>
    <t xml:space="preserve">Відсотки за користування позиками, які надавалися з місцевих бюджетів  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</si>
  <si>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</si>
  <si>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22010000 </t>
  </si>
  <si>
    <t>Плата за надання адміністративних послуг</t>
  </si>
  <si>
    <t>Плата за надання інших адміністративних послуг</t>
  </si>
  <si>
    <t>Субвенція з державного бюджету місцевим бюджетам на проведення виборів депутатів місцевих рад та сільських, селещних, міських голів</t>
  </si>
  <si>
    <t>Доходи міського бюджету міста Суми на 2016 рік</t>
  </si>
  <si>
    <t>Державне мито, не віднесене до інших категорій</t>
  </si>
  <si>
    <t>Державне мито за дії, пов'язані з одержанням патентів на об'єкти права інтелектуальної власності, підтриманням їх чинності та передаванням прав їхніми власниками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</si>
  <si>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</si>
  <si>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 xml:space="preserve">                       Додаток № 1</t>
  </si>
  <si>
    <t>до  рішення  Сумської  міської  ради</t>
  </si>
  <si>
    <t>встановлення телефонів інвалідам І та ІІ груп</t>
  </si>
  <si>
    <t>оплату компенсаційних виплат інвалідам на бензин, ремонт, техобслуговування автотранспорту та транспортне обслуговування</t>
  </si>
  <si>
    <t>забезпечення твердим паливом (дровами) сімей учасників антитерористичної операції</t>
  </si>
  <si>
    <t xml:space="preserve">«Про внесення   змін   та  доповнень </t>
  </si>
  <si>
    <t>до  міського  бюджету  на  2016 рік»</t>
  </si>
  <si>
    <t xml:space="preserve">Адміністративний збір за проведення державної реєстрації юридичних осіб та фізичних осіб - підприємців </t>
  </si>
  <si>
    <t xml:space="preserve">Адміністративний збір за державну реєстрацію речових прав на нерухоме майно та їх обтяжень </t>
  </si>
  <si>
    <t xml:space="preserve"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 та фізичних осіб - підприємців, а також плата за надання інших платних послуг, пов'язаних з державною реєстрацією речових прав на нерухоме майно та їх обтяжень і державною реєстрацією юридичних осіб та фізичних осіб - підприємців </t>
  </si>
  <si>
    <t>виконання Обласної програми надання медичної допомоги нефрологічним хворим методом гемодіалізу у Сумській області на 2014-2016 роки</t>
  </si>
  <si>
    <t>Медична субвенція з державного бюджету місцевим бюджетам (кошти отримані з бюджетів: обласного, районого, міста обласного значення, об’єднаної територіальної громади)  на:</t>
  </si>
  <si>
    <t>від 30 березня 2016 року № 488 - МР</t>
  </si>
</sst>
</file>

<file path=xl/styles.xml><?xml version="1.0" encoding="utf-8"?>
<styleSheet xmlns="http://schemas.openxmlformats.org/spreadsheetml/2006/main">
  <numFmts count="4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* #,##0;* \-#,##0;* &quot;-&quot;;@"/>
    <numFmt numFmtId="181" formatCode="* #,##0.00;* \-#,##0.00;* &quot;-&quot;??;@"/>
    <numFmt numFmtId="182" formatCode="* _-#,##0&quot;р.&quot;;* \-#,##0&quot;р.&quot;;* _-&quot;-&quot;&quot;р.&quot;;@"/>
    <numFmt numFmtId="183" formatCode="* _-#,##0.00&quot;р.&quot;;* \-#,##0.00&quot;р.&quot;;* _-&quot;-&quot;??&quot;р.&quot;;@"/>
    <numFmt numFmtId="184" formatCode="#,##0.0"/>
    <numFmt numFmtId="185" formatCode="#,##0_ ;[Red]\-#,##0\ "/>
    <numFmt numFmtId="186" formatCode="#,##0.0_ ;[Red]\-#,##0.0\ "/>
    <numFmt numFmtId="187" formatCode="0.0"/>
    <numFmt numFmtId="188" formatCode="0.0000"/>
    <numFmt numFmtId="189" formatCode="#,##0.0000"/>
    <numFmt numFmtId="190" formatCode="00000000000"/>
    <numFmt numFmtId="191" formatCode="&quot;Так&quot;;&quot;Так&quot;;&quot;Ні&quot;"/>
    <numFmt numFmtId="192" formatCode="&quot;Істина&quot;;&quot;Істина&quot;;&quot;Хибність&quot;"/>
    <numFmt numFmtId="193" formatCode="&quot;Увімк&quot;;&quot;Увімк&quot;;&quot;Вимк&quot;"/>
    <numFmt numFmtId="194" formatCode="[$-FC19]d\ mmmm\ yyyy\ &quot;г.&quot;"/>
    <numFmt numFmtId="195" formatCode="&quot;True&quot;;&quot;True&quot;;&quot;False&quot;"/>
    <numFmt numFmtId="196" formatCode="[$¥€-2]\ ###,000_);[Red]\([$€-2]\ ###,000\)"/>
  </numFmts>
  <fonts count="46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0"/>
    </font>
    <font>
      <sz val="10"/>
      <name val="Courier New"/>
      <family val="3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6"/>
      <name val="Times New Roman"/>
      <family val="0"/>
    </font>
    <font>
      <i/>
      <sz val="11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0"/>
    </font>
    <font>
      <sz val="14"/>
      <name val="Times New Roman"/>
      <family val="0"/>
    </font>
    <font>
      <sz val="15"/>
      <name val="Times New Roman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6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22" fillId="0" borderId="0">
      <alignment/>
      <protection/>
    </xf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23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7" fillId="13" borderId="1" applyNumberFormat="0" applyAlignment="0" applyProtection="0"/>
    <xf numFmtId="0" fontId="7" fillId="7" borderId="1" applyNumberFormat="0" applyAlignment="0" applyProtection="0"/>
    <xf numFmtId="0" fontId="8" fillId="24" borderId="2" applyNumberFormat="0" applyAlignment="0" applyProtection="0"/>
    <xf numFmtId="0" fontId="15" fillId="24" borderId="1" applyNumberFormat="0" applyAlignment="0" applyProtection="0"/>
    <xf numFmtId="0" fontId="23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5" fillId="6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3" fillId="0" borderId="0">
      <alignment vertical="top"/>
      <protection/>
    </xf>
    <xf numFmtId="0" fontId="9" fillId="0" borderId="6" applyNumberFormat="0" applyFill="0" applyAlignment="0" applyProtection="0"/>
    <xf numFmtId="0" fontId="12" fillId="0" borderId="7" applyNumberFormat="0" applyFill="0" applyAlignment="0" applyProtection="0"/>
    <xf numFmtId="0" fontId="10" fillId="25" borderId="8" applyNumberFormat="0" applyAlignment="0" applyProtection="0"/>
    <xf numFmtId="0" fontId="10" fillId="25" borderId="8" applyNumberFormat="0" applyAlignment="0" applyProtection="0"/>
    <xf numFmtId="0" fontId="3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38" fillId="26" borderId="1" applyNumberFormat="0" applyAlignment="0" applyProtection="0"/>
    <xf numFmtId="0" fontId="22" fillId="0" borderId="0">
      <alignment/>
      <protection/>
    </xf>
    <xf numFmtId="0" fontId="25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10" borderId="10" applyNumberFormat="0" applyFont="0" applyAlignment="0" applyProtection="0"/>
    <xf numFmtId="0" fontId="0" fillId="10" borderId="10" applyNumberFormat="0" applyFont="0" applyAlignment="0" applyProtection="0"/>
    <xf numFmtId="183" fontId="1" fillId="0" borderId="0" applyFont="0" applyFill="0" applyBorder="0" applyAlignment="0" applyProtection="0"/>
    <xf numFmtId="0" fontId="8" fillId="26" borderId="2" applyNumberFormat="0" applyAlignment="0" applyProtection="0"/>
    <xf numFmtId="0" fontId="18" fillId="0" borderId="11" applyNumberFormat="0" applyFill="0" applyAlignment="0" applyProtection="0"/>
    <xf numFmtId="0" fontId="39" fillId="13" borderId="0" applyNumberFormat="0" applyBorder="0" applyAlignment="0" applyProtection="0"/>
    <xf numFmtId="0" fontId="21" fillId="0" borderId="0">
      <alignment/>
      <protection/>
    </xf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wrapText="1"/>
      <protection/>
    </xf>
    <xf numFmtId="0" fontId="0" fillId="0" borderId="0" xfId="0" applyFont="1" applyFill="1" applyAlignment="1">
      <alignment/>
    </xf>
    <xf numFmtId="0" fontId="27" fillId="0" borderId="12" xfId="0" applyNumberFormat="1" applyFont="1" applyFill="1" applyBorder="1" applyAlignment="1" applyProtection="1">
      <alignment horizontal="center" vertical="center" wrapText="1"/>
      <protection/>
    </xf>
    <xf numFmtId="0" fontId="27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ont="1" applyFill="1" applyAlignment="1" applyProtection="1">
      <alignment vertical="center" wrapText="1"/>
      <protection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wrapText="1"/>
    </xf>
    <xf numFmtId="0" fontId="19" fillId="0" borderId="12" xfId="0" applyNumberFormat="1" applyFont="1" applyFill="1" applyBorder="1" applyAlignment="1" applyProtection="1">
      <alignment horizontal="center" vertical="center" wrapText="1"/>
      <protection/>
    </xf>
    <xf numFmtId="0" fontId="20" fillId="0" borderId="12" xfId="0" applyNumberFormat="1" applyFont="1" applyFill="1" applyBorder="1" applyAlignment="1" applyProtection="1">
      <alignment horizontal="center" vertical="center" wrapText="1"/>
      <protection/>
    </xf>
    <xf numFmtId="0" fontId="29" fillId="0" borderId="12" xfId="0" applyNumberFormat="1" applyFont="1" applyFill="1" applyBorder="1" applyAlignment="1" applyProtection="1">
      <alignment vertical="center" wrapText="1"/>
      <protection/>
    </xf>
    <xf numFmtId="0" fontId="29" fillId="0" borderId="0" xfId="0" applyNumberFormat="1" applyFont="1" applyFill="1" applyAlignment="1" applyProtection="1">
      <alignment wrapText="1"/>
      <protection/>
    </xf>
    <xf numFmtId="0" fontId="29" fillId="0" borderId="0" xfId="0" applyFont="1" applyFill="1" applyAlignment="1">
      <alignment wrapText="1"/>
    </xf>
    <xf numFmtId="0" fontId="4" fillId="0" borderId="13" xfId="0" applyNumberFormat="1" applyFont="1" applyFill="1" applyBorder="1" applyAlignment="1" applyProtection="1">
      <alignment vertical="center"/>
      <protection/>
    </xf>
    <xf numFmtId="184" fontId="0" fillId="0" borderId="0" xfId="0" applyNumberFormat="1" applyFont="1" applyFill="1" applyAlignment="1" applyProtection="1">
      <alignment/>
      <protection/>
    </xf>
    <xf numFmtId="0" fontId="26" fillId="0" borderId="0" xfId="0" applyFont="1" applyFill="1" applyAlignment="1">
      <alignment vertical="center"/>
    </xf>
    <xf numFmtId="0" fontId="40" fillId="0" borderId="0" xfId="0" applyNumberFormat="1" applyFont="1" applyFill="1" applyAlignment="1" applyProtection="1">
      <alignment/>
      <protection/>
    </xf>
    <xf numFmtId="0" fontId="40" fillId="0" borderId="0" xfId="0" applyNumberFormat="1" applyFont="1" applyFill="1" applyAlignment="1" applyProtection="1">
      <alignment/>
      <protection/>
    </xf>
    <xf numFmtId="4" fontId="27" fillId="0" borderId="12" xfId="0" applyNumberFormat="1" applyFont="1" applyFill="1" applyBorder="1" applyAlignment="1" applyProtection="1">
      <alignment horizontal="right" vertical="center" wrapText="1"/>
      <protection/>
    </xf>
    <xf numFmtId="4" fontId="29" fillId="0" borderId="12" xfId="0" applyNumberFormat="1" applyFont="1" applyFill="1" applyBorder="1" applyAlignment="1" applyProtection="1">
      <alignment horizontal="right" vertical="center" wrapText="1"/>
      <protection/>
    </xf>
    <xf numFmtId="4" fontId="30" fillId="0" borderId="12" xfId="0" applyNumberFormat="1" applyFont="1" applyFill="1" applyBorder="1" applyAlignment="1">
      <alignment vertical="center" wrapText="1"/>
    </xf>
    <xf numFmtId="4" fontId="27" fillId="0" borderId="12" xfId="0" applyNumberFormat="1" applyFont="1" applyFill="1" applyBorder="1" applyAlignment="1" applyProtection="1">
      <alignment horizontal="right" vertical="center" wrapText="1"/>
      <protection/>
    </xf>
    <xf numFmtId="0" fontId="26" fillId="0" borderId="13" xfId="0" applyNumberFormat="1" applyFont="1" applyFill="1" applyBorder="1" applyAlignment="1" applyProtection="1">
      <alignment horizontal="center" vertical="center"/>
      <protection/>
    </xf>
    <xf numFmtId="0" fontId="26" fillId="0" borderId="0" xfId="0" applyNumberFormat="1" applyFont="1" applyFill="1" applyAlignment="1" applyProtection="1">
      <alignment/>
      <protection/>
    </xf>
    <xf numFmtId="0" fontId="26" fillId="0" borderId="0" xfId="0" applyFont="1" applyFill="1" applyAlignment="1">
      <alignment/>
    </xf>
    <xf numFmtId="0" fontId="40" fillId="0" borderId="0" xfId="0" applyFont="1" applyFill="1" applyAlignment="1">
      <alignment/>
    </xf>
    <xf numFmtId="0" fontId="29" fillId="0" borderId="0" xfId="0" applyNumberFormat="1" applyFont="1" applyFill="1" applyAlignment="1" applyProtection="1">
      <alignment/>
      <protection/>
    </xf>
    <xf numFmtId="0" fontId="29" fillId="0" borderId="12" xfId="0" applyNumberFormat="1" applyFont="1" applyFill="1" applyBorder="1" applyAlignment="1" applyProtection="1">
      <alignment horizontal="center" vertical="center" wrapText="1"/>
      <protection/>
    </xf>
    <xf numFmtId="4" fontId="29" fillId="0" borderId="12" xfId="0" applyNumberFormat="1" applyFont="1" applyFill="1" applyBorder="1" applyAlignment="1" applyProtection="1">
      <alignment horizontal="right" vertical="center" wrapText="1"/>
      <protection/>
    </xf>
    <xf numFmtId="0" fontId="40" fillId="0" borderId="0" xfId="0" applyFont="1" applyFill="1" applyAlignment="1">
      <alignment/>
    </xf>
    <xf numFmtId="0" fontId="26" fillId="0" borderId="12" xfId="0" applyNumberFormat="1" applyFont="1" applyFill="1" applyBorder="1" applyAlignment="1" applyProtection="1">
      <alignment horizontal="center" vertical="center" wrapText="1"/>
      <protection/>
    </xf>
    <xf numFmtId="0" fontId="26" fillId="0" borderId="0" xfId="0" applyNumberFormat="1" applyFont="1" applyFill="1" applyAlignment="1" applyProtection="1">
      <alignment wrapText="1"/>
      <protection/>
    </xf>
    <xf numFmtId="0" fontId="26" fillId="0" borderId="0" xfId="0" applyFont="1" applyFill="1" applyAlignment="1">
      <alignment wrapText="1"/>
    </xf>
    <xf numFmtId="0" fontId="44" fillId="0" borderId="0" xfId="0" applyNumberFormat="1" applyFont="1" applyFill="1" applyAlignment="1" applyProtection="1">
      <alignment/>
      <protection/>
    </xf>
    <xf numFmtId="0" fontId="27" fillId="0" borderId="12" xfId="0" applyNumberFormat="1" applyFont="1" applyFill="1" applyBorder="1" applyAlignment="1" applyProtection="1">
      <alignment horizontal="center" vertical="center" wrapText="1"/>
      <protection/>
    </xf>
    <xf numFmtId="0" fontId="27" fillId="0" borderId="12" xfId="0" applyNumberFormat="1" applyFont="1" applyFill="1" applyBorder="1" applyAlignment="1" applyProtection="1">
      <alignment horizontal="left" vertical="center" wrapText="1"/>
      <protection/>
    </xf>
    <xf numFmtId="0" fontId="19" fillId="0" borderId="0" xfId="0" applyNumberFormat="1" applyFont="1" applyFill="1" applyAlignment="1" applyProtection="1">
      <alignment wrapText="1"/>
      <protection/>
    </xf>
    <xf numFmtId="0" fontId="19" fillId="0" borderId="0" xfId="0" applyFont="1" applyFill="1" applyAlignment="1">
      <alignment wrapText="1"/>
    </xf>
    <xf numFmtId="0" fontId="27" fillId="0" borderId="12" xfId="0" applyNumberFormat="1" applyFont="1" applyFill="1" applyBorder="1" applyAlignment="1" applyProtection="1">
      <alignment vertical="center" wrapText="1"/>
      <protection/>
    </xf>
    <xf numFmtId="0" fontId="27" fillId="0" borderId="0" xfId="0" applyNumberFormat="1" applyFont="1" applyFill="1" applyAlignment="1" applyProtection="1">
      <alignment wrapText="1"/>
      <protection/>
    </xf>
    <xf numFmtId="0" fontId="27" fillId="0" borderId="0" xfId="0" applyFont="1" applyFill="1" applyAlignment="1">
      <alignment wrapText="1"/>
    </xf>
    <xf numFmtId="0" fontId="44" fillId="0" borderId="0" xfId="0" applyFont="1" applyFill="1" applyAlignment="1">
      <alignment vertical="center"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right" vertical="center" wrapText="1"/>
      <protection/>
    </xf>
    <xf numFmtId="0" fontId="44" fillId="0" borderId="0" xfId="0" applyFont="1" applyFill="1" applyAlignment="1">
      <alignment vertical="center" textRotation="180"/>
    </xf>
    <xf numFmtId="0" fontId="44" fillId="0" borderId="0" xfId="0" applyFont="1" applyFill="1" applyAlignment="1">
      <alignment horizontal="center" vertical="center" textRotation="180"/>
    </xf>
    <xf numFmtId="4" fontId="19" fillId="0" borderId="0" xfId="0" applyNumberFormat="1" applyFont="1" applyFill="1" applyAlignment="1" applyProtection="1">
      <alignment wrapText="1"/>
      <protection/>
    </xf>
    <xf numFmtId="4" fontId="31" fillId="0" borderId="12" xfId="0" applyNumberFormat="1" applyFont="1" applyFill="1" applyBorder="1" applyAlignment="1">
      <alignment vertical="center" wrapText="1"/>
    </xf>
    <xf numFmtId="4" fontId="0" fillId="0" borderId="0" xfId="0" applyNumberFormat="1" applyFont="1" applyFill="1" applyAlignment="1" applyProtection="1">
      <alignment wrapText="1"/>
      <protection/>
    </xf>
    <xf numFmtId="0" fontId="44" fillId="0" borderId="14" xfId="0" applyFont="1" applyFill="1" applyBorder="1" applyAlignment="1">
      <alignment vertical="center" textRotation="180"/>
    </xf>
    <xf numFmtId="0" fontId="29" fillId="0" borderId="12" xfId="0" applyNumberFormat="1" applyFont="1" applyFill="1" applyBorder="1" applyAlignment="1" applyProtection="1">
      <alignment horizontal="center" vertical="center"/>
      <protection/>
    </xf>
    <xf numFmtId="49" fontId="29" fillId="0" borderId="12" xfId="0" applyNumberFormat="1" applyFont="1" applyFill="1" applyBorder="1" applyAlignment="1" applyProtection="1">
      <alignment vertical="center" readingOrder="1"/>
      <protection/>
    </xf>
    <xf numFmtId="0" fontId="29" fillId="0" borderId="12" xfId="0" applyNumberFormat="1" applyFont="1" applyFill="1" applyBorder="1" applyAlignment="1" applyProtection="1">
      <alignment vertical="center"/>
      <protection/>
    </xf>
    <xf numFmtId="4" fontId="41" fillId="0" borderId="12" xfId="0" applyNumberFormat="1" applyFont="1" applyFill="1" applyBorder="1" applyAlignment="1" applyProtection="1">
      <alignment horizontal="right" vertical="center" wrapText="1"/>
      <protection/>
    </xf>
    <xf numFmtId="4" fontId="42" fillId="0" borderId="12" xfId="0" applyNumberFormat="1" applyFont="1" applyFill="1" applyBorder="1" applyAlignment="1">
      <alignment vertical="center" wrapText="1"/>
    </xf>
    <xf numFmtId="4" fontId="32" fillId="0" borderId="12" xfId="0" applyNumberFormat="1" applyFont="1" applyFill="1" applyBorder="1" applyAlignment="1">
      <alignment vertical="center" wrapText="1"/>
    </xf>
    <xf numFmtId="4" fontId="30" fillId="0" borderId="12" xfId="0" applyNumberFormat="1" applyFont="1" applyFill="1" applyBorder="1" applyAlignment="1">
      <alignment vertical="center" wrapText="1"/>
    </xf>
    <xf numFmtId="4" fontId="31" fillId="0" borderId="12" xfId="0" applyNumberFormat="1" applyFont="1" applyFill="1" applyBorder="1" applyAlignment="1">
      <alignment vertical="center" wrapText="1"/>
    </xf>
    <xf numFmtId="0" fontId="20" fillId="0" borderId="12" xfId="0" applyFont="1" applyFill="1" applyBorder="1" applyAlignment="1">
      <alignment vertical="center" wrapText="1"/>
    </xf>
    <xf numFmtId="4" fontId="26" fillId="0" borderId="0" xfId="0" applyNumberFormat="1" applyFont="1" applyFill="1" applyAlignment="1" applyProtection="1">
      <alignment wrapText="1"/>
      <protection/>
    </xf>
    <xf numFmtId="0" fontId="20" fillId="0" borderId="0" xfId="0" applyFont="1" applyFill="1" applyBorder="1" applyAlignment="1">
      <alignment vertical="center" wrapText="1"/>
    </xf>
    <xf numFmtId="4" fontId="43" fillId="0" borderId="0" xfId="0" applyNumberFormat="1" applyFont="1" applyFill="1" applyBorder="1" applyAlignment="1">
      <alignment vertical="center" wrapText="1"/>
    </xf>
    <xf numFmtId="0" fontId="29" fillId="0" borderId="15" xfId="0" applyNumberFormat="1" applyFont="1" applyFill="1" applyBorder="1" applyAlignment="1" applyProtection="1">
      <alignment horizontal="center" vertical="top" wrapText="1"/>
      <protection/>
    </xf>
    <xf numFmtId="0" fontId="27" fillId="0" borderId="12" xfId="0" applyNumberFormat="1" applyFont="1" applyFill="1" applyBorder="1" applyAlignment="1" applyProtection="1">
      <alignment horizontal="center" vertical="center"/>
      <protection/>
    </xf>
    <xf numFmtId="0" fontId="44" fillId="0" borderId="0" xfId="0" applyFont="1" applyFill="1" applyBorder="1" applyAlignment="1">
      <alignment vertical="center" textRotation="180"/>
    </xf>
    <xf numFmtId="0" fontId="29" fillId="0" borderId="16" xfId="0" applyNumberFormat="1" applyFont="1" applyFill="1" applyBorder="1" applyAlignment="1" applyProtection="1">
      <alignment vertical="top" wrapText="1"/>
      <protection/>
    </xf>
    <xf numFmtId="0" fontId="29" fillId="0" borderId="17" xfId="0" applyNumberFormat="1" applyFont="1" applyFill="1" applyBorder="1" applyAlignment="1" applyProtection="1">
      <alignment vertical="top" wrapText="1"/>
      <protection/>
    </xf>
    <xf numFmtId="0" fontId="44" fillId="0" borderId="14" xfId="0" applyFont="1" applyFill="1" applyBorder="1" applyAlignment="1">
      <alignment horizontal="center" vertical="center" textRotation="180"/>
    </xf>
    <xf numFmtId="0" fontId="29" fillId="0" borderId="12" xfId="0" applyNumberFormat="1" applyFont="1" applyFill="1" applyBorder="1" applyAlignment="1" applyProtection="1">
      <alignment vertical="top" wrapText="1"/>
      <protection/>
    </xf>
    <xf numFmtId="0" fontId="29" fillId="0" borderId="12" xfId="0" applyNumberFormat="1" applyFont="1" applyFill="1" applyBorder="1" applyAlignment="1" applyProtection="1">
      <alignment horizontal="left" vertical="top" wrapText="1"/>
      <protection/>
    </xf>
    <xf numFmtId="4" fontId="20" fillId="0" borderId="12" xfId="0" applyNumberFormat="1" applyFont="1" applyFill="1" applyBorder="1" applyAlignment="1" applyProtection="1">
      <alignment horizontal="right" vertical="center" wrapText="1"/>
      <protection/>
    </xf>
    <xf numFmtId="4" fontId="43" fillId="0" borderId="12" xfId="0" applyNumberFormat="1" applyFont="1" applyFill="1" applyBorder="1" applyAlignment="1">
      <alignment vertical="center" wrapText="1"/>
    </xf>
    <xf numFmtId="0" fontId="29" fillId="0" borderId="12" xfId="0" applyNumberFormat="1" applyFont="1" applyFill="1" applyBorder="1" applyAlignment="1" applyProtection="1">
      <alignment horizontal="center" vertical="top" wrapText="1"/>
      <protection/>
    </xf>
    <xf numFmtId="0" fontId="45" fillId="0" borderId="0" xfId="0" applyFont="1" applyFill="1" applyAlignment="1">
      <alignment/>
    </xf>
    <xf numFmtId="0" fontId="45" fillId="0" borderId="0" xfId="0" applyNumberFormat="1" applyFont="1" applyFill="1" applyAlignment="1" applyProtection="1">
      <alignment/>
      <protection/>
    </xf>
    <xf numFmtId="0" fontId="45" fillId="0" borderId="0" xfId="0" applyFont="1" applyFill="1" applyAlignment="1">
      <alignment vertical="center" textRotation="180"/>
    </xf>
    <xf numFmtId="0" fontId="44" fillId="0" borderId="0" xfId="0" applyFont="1" applyFill="1" applyAlignment="1">
      <alignment vertical="center" textRotation="180"/>
    </xf>
    <xf numFmtId="0" fontId="44" fillId="0" borderId="0" xfId="0" applyFont="1" applyFill="1" applyAlignment="1">
      <alignment/>
    </xf>
    <xf numFmtId="0" fontId="29" fillId="0" borderId="15" xfId="0" applyNumberFormat="1" applyFont="1" applyFill="1" applyBorder="1" applyAlignment="1" applyProtection="1">
      <alignment vertical="top" wrapText="1"/>
      <protection/>
    </xf>
    <xf numFmtId="0" fontId="29" fillId="0" borderId="18" xfId="0" applyNumberFormat="1" applyFont="1" applyFill="1" applyBorder="1" applyAlignment="1" applyProtection="1">
      <alignment vertical="center" wrapText="1"/>
      <protection/>
    </xf>
    <xf numFmtId="14" fontId="40" fillId="0" borderId="0" xfId="0" applyNumberFormat="1" applyFont="1" applyFill="1" applyBorder="1" applyAlignment="1">
      <alignment horizontal="left"/>
    </xf>
    <xf numFmtId="0" fontId="29" fillId="0" borderId="15" xfId="0" applyNumberFormat="1" applyFont="1" applyFill="1" applyBorder="1" applyAlignment="1" applyProtection="1">
      <alignment horizontal="center" vertical="center" wrapText="1"/>
      <protection/>
    </xf>
    <xf numFmtId="0" fontId="29" fillId="0" borderId="16" xfId="0" applyNumberFormat="1" applyFont="1" applyFill="1" applyBorder="1" applyAlignment="1" applyProtection="1">
      <alignment horizontal="center" vertical="center" wrapText="1"/>
      <protection/>
    </xf>
    <xf numFmtId="0" fontId="29" fillId="0" borderId="17" xfId="0" applyNumberFormat="1" applyFont="1" applyFill="1" applyBorder="1" applyAlignment="1" applyProtection="1">
      <alignment horizontal="center" vertical="center" wrapText="1"/>
      <protection/>
    </xf>
    <xf numFmtId="0" fontId="28" fillId="0" borderId="0" xfId="0" applyNumberFormat="1" applyFont="1" applyFill="1" applyAlignment="1" applyProtection="1">
      <alignment horizontal="center" vertical="center"/>
      <protection/>
    </xf>
    <xf numFmtId="0" fontId="27" fillId="0" borderId="12" xfId="0" applyNumberFormat="1" applyFont="1" applyFill="1" applyBorder="1" applyAlignment="1" applyProtection="1">
      <alignment horizontal="center" vertical="center" wrapText="1"/>
      <protection/>
    </xf>
    <xf numFmtId="0" fontId="20" fillId="0" borderId="12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17" xfId="0" applyNumberFormat="1" applyFont="1" applyFill="1" applyBorder="1" applyAlignment="1" applyProtection="1">
      <alignment horizontal="center" vertical="center" wrapText="1"/>
      <protection/>
    </xf>
    <xf numFmtId="0" fontId="29" fillId="0" borderId="15" xfId="0" applyNumberFormat="1" applyFont="1" applyFill="1" applyBorder="1" applyAlignment="1" applyProtection="1">
      <alignment horizontal="center" vertical="top" wrapText="1"/>
      <protection/>
    </xf>
    <xf numFmtId="0" fontId="29" fillId="0" borderId="17" xfId="0" applyNumberFormat="1" applyFont="1" applyFill="1" applyBorder="1" applyAlignment="1" applyProtection="1">
      <alignment horizontal="center" vertical="top" wrapText="1"/>
      <protection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204"/>
  <sheetViews>
    <sheetView showGridLines="0" showZeros="0" tabSelected="1" view="pageBreakPreview" zoomScale="75" zoomScaleNormal="75" zoomScaleSheetLayoutView="75" zoomScalePageLayoutView="0" workbookViewId="0" topLeftCell="A1">
      <pane xSplit="2" ySplit="12" topLeftCell="C119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A119" sqref="A119:A120"/>
    </sheetView>
  </sheetViews>
  <sheetFormatPr defaultColWidth="9.16015625" defaultRowHeight="12.75"/>
  <cols>
    <col min="1" max="1" width="11.83203125" style="27" customWidth="1"/>
    <col min="2" max="2" width="58.66015625" style="1" customWidth="1"/>
    <col min="3" max="3" width="20.83203125" style="1" customWidth="1"/>
    <col min="4" max="4" width="19.66015625" style="1" customWidth="1"/>
    <col min="5" max="5" width="16.83203125" style="1" customWidth="1"/>
    <col min="6" max="6" width="17.66015625" style="1" customWidth="1"/>
    <col min="7" max="7" width="6" style="46" customWidth="1"/>
    <col min="8" max="8" width="22.33203125" style="1" customWidth="1"/>
    <col min="9" max="9" width="21" style="1" customWidth="1"/>
    <col min="10" max="12" width="9.16015625" style="1" customWidth="1"/>
    <col min="13" max="244" width="9.16015625" style="3" customWidth="1"/>
    <col min="245" max="253" width="9.16015625" style="1" customWidth="1"/>
    <col min="254" max="16384" width="9.16015625" style="3" customWidth="1"/>
  </cols>
  <sheetData>
    <row r="1" spans="4:7" ht="23.25" customHeight="1">
      <c r="D1" s="34" t="s">
        <v>174</v>
      </c>
      <c r="E1" s="34"/>
      <c r="G1" s="45"/>
    </row>
    <row r="2" spans="4:7" ht="18.75" customHeight="1">
      <c r="D2" s="42" t="s">
        <v>175</v>
      </c>
      <c r="E2" s="34"/>
      <c r="G2" s="45"/>
    </row>
    <row r="3" spans="4:7" ht="18.75" customHeight="1">
      <c r="D3" s="42" t="s">
        <v>179</v>
      </c>
      <c r="E3" s="34"/>
      <c r="G3" s="45"/>
    </row>
    <row r="4" spans="4:7" ht="18.75" customHeight="1">
      <c r="D4" s="42" t="s">
        <v>180</v>
      </c>
      <c r="E4" s="34"/>
      <c r="G4" s="45"/>
    </row>
    <row r="5" spans="4:7" ht="18.75" customHeight="1">
      <c r="D5" s="42" t="s">
        <v>186</v>
      </c>
      <c r="E5" s="34"/>
      <c r="G5" s="45"/>
    </row>
    <row r="6" spans="4:7" ht="18.75" customHeight="1">
      <c r="D6" s="42"/>
      <c r="E6" s="34"/>
      <c r="G6" s="45"/>
    </row>
    <row r="7" spans="3:7" ht="15.75">
      <c r="C7" s="16"/>
      <c r="G7" s="45"/>
    </row>
    <row r="8" spans="1:7" ht="20.25">
      <c r="A8" s="85" t="s">
        <v>170</v>
      </c>
      <c r="B8" s="85"/>
      <c r="C8" s="85"/>
      <c r="D8" s="85"/>
      <c r="E8" s="85"/>
      <c r="F8" s="85"/>
      <c r="G8" s="45"/>
    </row>
    <row r="9" spans="2:7" ht="15.75">
      <c r="B9" s="14"/>
      <c r="C9" s="14"/>
      <c r="D9" s="14"/>
      <c r="E9" s="14"/>
      <c r="F9" s="23" t="s">
        <v>27</v>
      </c>
      <c r="G9" s="45"/>
    </row>
    <row r="10" spans="1:7" ht="21.75" customHeight="1">
      <c r="A10" s="86" t="s">
        <v>0</v>
      </c>
      <c r="B10" s="87" t="s">
        <v>1</v>
      </c>
      <c r="C10" s="87" t="s">
        <v>17</v>
      </c>
      <c r="D10" s="88" t="s">
        <v>15</v>
      </c>
      <c r="E10" s="87" t="s">
        <v>16</v>
      </c>
      <c r="F10" s="87"/>
      <c r="G10" s="45"/>
    </row>
    <row r="11" spans="1:7" ht="35.25" customHeight="1">
      <c r="A11" s="86"/>
      <c r="B11" s="87"/>
      <c r="C11" s="87"/>
      <c r="D11" s="89"/>
      <c r="E11" s="10" t="s">
        <v>17</v>
      </c>
      <c r="F11" s="9" t="s">
        <v>18</v>
      </c>
      <c r="G11" s="45"/>
    </row>
    <row r="12" spans="1:253" s="25" customFormat="1" ht="17.25" customHeight="1">
      <c r="A12" s="4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45"/>
      <c r="H12" s="24"/>
      <c r="I12" s="24"/>
      <c r="J12" s="24"/>
      <c r="K12" s="24"/>
      <c r="L12" s="24"/>
      <c r="IK12" s="24"/>
      <c r="IL12" s="24"/>
      <c r="IM12" s="24"/>
      <c r="IN12" s="24"/>
      <c r="IO12" s="24"/>
      <c r="IP12" s="24"/>
      <c r="IQ12" s="24"/>
      <c r="IR12" s="24"/>
      <c r="IS12" s="24"/>
    </row>
    <row r="13" spans="1:253" s="7" customFormat="1" ht="14.25">
      <c r="A13" s="4">
        <v>10000000</v>
      </c>
      <c r="B13" s="5" t="s">
        <v>3</v>
      </c>
      <c r="C13" s="19">
        <f>D13+E13</f>
        <v>806950900</v>
      </c>
      <c r="D13" s="48">
        <f>D14+D24++D29+D31+D50</f>
        <v>804577500</v>
      </c>
      <c r="E13" s="48">
        <f>E14+E24++E29+E31+E50</f>
        <v>2373400</v>
      </c>
      <c r="F13" s="48">
        <f>F14+F24++F29+F31+F50</f>
        <v>0</v>
      </c>
      <c r="G13" s="45"/>
      <c r="H13" s="6"/>
      <c r="I13" s="6"/>
      <c r="J13" s="6"/>
      <c r="K13" s="6"/>
      <c r="L13" s="6"/>
      <c r="IK13" s="6"/>
      <c r="IL13" s="6"/>
      <c r="IM13" s="6"/>
      <c r="IN13" s="6"/>
      <c r="IO13" s="6"/>
      <c r="IP13" s="6"/>
      <c r="IQ13" s="6"/>
      <c r="IR13" s="6"/>
      <c r="IS13" s="6"/>
    </row>
    <row r="14" spans="1:253" s="13" customFormat="1" ht="30">
      <c r="A14" s="28">
        <v>11000000</v>
      </c>
      <c r="B14" s="11" t="s">
        <v>4</v>
      </c>
      <c r="C14" s="20">
        <f aca="true" t="shared" si="0" ref="C14:C87">D14+E14</f>
        <v>532457500</v>
      </c>
      <c r="D14" s="21">
        <f>D15+D21</f>
        <v>532457500</v>
      </c>
      <c r="E14" s="21"/>
      <c r="F14" s="21"/>
      <c r="G14" s="45"/>
      <c r="H14" s="12"/>
      <c r="I14" s="12"/>
      <c r="J14" s="12"/>
      <c r="K14" s="12"/>
      <c r="L14" s="12"/>
      <c r="IK14" s="12"/>
      <c r="IL14" s="12"/>
      <c r="IM14" s="12"/>
      <c r="IN14" s="12"/>
      <c r="IO14" s="12"/>
      <c r="IP14" s="12"/>
      <c r="IQ14" s="12"/>
      <c r="IR14" s="12"/>
      <c r="IS14" s="12"/>
    </row>
    <row r="15" spans="1:253" s="13" customFormat="1" ht="15">
      <c r="A15" s="28">
        <v>11010000</v>
      </c>
      <c r="B15" s="11" t="s">
        <v>141</v>
      </c>
      <c r="C15" s="20">
        <f t="shared" si="0"/>
        <v>532100000</v>
      </c>
      <c r="D15" s="20">
        <f>D16++D17+D18+D19+D20</f>
        <v>532100000</v>
      </c>
      <c r="E15" s="21"/>
      <c r="F15" s="21"/>
      <c r="G15" s="45"/>
      <c r="H15" s="12"/>
      <c r="I15" s="12"/>
      <c r="J15" s="12"/>
      <c r="K15" s="12"/>
      <c r="L15" s="12"/>
      <c r="IK15" s="12"/>
      <c r="IL15" s="12"/>
      <c r="IM15" s="12"/>
      <c r="IN15" s="12"/>
      <c r="IO15" s="12"/>
      <c r="IP15" s="12"/>
      <c r="IQ15" s="12"/>
      <c r="IR15" s="12"/>
      <c r="IS15" s="12"/>
    </row>
    <row r="16" spans="1:253" s="13" customFormat="1" ht="45">
      <c r="A16" s="28">
        <v>11010100</v>
      </c>
      <c r="B16" s="11" t="s">
        <v>23</v>
      </c>
      <c r="C16" s="21">
        <f t="shared" si="0"/>
        <v>456526000</v>
      </c>
      <c r="D16" s="21">
        <f>394062100+62463900</f>
        <v>456526000</v>
      </c>
      <c r="E16" s="21"/>
      <c r="F16" s="21"/>
      <c r="G16" s="45"/>
      <c r="H16" s="12"/>
      <c r="I16" s="12"/>
      <c r="J16" s="12"/>
      <c r="K16" s="12"/>
      <c r="L16" s="12"/>
      <c r="IK16" s="12"/>
      <c r="IL16" s="12"/>
      <c r="IM16" s="12"/>
      <c r="IN16" s="12"/>
      <c r="IO16" s="12"/>
      <c r="IP16" s="12"/>
      <c r="IQ16" s="12"/>
      <c r="IR16" s="12"/>
      <c r="IS16" s="12"/>
    </row>
    <row r="17" spans="1:253" s="13" customFormat="1" ht="75">
      <c r="A17" s="28">
        <v>11010200</v>
      </c>
      <c r="B17" s="11" t="s">
        <v>24</v>
      </c>
      <c r="C17" s="20">
        <f t="shared" si="0"/>
        <v>46900000</v>
      </c>
      <c r="D17" s="21">
        <f>45585500+1314500</f>
        <v>46900000</v>
      </c>
      <c r="E17" s="21"/>
      <c r="F17" s="21"/>
      <c r="G17" s="45"/>
      <c r="H17" s="12"/>
      <c r="I17" s="12"/>
      <c r="J17" s="12"/>
      <c r="K17" s="12"/>
      <c r="L17" s="12"/>
      <c r="IK17" s="12"/>
      <c r="IL17" s="12"/>
      <c r="IM17" s="12"/>
      <c r="IN17" s="12"/>
      <c r="IO17" s="12"/>
      <c r="IP17" s="12"/>
      <c r="IQ17" s="12"/>
      <c r="IR17" s="12"/>
      <c r="IS17" s="12"/>
    </row>
    <row r="18" spans="1:253" s="13" customFormat="1" ht="45" customHeight="1">
      <c r="A18" s="28">
        <v>11010400</v>
      </c>
      <c r="B18" s="11" t="s">
        <v>25</v>
      </c>
      <c r="C18" s="20">
        <f t="shared" si="0"/>
        <v>15500000</v>
      </c>
      <c r="D18" s="21">
        <f>14515900+984100</f>
        <v>15500000</v>
      </c>
      <c r="E18" s="21"/>
      <c r="F18" s="21"/>
      <c r="G18" s="45"/>
      <c r="H18" s="12"/>
      <c r="I18" s="12"/>
      <c r="J18" s="12"/>
      <c r="K18" s="12"/>
      <c r="L18" s="12"/>
      <c r="IK18" s="12"/>
      <c r="IL18" s="12"/>
      <c r="IM18" s="12"/>
      <c r="IN18" s="12"/>
      <c r="IO18" s="12"/>
      <c r="IP18" s="12"/>
      <c r="IQ18" s="12"/>
      <c r="IR18" s="12"/>
      <c r="IS18" s="12"/>
    </row>
    <row r="19" spans="1:253" s="13" customFormat="1" ht="33.75" customHeight="1">
      <c r="A19" s="28">
        <v>11010500</v>
      </c>
      <c r="B19" s="11" t="s">
        <v>26</v>
      </c>
      <c r="C19" s="20">
        <f t="shared" si="0"/>
        <v>7200000</v>
      </c>
      <c r="D19" s="21">
        <f>6962500+237500</f>
        <v>7200000</v>
      </c>
      <c r="E19" s="21"/>
      <c r="F19" s="21"/>
      <c r="G19" s="45"/>
      <c r="H19" s="12"/>
      <c r="I19" s="12"/>
      <c r="J19" s="12"/>
      <c r="K19" s="12"/>
      <c r="L19" s="12"/>
      <c r="IK19" s="12"/>
      <c r="IL19" s="12"/>
      <c r="IM19" s="12"/>
      <c r="IN19" s="12"/>
      <c r="IO19" s="12"/>
      <c r="IP19" s="12"/>
      <c r="IQ19" s="12"/>
      <c r="IR19" s="12"/>
      <c r="IS19" s="12"/>
    </row>
    <row r="20" spans="1:253" s="13" customFormat="1" ht="63.75" customHeight="1">
      <c r="A20" s="28">
        <v>11010900</v>
      </c>
      <c r="B20" s="11" t="s">
        <v>28</v>
      </c>
      <c r="C20" s="20">
        <f t="shared" si="0"/>
        <v>5974000</v>
      </c>
      <c r="D20" s="21">
        <v>5974000</v>
      </c>
      <c r="E20" s="21"/>
      <c r="F20" s="21"/>
      <c r="G20" s="50"/>
      <c r="H20" s="12"/>
      <c r="I20" s="12"/>
      <c r="J20" s="12"/>
      <c r="K20" s="12"/>
      <c r="L20" s="12"/>
      <c r="IK20" s="12"/>
      <c r="IL20" s="12"/>
      <c r="IM20" s="12"/>
      <c r="IN20" s="12"/>
      <c r="IO20" s="12"/>
      <c r="IP20" s="12"/>
      <c r="IQ20" s="12"/>
      <c r="IR20" s="12"/>
      <c r="IS20" s="12"/>
    </row>
    <row r="21" spans="1:7" s="12" customFormat="1" ht="15">
      <c r="A21" s="28">
        <v>11020000</v>
      </c>
      <c r="B21" s="11" t="s">
        <v>5</v>
      </c>
      <c r="C21" s="20">
        <f t="shared" si="0"/>
        <v>357500</v>
      </c>
      <c r="D21" s="20">
        <f>D22+D23</f>
        <v>357500</v>
      </c>
      <c r="E21" s="20"/>
      <c r="F21" s="20"/>
      <c r="G21" s="50"/>
    </row>
    <row r="22" spans="1:253" s="13" customFormat="1" ht="30">
      <c r="A22" s="28">
        <v>11020200</v>
      </c>
      <c r="B22" s="11" t="s">
        <v>29</v>
      </c>
      <c r="C22" s="20">
        <f t="shared" si="0"/>
        <v>357500</v>
      </c>
      <c r="D22" s="21">
        <v>357500</v>
      </c>
      <c r="E22" s="21"/>
      <c r="F22" s="21"/>
      <c r="G22" s="50"/>
      <c r="H22" s="12"/>
      <c r="I22" s="12"/>
      <c r="J22" s="12"/>
      <c r="K22" s="12"/>
      <c r="L22" s="12"/>
      <c r="IK22" s="12"/>
      <c r="IL22" s="12"/>
      <c r="IM22" s="12"/>
      <c r="IN22" s="12"/>
      <c r="IO22" s="12"/>
      <c r="IP22" s="12"/>
      <c r="IQ22" s="12"/>
      <c r="IR22" s="12"/>
      <c r="IS22" s="12"/>
    </row>
    <row r="23" spans="1:253" s="13" customFormat="1" ht="30" customHeight="1" hidden="1">
      <c r="A23" s="28">
        <v>11023200</v>
      </c>
      <c r="B23" s="11" t="s">
        <v>30</v>
      </c>
      <c r="C23" s="20">
        <f t="shared" si="0"/>
        <v>0</v>
      </c>
      <c r="D23" s="21"/>
      <c r="E23" s="21"/>
      <c r="F23" s="21"/>
      <c r="G23" s="50"/>
      <c r="H23" s="12"/>
      <c r="I23" s="12"/>
      <c r="J23" s="12"/>
      <c r="K23" s="12"/>
      <c r="L23" s="12"/>
      <c r="IK23" s="12"/>
      <c r="IL23" s="12"/>
      <c r="IM23" s="12"/>
      <c r="IN23" s="12"/>
      <c r="IO23" s="12"/>
      <c r="IP23" s="12"/>
      <c r="IQ23" s="12"/>
      <c r="IR23" s="12"/>
      <c r="IS23" s="12"/>
    </row>
    <row r="24" spans="1:253" s="13" customFormat="1" ht="30">
      <c r="A24" s="28">
        <v>13000000</v>
      </c>
      <c r="B24" s="11" t="s">
        <v>31</v>
      </c>
      <c r="C24" s="20">
        <f t="shared" si="0"/>
        <v>158800</v>
      </c>
      <c r="D24" s="21">
        <f>D25+D27</f>
        <v>158800</v>
      </c>
      <c r="E24" s="21"/>
      <c r="F24" s="21"/>
      <c r="G24" s="50"/>
      <c r="H24" s="12"/>
      <c r="I24" s="12"/>
      <c r="J24" s="12"/>
      <c r="K24" s="12"/>
      <c r="L24" s="12"/>
      <c r="IK24" s="12"/>
      <c r="IL24" s="12"/>
      <c r="IM24" s="12"/>
      <c r="IN24" s="12"/>
      <c r="IO24" s="12"/>
      <c r="IP24" s="12"/>
      <c r="IQ24" s="12"/>
      <c r="IR24" s="12"/>
      <c r="IS24" s="12"/>
    </row>
    <row r="25" spans="1:253" s="13" customFormat="1" ht="16.5" customHeight="1">
      <c r="A25" s="28">
        <v>13010000</v>
      </c>
      <c r="B25" s="11" t="s">
        <v>32</v>
      </c>
      <c r="C25" s="20">
        <f t="shared" si="0"/>
        <v>38800</v>
      </c>
      <c r="D25" s="21">
        <f>D26</f>
        <v>38800</v>
      </c>
      <c r="E25" s="21"/>
      <c r="F25" s="21"/>
      <c r="G25" s="50"/>
      <c r="H25" s="12"/>
      <c r="I25" s="12"/>
      <c r="J25" s="12"/>
      <c r="K25" s="12"/>
      <c r="L25" s="12"/>
      <c r="IK25" s="12"/>
      <c r="IL25" s="12"/>
      <c r="IM25" s="12"/>
      <c r="IN25" s="12"/>
      <c r="IO25" s="12"/>
      <c r="IP25" s="12"/>
      <c r="IQ25" s="12"/>
      <c r="IR25" s="12"/>
      <c r="IS25" s="12"/>
    </row>
    <row r="26" spans="1:253" s="13" customFormat="1" ht="60.75" customHeight="1">
      <c r="A26" s="28">
        <v>13010200</v>
      </c>
      <c r="B26" s="11" t="s">
        <v>33</v>
      </c>
      <c r="C26" s="20">
        <f t="shared" si="0"/>
        <v>38800</v>
      </c>
      <c r="D26" s="21">
        <v>38800</v>
      </c>
      <c r="E26" s="21"/>
      <c r="F26" s="21"/>
      <c r="G26" s="50"/>
      <c r="H26" s="12"/>
      <c r="I26" s="12"/>
      <c r="J26" s="12"/>
      <c r="K26" s="12"/>
      <c r="L26" s="12"/>
      <c r="IK26" s="12"/>
      <c r="IL26" s="12"/>
      <c r="IM26" s="12"/>
      <c r="IN26" s="12"/>
      <c r="IO26" s="12"/>
      <c r="IP26" s="12"/>
      <c r="IQ26" s="12"/>
      <c r="IR26" s="12"/>
      <c r="IS26" s="12"/>
    </row>
    <row r="27" spans="1:253" s="13" customFormat="1" ht="15">
      <c r="A27" s="28">
        <v>13030000</v>
      </c>
      <c r="B27" s="11" t="s">
        <v>34</v>
      </c>
      <c r="C27" s="20">
        <f t="shared" si="0"/>
        <v>120000</v>
      </c>
      <c r="D27" s="21">
        <f>D28</f>
        <v>120000</v>
      </c>
      <c r="E27" s="21"/>
      <c r="F27" s="21"/>
      <c r="G27" s="50"/>
      <c r="H27" s="12"/>
      <c r="I27" s="12"/>
      <c r="J27" s="12"/>
      <c r="K27" s="12"/>
      <c r="L27" s="12"/>
      <c r="IK27" s="12"/>
      <c r="IL27" s="12"/>
      <c r="IM27" s="12"/>
      <c r="IN27" s="12"/>
      <c r="IO27" s="12"/>
      <c r="IP27" s="12"/>
      <c r="IQ27" s="12"/>
      <c r="IR27" s="12"/>
      <c r="IS27" s="12"/>
    </row>
    <row r="28" spans="1:253" s="13" customFormat="1" ht="35.25" customHeight="1">
      <c r="A28" s="28">
        <v>13030200</v>
      </c>
      <c r="B28" s="11" t="s">
        <v>35</v>
      </c>
      <c r="C28" s="20">
        <f t="shared" si="0"/>
        <v>120000</v>
      </c>
      <c r="D28" s="21">
        <v>120000</v>
      </c>
      <c r="E28" s="21"/>
      <c r="F28" s="21"/>
      <c r="G28" s="50"/>
      <c r="H28" s="12"/>
      <c r="I28" s="12"/>
      <c r="J28" s="12"/>
      <c r="K28" s="12"/>
      <c r="L28" s="12"/>
      <c r="IK28" s="12"/>
      <c r="IL28" s="12"/>
      <c r="IM28" s="12"/>
      <c r="IN28" s="12"/>
      <c r="IO28" s="12"/>
      <c r="IP28" s="12"/>
      <c r="IQ28" s="12"/>
      <c r="IR28" s="12"/>
      <c r="IS28" s="12"/>
    </row>
    <row r="29" spans="1:253" s="13" customFormat="1" ht="15">
      <c r="A29" s="28">
        <v>14000000</v>
      </c>
      <c r="B29" s="11" t="s">
        <v>11</v>
      </c>
      <c r="C29" s="20">
        <f t="shared" si="0"/>
        <v>73300000</v>
      </c>
      <c r="D29" s="21">
        <f>D30</f>
        <v>73300000</v>
      </c>
      <c r="E29" s="21"/>
      <c r="F29" s="21"/>
      <c r="G29" s="50"/>
      <c r="H29" s="12"/>
      <c r="I29" s="12"/>
      <c r="J29" s="12"/>
      <c r="K29" s="12"/>
      <c r="L29" s="12"/>
      <c r="IK29" s="12"/>
      <c r="IL29" s="12"/>
      <c r="IM29" s="12"/>
      <c r="IN29" s="12"/>
      <c r="IO29" s="12"/>
      <c r="IP29" s="12"/>
      <c r="IQ29" s="12"/>
      <c r="IR29" s="12"/>
      <c r="IS29" s="12"/>
    </row>
    <row r="30" spans="1:253" s="13" customFormat="1" ht="33.75" customHeight="1">
      <c r="A30" s="28">
        <v>14040000</v>
      </c>
      <c r="B30" s="11" t="s">
        <v>36</v>
      </c>
      <c r="C30" s="20">
        <f t="shared" si="0"/>
        <v>73300000</v>
      </c>
      <c r="D30" s="21">
        <v>73300000</v>
      </c>
      <c r="E30" s="21"/>
      <c r="F30" s="21"/>
      <c r="G30" s="50"/>
      <c r="H30" s="12"/>
      <c r="I30" s="12"/>
      <c r="J30" s="12"/>
      <c r="K30" s="12"/>
      <c r="L30" s="12"/>
      <c r="IK30" s="12"/>
      <c r="IL30" s="12"/>
      <c r="IM30" s="12"/>
      <c r="IN30" s="12"/>
      <c r="IO30" s="12"/>
      <c r="IP30" s="12"/>
      <c r="IQ30" s="12"/>
      <c r="IR30" s="12"/>
      <c r="IS30" s="12"/>
    </row>
    <row r="31" spans="1:253" s="13" customFormat="1" ht="15">
      <c r="A31" s="28">
        <v>18000000</v>
      </c>
      <c r="B31" s="11" t="s">
        <v>142</v>
      </c>
      <c r="C31" s="20">
        <f t="shared" si="0"/>
        <v>198661200</v>
      </c>
      <c r="D31" s="21">
        <f>D32+D43+D46</f>
        <v>198661200</v>
      </c>
      <c r="E31" s="21"/>
      <c r="F31" s="21"/>
      <c r="G31" s="50"/>
      <c r="H31" s="12"/>
      <c r="I31" s="12"/>
      <c r="J31" s="12"/>
      <c r="K31" s="12"/>
      <c r="L31" s="12"/>
      <c r="IK31" s="12"/>
      <c r="IL31" s="12"/>
      <c r="IM31" s="12"/>
      <c r="IN31" s="12"/>
      <c r="IO31" s="12"/>
      <c r="IP31" s="12"/>
      <c r="IQ31" s="12"/>
      <c r="IR31" s="12"/>
      <c r="IS31" s="12"/>
    </row>
    <row r="32" spans="1:253" s="13" customFormat="1" ht="15">
      <c r="A32" s="28" t="s">
        <v>37</v>
      </c>
      <c r="B32" s="11" t="s">
        <v>143</v>
      </c>
      <c r="C32" s="20">
        <f t="shared" si="0"/>
        <v>116303200</v>
      </c>
      <c r="D32" s="21">
        <f>D33+D34+D36+D37+D38+D39+D40+D41+D42+D35</f>
        <v>116303200</v>
      </c>
      <c r="E32" s="21"/>
      <c r="F32" s="21"/>
      <c r="G32" s="50"/>
      <c r="H32" s="12"/>
      <c r="I32" s="12"/>
      <c r="J32" s="12"/>
      <c r="K32" s="12"/>
      <c r="L32" s="12"/>
      <c r="IK32" s="12"/>
      <c r="IL32" s="12"/>
      <c r="IM32" s="12"/>
      <c r="IN32" s="12"/>
      <c r="IO32" s="12"/>
      <c r="IP32" s="12"/>
      <c r="IQ32" s="12"/>
      <c r="IR32" s="12"/>
      <c r="IS32" s="12"/>
    </row>
    <row r="33" spans="1:253" s="13" customFormat="1" ht="47.25" customHeight="1">
      <c r="A33" s="28" t="s">
        <v>38</v>
      </c>
      <c r="B33" s="11" t="s">
        <v>40</v>
      </c>
      <c r="C33" s="20">
        <f t="shared" si="0"/>
        <v>85000</v>
      </c>
      <c r="D33" s="21">
        <v>85000</v>
      </c>
      <c r="E33" s="21"/>
      <c r="F33" s="21"/>
      <c r="G33" s="50"/>
      <c r="H33" s="49"/>
      <c r="I33" s="12"/>
      <c r="J33" s="12"/>
      <c r="K33" s="12"/>
      <c r="L33" s="12"/>
      <c r="IK33" s="12"/>
      <c r="IL33" s="12"/>
      <c r="IM33" s="12"/>
      <c r="IN33" s="12"/>
      <c r="IO33" s="12"/>
      <c r="IP33" s="12"/>
      <c r="IQ33" s="12"/>
      <c r="IR33" s="12"/>
      <c r="IS33" s="12"/>
    </row>
    <row r="34" spans="1:253" s="13" customFormat="1" ht="39.75" customHeight="1">
      <c r="A34" s="28" t="s">
        <v>39</v>
      </c>
      <c r="B34" s="11" t="s">
        <v>41</v>
      </c>
      <c r="C34" s="20">
        <f t="shared" si="0"/>
        <v>606900</v>
      </c>
      <c r="D34" s="21">
        <v>606900</v>
      </c>
      <c r="E34" s="21"/>
      <c r="F34" s="21"/>
      <c r="G34" s="50"/>
      <c r="H34" s="12"/>
      <c r="I34" s="12"/>
      <c r="J34" s="12"/>
      <c r="K34" s="12"/>
      <c r="L34" s="12"/>
      <c r="IK34" s="12"/>
      <c r="IL34" s="12"/>
      <c r="IM34" s="12"/>
      <c r="IN34" s="12"/>
      <c r="IO34" s="12"/>
      <c r="IP34" s="12"/>
      <c r="IQ34" s="12"/>
      <c r="IR34" s="12"/>
      <c r="IS34" s="12"/>
    </row>
    <row r="35" spans="1:253" s="13" customFormat="1" ht="60" customHeight="1">
      <c r="A35" s="28" t="s">
        <v>42</v>
      </c>
      <c r="B35" s="11" t="s">
        <v>44</v>
      </c>
      <c r="C35" s="20">
        <f t="shared" si="0"/>
        <v>3800</v>
      </c>
      <c r="D35" s="21">
        <v>3800</v>
      </c>
      <c r="E35" s="21"/>
      <c r="F35" s="21"/>
      <c r="G35" s="50"/>
      <c r="H35" s="12"/>
      <c r="I35" s="12"/>
      <c r="J35" s="12"/>
      <c r="K35" s="12"/>
      <c r="L35" s="12"/>
      <c r="IK35" s="12"/>
      <c r="IL35" s="12"/>
      <c r="IM35" s="12"/>
      <c r="IN35" s="12"/>
      <c r="IO35" s="12"/>
      <c r="IP35" s="12"/>
      <c r="IQ35" s="12"/>
      <c r="IR35" s="12"/>
      <c r="IS35" s="12"/>
    </row>
    <row r="36" spans="1:253" s="13" customFormat="1" ht="48" customHeight="1">
      <c r="A36" s="28" t="s">
        <v>43</v>
      </c>
      <c r="B36" s="11" t="s">
        <v>45</v>
      </c>
      <c r="C36" s="20">
        <f t="shared" si="0"/>
        <v>3169600</v>
      </c>
      <c r="D36" s="21">
        <v>3169600</v>
      </c>
      <c r="E36" s="21"/>
      <c r="F36" s="21"/>
      <c r="G36" s="50"/>
      <c r="H36" s="12"/>
      <c r="I36" s="12"/>
      <c r="J36" s="12"/>
      <c r="K36" s="12"/>
      <c r="L36" s="12"/>
      <c r="IK36" s="12"/>
      <c r="IL36" s="12"/>
      <c r="IM36" s="12"/>
      <c r="IN36" s="12"/>
      <c r="IO36" s="12"/>
      <c r="IP36" s="12"/>
      <c r="IQ36" s="12"/>
      <c r="IR36" s="12"/>
      <c r="IS36" s="12"/>
    </row>
    <row r="37" spans="1:253" s="13" customFormat="1" ht="15">
      <c r="A37" s="28">
        <v>18010500</v>
      </c>
      <c r="B37" s="11" t="s">
        <v>46</v>
      </c>
      <c r="C37" s="20">
        <f t="shared" si="0"/>
        <v>25621600</v>
      </c>
      <c r="D37" s="21">
        <v>25621600</v>
      </c>
      <c r="E37" s="21"/>
      <c r="F37" s="21"/>
      <c r="G37" s="50"/>
      <c r="H37" s="12"/>
      <c r="I37" s="12"/>
      <c r="J37" s="12"/>
      <c r="K37" s="12"/>
      <c r="L37" s="12"/>
      <c r="IK37" s="12"/>
      <c r="IL37" s="12"/>
      <c r="IM37" s="12"/>
      <c r="IN37" s="12"/>
      <c r="IO37" s="12"/>
      <c r="IP37" s="12"/>
      <c r="IQ37" s="12"/>
      <c r="IR37" s="12"/>
      <c r="IS37" s="12"/>
    </row>
    <row r="38" spans="1:253" s="13" customFormat="1" ht="15">
      <c r="A38" s="28">
        <v>18010600</v>
      </c>
      <c r="B38" s="11" t="s">
        <v>47</v>
      </c>
      <c r="C38" s="20">
        <f t="shared" si="0"/>
        <v>72193100</v>
      </c>
      <c r="D38" s="21">
        <v>72193100</v>
      </c>
      <c r="E38" s="21"/>
      <c r="F38" s="21"/>
      <c r="G38" s="50"/>
      <c r="H38" s="12"/>
      <c r="I38" s="12"/>
      <c r="J38" s="12"/>
      <c r="K38" s="12"/>
      <c r="L38" s="12"/>
      <c r="IK38" s="12"/>
      <c r="IL38" s="12"/>
      <c r="IM38" s="12"/>
      <c r="IN38" s="12"/>
      <c r="IO38" s="12"/>
      <c r="IP38" s="12"/>
      <c r="IQ38" s="12"/>
      <c r="IR38" s="12"/>
      <c r="IS38" s="12"/>
    </row>
    <row r="39" spans="1:253" s="13" customFormat="1" ht="15">
      <c r="A39" s="28">
        <v>18010700</v>
      </c>
      <c r="B39" s="11" t="s">
        <v>48</v>
      </c>
      <c r="C39" s="20">
        <f t="shared" si="0"/>
        <v>2529700</v>
      </c>
      <c r="D39" s="21">
        <v>2529700</v>
      </c>
      <c r="E39" s="21"/>
      <c r="F39" s="21"/>
      <c r="G39" s="50"/>
      <c r="H39" s="12"/>
      <c r="I39" s="12"/>
      <c r="J39" s="12"/>
      <c r="K39" s="12"/>
      <c r="L39" s="12"/>
      <c r="IK39" s="12"/>
      <c r="IL39" s="12"/>
      <c r="IM39" s="12"/>
      <c r="IN39" s="12"/>
      <c r="IO39" s="12"/>
      <c r="IP39" s="12"/>
      <c r="IQ39" s="12"/>
      <c r="IR39" s="12"/>
      <c r="IS39" s="12"/>
    </row>
    <row r="40" spans="1:253" s="13" customFormat="1" ht="17.25" customHeight="1">
      <c r="A40" s="28">
        <v>18010900</v>
      </c>
      <c r="B40" s="11" t="s">
        <v>49</v>
      </c>
      <c r="C40" s="20">
        <f t="shared" si="0"/>
        <v>10000000</v>
      </c>
      <c r="D40" s="21">
        <v>10000000</v>
      </c>
      <c r="E40" s="21"/>
      <c r="F40" s="21"/>
      <c r="G40" s="50"/>
      <c r="H40" s="12"/>
      <c r="I40" s="12"/>
      <c r="J40" s="12"/>
      <c r="K40" s="12"/>
      <c r="L40" s="12"/>
      <c r="IK40" s="12"/>
      <c r="IL40" s="12"/>
      <c r="IM40" s="12"/>
      <c r="IN40" s="12"/>
      <c r="IO40" s="12"/>
      <c r="IP40" s="12"/>
      <c r="IQ40" s="12"/>
      <c r="IR40" s="12"/>
      <c r="IS40" s="12"/>
    </row>
    <row r="41" spans="1:253" s="13" customFormat="1" ht="15" customHeight="1">
      <c r="A41" s="28">
        <v>18011000</v>
      </c>
      <c r="B41" s="11" t="s">
        <v>50</v>
      </c>
      <c r="C41" s="20">
        <f t="shared" si="0"/>
        <v>1593500</v>
      </c>
      <c r="D41" s="21">
        <v>1593500</v>
      </c>
      <c r="E41" s="21"/>
      <c r="F41" s="21"/>
      <c r="G41" s="50"/>
      <c r="H41" s="12"/>
      <c r="I41" s="12"/>
      <c r="J41" s="12"/>
      <c r="K41" s="12"/>
      <c r="L41" s="12"/>
      <c r="IK41" s="12"/>
      <c r="IL41" s="12"/>
      <c r="IM41" s="12"/>
      <c r="IN41" s="12"/>
      <c r="IO41" s="12"/>
      <c r="IP41" s="12"/>
      <c r="IQ41" s="12"/>
      <c r="IR41" s="12"/>
      <c r="IS41" s="12"/>
    </row>
    <row r="42" spans="1:253" s="13" customFormat="1" ht="15" customHeight="1">
      <c r="A42" s="28">
        <v>18011100</v>
      </c>
      <c r="B42" s="11" t="s">
        <v>51</v>
      </c>
      <c r="C42" s="20">
        <f t="shared" si="0"/>
        <v>500000</v>
      </c>
      <c r="D42" s="21">
        <v>500000</v>
      </c>
      <c r="E42" s="21"/>
      <c r="F42" s="21"/>
      <c r="G42" s="50"/>
      <c r="H42" s="12"/>
      <c r="I42" s="12"/>
      <c r="J42" s="12"/>
      <c r="K42" s="12"/>
      <c r="L42" s="12"/>
      <c r="IK42" s="12"/>
      <c r="IL42" s="12"/>
      <c r="IM42" s="12"/>
      <c r="IN42" s="12"/>
      <c r="IO42" s="12"/>
      <c r="IP42" s="12"/>
      <c r="IQ42" s="12"/>
      <c r="IR42" s="12"/>
      <c r="IS42" s="12"/>
    </row>
    <row r="43" spans="1:253" s="13" customFormat="1" ht="15">
      <c r="A43" s="28">
        <v>18030000</v>
      </c>
      <c r="B43" s="11" t="s">
        <v>54</v>
      </c>
      <c r="C43" s="20">
        <f t="shared" si="0"/>
        <v>88200</v>
      </c>
      <c r="D43" s="21">
        <f>D44+D45</f>
        <v>88200</v>
      </c>
      <c r="E43" s="21"/>
      <c r="F43" s="21"/>
      <c r="G43" s="50"/>
      <c r="H43" s="12"/>
      <c r="I43" s="12"/>
      <c r="J43" s="12"/>
      <c r="K43" s="12"/>
      <c r="L43" s="12"/>
      <c r="IK43" s="12"/>
      <c r="IL43" s="12"/>
      <c r="IM43" s="12"/>
      <c r="IN43" s="12"/>
      <c r="IO43" s="12"/>
      <c r="IP43" s="12"/>
      <c r="IQ43" s="12"/>
      <c r="IR43" s="12"/>
      <c r="IS43" s="12"/>
    </row>
    <row r="44" spans="1:253" s="13" customFormat="1" ht="17.25" customHeight="1">
      <c r="A44" s="28">
        <v>18030100</v>
      </c>
      <c r="B44" s="11" t="s">
        <v>52</v>
      </c>
      <c r="C44" s="20">
        <f t="shared" si="0"/>
        <v>65200</v>
      </c>
      <c r="D44" s="21">
        <v>65200</v>
      </c>
      <c r="E44" s="21"/>
      <c r="F44" s="21"/>
      <c r="G44" s="50"/>
      <c r="H44" s="12"/>
      <c r="I44" s="12"/>
      <c r="J44" s="12"/>
      <c r="K44" s="12"/>
      <c r="L44" s="12"/>
      <c r="IK44" s="12"/>
      <c r="IL44" s="12"/>
      <c r="IM44" s="12"/>
      <c r="IN44" s="12"/>
      <c r="IO44" s="12"/>
      <c r="IP44" s="12"/>
      <c r="IQ44" s="12"/>
      <c r="IR44" s="12"/>
      <c r="IS44" s="12"/>
    </row>
    <row r="45" spans="1:253" s="13" customFormat="1" ht="15.75" customHeight="1">
      <c r="A45" s="28">
        <v>18030200</v>
      </c>
      <c r="B45" s="11" t="s">
        <v>53</v>
      </c>
      <c r="C45" s="20">
        <f t="shared" si="0"/>
        <v>23000</v>
      </c>
      <c r="D45" s="21">
        <v>23000</v>
      </c>
      <c r="E45" s="21"/>
      <c r="F45" s="21"/>
      <c r="G45" s="50"/>
      <c r="H45" s="12"/>
      <c r="I45" s="12"/>
      <c r="J45" s="12"/>
      <c r="K45" s="12"/>
      <c r="L45" s="12"/>
      <c r="IK45" s="12"/>
      <c r="IL45" s="12"/>
      <c r="IM45" s="12"/>
      <c r="IN45" s="12"/>
      <c r="IO45" s="12"/>
      <c r="IP45" s="12"/>
      <c r="IQ45" s="12"/>
      <c r="IR45" s="12"/>
      <c r="IS45" s="12"/>
    </row>
    <row r="46" spans="1:253" s="13" customFormat="1" ht="15">
      <c r="A46" s="28" t="s">
        <v>55</v>
      </c>
      <c r="B46" s="11" t="s">
        <v>56</v>
      </c>
      <c r="C46" s="20">
        <f>D46+E46</f>
        <v>82269800</v>
      </c>
      <c r="D46" s="21">
        <f>D47+D48+D49</f>
        <v>82269800</v>
      </c>
      <c r="E46" s="21"/>
      <c r="F46" s="21"/>
      <c r="G46" s="50"/>
      <c r="H46" s="12"/>
      <c r="I46" s="12"/>
      <c r="J46" s="12"/>
      <c r="K46" s="12"/>
      <c r="L46" s="12"/>
      <c r="IK46" s="12"/>
      <c r="IL46" s="12"/>
      <c r="IM46" s="12"/>
      <c r="IN46" s="12"/>
      <c r="IO46" s="12"/>
      <c r="IP46" s="12"/>
      <c r="IQ46" s="12"/>
      <c r="IR46" s="12"/>
      <c r="IS46" s="12"/>
    </row>
    <row r="47" spans="1:253" s="13" customFormat="1" ht="15">
      <c r="A47" s="28" t="s">
        <v>57</v>
      </c>
      <c r="B47" s="11" t="s">
        <v>58</v>
      </c>
      <c r="C47" s="20">
        <f t="shared" si="0"/>
        <v>18611900</v>
      </c>
      <c r="D47" s="21">
        <f>19945000-1333100</f>
        <v>18611900</v>
      </c>
      <c r="E47" s="21"/>
      <c r="F47" s="21"/>
      <c r="G47" s="50"/>
      <c r="H47" s="12"/>
      <c r="I47" s="12"/>
      <c r="J47" s="12"/>
      <c r="K47" s="12"/>
      <c r="L47" s="12"/>
      <c r="IK47" s="12"/>
      <c r="IL47" s="12"/>
      <c r="IM47" s="12"/>
      <c r="IN47" s="12"/>
      <c r="IO47" s="12"/>
      <c r="IP47" s="12"/>
      <c r="IQ47" s="12"/>
      <c r="IR47" s="12"/>
      <c r="IS47" s="12"/>
    </row>
    <row r="48" spans="1:253" s="13" customFormat="1" ht="15">
      <c r="A48" s="28" t="s">
        <v>59</v>
      </c>
      <c r="B48" s="11" t="s">
        <v>60</v>
      </c>
      <c r="C48" s="20">
        <f t="shared" si="0"/>
        <v>63500000</v>
      </c>
      <c r="D48" s="21">
        <f>59510200+3989800</f>
        <v>63500000</v>
      </c>
      <c r="E48" s="21"/>
      <c r="F48" s="21"/>
      <c r="G48" s="50"/>
      <c r="H48" s="12"/>
      <c r="I48" s="12"/>
      <c r="J48" s="12"/>
      <c r="K48" s="12"/>
      <c r="L48" s="12"/>
      <c r="IK48" s="12"/>
      <c r="IL48" s="12"/>
      <c r="IM48" s="12"/>
      <c r="IN48" s="12"/>
      <c r="IO48" s="12"/>
      <c r="IP48" s="12"/>
      <c r="IQ48" s="12"/>
      <c r="IR48" s="12"/>
      <c r="IS48" s="12"/>
    </row>
    <row r="49" spans="1:253" s="13" customFormat="1" ht="60.75" customHeight="1">
      <c r="A49" s="28">
        <v>18050500</v>
      </c>
      <c r="B49" s="11" t="s">
        <v>149</v>
      </c>
      <c r="C49" s="20">
        <f t="shared" si="0"/>
        <v>157900</v>
      </c>
      <c r="D49" s="21">
        <f>94800+63100</f>
        <v>157900</v>
      </c>
      <c r="E49" s="21"/>
      <c r="F49" s="21"/>
      <c r="G49" s="50"/>
      <c r="H49" s="12"/>
      <c r="I49" s="12"/>
      <c r="J49" s="12"/>
      <c r="K49" s="12"/>
      <c r="L49" s="12"/>
      <c r="IK49" s="12"/>
      <c r="IL49" s="12"/>
      <c r="IM49" s="12"/>
      <c r="IN49" s="12"/>
      <c r="IO49" s="12"/>
      <c r="IP49" s="12"/>
      <c r="IQ49" s="12"/>
      <c r="IR49" s="12"/>
      <c r="IS49" s="12"/>
    </row>
    <row r="50" spans="1:253" s="13" customFormat="1" ht="15">
      <c r="A50" s="28">
        <v>19000000</v>
      </c>
      <c r="B50" s="11" t="s">
        <v>6</v>
      </c>
      <c r="C50" s="20">
        <f t="shared" si="0"/>
        <v>2373400</v>
      </c>
      <c r="D50" s="21">
        <f>D51</f>
        <v>0</v>
      </c>
      <c r="E50" s="21">
        <f>E51</f>
        <v>2373400</v>
      </c>
      <c r="F50" s="21"/>
      <c r="G50" s="50"/>
      <c r="H50" s="12"/>
      <c r="I50" s="12"/>
      <c r="J50" s="12"/>
      <c r="K50" s="12"/>
      <c r="L50" s="12"/>
      <c r="IK50" s="12"/>
      <c r="IL50" s="12"/>
      <c r="IM50" s="12"/>
      <c r="IN50" s="12"/>
      <c r="IO50" s="12"/>
      <c r="IP50" s="12"/>
      <c r="IQ50" s="12"/>
      <c r="IR50" s="12"/>
      <c r="IS50" s="12"/>
    </row>
    <row r="51" spans="1:253" s="13" customFormat="1" ht="15">
      <c r="A51" s="28" t="s">
        <v>61</v>
      </c>
      <c r="B51" s="11" t="s">
        <v>62</v>
      </c>
      <c r="C51" s="20">
        <f t="shared" si="0"/>
        <v>2373400</v>
      </c>
      <c r="D51" s="21">
        <f>D52+D53+D54</f>
        <v>0</v>
      </c>
      <c r="E51" s="21">
        <f>E52+E53+E54</f>
        <v>2373400</v>
      </c>
      <c r="F51" s="21"/>
      <c r="G51" s="50"/>
      <c r="H51" s="12"/>
      <c r="I51" s="12"/>
      <c r="J51" s="12"/>
      <c r="K51" s="12"/>
      <c r="L51" s="12"/>
      <c r="IK51" s="12"/>
      <c r="IL51" s="12"/>
      <c r="IM51" s="12"/>
      <c r="IN51" s="12"/>
      <c r="IO51" s="12"/>
      <c r="IP51" s="12"/>
      <c r="IQ51" s="12"/>
      <c r="IR51" s="12"/>
      <c r="IS51" s="12"/>
    </row>
    <row r="52" spans="1:253" s="13" customFormat="1" ht="33.75" customHeight="1">
      <c r="A52" s="28" t="s">
        <v>63</v>
      </c>
      <c r="B52" s="11" t="s">
        <v>64</v>
      </c>
      <c r="C52" s="20">
        <f t="shared" si="0"/>
        <v>1805300</v>
      </c>
      <c r="D52" s="21"/>
      <c r="E52" s="21">
        <v>1805300</v>
      </c>
      <c r="F52" s="21"/>
      <c r="G52" s="50"/>
      <c r="H52" s="12"/>
      <c r="I52" s="12"/>
      <c r="J52" s="12"/>
      <c r="K52" s="12"/>
      <c r="L52" s="12"/>
      <c r="IK52" s="12"/>
      <c r="IL52" s="12"/>
      <c r="IM52" s="12"/>
      <c r="IN52" s="12"/>
      <c r="IO52" s="12"/>
      <c r="IP52" s="12"/>
      <c r="IQ52" s="12"/>
      <c r="IR52" s="12"/>
      <c r="IS52" s="12"/>
    </row>
    <row r="53" spans="1:253" s="13" customFormat="1" ht="30">
      <c r="A53" s="28">
        <v>19010200</v>
      </c>
      <c r="B53" s="11" t="s">
        <v>65</v>
      </c>
      <c r="C53" s="20">
        <f t="shared" si="0"/>
        <v>168100</v>
      </c>
      <c r="D53" s="21"/>
      <c r="E53" s="21">
        <v>168100</v>
      </c>
      <c r="F53" s="21"/>
      <c r="G53" s="50"/>
      <c r="H53" s="12"/>
      <c r="I53" s="12"/>
      <c r="J53" s="12"/>
      <c r="K53" s="12"/>
      <c r="L53" s="12"/>
      <c r="IK53" s="12"/>
      <c r="IL53" s="12"/>
      <c r="IM53" s="12"/>
      <c r="IN53" s="12"/>
      <c r="IO53" s="12"/>
      <c r="IP53" s="12"/>
      <c r="IQ53" s="12"/>
      <c r="IR53" s="12"/>
      <c r="IS53" s="12"/>
    </row>
    <row r="54" spans="1:253" s="13" customFormat="1" ht="48.75" customHeight="1">
      <c r="A54" s="28">
        <v>19010300</v>
      </c>
      <c r="B54" s="11" t="s">
        <v>66</v>
      </c>
      <c r="C54" s="20">
        <f t="shared" si="0"/>
        <v>400000</v>
      </c>
      <c r="D54" s="21"/>
      <c r="E54" s="21">
        <v>400000</v>
      </c>
      <c r="F54" s="21"/>
      <c r="G54" s="50"/>
      <c r="H54" s="12"/>
      <c r="I54" s="12"/>
      <c r="J54" s="12"/>
      <c r="K54" s="12"/>
      <c r="L54" s="12"/>
      <c r="IK54" s="12"/>
      <c r="IL54" s="12"/>
      <c r="IM54" s="12"/>
      <c r="IN54" s="12"/>
      <c r="IO54" s="12"/>
      <c r="IP54" s="12"/>
      <c r="IQ54" s="12"/>
      <c r="IR54" s="12"/>
      <c r="IS54" s="12"/>
    </row>
    <row r="55" spans="1:253" s="8" customFormat="1" ht="23.25" customHeight="1">
      <c r="A55" s="4">
        <v>20000000</v>
      </c>
      <c r="B55" s="5" t="s">
        <v>7</v>
      </c>
      <c r="C55" s="22">
        <f t="shared" si="0"/>
        <v>88224750.55</v>
      </c>
      <c r="D55" s="48">
        <f>D56+D64+D77+D87</f>
        <v>34525599</v>
      </c>
      <c r="E55" s="48">
        <f>E79+E86+E87+E83</f>
        <v>53699151.55</v>
      </c>
      <c r="F55" s="48">
        <f>F79+F86+F87+F83</f>
        <v>1130416.55</v>
      </c>
      <c r="G55" s="50"/>
      <c r="H55" s="2"/>
      <c r="I55" s="2"/>
      <c r="J55" s="2"/>
      <c r="K55" s="2"/>
      <c r="L55" s="2"/>
      <c r="IK55" s="2"/>
      <c r="IL55" s="2"/>
      <c r="IM55" s="2"/>
      <c r="IN55" s="2"/>
      <c r="IO55" s="2"/>
      <c r="IP55" s="2"/>
      <c r="IQ55" s="2"/>
      <c r="IR55" s="2"/>
      <c r="IS55" s="2"/>
    </row>
    <row r="56" spans="1:253" s="13" customFormat="1" ht="20.25" customHeight="1">
      <c r="A56" s="28">
        <v>21000000</v>
      </c>
      <c r="B56" s="11" t="s">
        <v>8</v>
      </c>
      <c r="C56" s="20">
        <f t="shared" si="0"/>
        <v>577199</v>
      </c>
      <c r="D56" s="21">
        <f>D57+D59</f>
        <v>577199</v>
      </c>
      <c r="E56" s="21"/>
      <c r="F56" s="21"/>
      <c r="G56" s="50"/>
      <c r="H56" s="12"/>
      <c r="I56" s="12"/>
      <c r="J56" s="12"/>
      <c r="K56" s="12"/>
      <c r="L56" s="12"/>
      <c r="IK56" s="12"/>
      <c r="IL56" s="12"/>
      <c r="IM56" s="12"/>
      <c r="IN56" s="12"/>
      <c r="IO56" s="12"/>
      <c r="IP56" s="12"/>
      <c r="IQ56" s="12"/>
      <c r="IR56" s="12"/>
      <c r="IS56" s="12"/>
    </row>
    <row r="57" spans="1:253" s="13" customFormat="1" ht="90.75" customHeight="1">
      <c r="A57" s="28" t="s">
        <v>67</v>
      </c>
      <c r="B57" s="11" t="s">
        <v>68</v>
      </c>
      <c r="C57" s="20">
        <f t="shared" si="0"/>
        <v>52199</v>
      </c>
      <c r="D57" s="21">
        <f>D58</f>
        <v>52199</v>
      </c>
      <c r="E57" s="21"/>
      <c r="F57" s="21"/>
      <c r="G57" s="50"/>
      <c r="H57" s="12"/>
      <c r="I57" s="12"/>
      <c r="J57" s="12"/>
      <c r="K57" s="12"/>
      <c r="L57" s="12"/>
      <c r="IK57" s="12"/>
      <c r="IL57" s="12"/>
      <c r="IM57" s="12"/>
      <c r="IN57" s="12"/>
      <c r="IO57" s="12"/>
      <c r="IP57" s="12"/>
      <c r="IQ57" s="12"/>
      <c r="IR57" s="12"/>
      <c r="IS57" s="12"/>
    </row>
    <row r="58" spans="1:253" s="13" customFormat="1" ht="47.25" customHeight="1">
      <c r="A58" s="28" t="s">
        <v>69</v>
      </c>
      <c r="B58" s="11" t="s">
        <v>70</v>
      </c>
      <c r="C58" s="20">
        <f t="shared" si="0"/>
        <v>52199</v>
      </c>
      <c r="D58" s="21">
        <v>52199</v>
      </c>
      <c r="E58" s="21"/>
      <c r="F58" s="21"/>
      <c r="G58" s="50"/>
      <c r="H58" s="12"/>
      <c r="I58" s="12"/>
      <c r="J58" s="12"/>
      <c r="K58" s="12"/>
      <c r="L58" s="12"/>
      <c r="IK58" s="12"/>
      <c r="IL58" s="12"/>
      <c r="IM58" s="12"/>
      <c r="IN58" s="12"/>
      <c r="IO58" s="12"/>
      <c r="IP58" s="12"/>
      <c r="IQ58" s="12"/>
      <c r="IR58" s="12"/>
      <c r="IS58" s="12"/>
    </row>
    <row r="59" spans="1:253" s="13" customFormat="1" ht="15">
      <c r="A59" s="28" t="s">
        <v>71</v>
      </c>
      <c r="B59" s="11" t="s">
        <v>72</v>
      </c>
      <c r="C59" s="20">
        <f t="shared" si="0"/>
        <v>525000</v>
      </c>
      <c r="D59" s="21">
        <f>D62+D61+D60+D63</f>
        <v>525000</v>
      </c>
      <c r="E59" s="21"/>
      <c r="F59" s="21"/>
      <c r="G59" s="50"/>
      <c r="H59" s="12"/>
      <c r="I59" s="12"/>
      <c r="J59" s="12"/>
      <c r="K59" s="12"/>
      <c r="L59" s="12"/>
      <c r="IK59" s="12"/>
      <c r="IL59" s="12"/>
      <c r="IM59" s="12"/>
      <c r="IN59" s="12"/>
      <c r="IO59" s="12"/>
      <c r="IP59" s="12"/>
      <c r="IQ59" s="12"/>
      <c r="IR59" s="12"/>
      <c r="IS59" s="12"/>
    </row>
    <row r="60" spans="1:253" s="13" customFormat="1" ht="15">
      <c r="A60" s="28">
        <v>21080500</v>
      </c>
      <c r="B60" s="11" t="s">
        <v>76</v>
      </c>
      <c r="C60" s="20">
        <f t="shared" si="0"/>
        <v>40000</v>
      </c>
      <c r="D60" s="21">
        <v>40000</v>
      </c>
      <c r="E60" s="21"/>
      <c r="F60" s="21"/>
      <c r="G60" s="50"/>
      <c r="H60" s="12"/>
      <c r="I60" s="12"/>
      <c r="J60" s="12"/>
      <c r="K60" s="12"/>
      <c r="L60" s="12"/>
      <c r="IK60" s="12"/>
      <c r="IL60" s="12"/>
      <c r="IM60" s="12"/>
      <c r="IN60" s="12"/>
      <c r="IO60" s="12"/>
      <c r="IP60" s="12"/>
      <c r="IQ60" s="12"/>
      <c r="IR60" s="12"/>
      <c r="IS60" s="12"/>
    </row>
    <row r="61" spans="1:253" s="13" customFormat="1" ht="63.75" customHeight="1">
      <c r="A61" s="28">
        <v>21080900</v>
      </c>
      <c r="B61" s="11" t="s">
        <v>73</v>
      </c>
      <c r="C61" s="20">
        <f t="shared" si="0"/>
        <v>5000</v>
      </c>
      <c r="D61" s="21">
        <v>5000</v>
      </c>
      <c r="E61" s="21"/>
      <c r="F61" s="21"/>
      <c r="G61" s="50"/>
      <c r="H61" s="12"/>
      <c r="I61" s="12"/>
      <c r="J61" s="12"/>
      <c r="K61" s="12"/>
      <c r="L61" s="12"/>
      <c r="IK61" s="12"/>
      <c r="IL61" s="12"/>
      <c r="IM61" s="12"/>
      <c r="IN61" s="12"/>
      <c r="IO61" s="12"/>
      <c r="IP61" s="12"/>
      <c r="IQ61" s="12"/>
      <c r="IR61" s="12"/>
      <c r="IS61" s="12"/>
    </row>
    <row r="62" spans="1:253" s="13" customFormat="1" ht="15">
      <c r="A62" s="28" t="s">
        <v>74</v>
      </c>
      <c r="B62" s="11" t="s">
        <v>75</v>
      </c>
      <c r="C62" s="20">
        <f t="shared" si="0"/>
        <v>240000</v>
      </c>
      <c r="D62" s="21">
        <v>240000</v>
      </c>
      <c r="E62" s="21"/>
      <c r="F62" s="21"/>
      <c r="G62" s="50"/>
      <c r="H62" s="12"/>
      <c r="I62" s="12"/>
      <c r="J62" s="12"/>
      <c r="K62" s="12"/>
      <c r="L62" s="12"/>
      <c r="IK62" s="12"/>
      <c r="IL62" s="12"/>
      <c r="IM62" s="12"/>
      <c r="IN62" s="12"/>
      <c r="IO62" s="12"/>
      <c r="IP62" s="12"/>
      <c r="IQ62" s="12"/>
      <c r="IR62" s="12"/>
      <c r="IS62" s="12"/>
    </row>
    <row r="63" spans="1:253" s="13" customFormat="1" ht="45">
      <c r="A63" s="28">
        <v>21081500</v>
      </c>
      <c r="B63" s="11" t="s">
        <v>173</v>
      </c>
      <c r="C63" s="20">
        <f t="shared" si="0"/>
        <v>240000</v>
      </c>
      <c r="D63" s="21">
        <v>240000</v>
      </c>
      <c r="E63" s="21"/>
      <c r="F63" s="21"/>
      <c r="G63" s="50"/>
      <c r="H63" s="12"/>
      <c r="I63" s="12"/>
      <c r="J63" s="12"/>
      <c r="K63" s="12"/>
      <c r="L63" s="12"/>
      <c r="IK63" s="12"/>
      <c r="IL63" s="12"/>
      <c r="IM63" s="12"/>
      <c r="IN63" s="12"/>
      <c r="IO63" s="12"/>
      <c r="IP63" s="12"/>
      <c r="IQ63" s="12"/>
      <c r="IR63" s="12"/>
      <c r="IS63" s="12"/>
    </row>
    <row r="64" spans="1:253" s="13" customFormat="1" ht="30">
      <c r="A64" s="28">
        <v>22000000</v>
      </c>
      <c r="B64" s="11" t="s">
        <v>9</v>
      </c>
      <c r="C64" s="20">
        <f>D64+E64</f>
        <v>31905000</v>
      </c>
      <c r="D64" s="21">
        <f>D70+D72+D65</f>
        <v>31905000</v>
      </c>
      <c r="E64" s="21"/>
      <c r="F64" s="21"/>
      <c r="G64" s="50"/>
      <c r="H64" s="12"/>
      <c r="I64" s="12"/>
      <c r="J64" s="12"/>
      <c r="K64" s="12"/>
      <c r="L64" s="12"/>
      <c r="IK64" s="12"/>
      <c r="IL64" s="12"/>
      <c r="IM64" s="12"/>
      <c r="IN64" s="12"/>
      <c r="IO64" s="12"/>
      <c r="IP64" s="12"/>
      <c r="IQ64" s="12"/>
      <c r="IR64" s="12"/>
      <c r="IS64" s="12"/>
    </row>
    <row r="65" spans="1:253" s="13" customFormat="1" ht="18" customHeight="1">
      <c r="A65" s="51" t="s">
        <v>166</v>
      </c>
      <c r="B65" s="11" t="s">
        <v>167</v>
      </c>
      <c r="C65" s="20">
        <f>C67+C66+C68+C69</f>
        <v>10805000</v>
      </c>
      <c r="D65" s="21">
        <f>D67+D66+D68+D69</f>
        <v>10805000</v>
      </c>
      <c r="E65" s="21"/>
      <c r="F65" s="21"/>
      <c r="G65" s="50"/>
      <c r="H65" s="12"/>
      <c r="I65" s="12"/>
      <c r="J65" s="12"/>
      <c r="K65" s="12"/>
      <c r="L65" s="12"/>
      <c r="IK65" s="12"/>
      <c r="IL65" s="12"/>
      <c r="IM65" s="12"/>
      <c r="IN65" s="12"/>
      <c r="IO65" s="12"/>
      <c r="IP65" s="12"/>
      <c r="IQ65" s="12"/>
      <c r="IR65" s="12"/>
      <c r="IS65" s="12"/>
    </row>
    <row r="66" spans="1:253" s="13" customFormat="1" ht="33" customHeight="1">
      <c r="A66" s="51">
        <v>22010300</v>
      </c>
      <c r="B66" s="69" t="s">
        <v>181</v>
      </c>
      <c r="C66" s="20">
        <f t="shared" si="0"/>
        <v>200000</v>
      </c>
      <c r="D66" s="21">
        <v>200000</v>
      </c>
      <c r="E66" s="21"/>
      <c r="F66" s="21"/>
      <c r="G66" s="50"/>
      <c r="H66" s="12"/>
      <c r="I66" s="12"/>
      <c r="J66" s="12"/>
      <c r="K66" s="12"/>
      <c r="L66" s="12"/>
      <c r="IK66" s="12"/>
      <c r="IL66" s="12"/>
      <c r="IM66" s="12"/>
      <c r="IN66" s="12"/>
      <c r="IO66" s="12"/>
      <c r="IP66" s="12"/>
      <c r="IQ66" s="12"/>
      <c r="IR66" s="12"/>
      <c r="IS66" s="12"/>
    </row>
    <row r="67" spans="1:253" s="13" customFormat="1" ht="24" customHeight="1">
      <c r="A67" s="28">
        <v>22012500</v>
      </c>
      <c r="B67" s="11" t="s">
        <v>168</v>
      </c>
      <c r="C67" s="20">
        <f t="shared" si="0"/>
        <v>9100000</v>
      </c>
      <c r="D67" s="21">
        <v>9100000</v>
      </c>
      <c r="E67" s="21"/>
      <c r="F67" s="21"/>
      <c r="G67" s="50"/>
      <c r="H67" s="12"/>
      <c r="I67" s="12"/>
      <c r="J67" s="12"/>
      <c r="K67" s="12"/>
      <c r="L67" s="12"/>
      <c r="IK67" s="12"/>
      <c r="IL67" s="12"/>
      <c r="IM67" s="12"/>
      <c r="IN67" s="12"/>
      <c r="IO67" s="12"/>
      <c r="IP67" s="12"/>
      <c r="IQ67" s="12"/>
      <c r="IR67" s="12"/>
      <c r="IS67" s="12"/>
    </row>
    <row r="68" spans="1:253" s="13" customFormat="1" ht="33" customHeight="1">
      <c r="A68" s="28">
        <v>22012600</v>
      </c>
      <c r="B68" s="69" t="s">
        <v>182</v>
      </c>
      <c r="C68" s="20">
        <f t="shared" si="0"/>
        <v>1500000</v>
      </c>
      <c r="D68" s="21">
        <v>1500000</v>
      </c>
      <c r="E68" s="21"/>
      <c r="F68" s="21"/>
      <c r="G68" s="68"/>
      <c r="H68" s="12"/>
      <c r="I68" s="12"/>
      <c r="J68" s="12"/>
      <c r="K68" s="12"/>
      <c r="L68" s="12"/>
      <c r="IK68" s="12"/>
      <c r="IL68" s="12"/>
      <c r="IM68" s="12"/>
      <c r="IN68" s="12"/>
      <c r="IO68" s="12"/>
      <c r="IP68" s="12"/>
      <c r="IQ68" s="12"/>
      <c r="IR68" s="12"/>
      <c r="IS68" s="12"/>
    </row>
    <row r="69" spans="1:253" s="13" customFormat="1" ht="106.5" customHeight="1">
      <c r="A69" s="28">
        <v>22012900</v>
      </c>
      <c r="B69" s="69" t="s">
        <v>183</v>
      </c>
      <c r="C69" s="20">
        <f t="shared" si="0"/>
        <v>5000</v>
      </c>
      <c r="D69" s="21">
        <v>5000</v>
      </c>
      <c r="E69" s="21"/>
      <c r="F69" s="21"/>
      <c r="G69" s="68"/>
      <c r="H69" s="12"/>
      <c r="I69" s="12"/>
      <c r="J69" s="12"/>
      <c r="K69" s="12"/>
      <c r="L69" s="12"/>
      <c r="IK69" s="12"/>
      <c r="IL69" s="12"/>
      <c r="IM69" s="12"/>
      <c r="IN69" s="12"/>
      <c r="IO69" s="12"/>
      <c r="IP69" s="12"/>
      <c r="IQ69" s="12"/>
      <c r="IR69" s="12"/>
      <c r="IS69" s="12"/>
    </row>
    <row r="70" spans="1:253" s="13" customFormat="1" ht="33" customHeight="1">
      <c r="A70" s="28" t="s">
        <v>77</v>
      </c>
      <c r="B70" s="11" t="s">
        <v>78</v>
      </c>
      <c r="C70" s="20">
        <f t="shared" si="0"/>
        <v>15000000</v>
      </c>
      <c r="D70" s="21">
        <f>D71</f>
        <v>15000000</v>
      </c>
      <c r="E70" s="21"/>
      <c r="F70" s="21"/>
      <c r="G70" s="50"/>
      <c r="H70" s="12"/>
      <c r="I70" s="12"/>
      <c r="J70" s="12"/>
      <c r="K70" s="12"/>
      <c r="L70" s="12"/>
      <c r="IK70" s="12"/>
      <c r="IL70" s="12"/>
      <c r="IM70" s="12"/>
      <c r="IN70" s="12"/>
      <c r="IO70" s="12"/>
      <c r="IP70" s="12"/>
      <c r="IQ70" s="12"/>
      <c r="IR70" s="12"/>
      <c r="IS70" s="12"/>
    </row>
    <row r="71" spans="1:253" s="13" customFormat="1" ht="48.75" customHeight="1">
      <c r="A71" s="28" t="s">
        <v>79</v>
      </c>
      <c r="B71" s="11" t="s">
        <v>80</v>
      </c>
      <c r="C71" s="20">
        <f t="shared" si="0"/>
        <v>15000000</v>
      </c>
      <c r="D71" s="21">
        <v>15000000</v>
      </c>
      <c r="E71" s="21"/>
      <c r="F71" s="21"/>
      <c r="G71" s="50"/>
      <c r="H71" s="12"/>
      <c r="I71" s="12"/>
      <c r="J71" s="12"/>
      <c r="K71" s="12"/>
      <c r="L71" s="12"/>
      <c r="IK71" s="12"/>
      <c r="IL71" s="12"/>
      <c r="IM71" s="12"/>
      <c r="IN71" s="12"/>
      <c r="IO71" s="12"/>
      <c r="IP71" s="12"/>
      <c r="IQ71" s="12"/>
      <c r="IR71" s="12"/>
      <c r="IS71" s="12"/>
    </row>
    <row r="72" spans="1:253" s="13" customFormat="1" ht="15">
      <c r="A72" s="28" t="s">
        <v>81</v>
      </c>
      <c r="B72" s="11" t="s">
        <v>82</v>
      </c>
      <c r="C72" s="20">
        <f>C73+C74+C75+C76</f>
        <v>6100000</v>
      </c>
      <c r="D72" s="20">
        <f>D73+D74+D75+D76</f>
        <v>6100000</v>
      </c>
      <c r="E72" s="21"/>
      <c r="F72" s="21"/>
      <c r="G72" s="50"/>
      <c r="H72" s="12"/>
      <c r="I72" s="12"/>
      <c r="J72" s="12"/>
      <c r="K72" s="12"/>
      <c r="L72" s="12"/>
      <c r="IK72" s="12"/>
      <c r="IL72" s="12"/>
      <c r="IM72" s="12"/>
      <c r="IN72" s="12"/>
      <c r="IO72" s="12"/>
      <c r="IP72" s="12"/>
      <c r="IQ72" s="12"/>
      <c r="IR72" s="12"/>
      <c r="IS72" s="12"/>
    </row>
    <row r="73" spans="1:253" s="13" customFormat="1" ht="45" customHeight="1">
      <c r="A73" s="28" t="s">
        <v>83</v>
      </c>
      <c r="B73" s="11" t="s">
        <v>84</v>
      </c>
      <c r="C73" s="20">
        <f t="shared" si="0"/>
        <v>274800</v>
      </c>
      <c r="D73" s="21">
        <v>274800</v>
      </c>
      <c r="E73" s="21"/>
      <c r="F73" s="21"/>
      <c r="G73" s="50"/>
      <c r="H73" s="12"/>
      <c r="I73" s="12"/>
      <c r="J73" s="12"/>
      <c r="K73" s="12"/>
      <c r="L73" s="12"/>
      <c r="IK73" s="12"/>
      <c r="IL73" s="12"/>
      <c r="IM73" s="12"/>
      <c r="IN73" s="12"/>
      <c r="IO73" s="12"/>
      <c r="IP73" s="12"/>
      <c r="IQ73" s="12"/>
      <c r="IR73" s="12"/>
      <c r="IS73" s="12"/>
    </row>
    <row r="74" spans="1:253" s="13" customFormat="1" ht="22.5" customHeight="1">
      <c r="A74" s="28">
        <v>22090200</v>
      </c>
      <c r="B74" s="11" t="s">
        <v>171</v>
      </c>
      <c r="C74" s="20">
        <f t="shared" si="0"/>
        <v>18600</v>
      </c>
      <c r="D74" s="21">
        <v>18600</v>
      </c>
      <c r="E74" s="21"/>
      <c r="F74" s="21"/>
      <c r="G74" s="50"/>
      <c r="H74" s="12"/>
      <c r="I74" s="12"/>
      <c r="J74" s="12"/>
      <c r="K74" s="12"/>
      <c r="L74" s="12"/>
      <c r="IK74" s="12"/>
      <c r="IL74" s="12"/>
      <c r="IM74" s="12"/>
      <c r="IN74" s="12"/>
      <c r="IO74" s="12"/>
      <c r="IP74" s="12"/>
      <c r="IQ74" s="12"/>
      <c r="IR74" s="12"/>
      <c r="IS74" s="12"/>
    </row>
    <row r="75" spans="1:253" s="13" customFormat="1" ht="45" customHeight="1">
      <c r="A75" s="28">
        <v>22090300</v>
      </c>
      <c r="B75" s="11" t="s">
        <v>172</v>
      </c>
      <c r="C75" s="20">
        <f t="shared" si="0"/>
        <v>600</v>
      </c>
      <c r="D75" s="21">
        <v>600</v>
      </c>
      <c r="E75" s="21"/>
      <c r="F75" s="21"/>
      <c r="G75" s="50"/>
      <c r="H75" s="12"/>
      <c r="I75" s="12"/>
      <c r="J75" s="12"/>
      <c r="K75" s="12"/>
      <c r="L75" s="12"/>
      <c r="IK75" s="12"/>
      <c r="IL75" s="12"/>
      <c r="IM75" s="12"/>
      <c r="IN75" s="12"/>
      <c r="IO75" s="12"/>
      <c r="IP75" s="12"/>
      <c r="IQ75" s="12"/>
      <c r="IR75" s="12"/>
      <c r="IS75" s="12"/>
    </row>
    <row r="76" spans="1:253" s="13" customFormat="1" ht="45">
      <c r="A76" s="28" t="s">
        <v>85</v>
      </c>
      <c r="B76" s="11" t="s">
        <v>86</v>
      </c>
      <c r="C76" s="20">
        <f t="shared" si="0"/>
        <v>5806000</v>
      </c>
      <c r="D76" s="21">
        <v>5806000</v>
      </c>
      <c r="E76" s="21"/>
      <c r="F76" s="21"/>
      <c r="G76" s="50"/>
      <c r="H76" s="12"/>
      <c r="I76" s="12"/>
      <c r="J76" s="12"/>
      <c r="K76" s="12"/>
      <c r="L76" s="12"/>
      <c r="IK76" s="12"/>
      <c r="IL76" s="12"/>
      <c r="IM76" s="12"/>
      <c r="IN76" s="12"/>
      <c r="IO76" s="12"/>
      <c r="IP76" s="12"/>
      <c r="IQ76" s="12"/>
      <c r="IR76" s="12"/>
      <c r="IS76" s="12"/>
    </row>
    <row r="77" spans="1:253" s="13" customFormat="1" ht="15" customHeight="1">
      <c r="A77" s="28">
        <v>24000000</v>
      </c>
      <c r="B77" s="11" t="s">
        <v>12</v>
      </c>
      <c r="C77" s="20">
        <f t="shared" si="0"/>
        <v>3355422.55</v>
      </c>
      <c r="D77" s="21">
        <f>D78+D79</f>
        <v>2043400</v>
      </c>
      <c r="E77" s="21">
        <f>E79+E83+E86</f>
        <v>1312022.55</v>
      </c>
      <c r="F77" s="21">
        <f>F86</f>
        <v>1000000</v>
      </c>
      <c r="G77" s="50"/>
      <c r="H77" s="12"/>
      <c r="I77" s="12"/>
      <c r="J77" s="12"/>
      <c r="K77" s="12"/>
      <c r="L77" s="12"/>
      <c r="IK77" s="12"/>
      <c r="IL77" s="12"/>
      <c r="IM77" s="12"/>
      <c r="IN77" s="12"/>
      <c r="IO77" s="12"/>
      <c r="IP77" s="12"/>
      <c r="IQ77" s="12"/>
      <c r="IR77" s="12"/>
      <c r="IS77" s="12"/>
    </row>
    <row r="78" spans="1:253" s="13" customFormat="1" ht="48.75" customHeight="1">
      <c r="A78" s="28" t="s">
        <v>87</v>
      </c>
      <c r="B78" s="11" t="s">
        <v>88</v>
      </c>
      <c r="C78" s="20">
        <f t="shared" si="0"/>
        <v>2300</v>
      </c>
      <c r="D78" s="21">
        <v>2300</v>
      </c>
      <c r="E78" s="21"/>
      <c r="F78" s="21"/>
      <c r="G78" s="50"/>
      <c r="H78" s="12"/>
      <c r="I78" s="12"/>
      <c r="J78" s="12"/>
      <c r="K78" s="12"/>
      <c r="L78" s="12"/>
      <c r="IK78" s="12"/>
      <c r="IL78" s="12"/>
      <c r="IM78" s="12"/>
      <c r="IN78" s="12"/>
      <c r="IO78" s="12"/>
      <c r="IP78" s="12"/>
      <c r="IQ78" s="12"/>
      <c r="IR78" s="12"/>
      <c r="IS78" s="12"/>
    </row>
    <row r="79" spans="1:253" s="13" customFormat="1" ht="15">
      <c r="A79" s="28" t="s">
        <v>89</v>
      </c>
      <c r="B79" s="11" t="s">
        <v>72</v>
      </c>
      <c r="C79" s="20">
        <f t="shared" si="0"/>
        <v>2221100</v>
      </c>
      <c r="D79" s="21">
        <f>D80+D81+D82</f>
        <v>2041100</v>
      </c>
      <c r="E79" s="21">
        <f>E81+E82</f>
        <v>180000</v>
      </c>
      <c r="F79" s="21"/>
      <c r="G79" s="50"/>
      <c r="H79" s="12"/>
      <c r="I79" s="12"/>
      <c r="J79" s="12"/>
      <c r="K79" s="12"/>
      <c r="L79" s="12"/>
      <c r="IK79" s="12"/>
      <c r="IL79" s="12"/>
      <c r="IM79" s="12"/>
      <c r="IN79" s="12"/>
      <c r="IO79" s="12"/>
      <c r="IP79" s="12"/>
      <c r="IQ79" s="12"/>
      <c r="IR79" s="12"/>
      <c r="IS79" s="12"/>
    </row>
    <row r="80" spans="1:253" s="13" customFormat="1" ht="15">
      <c r="A80" s="28" t="s">
        <v>90</v>
      </c>
      <c r="B80" s="11" t="s">
        <v>72</v>
      </c>
      <c r="C80" s="20">
        <f t="shared" si="0"/>
        <v>2041100</v>
      </c>
      <c r="D80" s="21">
        <v>2041100</v>
      </c>
      <c r="E80" s="21"/>
      <c r="F80" s="21"/>
      <c r="G80" s="50"/>
      <c r="H80" s="12"/>
      <c r="I80" s="12"/>
      <c r="J80" s="12"/>
      <c r="K80" s="12"/>
      <c r="L80" s="12"/>
      <c r="IK80" s="12"/>
      <c r="IL80" s="12"/>
      <c r="IM80" s="12"/>
      <c r="IN80" s="12"/>
      <c r="IO80" s="12"/>
      <c r="IP80" s="12"/>
      <c r="IQ80" s="12"/>
      <c r="IR80" s="12"/>
      <c r="IS80" s="12"/>
    </row>
    <row r="81" spans="1:253" s="13" customFormat="1" ht="30">
      <c r="A81" s="28">
        <v>24061600</v>
      </c>
      <c r="B81" s="11" t="s">
        <v>91</v>
      </c>
      <c r="C81" s="20">
        <f t="shared" si="0"/>
        <v>150000</v>
      </c>
      <c r="D81" s="21"/>
      <c r="E81" s="21">
        <f>300000-150000</f>
        <v>150000</v>
      </c>
      <c r="F81" s="21"/>
      <c r="G81" s="50"/>
      <c r="H81" s="12"/>
      <c r="I81" s="12"/>
      <c r="J81" s="12"/>
      <c r="K81" s="12"/>
      <c r="L81" s="12"/>
      <c r="IK81" s="12"/>
      <c r="IL81" s="12"/>
      <c r="IM81" s="12"/>
      <c r="IN81" s="12"/>
      <c r="IO81" s="12"/>
      <c r="IP81" s="12"/>
      <c r="IQ81" s="12"/>
      <c r="IR81" s="12"/>
      <c r="IS81" s="12"/>
    </row>
    <row r="82" spans="1:253" s="13" customFormat="1" ht="48" customHeight="1">
      <c r="A82" s="28" t="s">
        <v>92</v>
      </c>
      <c r="B82" s="69" t="s">
        <v>93</v>
      </c>
      <c r="C82" s="20">
        <f t="shared" si="0"/>
        <v>30000</v>
      </c>
      <c r="D82" s="21"/>
      <c r="E82" s="21">
        <v>30000</v>
      </c>
      <c r="F82" s="21"/>
      <c r="G82" s="50"/>
      <c r="H82" s="12"/>
      <c r="I82" s="12"/>
      <c r="J82" s="12"/>
      <c r="K82" s="12"/>
      <c r="L82" s="12"/>
      <c r="IK82" s="12"/>
      <c r="IL82" s="12"/>
      <c r="IM82" s="12"/>
      <c r="IN82" s="12"/>
      <c r="IO82" s="12"/>
      <c r="IP82" s="12"/>
      <c r="IQ82" s="12"/>
      <c r="IR82" s="12"/>
      <c r="IS82" s="12"/>
    </row>
    <row r="83" spans="1:253" s="13" customFormat="1" ht="18.75" customHeight="1">
      <c r="A83" s="73" t="s">
        <v>94</v>
      </c>
      <c r="B83" s="69" t="s">
        <v>95</v>
      </c>
      <c r="C83" s="20">
        <f t="shared" si="0"/>
        <v>132022.55</v>
      </c>
      <c r="D83" s="21">
        <f>D85</f>
        <v>0</v>
      </c>
      <c r="E83" s="21">
        <f>E85+E84</f>
        <v>132022.55</v>
      </c>
      <c r="F83" s="21">
        <f>F84</f>
        <v>130416.55</v>
      </c>
      <c r="G83" s="50"/>
      <c r="H83" s="12"/>
      <c r="I83" s="12"/>
      <c r="J83" s="12"/>
      <c r="K83" s="12"/>
      <c r="L83" s="12"/>
      <c r="IK83" s="12"/>
      <c r="IL83" s="12"/>
      <c r="IM83" s="12"/>
      <c r="IN83" s="12"/>
      <c r="IO83" s="12"/>
      <c r="IP83" s="12"/>
      <c r="IQ83" s="12"/>
      <c r="IR83" s="12"/>
      <c r="IS83" s="12"/>
    </row>
    <row r="84" spans="1:253" s="13" customFormat="1" ht="30" customHeight="1">
      <c r="A84" s="28">
        <v>24110600</v>
      </c>
      <c r="B84" s="11" t="s">
        <v>164</v>
      </c>
      <c r="C84" s="20">
        <f t="shared" si="0"/>
        <v>130416.55</v>
      </c>
      <c r="D84" s="21"/>
      <c r="E84" s="21">
        <f>6285.14+122934.41+1197</f>
        <v>130416.55</v>
      </c>
      <c r="F84" s="21">
        <f>E84</f>
        <v>130416.55</v>
      </c>
      <c r="G84" s="50"/>
      <c r="H84" s="12"/>
      <c r="I84" s="12"/>
      <c r="J84" s="12"/>
      <c r="K84" s="12"/>
      <c r="L84" s="12"/>
      <c r="IK84" s="12"/>
      <c r="IL84" s="12"/>
      <c r="IM84" s="12"/>
      <c r="IN84" s="12"/>
      <c r="IO84" s="12"/>
      <c r="IP84" s="12"/>
      <c r="IQ84" s="12"/>
      <c r="IR84" s="12"/>
      <c r="IS84" s="12"/>
    </row>
    <row r="85" spans="1:253" s="13" customFormat="1" ht="60" customHeight="1">
      <c r="A85" s="28" t="s">
        <v>96</v>
      </c>
      <c r="B85" s="11" t="s">
        <v>97</v>
      </c>
      <c r="C85" s="20">
        <f t="shared" si="0"/>
        <v>1606</v>
      </c>
      <c r="D85" s="21"/>
      <c r="E85" s="21">
        <v>1606</v>
      </c>
      <c r="F85" s="21"/>
      <c r="G85" s="50"/>
      <c r="H85" s="12"/>
      <c r="I85" s="12"/>
      <c r="J85" s="12"/>
      <c r="K85" s="12"/>
      <c r="L85" s="12"/>
      <c r="IK85" s="12"/>
      <c r="IL85" s="12"/>
      <c r="IM85" s="12"/>
      <c r="IN85" s="12"/>
      <c r="IO85" s="12"/>
      <c r="IP85" s="12"/>
      <c r="IQ85" s="12"/>
      <c r="IR85" s="12"/>
      <c r="IS85" s="12"/>
    </row>
    <row r="86" spans="1:253" s="13" customFormat="1" ht="30">
      <c r="A86" s="28">
        <v>24170000</v>
      </c>
      <c r="B86" s="11" t="s">
        <v>98</v>
      </c>
      <c r="C86" s="20">
        <f t="shared" si="0"/>
        <v>1000000</v>
      </c>
      <c r="D86" s="20"/>
      <c r="E86" s="20">
        <v>1000000</v>
      </c>
      <c r="F86" s="20">
        <f>E86</f>
        <v>1000000</v>
      </c>
      <c r="G86" s="50"/>
      <c r="H86" s="12"/>
      <c r="I86" s="12"/>
      <c r="J86" s="12"/>
      <c r="K86" s="12"/>
      <c r="L86" s="12"/>
      <c r="IK86" s="12"/>
      <c r="IL86" s="12"/>
      <c r="IM86" s="12"/>
      <c r="IN86" s="12"/>
      <c r="IO86" s="12"/>
      <c r="IP86" s="12"/>
      <c r="IQ86" s="12"/>
      <c r="IR86" s="12"/>
      <c r="IS86" s="12"/>
    </row>
    <row r="87" spans="1:253" s="13" customFormat="1" ht="15">
      <c r="A87" s="28">
        <v>25000000</v>
      </c>
      <c r="B87" s="11" t="s">
        <v>19</v>
      </c>
      <c r="C87" s="20">
        <f t="shared" si="0"/>
        <v>52387129</v>
      </c>
      <c r="D87" s="20"/>
      <c r="E87" s="20">
        <f>E88+E93</f>
        <v>52387129</v>
      </c>
      <c r="F87" s="20"/>
      <c r="G87" s="50"/>
      <c r="H87" s="12"/>
      <c r="I87" s="12"/>
      <c r="J87" s="12"/>
      <c r="K87" s="12"/>
      <c r="L87" s="12"/>
      <c r="IK87" s="12"/>
      <c r="IL87" s="12"/>
      <c r="IM87" s="12"/>
      <c r="IN87" s="12"/>
      <c r="IO87" s="12"/>
      <c r="IP87" s="12"/>
      <c r="IQ87" s="12"/>
      <c r="IR87" s="12"/>
      <c r="IS87" s="12"/>
    </row>
    <row r="88" spans="1:253" s="13" customFormat="1" ht="36" customHeight="1">
      <c r="A88" s="28" t="s">
        <v>99</v>
      </c>
      <c r="B88" s="11" t="s">
        <v>100</v>
      </c>
      <c r="C88" s="20">
        <f aca="true" t="shared" si="1" ref="C88:C147">D88+E88</f>
        <v>50061072</v>
      </c>
      <c r="D88" s="20"/>
      <c r="E88" s="20">
        <f>E89+E90+E91+E92</f>
        <v>50061072</v>
      </c>
      <c r="F88" s="20"/>
      <c r="G88" s="50"/>
      <c r="H88" s="12"/>
      <c r="I88" s="12"/>
      <c r="J88" s="12"/>
      <c r="K88" s="12"/>
      <c r="L88" s="12"/>
      <c r="IK88" s="12"/>
      <c r="IL88" s="12"/>
      <c r="IM88" s="12"/>
      <c r="IN88" s="12"/>
      <c r="IO88" s="12"/>
      <c r="IP88" s="12"/>
      <c r="IQ88" s="12"/>
      <c r="IR88" s="12"/>
      <c r="IS88" s="12"/>
    </row>
    <row r="89" spans="1:253" s="13" customFormat="1" ht="36.75" customHeight="1">
      <c r="A89" s="28" t="s">
        <v>101</v>
      </c>
      <c r="B89" s="11" t="s">
        <v>102</v>
      </c>
      <c r="C89" s="20">
        <f t="shared" si="1"/>
        <v>43679467</v>
      </c>
      <c r="D89" s="20"/>
      <c r="E89" s="20">
        <v>43679467</v>
      </c>
      <c r="F89" s="20"/>
      <c r="G89" s="50"/>
      <c r="H89" s="12"/>
      <c r="I89" s="12"/>
      <c r="J89" s="12"/>
      <c r="K89" s="12"/>
      <c r="L89" s="12"/>
      <c r="IK89" s="12"/>
      <c r="IL89" s="12"/>
      <c r="IM89" s="12"/>
      <c r="IN89" s="12"/>
      <c r="IO89" s="12"/>
      <c r="IP89" s="12"/>
      <c r="IQ89" s="12"/>
      <c r="IR89" s="12"/>
      <c r="IS89" s="12"/>
    </row>
    <row r="90" spans="1:253" s="13" customFormat="1" ht="30">
      <c r="A90" s="28" t="s">
        <v>103</v>
      </c>
      <c r="B90" s="11" t="s">
        <v>104</v>
      </c>
      <c r="C90" s="20">
        <f t="shared" si="1"/>
        <v>6132227</v>
      </c>
      <c r="D90" s="20"/>
      <c r="E90" s="20">
        <v>6132227</v>
      </c>
      <c r="F90" s="20"/>
      <c r="G90" s="50"/>
      <c r="H90" s="12"/>
      <c r="I90" s="12"/>
      <c r="J90" s="12"/>
      <c r="K90" s="12"/>
      <c r="L90" s="12"/>
      <c r="IK90" s="12"/>
      <c r="IL90" s="12"/>
      <c r="IM90" s="12"/>
      <c r="IN90" s="12"/>
      <c r="IO90" s="12"/>
      <c r="IP90" s="12"/>
      <c r="IQ90" s="12"/>
      <c r="IR90" s="12"/>
      <c r="IS90" s="12"/>
    </row>
    <row r="91" spans="1:253" s="13" customFormat="1" ht="15" customHeight="1">
      <c r="A91" s="28" t="s">
        <v>105</v>
      </c>
      <c r="B91" s="11" t="s">
        <v>106</v>
      </c>
      <c r="C91" s="20">
        <f t="shared" si="1"/>
        <v>174883</v>
      </c>
      <c r="D91" s="20"/>
      <c r="E91" s="20">
        <v>174883</v>
      </c>
      <c r="F91" s="20"/>
      <c r="G91" s="50"/>
      <c r="H91" s="12"/>
      <c r="I91" s="12"/>
      <c r="J91" s="12"/>
      <c r="K91" s="12"/>
      <c r="L91" s="12"/>
      <c r="IK91" s="12"/>
      <c r="IL91" s="12"/>
      <c r="IM91" s="12"/>
      <c r="IN91" s="12"/>
      <c r="IO91" s="12"/>
      <c r="IP91" s="12"/>
      <c r="IQ91" s="12"/>
      <c r="IR91" s="12"/>
      <c r="IS91" s="12"/>
    </row>
    <row r="92" spans="1:253" s="13" customFormat="1" ht="30" customHeight="1">
      <c r="A92" s="28" t="s">
        <v>107</v>
      </c>
      <c r="B92" s="11" t="s">
        <v>108</v>
      </c>
      <c r="C92" s="20">
        <f t="shared" si="1"/>
        <v>74495</v>
      </c>
      <c r="D92" s="20"/>
      <c r="E92" s="20">
        <v>74495</v>
      </c>
      <c r="F92" s="20"/>
      <c r="G92" s="50"/>
      <c r="H92" s="12"/>
      <c r="I92" s="12"/>
      <c r="J92" s="12"/>
      <c r="K92" s="12"/>
      <c r="L92" s="12"/>
      <c r="IK92" s="12"/>
      <c r="IL92" s="12"/>
      <c r="IM92" s="12"/>
      <c r="IN92" s="12"/>
      <c r="IO92" s="12"/>
      <c r="IP92" s="12"/>
      <c r="IQ92" s="12"/>
      <c r="IR92" s="12"/>
      <c r="IS92" s="12"/>
    </row>
    <row r="93" spans="1:253" s="13" customFormat="1" ht="18" customHeight="1">
      <c r="A93" s="51" t="s">
        <v>109</v>
      </c>
      <c r="B93" s="52" t="s">
        <v>110</v>
      </c>
      <c r="C93" s="20">
        <f t="shared" si="1"/>
        <v>2326057</v>
      </c>
      <c r="D93" s="20"/>
      <c r="E93" s="20">
        <f>E95</f>
        <v>2326057</v>
      </c>
      <c r="F93" s="20"/>
      <c r="G93" s="50"/>
      <c r="H93" s="12"/>
      <c r="I93" s="12"/>
      <c r="J93" s="12"/>
      <c r="K93" s="12"/>
      <c r="L93" s="12"/>
      <c r="IK93" s="12"/>
      <c r="IL93" s="12"/>
      <c r="IM93" s="12"/>
      <c r="IN93" s="12"/>
      <c r="IO93" s="12"/>
      <c r="IP93" s="12"/>
      <c r="IQ93" s="12"/>
      <c r="IR93" s="12"/>
      <c r="IS93" s="12"/>
    </row>
    <row r="94" spans="1:253" s="13" customFormat="1" ht="24.75" customHeight="1" hidden="1">
      <c r="A94" s="28">
        <v>25020100</v>
      </c>
      <c r="B94" s="11" t="s">
        <v>111</v>
      </c>
      <c r="C94" s="20">
        <f t="shared" si="1"/>
        <v>0</v>
      </c>
      <c r="D94" s="20"/>
      <c r="E94" s="20"/>
      <c r="F94" s="20"/>
      <c r="G94" s="50"/>
      <c r="H94" s="12"/>
      <c r="I94" s="12"/>
      <c r="J94" s="12"/>
      <c r="K94" s="12"/>
      <c r="L94" s="12"/>
      <c r="IK94" s="12"/>
      <c r="IL94" s="12"/>
      <c r="IM94" s="12"/>
      <c r="IN94" s="12"/>
      <c r="IO94" s="12"/>
      <c r="IP94" s="12"/>
      <c r="IQ94" s="12"/>
      <c r="IR94" s="12"/>
      <c r="IS94" s="12"/>
    </row>
    <row r="95" spans="1:253" s="13" customFormat="1" ht="103.5" customHeight="1">
      <c r="A95" s="28" t="s">
        <v>112</v>
      </c>
      <c r="B95" s="11" t="s">
        <v>113</v>
      </c>
      <c r="C95" s="20">
        <f t="shared" si="1"/>
        <v>2326057</v>
      </c>
      <c r="D95" s="20"/>
      <c r="E95" s="20">
        <v>2326057</v>
      </c>
      <c r="F95" s="20"/>
      <c r="G95" s="50"/>
      <c r="H95" s="12"/>
      <c r="I95" s="12"/>
      <c r="J95" s="12"/>
      <c r="K95" s="12"/>
      <c r="L95" s="12"/>
      <c r="IK95" s="12"/>
      <c r="IL95" s="12"/>
      <c r="IM95" s="12"/>
      <c r="IN95" s="12"/>
      <c r="IO95" s="12"/>
      <c r="IP95" s="12"/>
      <c r="IQ95" s="12"/>
      <c r="IR95" s="12"/>
      <c r="IS95" s="12"/>
    </row>
    <row r="96" spans="1:253" s="8" customFormat="1" ht="14.25">
      <c r="A96" s="4">
        <v>30000000</v>
      </c>
      <c r="B96" s="5" t="s">
        <v>13</v>
      </c>
      <c r="C96" s="22">
        <f t="shared" si="1"/>
        <v>3668200</v>
      </c>
      <c r="D96" s="22">
        <f>D97</f>
        <v>68200</v>
      </c>
      <c r="E96" s="22">
        <f>E101+E102</f>
        <v>3600000</v>
      </c>
      <c r="F96" s="22">
        <f>F101+F102</f>
        <v>3600000</v>
      </c>
      <c r="G96" s="50"/>
      <c r="H96" s="2"/>
      <c r="I96" s="2"/>
      <c r="J96" s="2"/>
      <c r="K96" s="2"/>
      <c r="L96" s="2"/>
      <c r="IK96" s="2"/>
      <c r="IL96" s="2"/>
      <c r="IM96" s="2"/>
      <c r="IN96" s="2"/>
      <c r="IO96" s="2"/>
      <c r="IP96" s="2"/>
      <c r="IQ96" s="2"/>
      <c r="IR96" s="2"/>
      <c r="IS96" s="2"/>
    </row>
    <row r="97" spans="1:253" s="13" customFormat="1" ht="15">
      <c r="A97" s="28">
        <v>31000000</v>
      </c>
      <c r="B97" s="11" t="s">
        <v>14</v>
      </c>
      <c r="C97" s="20">
        <f t="shared" si="1"/>
        <v>1068200</v>
      </c>
      <c r="D97" s="21">
        <f>D98+D100</f>
        <v>68200</v>
      </c>
      <c r="E97" s="21">
        <f>E101</f>
        <v>1000000</v>
      </c>
      <c r="F97" s="21">
        <f>F101</f>
        <v>1000000</v>
      </c>
      <c r="G97" s="50"/>
      <c r="H97" s="12"/>
      <c r="I97" s="12"/>
      <c r="J97" s="12"/>
      <c r="K97" s="12"/>
      <c r="L97" s="12"/>
      <c r="IK97" s="12"/>
      <c r="IL97" s="12"/>
      <c r="IM97" s="12"/>
      <c r="IN97" s="12"/>
      <c r="IO97" s="12"/>
      <c r="IP97" s="12"/>
      <c r="IQ97" s="12"/>
      <c r="IR97" s="12"/>
      <c r="IS97" s="12"/>
    </row>
    <row r="98" spans="1:253" s="13" customFormat="1" ht="64.5" customHeight="1">
      <c r="A98" s="28" t="s">
        <v>114</v>
      </c>
      <c r="B98" s="11" t="s">
        <v>115</v>
      </c>
      <c r="C98" s="20">
        <f t="shared" si="1"/>
        <v>65000</v>
      </c>
      <c r="D98" s="21">
        <f>D99</f>
        <v>65000</v>
      </c>
      <c r="E98" s="21"/>
      <c r="F98" s="21"/>
      <c r="G98" s="50"/>
      <c r="H98" s="12"/>
      <c r="I98" s="12"/>
      <c r="J98" s="12"/>
      <c r="K98" s="12"/>
      <c r="L98" s="12"/>
      <c r="IK98" s="12"/>
      <c r="IL98" s="12"/>
      <c r="IM98" s="12"/>
      <c r="IN98" s="12"/>
      <c r="IO98" s="12"/>
      <c r="IP98" s="12"/>
      <c r="IQ98" s="12"/>
      <c r="IR98" s="12"/>
      <c r="IS98" s="12"/>
    </row>
    <row r="99" spans="1:253" s="13" customFormat="1" ht="57.75" customHeight="1">
      <c r="A99" s="28" t="s">
        <v>116</v>
      </c>
      <c r="B99" s="11" t="s">
        <v>117</v>
      </c>
      <c r="C99" s="20">
        <f t="shared" si="1"/>
        <v>65000</v>
      </c>
      <c r="D99" s="21">
        <v>65000</v>
      </c>
      <c r="E99" s="21"/>
      <c r="F99" s="21"/>
      <c r="G99" s="50"/>
      <c r="H99" s="12"/>
      <c r="I99" s="12"/>
      <c r="J99" s="12"/>
      <c r="K99" s="12"/>
      <c r="L99" s="12"/>
      <c r="IK99" s="12"/>
      <c r="IL99" s="12"/>
      <c r="IM99" s="12"/>
      <c r="IN99" s="12"/>
      <c r="IO99" s="12"/>
      <c r="IP99" s="12"/>
      <c r="IQ99" s="12"/>
      <c r="IR99" s="12"/>
      <c r="IS99" s="12"/>
    </row>
    <row r="100" spans="1:253" s="13" customFormat="1" ht="30">
      <c r="A100" s="28" t="s">
        <v>118</v>
      </c>
      <c r="B100" s="11" t="s">
        <v>119</v>
      </c>
      <c r="C100" s="20">
        <f t="shared" si="1"/>
        <v>3200</v>
      </c>
      <c r="D100" s="21">
        <v>3200</v>
      </c>
      <c r="E100" s="21"/>
      <c r="F100" s="21"/>
      <c r="G100" s="50"/>
      <c r="H100" s="12"/>
      <c r="I100" s="12"/>
      <c r="J100" s="12"/>
      <c r="K100" s="12"/>
      <c r="L100" s="12"/>
      <c r="IK100" s="12"/>
      <c r="IL100" s="12"/>
      <c r="IM100" s="12"/>
      <c r="IN100" s="12"/>
      <c r="IO100" s="12"/>
      <c r="IP100" s="12"/>
      <c r="IQ100" s="12"/>
      <c r="IR100" s="12"/>
      <c r="IS100" s="12"/>
    </row>
    <row r="101" spans="1:253" s="13" customFormat="1" ht="45">
      <c r="A101" s="28" t="s">
        <v>120</v>
      </c>
      <c r="B101" s="11" t="s">
        <v>121</v>
      </c>
      <c r="C101" s="20">
        <f t="shared" si="1"/>
        <v>1000000</v>
      </c>
      <c r="D101" s="21"/>
      <c r="E101" s="21">
        <v>1000000</v>
      </c>
      <c r="F101" s="21">
        <f>E101</f>
        <v>1000000</v>
      </c>
      <c r="G101" s="50"/>
      <c r="H101" s="12"/>
      <c r="I101" s="12"/>
      <c r="J101" s="12"/>
      <c r="K101" s="12"/>
      <c r="L101" s="12"/>
      <c r="IK101" s="12"/>
      <c r="IL101" s="12"/>
      <c r="IM101" s="12"/>
      <c r="IN101" s="12"/>
      <c r="IO101" s="12"/>
      <c r="IP101" s="12"/>
      <c r="IQ101" s="12"/>
      <c r="IR101" s="12"/>
      <c r="IS101" s="12"/>
    </row>
    <row r="102" spans="1:253" s="13" customFormat="1" ht="18" customHeight="1">
      <c r="A102" s="28">
        <v>33000000</v>
      </c>
      <c r="B102" s="53" t="s">
        <v>150</v>
      </c>
      <c r="C102" s="20">
        <f t="shared" si="1"/>
        <v>2600000</v>
      </c>
      <c r="D102" s="21"/>
      <c r="E102" s="21">
        <f>E103</f>
        <v>2600000</v>
      </c>
      <c r="F102" s="21">
        <f>F103</f>
        <v>2600000</v>
      </c>
      <c r="G102" s="50"/>
      <c r="H102" s="12"/>
      <c r="I102" s="12"/>
      <c r="J102" s="12"/>
      <c r="K102" s="12"/>
      <c r="L102" s="12"/>
      <c r="IK102" s="12"/>
      <c r="IL102" s="12"/>
      <c r="IM102" s="12"/>
      <c r="IN102" s="12"/>
      <c r="IO102" s="12"/>
      <c r="IP102" s="12"/>
      <c r="IQ102" s="12"/>
      <c r="IR102" s="12"/>
      <c r="IS102" s="12"/>
    </row>
    <row r="103" spans="1:253" s="13" customFormat="1" ht="15">
      <c r="A103" s="28" t="s">
        <v>122</v>
      </c>
      <c r="B103" s="11" t="s">
        <v>123</v>
      </c>
      <c r="C103" s="20">
        <f t="shared" si="1"/>
        <v>2600000</v>
      </c>
      <c r="D103" s="21"/>
      <c r="E103" s="21">
        <f>E104</f>
        <v>2600000</v>
      </c>
      <c r="F103" s="21">
        <f>F104</f>
        <v>2600000</v>
      </c>
      <c r="G103" s="50"/>
      <c r="H103" s="12"/>
      <c r="I103" s="12"/>
      <c r="J103" s="12"/>
      <c r="K103" s="12"/>
      <c r="L103" s="12"/>
      <c r="IK103" s="12"/>
      <c r="IL103" s="12"/>
      <c r="IM103" s="12"/>
      <c r="IN103" s="12"/>
      <c r="IO103" s="12"/>
      <c r="IP103" s="12"/>
      <c r="IQ103" s="12"/>
      <c r="IR103" s="12"/>
      <c r="IS103" s="12"/>
    </row>
    <row r="104" spans="1:253" s="13" customFormat="1" ht="63" customHeight="1">
      <c r="A104" s="28" t="s">
        <v>124</v>
      </c>
      <c r="B104" s="11" t="s">
        <v>125</v>
      </c>
      <c r="C104" s="20">
        <f t="shared" si="1"/>
        <v>2600000</v>
      </c>
      <c r="D104" s="21"/>
      <c r="E104" s="21">
        <v>2600000</v>
      </c>
      <c r="F104" s="21">
        <f>E104</f>
        <v>2600000</v>
      </c>
      <c r="G104" s="50"/>
      <c r="H104" s="12"/>
      <c r="I104" s="12"/>
      <c r="J104" s="12"/>
      <c r="K104" s="12"/>
      <c r="L104" s="12"/>
      <c r="IK104" s="12"/>
      <c r="IL104" s="12"/>
      <c r="IM104" s="12"/>
      <c r="IN104" s="12"/>
      <c r="IO104" s="12"/>
      <c r="IP104" s="12"/>
      <c r="IQ104" s="12"/>
      <c r="IR104" s="12"/>
      <c r="IS104" s="12"/>
    </row>
    <row r="105" spans="1:253" s="38" customFormat="1" ht="14.25">
      <c r="A105" s="35">
        <v>40000000</v>
      </c>
      <c r="B105" s="36" t="s">
        <v>2</v>
      </c>
      <c r="C105" s="22">
        <f aca="true" t="shared" si="2" ref="C105:F106">C106</f>
        <v>1074558398</v>
      </c>
      <c r="D105" s="48">
        <f>D106</f>
        <v>1074558398</v>
      </c>
      <c r="E105" s="48">
        <f t="shared" si="2"/>
        <v>0</v>
      </c>
      <c r="F105" s="48">
        <f t="shared" si="2"/>
        <v>0</v>
      </c>
      <c r="G105" s="50"/>
      <c r="H105" s="47"/>
      <c r="I105" s="37"/>
      <c r="J105" s="37"/>
      <c r="K105" s="37"/>
      <c r="L105" s="37"/>
      <c r="IK105" s="37"/>
      <c r="IL105" s="37"/>
      <c r="IM105" s="37"/>
      <c r="IN105" s="37"/>
      <c r="IO105" s="37"/>
      <c r="IP105" s="37"/>
      <c r="IQ105" s="37"/>
      <c r="IR105" s="37"/>
      <c r="IS105" s="37"/>
    </row>
    <row r="106" spans="1:253" s="41" customFormat="1" ht="14.25">
      <c r="A106" s="35">
        <v>41000000</v>
      </c>
      <c r="B106" s="39" t="s">
        <v>20</v>
      </c>
      <c r="C106" s="22">
        <f t="shared" si="2"/>
        <v>1074558398</v>
      </c>
      <c r="D106" s="48">
        <f t="shared" si="2"/>
        <v>1074558398</v>
      </c>
      <c r="E106" s="48">
        <f t="shared" si="2"/>
        <v>0</v>
      </c>
      <c r="F106" s="48">
        <f t="shared" si="2"/>
        <v>0</v>
      </c>
      <c r="G106" s="50"/>
      <c r="H106" s="40"/>
      <c r="I106" s="40"/>
      <c r="J106" s="40"/>
      <c r="K106" s="40"/>
      <c r="L106" s="40"/>
      <c r="IK106" s="40"/>
      <c r="IL106" s="40"/>
      <c r="IM106" s="40"/>
      <c r="IN106" s="40"/>
      <c r="IO106" s="40"/>
      <c r="IP106" s="40"/>
      <c r="IQ106" s="40"/>
      <c r="IR106" s="40"/>
      <c r="IS106" s="40"/>
    </row>
    <row r="107" spans="1:253" s="41" customFormat="1" ht="14.25">
      <c r="A107" s="35">
        <v>41030000</v>
      </c>
      <c r="B107" s="39" t="s">
        <v>21</v>
      </c>
      <c r="C107" s="22">
        <f t="shared" si="1"/>
        <v>1074558398</v>
      </c>
      <c r="D107" s="48">
        <f>D109+D110+D111+D115+D116+D117+D124+D140+D108+D144+D141+D118+D143+D119</f>
        <v>1074558398</v>
      </c>
      <c r="E107" s="48">
        <f>E124+E142</f>
        <v>0</v>
      </c>
      <c r="F107" s="48">
        <f>F124</f>
        <v>0</v>
      </c>
      <c r="G107" s="50"/>
      <c r="H107" s="40"/>
      <c r="I107" s="40"/>
      <c r="J107" s="40"/>
      <c r="K107" s="40"/>
      <c r="L107" s="40"/>
      <c r="IK107" s="40"/>
      <c r="IL107" s="40"/>
      <c r="IM107" s="40"/>
      <c r="IN107" s="40"/>
      <c r="IO107" s="40"/>
      <c r="IP107" s="40"/>
      <c r="IQ107" s="40"/>
      <c r="IR107" s="40"/>
      <c r="IS107" s="40"/>
    </row>
    <row r="108" spans="1:253" s="13" customFormat="1" ht="45.75" customHeight="1">
      <c r="A108" s="28">
        <v>41030300</v>
      </c>
      <c r="B108" s="11" t="s">
        <v>151</v>
      </c>
      <c r="C108" s="20">
        <f t="shared" si="1"/>
        <v>104000</v>
      </c>
      <c r="D108" s="21">
        <f>49000+55000</f>
        <v>104000</v>
      </c>
      <c r="E108" s="21"/>
      <c r="F108" s="21"/>
      <c r="G108" s="50"/>
      <c r="H108" s="12"/>
      <c r="I108" s="12"/>
      <c r="J108" s="12"/>
      <c r="K108" s="12"/>
      <c r="L108" s="12"/>
      <c r="IK108" s="12"/>
      <c r="IL108" s="12"/>
      <c r="IM108" s="12"/>
      <c r="IN108" s="12"/>
      <c r="IO108" s="12"/>
      <c r="IP108" s="12"/>
      <c r="IQ108" s="12"/>
      <c r="IR108" s="12"/>
      <c r="IS108" s="12"/>
    </row>
    <row r="109" spans="1:253" s="13" customFormat="1" ht="75.75" customHeight="1">
      <c r="A109" s="28">
        <v>41030600</v>
      </c>
      <c r="B109" s="11" t="s">
        <v>144</v>
      </c>
      <c r="C109" s="20">
        <f t="shared" si="1"/>
        <v>259793100</v>
      </c>
      <c r="D109" s="21">
        <v>259793100</v>
      </c>
      <c r="E109" s="21"/>
      <c r="F109" s="21"/>
      <c r="G109" s="50"/>
      <c r="H109" s="12"/>
      <c r="I109" s="12"/>
      <c r="J109" s="12"/>
      <c r="K109" s="12"/>
      <c r="L109" s="12"/>
      <c r="IK109" s="12"/>
      <c r="IL109" s="12"/>
      <c r="IM109" s="12"/>
      <c r="IN109" s="12"/>
      <c r="IO109" s="12"/>
      <c r="IP109" s="12"/>
      <c r="IQ109" s="12"/>
      <c r="IR109" s="12"/>
      <c r="IS109" s="12"/>
    </row>
    <row r="110" spans="1:253" s="13" customFormat="1" ht="94.5" customHeight="1">
      <c r="A110" s="28">
        <v>41030800</v>
      </c>
      <c r="B110" s="11" t="s">
        <v>129</v>
      </c>
      <c r="C110" s="20">
        <f t="shared" si="1"/>
        <v>412917900</v>
      </c>
      <c r="D110" s="21">
        <v>412917900</v>
      </c>
      <c r="E110" s="21"/>
      <c r="F110" s="21"/>
      <c r="G110" s="50"/>
      <c r="H110" s="12"/>
      <c r="I110" s="12"/>
      <c r="J110" s="12"/>
      <c r="K110" s="12"/>
      <c r="L110" s="12"/>
      <c r="IK110" s="12"/>
      <c r="IL110" s="12"/>
      <c r="IM110" s="12"/>
      <c r="IN110" s="12"/>
      <c r="IO110" s="12"/>
      <c r="IP110" s="12"/>
      <c r="IQ110" s="12"/>
      <c r="IR110" s="12"/>
      <c r="IS110" s="12"/>
    </row>
    <row r="111" spans="1:253" s="13" customFormat="1" ht="204.75" customHeight="1" hidden="1">
      <c r="A111" s="28">
        <v>41030900</v>
      </c>
      <c r="B111" s="11" t="s">
        <v>130</v>
      </c>
      <c r="C111" s="20">
        <f t="shared" si="1"/>
        <v>0</v>
      </c>
      <c r="D111" s="21">
        <f>D112+D113+D114</f>
        <v>0</v>
      </c>
      <c r="E111" s="21"/>
      <c r="F111" s="21"/>
      <c r="G111" s="50"/>
      <c r="H111" s="12"/>
      <c r="I111" s="12"/>
      <c r="J111" s="12"/>
      <c r="K111" s="12"/>
      <c r="L111" s="12"/>
      <c r="IK111" s="12"/>
      <c r="IL111" s="12"/>
      <c r="IM111" s="12"/>
      <c r="IN111" s="12"/>
      <c r="IO111" s="12"/>
      <c r="IP111" s="12"/>
      <c r="IQ111" s="12"/>
      <c r="IR111" s="12"/>
      <c r="IS111" s="12"/>
    </row>
    <row r="112" spans="1:253" s="13" customFormat="1" ht="16.5" customHeight="1" hidden="1">
      <c r="A112" s="82"/>
      <c r="B112" s="11" t="s">
        <v>133</v>
      </c>
      <c r="C112" s="20">
        <f t="shared" si="1"/>
        <v>0</v>
      </c>
      <c r="D112" s="21"/>
      <c r="E112" s="21"/>
      <c r="F112" s="21"/>
      <c r="G112" s="50"/>
      <c r="H112" s="12"/>
      <c r="I112" s="12"/>
      <c r="J112" s="12"/>
      <c r="K112" s="12"/>
      <c r="L112" s="12"/>
      <c r="IK112" s="12"/>
      <c r="IL112" s="12"/>
      <c r="IM112" s="12"/>
      <c r="IN112" s="12"/>
      <c r="IO112" s="12"/>
      <c r="IP112" s="12"/>
      <c r="IQ112" s="12"/>
      <c r="IR112" s="12"/>
      <c r="IS112" s="12"/>
    </row>
    <row r="113" spans="1:253" s="13" customFormat="1" ht="15" customHeight="1" hidden="1">
      <c r="A113" s="83"/>
      <c r="B113" s="11" t="s">
        <v>131</v>
      </c>
      <c r="C113" s="20">
        <f t="shared" si="1"/>
        <v>0</v>
      </c>
      <c r="D113" s="21"/>
      <c r="E113" s="21"/>
      <c r="F113" s="21"/>
      <c r="G113" s="50"/>
      <c r="H113" s="12"/>
      <c r="I113" s="12"/>
      <c r="J113" s="12"/>
      <c r="K113" s="12"/>
      <c r="L113" s="12"/>
      <c r="IK113" s="12"/>
      <c r="IL113" s="12"/>
      <c r="IM113" s="12"/>
      <c r="IN113" s="12"/>
      <c r="IO113" s="12"/>
      <c r="IP113" s="12"/>
      <c r="IQ113" s="12"/>
      <c r="IR113" s="12"/>
      <c r="IS113" s="12"/>
    </row>
    <row r="114" spans="1:253" s="13" customFormat="1" ht="15" customHeight="1" hidden="1">
      <c r="A114" s="84"/>
      <c r="B114" s="11" t="s">
        <v>132</v>
      </c>
      <c r="C114" s="20">
        <f t="shared" si="1"/>
        <v>0</v>
      </c>
      <c r="D114" s="21"/>
      <c r="E114" s="21"/>
      <c r="F114" s="21"/>
      <c r="G114" s="50"/>
      <c r="H114" s="12"/>
      <c r="I114" s="12"/>
      <c r="J114" s="12"/>
      <c r="K114" s="12"/>
      <c r="L114" s="12"/>
      <c r="IK114" s="12"/>
      <c r="IL114" s="12"/>
      <c r="IM114" s="12"/>
      <c r="IN114" s="12"/>
      <c r="IO114" s="12"/>
      <c r="IP114" s="12"/>
      <c r="IQ114" s="12"/>
      <c r="IR114" s="12"/>
      <c r="IS114" s="12"/>
    </row>
    <row r="115" spans="1:253" s="13" customFormat="1" ht="54.75" customHeight="1">
      <c r="A115" s="28">
        <v>41031000</v>
      </c>
      <c r="B115" s="11" t="s">
        <v>134</v>
      </c>
      <c r="C115" s="20">
        <f t="shared" si="1"/>
        <v>104830</v>
      </c>
      <c r="D115" s="21">
        <v>104830</v>
      </c>
      <c r="E115" s="21"/>
      <c r="F115" s="21"/>
      <c r="G115" s="50"/>
      <c r="H115" s="12"/>
      <c r="I115" s="12"/>
      <c r="J115" s="12"/>
      <c r="K115" s="12"/>
      <c r="L115" s="12"/>
      <c r="IK115" s="12"/>
      <c r="IL115" s="12"/>
      <c r="IM115" s="12"/>
      <c r="IN115" s="12"/>
      <c r="IO115" s="12"/>
      <c r="IP115" s="12"/>
      <c r="IQ115" s="12"/>
      <c r="IR115" s="12"/>
      <c r="IS115" s="12"/>
    </row>
    <row r="116" spans="1:253" s="13" customFormat="1" ht="30">
      <c r="A116" s="28">
        <v>41033900</v>
      </c>
      <c r="B116" s="11" t="s">
        <v>136</v>
      </c>
      <c r="C116" s="20">
        <f t="shared" si="1"/>
        <v>192447200</v>
      </c>
      <c r="D116" s="21">
        <f>183589200+8858000</f>
        <v>192447200</v>
      </c>
      <c r="E116" s="21"/>
      <c r="F116" s="21"/>
      <c r="G116" s="50"/>
      <c r="H116" s="12"/>
      <c r="I116" s="12"/>
      <c r="J116" s="12"/>
      <c r="K116" s="12"/>
      <c r="L116" s="12"/>
      <c r="IK116" s="12"/>
      <c r="IL116" s="12"/>
      <c r="IM116" s="12"/>
      <c r="IN116" s="12"/>
      <c r="IO116" s="12"/>
      <c r="IP116" s="12"/>
      <c r="IQ116" s="12"/>
      <c r="IR116" s="12"/>
      <c r="IS116" s="12"/>
    </row>
    <row r="117" spans="1:253" s="13" customFormat="1" ht="30">
      <c r="A117" s="28">
        <v>41034200</v>
      </c>
      <c r="B117" s="11" t="s">
        <v>137</v>
      </c>
      <c r="C117" s="20">
        <f t="shared" si="1"/>
        <v>178130800</v>
      </c>
      <c r="D117" s="21">
        <f>176732700+5538600-4140500</f>
        <v>178130800</v>
      </c>
      <c r="E117" s="21"/>
      <c r="F117" s="21"/>
      <c r="G117" s="50"/>
      <c r="H117" s="12"/>
      <c r="I117" s="12"/>
      <c r="J117" s="12"/>
      <c r="K117" s="12"/>
      <c r="L117" s="12"/>
      <c r="IK117" s="12"/>
      <c r="IL117" s="12"/>
      <c r="IM117" s="12"/>
      <c r="IN117" s="12"/>
      <c r="IO117" s="12"/>
      <c r="IP117" s="12"/>
      <c r="IQ117" s="12"/>
      <c r="IR117" s="12"/>
      <c r="IS117" s="12"/>
    </row>
    <row r="118" spans="1:253" s="13" customFormat="1" ht="45" customHeight="1" hidden="1">
      <c r="A118" s="28">
        <v>41034500</v>
      </c>
      <c r="B118" s="11" t="s">
        <v>165</v>
      </c>
      <c r="C118" s="20">
        <f t="shared" si="1"/>
        <v>0</v>
      </c>
      <c r="D118" s="21"/>
      <c r="E118" s="21"/>
      <c r="F118" s="21"/>
      <c r="G118" s="50"/>
      <c r="H118" s="12"/>
      <c r="I118" s="12"/>
      <c r="J118" s="12"/>
      <c r="K118" s="12"/>
      <c r="L118" s="12"/>
      <c r="IK118" s="12"/>
      <c r="IL118" s="12"/>
      <c r="IM118" s="12"/>
      <c r="IN118" s="12"/>
      <c r="IO118" s="12"/>
      <c r="IP118" s="12"/>
      <c r="IQ118" s="12"/>
      <c r="IR118" s="12"/>
      <c r="IS118" s="12"/>
    </row>
    <row r="119" spans="1:253" s="13" customFormat="1" ht="61.5" customHeight="1">
      <c r="A119" s="90">
        <v>41034204</v>
      </c>
      <c r="B119" s="11" t="s">
        <v>185</v>
      </c>
      <c r="C119" s="20">
        <f t="shared" si="1"/>
        <v>27345005</v>
      </c>
      <c r="D119" s="21">
        <f>D120+D121+D122+D123</f>
        <v>27345005</v>
      </c>
      <c r="E119" s="21"/>
      <c r="F119" s="21"/>
      <c r="G119" s="50"/>
      <c r="H119" s="12"/>
      <c r="I119" s="12"/>
      <c r="J119" s="12"/>
      <c r="K119" s="12"/>
      <c r="L119" s="12"/>
      <c r="IK119" s="12"/>
      <c r="IL119" s="12"/>
      <c r="IM119" s="12"/>
      <c r="IN119" s="12"/>
      <c r="IO119" s="12"/>
      <c r="IP119" s="12"/>
      <c r="IQ119" s="12"/>
      <c r="IR119" s="12"/>
      <c r="IS119" s="12"/>
    </row>
    <row r="120" spans="1:253" s="13" customFormat="1" ht="54.75" customHeight="1">
      <c r="A120" s="91"/>
      <c r="B120" s="11" t="s">
        <v>146</v>
      </c>
      <c r="C120" s="20">
        <f t="shared" si="1"/>
        <v>176644</v>
      </c>
      <c r="D120" s="21">
        <v>176644</v>
      </c>
      <c r="E120" s="21"/>
      <c r="F120" s="21"/>
      <c r="G120" s="50"/>
      <c r="H120" s="12"/>
      <c r="I120" s="12"/>
      <c r="J120" s="12"/>
      <c r="K120" s="12"/>
      <c r="L120" s="12"/>
      <c r="IK120" s="12"/>
      <c r="IL120" s="12"/>
      <c r="IM120" s="12"/>
      <c r="IN120" s="12"/>
      <c r="IO120" s="12"/>
      <c r="IP120" s="12"/>
      <c r="IQ120" s="12"/>
      <c r="IR120" s="12"/>
      <c r="IS120" s="12"/>
    </row>
    <row r="121" spans="1:253" s="13" customFormat="1" ht="56.25" customHeight="1">
      <c r="A121" s="82"/>
      <c r="B121" s="11" t="s">
        <v>147</v>
      </c>
      <c r="C121" s="20">
        <f t="shared" si="1"/>
        <v>443471</v>
      </c>
      <c r="D121" s="21">
        <v>443471</v>
      </c>
      <c r="E121" s="21"/>
      <c r="F121" s="21"/>
      <c r="G121" s="50"/>
      <c r="H121" s="12"/>
      <c r="I121" s="12"/>
      <c r="J121" s="12"/>
      <c r="K121" s="12"/>
      <c r="L121" s="12"/>
      <c r="IK121" s="12"/>
      <c r="IL121" s="12"/>
      <c r="IM121" s="12"/>
      <c r="IN121" s="12"/>
      <c r="IO121" s="12"/>
      <c r="IP121" s="12"/>
      <c r="IQ121" s="12"/>
      <c r="IR121" s="12"/>
      <c r="IS121" s="12"/>
    </row>
    <row r="122" spans="1:253" s="13" customFormat="1" ht="33" customHeight="1">
      <c r="A122" s="83"/>
      <c r="B122" s="11" t="s">
        <v>156</v>
      </c>
      <c r="C122" s="20">
        <f t="shared" si="1"/>
        <v>10347290</v>
      </c>
      <c r="D122" s="21">
        <v>10347290</v>
      </c>
      <c r="E122" s="21"/>
      <c r="F122" s="21"/>
      <c r="G122" s="50"/>
      <c r="H122" s="12"/>
      <c r="I122" s="12"/>
      <c r="J122" s="12"/>
      <c r="K122" s="12"/>
      <c r="L122" s="12"/>
      <c r="IK122" s="12"/>
      <c r="IL122" s="12"/>
      <c r="IM122" s="12"/>
      <c r="IN122" s="12"/>
      <c r="IO122" s="12"/>
      <c r="IP122" s="12"/>
      <c r="IQ122" s="12"/>
      <c r="IR122" s="12"/>
      <c r="IS122" s="12"/>
    </row>
    <row r="123" spans="1:253" s="13" customFormat="1" ht="45.75" customHeight="1">
      <c r="A123" s="84"/>
      <c r="B123" s="11" t="s">
        <v>184</v>
      </c>
      <c r="C123" s="20">
        <f t="shared" si="1"/>
        <v>16377600</v>
      </c>
      <c r="D123" s="21">
        <v>16377600</v>
      </c>
      <c r="E123" s="21"/>
      <c r="F123" s="21"/>
      <c r="G123" s="50"/>
      <c r="H123" s="12"/>
      <c r="I123" s="12"/>
      <c r="J123" s="12"/>
      <c r="K123" s="12"/>
      <c r="L123" s="12"/>
      <c r="IK123" s="12"/>
      <c r="IL123" s="12"/>
      <c r="IM123" s="12"/>
      <c r="IN123" s="12"/>
      <c r="IO123" s="12"/>
      <c r="IP123" s="12"/>
      <c r="IQ123" s="12"/>
      <c r="IR123" s="12"/>
      <c r="IS123" s="12"/>
    </row>
    <row r="124" spans="1:253" s="13" customFormat="1" ht="15" customHeight="1">
      <c r="A124" s="63">
        <v>41035000</v>
      </c>
      <c r="B124" s="11" t="s">
        <v>135</v>
      </c>
      <c r="C124" s="20">
        <f>D124+E124</f>
        <v>2036663</v>
      </c>
      <c r="D124" s="21">
        <f>D125+D126+D127+D128+D129+D130+D131+D132+D133+D134+D135+D136</f>
        <v>2036663</v>
      </c>
      <c r="E124" s="21">
        <f>E137+E139+E138</f>
        <v>0</v>
      </c>
      <c r="F124" s="21">
        <f>F137+F139</f>
        <v>0</v>
      </c>
      <c r="G124" s="50"/>
      <c r="H124" s="12"/>
      <c r="I124" s="12"/>
      <c r="J124" s="12"/>
      <c r="K124" s="12"/>
      <c r="L124" s="12"/>
      <c r="IK124" s="12"/>
      <c r="IL124" s="12"/>
      <c r="IM124" s="12"/>
      <c r="IN124" s="12"/>
      <c r="IO124" s="12"/>
      <c r="IP124" s="12"/>
      <c r="IQ124" s="12"/>
      <c r="IR124" s="12"/>
      <c r="IS124" s="12"/>
    </row>
    <row r="125" spans="1:253" s="13" customFormat="1" ht="47.25" customHeight="1" hidden="1">
      <c r="A125" s="79"/>
      <c r="B125" s="80" t="s">
        <v>146</v>
      </c>
      <c r="C125" s="20">
        <f t="shared" si="1"/>
        <v>0</v>
      </c>
      <c r="D125" s="21">
        <f>443471-443471</f>
        <v>0</v>
      </c>
      <c r="E125" s="21"/>
      <c r="F125" s="21"/>
      <c r="G125" s="50"/>
      <c r="H125" s="12"/>
      <c r="I125" s="12"/>
      <c r="J125" s="12"/>
      <c r="K125" s="12"/>
      <c r="L125" s="12"/>
      <c r="IK125" s="12"/>
      <c r="IL125" s="12"/>
      <c r="IM125" s="12"/>
      <c r="IN125" s="12"/>
      <c r="IO125" s="12"/>
      <c r="IP125" s="12"/>
      <c r="IQ125" s="12"/>
      <c r="IR125" s="12"/>
      <c r="IS125" s="12"/>
    </row>
    <row r="126" spans="1:253" s="13" customFormat="1" ht="51" customHeight="1" hidden="1">
      <c r="A126" s="66"/>
      <c r="B126" s="80" t="s">
        <v>147</v>
      </c>
      <c r="C126" s="20">
        <f t="shared" si="1"/>
        <v>0</v>
      </c>
      <c r="D126" s="21">
        <f>176644-176644</f>
        <v>0</v>
      </c>
      <c r="E126" s="21"/>
      <c r="F126" s="21"/>
      <c r="G126" s="50"/>
      <c r="H126" s="12"/>
      <c r="I126" s="12"/>
      <c r="J126" s="12"/>
      <c r="K126" s="12"/>
      <c r="L126" s="12"/>
      <c r="IK126" s="12"/>
      <c r="IL126" s="12"/>
      <c r="IM126" s="12"/>
      <c r="IN126" s="12"/>
      <c r="IO126" s="12"/>
      <c r="IP126" s="12"/>
      <c r="IQ126" s="12"/>
      <c r="IR126" s="12"/>
      <c r="IS126" s="12"/>
    </row>
    <row r="127" spans="1:253" s="13" customFormat="1" ht="34.5" customHeight="1" hidden="1">
      <c r="A127" s="67"/>
      <c r="B127" s="80" t="s">
        <v>156</v>
      </c>
      <c r="C127" s="20">
        <f t="shared" si="1"/>
        <v>0</v>
      </c>
      <c r="D127" s="21">
        <f>4846847+371153-5218000</f>
        <v>0</v>
      </c>
      <c r="E127" s="21"/>
      <c r="F127" s="21"/>
      <c r="G127" s="50"/>
      <c r="H127" s="12"/>
      <c r="I127" s="12"/>
      <c r="J127" s="12"/>
      <c r="K127" s="12"/>
      <c r="L127" s="12"/>
      <c r="IK127" s="12"/>
      <c r="IL127" s="12"/>
      <c r="IM127" s="12"/>
      <c r="IN127" s="12"/>
      <c r="IO127" s="12"/>
      <c r="IP127" s="12"/>
      <c r="IQ127" s="12"/>
      <c r="IR127" s="12"/>
      <c r="IS127" s="12"/>
    </row>
    <row r="128" spans="1:253" s="13" customFormat="1" ht="51.75" customHeight="1" hidden="1">
      <c r="A128" s="66"/>
      <c r="B128" s="80" t="s">
        <v>184</v>
      </c>
      <c r="C128" s="20">
        <f t="shared" si="1"/>
        <v>0</v>
      </c>
      <c r="D128" s="21">
        <f>8898601-57471-8841130</f>
        <v>0</v>
      </c>
      <c r="E128" s="21"/>
      <c r="F128" s="21"/>
      <c r="G128" s="50"/>
      <c r="H128" s="12"/>
      <c r="I128" s="12"/>
      <c r="J128" s="12"/>
      <c r="K128" s="12"/>
      <c r="L128" s="12"/>
      <c r="IK128" s="12"/>
      <c r="IL128" s="12"/>
      <c r="IM128" s="12"/>
      <c r="IN128" s="12"/>
      <c r="IO128" s="12"/>
      <c r="IP128" s="12"/>
      <c r="IQ128" s="12"/>
      <c r="IR128" s="12"/>
      <c r="IS128" s="12"/>
    </row>
    <row r="129" spans="1:253" s="13" customFormat="1" ht="68.25" customHeight="1">
      <c r="A129" s="66"/>
      <c r="B129" s="80" t="s">
        <v>152</v>
      </c>
      <c r="C129" s="20">
        <f t="shared" si="1"/>
        <v>290300</v>
      </c>
      <c r="D129" s="21">
        <v>290300</v>
      </c>
      <c r="E129" s="21"/>
      <c r="F129" s="21"/>
      <c r="G129" s="50"/>
      <c r="H129" s="12"/>
      <c r="I129" s="12"/>
      <c r="J129" s="12"/>
      <c r="K129" s="12"/>
      <c r="L129" s="12"/>
      <c r="IK129" s="12"/>
      <c r="IL129" s="12"/>
      <c r="IM129" s="12"/>
      <c r="IN129" s="12"/>
      <c r="IO129" s="12"/>
      <c r="IP129" s="12"/>
      <c r="IQ129" s="12"/>
      <c r="IR129" s="12"/>
      <c r="IS129" s="12"/>
    </row>
    <row r="130" spans="1:253" s="13" customFormat="1" ht="29.25" customHeight="1">
      <c r="A130" s="66"/>
      <c r="B130" s="80" t="s">
        <v>176</v>
      </c>
      <c r="C130" s="20">
        <f t="shared" si="1"/>
        <v>4800</v>
      </c>
      <c r="D130" s="21">
        <v>4800</v>
      </c>
      <c r="E130" s="21"/>
      <c r="F130" s="21"/>
      <c r="G130" s="50"/>
      <c r="H130" s="12"/>
      <c r="I130" s="12"/>
      <c r="J130" s="12"/>
      <c r="K130" s="12"/>
      <c r="L130" s="12"/>
      <c r="IK130" s="12"/>
      <c r="IL130" s="12"/>
      <c r="IM130" s="12"/>
      <c r="IN130" s="12"/>
      <c r="IO130" s="12"/>
      <c r="IP130" s="12"/>
      <c r="IQ130" s="12"/>
      <c r="IR130" s="12"/>
      <c r="IS130" s="12"/>
    </row>
    <row r="131" spans="1:253" s="13" customFormat="1" ht="36" customHeight="1">
      <c r="A131" s="66"/>
      <c r="B131" s="80" t="s">
        <v>153</v>
      </c>
      <c r="C131" s="20">
        <f t="shared" si="1"/>
        <v>382700</v>
      </c>
      <c r="D131" s="21">
        <v>382700</v>
      </c>
      <c r="E131" s="21"/>
      <c r="F131" s="21"/>
      <c r="G131" s="50"/>
      <c r="H131" s="12"/>
      <c r="I131" s="12"/>
      <c r="J131" s="12"/>
      <c r="K131" s="12"/>
      <c r="L131" s="12"/>
      <c r="IK131" s="12"/>
      <c r="IL131" s="12"/>
      <c r="IM131" s="12"/>
      <c r="IN131" s="12"/>
      <c r="IO131" s="12"/>
      <c r="IP131" s="12"/>
      <c r="IQ131" s="12"/>
      <c r="IR131" s="12"/>
      <c r="IS131" s="12"/>
    </row>
    <row r="132" spans="1:253" s="13" customFormat="1" ht="18" customHeight="1">
      <c r="A132" s="66"/>
      <c r="B132" s="80" t="s">
        <v>154</v>
      </c>
      <c r="C132" s="20">
        <f t="shared" si="1"/>
        <v>181400</v>
      </c>
      <c r="D132" s="21">
        <v>181400</v>
      </c>
      <c r="E132" s="21"/>
      <c r="F132" s="21"/>
      <c r="G132" s="50"/>
      <c r="H132" s="12"/>
      <c r="I132" s="12"/>
      <c r="J132" s="12"/>
      <c r="K132" s="12"/>
      <c r="L132" s="12"/>
      <c r="IK132" s="12"/>
      <c r="IL132" s="12"/>
      <c r="IM132" s="12"/>
      <c r="IN132" s="12"/>
      <c r="IO132" s="12"/>
      <c r="IP132" s="12"/>
      <c r="IQ132" s="12"/>
      <c r="IR132" s="12"/>
      <c r="IS132" s="12"/>
    </row>
    <row r="133" spans="1:253" s="13" customFormat="1" ht="27" customHeight="1">
      <c r="A133" s="66"/>
      <c r="B133" s="80" t="s">
        <v>155</v>
      </c>
      <c r="C133" s="20">
        <f t="shared" si="1"/>
        <v>57300</v>
      </c>
      <c r="D133" s="21">
        <v>57300</v>
      </c>
      <c r="E133" s="21"/>
      <c r="F133" s="21"/>
      <c r="G133" s="50"/>
      <c r="H133" s="12"/>
      <c r="I133" s="12"/>
      <c r="J133" s="12"/>
      <c r="K133" s="12"/>
      <c r="L133" s="12"/>
      <c r="IK133" s="12"/>
      <c r="IL133" s="12"/>
      <c r="IM133" s="12"/>
      <c r="IN133" s="12"/>
      <c r="IO133" s="12"/>
      <c r="IP133" s="12"/>
      <c r="IQ133" s="12"/>
      <c r="IR133" s="12"/>
      <c r="IS133" s="12"/>
    </row>
    <row r="134" spans="1:253" s="13" customFormat="1" ht="45" customHeight="1">
      <c r="A134" s="66"/>
      <c r="B134" s="80" t="s">
        <v>177</v>
      </c>
      <c r="C134" s="20">
        <f t="shared" si="1"/>
        <v>162275</v>
      </c>
      <c r="D134" s="21">
        <v>162275</v>
      </c>
      <c r="E134" s="21"/>
      <c r="F134" s="21"/>
      <c r="G134" s="50"/>
      <c r="H134" s="12"/>
      <c r="I134" s="12"/>
      <c r="J134" s="12"/>
      <c r="K134" s="12"/>
      <c r="L134" s="12"/>
      <c r="IK134" s="12"/>
      <c r="IL134" s="12"/>
      <c r="IM134" s="12"/>
      <c r="IN134" s="12"/>
      <c r="IO134" s="12"/>
      <c r="IP134" s="12"/>
      <c r="IQ134" s="12"/>
      <c r="IR134" s="12"/>
      <c r="IS134" s="12"/>
    </row>
    <row r="135" spans="1:253" s="13" customFormat="1" ht="36" customHeight="1">
      <c r="A135" s="67"/>
      <c r="B135" s="80" t="s">
        <v>178</v>
      </c>
      <c r="C135" s="20">
        <f t="shared" si="1"/>
        <v>40000</v>
      </c>
      <c r="D135" s="21">
        <v>40000</v>
      </c>
      <c r="E135" s="21"/>
      <c r="F135" s="21"/>
      <c r="G135" s="50"/>
      <c r="H135" s="12"/>
      <c r="I135" s="12"/>
      <c r="J135" s="12"/>
      <c r="K135" s="12"/>
      <c r="L135" s="12"/>
      <c r="IK135" s="12"/>
      <c r="IL135" s="12"/>
      <c r="IM135" s="12"/>
      <c r="IN135" s="12"/>
      <c r="IO135" s="12"/>
      <c r="IP135" s="12"/>
      <c r="IQ135" s="12"/>
      <c r="IR135" s="12"/>
      <c r="IS135" s="12"/>
    </row>
    <row r="136" spans="1:253" s="13" customFormat="1" ht="63.75" customHeight="1">
      <c r="A136" s="66"/>
      <c r="B136" s="11" t="s">
        <v>159</v>
      </c>
      <c r="C136" s="20">
        <f t="shared" si="1"/>
        <v>917888</v>
      </c>
      <c r="D136" s="21">
        <f>917888</f>
        <v>917888</v>
      </c>
      <c r="E136" s="21"/>
      <c r="F136" s="21"/>
      <c r="G136" s="50"/>
      <c r="H136" s="12"/>
      <c r="I136" s="12"/>
      <c r="J136" s="12"/>
      <c r="K136" s="12"/>
      <c r="L136" s="12"/>
      <c r="IK136" s="12"/>
      <c r="IL136" s="12"/>
      <c r="IM136" s="12"/>
      <c r="IN136" s="12"/>
      <c r="IO136" s="12"/>
      <c r="IP136" s="12"/>
      <c r="IQ136" s="12"/>
      <c r="IR136" s="12"/>
      <c r="IS136" s="12"/>
    </row>
    <row r="137" spans="1:253" s="13" customFormat="1" ht="18.75" customHeight="1" hidden="1">
      <c r="A137" s="66"/>
      <c r="B137" s="11" t="s">
        <v>157</v>
      </c>
      <c r="C137" s="20">
        <f t="shared" si="1"/>
        <v>0</v>
      </c>
      <c r="D137" s="21"/>
      <c r="E137" s="21"/>
      <c r="F137" s="21"/>
      <c r="G137" s="50"/>
      <c r="H137" s="12"/>
      <c r="I137" s="12"/>
      <c r="J137" s="12"/>
      <c r="K137" s="12"/>
      <c r="L137" s="12"/>
      <c r="IK137" s="12"/>
      <c r="IL137" s="12"/>
      <c r="IM137" s="12"/>
      <c r="IN137" s="12"/>
      <c r="IO137" s="12"/>
      <c r="IP137" s="12"/>
      <c r="IQ137" s="12"/>
      <c r="IR137" s="12"/>
      <c r="IS137" s="12"/>
    </row>
    <row r="138" spans="1:253" s="13" customFormat="1" ht="15.75" customHeight="1" hidden="1">
      <c r="A138" s="66"/>
      <c r="B138" s="11" t="s">
        <v>161</v>
      </c>
      <c r="C138" s="20">
        <f>D138+E138</f>
        <v>0</v>
      </c>
      <c r="D138" s="21"/>
      <c r="E138" s="21"/>
      <c r="F138" s="21"/>
      <c r="G138" s="50"/>
      <c r="H138" s="12"/>
      <c r="I138" s="12"/>
      <c r="J138" s="12"/>
      <c r="K138" s="12"/>
      <c r="L138" s="12"/>
      <c r="IK138" s="12"/>
      <c r="IL138" s="12"/>
      <c r="IM138" s="12"/>
      <c r="IN138" s="12"/>
      <c r="IO138" s="12"/>
      <c r="IP138" s="12"/>
      <c r="IQ138" s="12"/>
      <c r="IR138" s="12"/>
      <c r="IS138" s="12"/>
    </row>
    <row r="139" spans="1:253" s="13" customFormat="1" ht="30" customHeight="1" hidden="1">
      <c r="A139" s="67"/>
      <c r="B139" s="11" t="s">
        <v>160</v>
      </c>
      <c r="C139" s="20">
        <f t="shared" si="1"/>
        <v>0</v>
      </c>
      <c r="D139" s="21"/>
      <c r="E139" s="21"/>
      <c r="F139" s="21">
        <f>E139</f>
        <v>0</v>
      </c>
      <c r="G139" s="50"/>
      <c r="H139" s="12"/>
      <c r="I139" s="12"/>
      <c r="J139" s="12"/>
      <c r="K139" s="12"/>
      <c r="L139" s="12"/>
      <c r="IK139" s="12"/>
      <c r="IL139" s="12"/>
      <c r="IM139" s="12"/>
      <c r="IN139" s="12"/>
      <c r="IO139" s="12"/>
      <c r="IP139" s="12"/>
      <c r="IQ139" s="12"/>
      <c r="IR139" s="12"/>
      <c r="IS139" s="12"/>
    </row>
    <row r="140" spans="1:253" s="13" customFormat="1" ht="102.75" customHeight="1" hidden="1">
      <c r="A140" s="28">
        <v>41035800</v>
      </c>
      <c r="B140" s="11" t="s">
        <v>148</v>
      </c>
      <c r="C140" s="20">
        <f t="shared" si="1"/>
        <v>1678900</v>
      </c>
      <c r="D140" s="21">
        <v>1678900</v>
      </c>
      <c r="E140" s="21"/>
      <c r="F140" s="21"/>
      <c r="G140" s="50"/>
      <c r="H140" s="12"/>
      <c r="I140" s="12"/>
      <c r="J140" s="12"/>
      <c r="K140" s="12"/>
      <c r="L140" s="12"/>
      <c r="IK140" s="12"/>
      <c r="IL140" s="12"/>
      <c r="IM140" s="12"/>
      <c r="IN140" s="12"/>
      <c r="IO140" s="12"/>
      <c r="IP140" s="12"/>
      <c r="IQ140" s="12"/>
      <c r="IR140" s="12"/>
      <c r="IS140" s="12"/>
    </row>
    <row r="141" spans="1:253" s="13" customFormat="1" ht="98.25" customHeight="1" hidden="1">
      <c r="A141" s="28">
        <v>41036100</v>
      </c>
      <c r="B141" s="11" t="s">
        <v>163</v>
      </c>
      <c r="C141" s="20">
        <f t="shared" si="1"/>
        <v>0</v>
      </c>
      <c r="D141" s="21"/>
      <c r="E141" s="21"/>
      <c r="F141" s="21"/>
      <c r="G141" s="50"/>
      <c r="H141" s="12"/>
      <c r="I141" s="12"/>
      <c r="J141" s="12"/>
      <c r="K141" s="12"/>
      <c r="L141" s="12"/>
      <c r="IK141" s="12"/>
      <c r="IL141" s="12"/>
      <c r="IM141" s="12"/>
      <c r="IN141" s="12"/>
      <c r="IO141" s="12"/>
      <c r="IP141" s="12"/>
      <c r="IQ141" s="12"/>
      <c r="IR141" s="12"/>
      <c r="IS141" s="12"/>
    </row>
    <row r="142" spans="1:253" s="13" customFormat="1" ht="203.25" customHeight="1" hidden="1">
      <c r="A142" s="28">
        <v>41036600</v>
      </c>
      <c r="B142" s="11" t="s">
        <v>162</v>
      </c>
      <c r="C142" s="20">
        <f>E142</f>
        <v>0</v>
      </c>
      <c r="D142" s="21"/>
      <c r="E142" s="21"/>
      <c r="F142" s="21"/>
      <c r="G142" s="50"/>
      <c r="H142" s="12"/>
      <c r="I142" s="12"/>
      <c r="J142" s="12"/>
      <c r="K142" s="12"/>
      <c r="L142" s="12"/>
      <c r="IK142" s="12"/>
      <c r="IL142" s="12"/>
      <c r="IM142" s="12"/>
      <c r="IN142" s="12"/>
      <c r="IO142" s="12"/>
      <c r="IP142" s="12"/>
      <c r="IQ142" s="12"/>
      <c r="IR142" s="12"/>
      <c r="IS142" s="12"/>
    </row>
    <row r="143" spans="1:253" s="13" customFormat="1" ht="48" customHeight="1" hidden="1">
      <c r="A143" s="28">
        <v>41037000</v>
      </c>
      <c r="B143" s="11" t="s">
        <v>169</v>
      </c>
      <c r="C143" s="20">
        <f t="shared" si="1"/>
        <v>0</v>
      </c>
      <c r="D143" s="21"/>
      <c r="E143" s="21"/>
      <c r="F143" s="21"/>
      <c r="G143" s="50"/>
      <c r="H143" s="12"/>
      <c r="I143" s="12"/>
      <c r="J143" s="12"/>
      <c r="K143" s="12"/>
      <c r="L143" s="12"/>
      <c r="IK143" s="12"/>
      <c r="IL143" s="12"/>
      <c r="IM143" s="12"/>
      <c r="IN143" s="12"/>
      <c r="IO143" s="12"/>
      <c r="IP143" s="12"/>
      <c r="IQ143" s="12"/>
      <c r="IR143" s="12"/>
      <c r="IS143" s="12"/>
    </row>
    <row r="144" spans="1:253" s="13" customFormat="1" ht="63.75" customHeight="1" hidden="1">
      <c r="A144" s="28">
        <v>41039700</v>
      </c>
      <c r="B144" s="11" t="s">
        <v>158</v>
      </c>
      <c r="C144" s="20">
        <f t="shared" si="1"/>
        <v>0</v>
      </c>
      <c r="D144" s="21"/>
      <c r="E144" s="21"/>
      <c r="F144" s="21"/>
      <c r="G144" s="65"/>
      <c r="H144" s="12"/>
      <c r="I144" s="12"/>
      <c r="J144" s="12"/>
      <c r="K144" s="12"/>
      <c r="L144" s="12"/>
      <c r="IK144" s="12"/>
      <c r="IL144" s="12"/>
      <c r="IM144" s="12"/>
      <c r="IN144" s="12"/>
      <c r="IO144" s="12"/>
      <c r="IP144" s="12"/>
      <c r="IQ144" s="12"/>
      <c r="IR144" s="12"/>
      <c r="IS144" s="12"/>
    </row>
    <row r="145" spans="1:253" s="8" customFormat="1" ht="15">
      <c r="A145" s="4">
        <v>50000000</v>
      </c>
      <c r="B145" s="5" t="s">
        <v>10</v>
      </c>
      <c r="C145" s="22">
        <f t="shared" si="1"/>
        <v>919543</v>
      </c>
      <c r="D145" s="21"/>
      <c r="E145" s="48">
        <f>E146</f>
        <v>919543</v>
      </c>
      <c r="F145" s="56"/>
      <c r="G145" s="65"/>
      <c r="H145" s="2"/>
      <c r="I145" s="2"/>
      <c r="J145" s="2"/>
      <c r="K145" s="2"/>
      <c r="L145" s="2"/>
      <c r="IK145" s="2"/>
      <c r="IL145" s="2"/>
      <c r="IM145" s="2"/>
      <c r="IN145" s="2"/>
      <c r="IO145" s="2"/>
      <c r="IP145" s="2"/>
      <c r="IQ145" s="2"/>
      <c r="IR145" s="2"/>
      <c r="IS145" s="2"/>
    </row>
    <row r="146" spans="1:253" s="8" customFormat="1" ht="18.75" customHeight="1">
      <c r="A146" s="64" t="s">
        <v>126</v>
      </c>
      <c r="B146" s="5" t="s">
        <v>127</v>
      </c>
      <c r="C146" s="29">
        <f t="shared" si="1"/>
        <v>919543</v>
      </c>
      <c r="D146" s="57"/>
      <c r="E146" s="58">
        <f>E147</f>
        <v>919543</v>
      </c>
      <c r="F146" s="57"/>
      <c r="G146" s="65"/>
      <c r="H146" s="2"/>
      <c r="I146" s="2"/>
      <c r="J146" s="2"/>
      <c r="K146" s="2"/>
      <c r="L146" s="2"/>
      <c r="IK146" s="2"/>
      <c r="IL146" s="2"/>
      <c r="IM146" s="2"/>
      <c r="IN146" s="2"/>
      <c r="IO146" s="2"/>
      <c r="IP146" s="2"/>
      <c r="IQ146" s="2"/>
      <c r="IR146" s="2"/>
      <c r="IS146" s="2"/>
    </row>
    <row r="147" spans="1:253" s="8" customFormat="1" ht="44.25" customHeight="1">
      <c r="A147" s="28">
        <v>50110000</v>
      </c>
      <c r="B147" s="70" t="s">
        <v>128</v>
      </c>
      <c r="C147" s="54">
        <f t="shared" si="1"/>
        <v>919543</v>
      </c>
      <c r="D147" s="55"/>
      <c r="E147" s="55">
        <v>919543</v>
      </c>
      <c r="F147" s="55"/>
      <c r="G147" s="65"/>
      <c r="H147" s="2"/>
      <c r="I147" s="2"/>
      <c r="J147" s="2"/>
      <c r="K147" s="2"/>
      <c r="L147" s="2"/>
      <c r="IK147" s="2"/>
      <c r="IL147" s="2"/>
      <c r="IM147" s="2"/>
      <c r="IN147" s="2"/>
      <c r="IO147" s="2"/>
      <c r="IP147" s="2"/>
      <c r="IQ147" s="2"/>
      <c r="IR147" s="2"/>
      <c r="IS147" s="2"/>
    </row>
    <row r="148" spans="1:253" s="33" customFormat="1" ht="15.75">
      <c r="A148" s="31"/>
      <c r="B148" s="59" t="s">
        <v>22</v>
      </c>
      <c r="C148" s="71">
        <f>C13+C55+C96+C145+C105</f>
        <v>1974321791.55</v>
      </c>
      <c r="D148" s="72">
        <f>D13+D55+D96+D105</f>
        <v>1913729697</v>
      </c>
      <c r="E148" s="72">
        <f>E13+E55+E96+E146+E105</f>
        <v>60592094.55</v>
      </c>
      <c r="F148" s="72">
        <f>F13+F55+F96+F105</f>
        <v>4730416.55</v>
      </c>
      <c r="G148" s="65"/>
      <c r="H148" s="60"/>
      <c r="I148" s="60"/>
      <c r="J148" s="32"/>
      <c r="K148" s="32"/>
      <c r="L148" s="32"/>
      <c r="IK148" s="32"/>
      <c r="IL148" s="32"/>
      <c r="IM148" s="32"/>
      <c r="IN148" s="32"/>
      <c r="IO148" s="32"/>
      <c r="IP148" s="32"/>
      <c r="IQ148" s="32"/>
      <c r="IR148" s="32"/>
      <c r="IS148" s="32"/>
    </row>
    <row r="149" spans="1:253" s="33" customFormat="1" ht="15.75">
      <c r="A149" s="43"/>
      <c r="B149" s="61"/>
      <c r="C149" s="44"/>
      <c r="D149" s="62"/>
      <c r="E149" s="62"/>
      <c r="F149" s="62"/>
      <c r="G149" s="65"/>
      <c r="H149" s="60"/>
      <c r="I149" s="32"/>
      <c r="J149" s="32"/>
      <c r="K149" s="32"/>
      <c r="L149" s="32"/>
      <c r="IK149" s="32"/>
      <c r="IL149" s="32"/>
      <c r="IM149" s="32"/>
      <c r="IN149" s="32"/>
      <c r="IO149" s="32"/>
      <c r="IP149" s="32"/>
      <c r="IQ149" s="32"/>
      <c r="IR149" s="32"/>
      <c r="IS149" s="32"/>
    </row>
    <row r="150" spans="1:253" s="33" customFormat="1" ht="15.75" customHeight="1" hidden="1">
      <c r="A150" s="43"/>
      <c r="B150" s="61"/>
      <c r="C150" s="44"/>
      <c r="D150" s="62"/>
      <c r="E150" s="62"/>
      <c r="F150" s="62"/>
      <c r="G150" s="65"/>
      <c r="H150" s="32"/>
      <c r="I150" s="32"/>
      <c r="J150" s="32"/>
      <c r="K150" s="32"/>
      <c r="L150" s="32"/>
      <c r="IK150" s="32"/>
      <c r="IL150" s="32"/>
      <c r="IM150" s="32"/>
      <c r="IN150" s="32"/>
      <c r="IO150" s="32"/>
      <c r="IP150" s="32"/>
      <c r="IQ150" s="32"/>
      <c r="IR150" s="32"/>
      <c r="IS150" s="32"/>
    </row>
    <row r="151" spans="1:253" s="33" customFormat="1" ht="15.75" customHeight="1" hidden="1">
      <c r="A151" s="43"/>
      <c r="B151" s="61"/>
      <c r="C151" s="44"/>
      <c r="D151" s="62"/>
      <c r="E151" s="62"/>
      <c r="F151" s="62"/>
      <c r="G151" s="65"/>
      <c r="H151" s="32"/>
      <c r="I151" s="32"/>
      <c r="J151" s="32"/>
      <c r="K151" s="32"/>
      <c r="L151" s="32"/>
      <c r="IK151" s="32"/>
      <c r="IL151" s="32"/>
      <c r="IM151" s="32"/>
      <c r="IN151" s="32"/>
      <c r="IO151" s="32"/>
      <c r="IP151" s="32"/>
      <c r="IQ151" s="32"/>
      <c r="IR151" s="32"/>
      <c r="IS151" s="32"/>
    </row>
    <row r="152" spans="1:253" s="33" customFormat="1" ht="15.75">
      <c r="A152" s="43"/>
      <c r="B152" s="61"/>
      <c r="C152" s="44"/>
      <c r="D152" s="62"/>
      <c r="E152" s="62"/>
      <c r="F152" s="62"/>
      <c r="G152" s="65"/>
      <c r="H152" s="32"/>
      <c r="I152" s="32"/>
      <c r="J152" s="32"/>
      <c r="K152" s="32"/>
      <c r="L152" s="32"/>
      <c r="IK152" s="32"/>
      <c r="IL152" s="32"/>
      <c r="IM152" s="32"/>
      <c r="IN152" s="32"/>
      <c r="IO152" s="32"/>
      <c r="IP152" s="32"/>
      <c r="IQ152" s="32"/>
      <c r="IR152" s="32"/>
      <c r="IS152" s="32"/>
    </row>
    <row r="153" spans="1:253" s="33" customFormat="1" ht="15.75">
      <c r="A153" s="43"/>
      <c r="B153" s="61"/>
      <c r="C153" s="44"/>
      <c r="D153" s="62"/>
      <c r="E153" s="62"/>
      <c r="F153" s="62"/>
      <c r="G153" s="65"/>
      <c r="H153" s="32"/>
      <c r="I153" s="32"/>
      <c r="J153" s="32"/>
      <c r="K153" s="32"/>
      <c r="L153" s="32"/>
      <c r="IK153" s="32"/>
      <c r="IL153" s="32"/>
      <c r="IM153" s="32"/>
      <c r="IN153" s="32"/>
      <c r="IO153" s="32"/>
      <c r="IP153" s="32"/>
      <c r="IQ153" s="32"/>
      <c r="IR153" s="32"/>
      <c r="IS153" s="32"/>
    </row>
    <row r="154" spans="3:7" ht="16.5" customHeight="1">
      <c r="C154" s="15"/>
      <c r="D154" s="15"/>
      <c r="G154" s="65"/>
    </row>
    <row r="155" spans="1:253" s="74" customFormat="1" ht="20.25" customHeight="1">
      <c r="A155" s="74" t="s">
        <v>138</v>
      </c>
      <c r="B155" s="75"/>
      <c r="C155" s="75"/>
      <c r="D155" s="75" t="s">
        <v>139</v>
      </c>
      <c r="E155" s="75"/>
      <c r="F155" s="75"/>
      <c r="G155" s="76"/>
      <c r="H155" s="75"/>
      <c r="I155" s="75"/>
      <c r="J155" s="75"/>
      <c r="K155" s="75"/>
      <c r="L155" s="75"/>
      <c r="IK155" s="75"/>
      <c r="IL155" s="75"/>
      <c r="IM155" s="75"/>
      <c r="IN155" s="75"/>
      <c r="IO155" s="75"/>
      <c r="IP155" s="75"/>
      <c r="IQ155" s="75"/>
      <c r="IR155" s="75"/>
      <c r="IS155" s="75"/>
    </row>
    <row r="156" spans="2:253" s="30" customFormat="1" ht="20.25" customHeight="1">
      <c r="B156" s="17"/>
      <c r="C156" s="17"/>
      <c r="D156" s="17"/>
      <c r="E156" s="17"/>
      <c r="F156" s="17"/>
      <c r="G156" s="45"/>
      <c r="H156" s="17"/>
      <c r="I156" s="17"/>
      <c r="J156" s="17"/>
      <c r="K156" s="17"/>
      <c r="L156" s="17"/>
      <c r="IK156" s="17"/>
      <c r="IL156" s="17"/>
      <c r="IM156" s="17"/>
      <c r="IN156" s="17"/>
      <c r="IO156" s="17"/>
      <c r="IP156" s="17"/>
      <c r="IQ156" s="17"/>
      <c r="IR156" s="17"/>
      <c r="IS156" s="17"/>
    </row>
    <row r="157" spans="2:253" s="30" customFormat="1" ht="16.5" customHeight="1">
      <c r="B157" s="17"/>
      <c r="C157" s="17"/>
      <c r="D157" s="17"/>
      <c r="E157" s="17"/>
      <c r="F157" s="17"/>
      <c r="G157" s="45"/>
      <c r="H157" s="17"/>
      <c r="I157" s="17"/>
      <c r="J157" s="17"/>
      <c r="K157" s="17"/>
      <c r="L157" s="17"/>
      <c r="IK157" s="17"/>
      <c r="IL157" s="17"/>
      <c r="IM157" s="17"/>
      <c r="IN157" s="17"/>
      <c r="IO157" s="17"/>
      <c r="IP157" s="17"/>
      <c r="IQ157" s="17"/>
      <c r="IR157" s="17"/>
      <c r="IS157" s="17"/>
    </row>
    <row r="158" spans="1:253" s="78" customFormat="1" ht="20.25" customHeight="1">
      <c r="A158" s="34" t="s">
        <v>140</v>
      </c>
      <c r="B158" s="34"/>
      <c r="C158" s="34"/>
      <c r="D158" s="34"/>
      <c r="E158" s="34"/>
      <c r="F158" s="34"/>
      <c r="G158" s="77"/>
      <c r="H158" s="34"/>
      <c r="I158" s="34"/>
      <c r="J158" s="34"/>
      <c r="K158" s="34"/>
      <c r="L158" s="34"/>
      <c r="IK158" s="34"/>
      <c r="IL158" s="34"/>
      <c r="IM158" s="34"/>
      <c r="IN158" s="34"/>
      <c r="IO158" s="34"/>
      <c r="IP158" s="34"/>
      <c r="IQ158" s="34"/>
      <c r="IR158" s="34"/>
      <c r="IS158" s="34"/>
    </row>
    <row r="159" spans="1:253" s="30" customFormat="1" ht="20.25" customHeight="1">
      <c r="A159" s="17"/>
      <c r="B159" s="17"/>
      <c r="C159" s="17"/>
      <c r="D159" s="17"/>
      <c r="E159" s="17"/>
      <c r="F159" s="17"/>
      <c r="G159" s="45"/>
      <c r="H159" s="17"/>
      <c r="I159" s="17"/>
      <c r="J159" s="17"/>
      <c r="K159" s="17"/>
      <c r="L159" s="17"/>
      <c r="IK159" s="17"/>
      <c r="IL159" s="17"/>
      <c r="IM159" s="17"/>
      <c r="IN159" s="17"/>
      <c r="IO159" s="17"/>
      <c r="IP159" s="17"/>
      <c r="IQ159" s="17"/>
      <c r="IR159" s="17"/>
      <c r="IS159" s="17"/>
    </row>
    <row r="160" spans="1:253" s="30" customFormat="1" ht="15" customHeight="1">
      <c r="A160" s="81" t="s">
        <v>145</v>
      </c>
      <c r="B160" s="81"/>
      <c r="C160" s="17"/>
      <c r="D160" s="17"/>
      <c r="E160" s="17"/>
      <c r="F160" s="17"/>
      <c r="G160" s="45"/>
      <c r="H160" s="17"/>
      <c r="I160" s="17"/>
      <c r="J160" s="17"/>
      <c r="K160" s="17"/>
      <c r="L160" s="17"/>
      <c r="IK160" s="17"/>
      <c r="IL160" s="17"/>
      <c r="IM160" s="17"/>
      <c r="IN160" s="17"/>
      <c r="IO160" s="17"/>
      <c r="IP160" s="17"/>
      <c r="IQ160" s="17"/>
      <c r="IR160" s="17"/>
      <c r="IS160" s="17"/>
    </row>
    <row r="161" spans="1:253" s="26" customFormat="1" ht="20.25" customHeight="1">
      <c r="A161" s="27"/>
      <c r="B161" s="18"/>
      <c r="C161" s="18"/>
      <c r="D161" s="18"/>
      <c r="E161" s="18"/>
      <c r="F161" s="18"/>
      <c r="G161" s="45"/>
      <c r="H161" s="18"/>
      <c r="I161" s="18"/>
      <c r="J161" s="18"/>
      <c r="K161" s="18"/>
      <c r="L161" s="18"/>
      <c r="IK161" s="18"/>
      <c r="IL161" s="18"/>
      <c r="IM161" s="18"/>
      <c r="IN161" s="18"/>
      <c r="IO161" s="18"/>
      <c r="IP161" s="18"/>
      <c r="IQ161" s="18"/>
      <c r="IR161" s="18"/>
      <c r="IS161" s="18"/>
    </row>
    <row r="162" spans="1:253" s="26" customFormat="1" ht="20.25" customHeight="1">
      <c r="A162" s="27"/>
      <c r="B162" s="18"/>
      <c r="C162" s="18"/>
      <c r="D162" s="18"/>
      <c r="E162" s="18"/>
      <c r="F162" s="18"/>
      <c r="G162" s="45"/>
      <c r="H162" s="18"/>
      <c r="I162" s="18"/>
      <c r="J162" s="18"/>
      <c r="K162" s="18"/>
      <c r="L162" s="18"/>
      <c r="IK162" s="18"/>
      <c r="IL162" s="18"/>
      <c r="IM162" s="18"/>
      <c r="IN162" s="18"/>
      <c r="IO162" s="18"/>
      <c r="IP162" s="18"/>
      <c r="IQ162" s="18"/>
      <c r="IR162" s="18"/>
      <c r="IS162" s="18"/>
    </row>
    <row r="163" spans="1:253" s="26" customFormat="1" ht="20.25" customHeight="1">
      <c r="A163" s="27"/>
      <c r="B163" s="18"/>
      <c r="C163" s="18"/>
      <c r="D163" s="18"/>
      <c r="E163" s="18"/>
      <c r="F163" s="18"/>
      <c r="G163" s="45"/>
      <c r="H163" s="18"/>
      <c r="I163" s="18"/>
      <c r="J163" s="18"/>
      <c r="K163" s="18"/>
      <c r="L163" s="18"/>
      <c r="IK163" s="18"/>
      <c r="IL163" s="18"/>
      <c r="IM163" s="18"/>
      <c r="IN163" s="18"/>
      <c r="IO163" s="18"/>
      <c r="IP163" s="18"/>
      <c r="IQ163" s="18"/>
      <c r="IR163" s="18"/>
      <c r="IS163" s="18"/>
    </row>
    <row r="164" spans="1:253" s="26" customFormat="1" ht="20.25" customHeight="1">
      <c r="A164" s="27"/>
      <c r="B164" s="18"/>
      <c r="C164" s="18"/>
      <c r="D164" s="18"/>
      <c r="E164" s="18"/>
      <c r="F164" s="18"/>
      <c r="G164" s="45"/>
      <c r="H164" s="18"/>
      <c r="I164" s="18"/>
      <c r="J164" s="18"/>
      <c r="K164" s="18"/>
      <c r="L164" s="18"/>
      <c r="IK164" s="18"/>
      <c r="IL164" s="18"/>
      <c r="IM164" s="18"/>
      <c r="IN164" s="18"/>
      <c r="IO164" s="18"/>
      <c r="IP164" s="18"/>
      <c r="IQ164" s="18"/>
      <c r="IR164" s="18"/>
      <c r="IS164" s="18"/>
    </row>
    <row r="165" ht="15" customHeight="1">
      <c r="G165" s="45"/>
    </row>
    <row r="166" ht="15" customHeight="1">
      <c r="G166" s="45"/>
    </row>
    <row r="167" ht="15" customHeight="1">
      <c r="G167" s="45"/>
    </row>
    <row r="168" ht="15" customHeight="1">
      <c r="G168" s="45"/>
    </row>
    <row r="169" ht="15" customHeight="1">
      <c r="G169" s="45"/>
    </row>
    <row r="170" ht="15" customHeight="1">
      <c r="G170" s="45"/>
    </row>
    <row r="171" ht="15" customHeight="1">
      <c r="G171" s="45"/>
    </row>
    <row r="172" ht="15" customHeight="1">
      <c r="G172" s="45"/>
    </row>
    <row r="173" ht="15" customHeight="1">
      <c r="G173" s="45"/>
    </row>
    <row r="174" ht="15" customHeight="1">
      <c r="G174" s="45"/>
    </row>
    <row r="175" ht="15" customHeight="1">
      <c r="G175" s="45"/>
    </row>
    <row r="176" ht="15">
      <c r="G176" s="45"/>
    </row>
    <row r="177" ht="15">
      <c r="G177" s="45"/>
    </row>
    <row r="178" ht="15">
      <c r="G178" s="45"/>
    </row>
    <row r="179" ht="15">
      <c r="G179" s="45"/>
    </row>
    <row r="180" ht="15">
      <c r="G180" s="45"/>
    </row>
    <row r="181" ht="15">
      <c r="G181" s="45"/>
    </row>
    <row r="182" ht="15">
      <c r="G182" s="45"/>
    </row>
    <row r="183" ht="15">
      <c r="G183" s="45"/>
    </row>
    <row r="184" ht="15">
      <c r="G184" s="45"/>
    </row>
    <row r="185" ht="15">
      <c r="G185" s="45"/>
    </row>
    <row r="186" ht="15">
      <c r="G186" s="45"/>
    </row>
    <row r="187" ht="15">
      <c r="G187" s="45"/>
    </row>
    <row r="188" ht="15">
      <c r="G188" s="45"/>
    </row>
    <row r="189" ht="15">
      <c r="G189" s="45"/>
    </row>
    <row r="190" ht="15">
      <c r="G190" s="45"/>
    </row>
    <row r="191" ht="15">
      <c r="G191" s="45"/>
    </row>
    <row r="192" ht="15">
      <c r="G192" s="45"/>
    </row>
    <row r="193" ht="15">
      <c r="G193" s="45"/>
    </row>
    <row r="194" ht="15">
      <c r="G194" s="45"/>
    </row>
    <row r="195" ht="15">
      <c r="G195" s="45"/>
    </row>
    <row r="196" ht="15">
      <c r="G196" s="45"/>
    </row>
    <row r="197" ht="15">
      <c r="G197" s="45"/>
    </row>
    <row r="198" ht="15">
      <c r="G198" s="45"/>
    </row>
    <row r="199" ht="15">
      <c r="G199" s="45"/>
    </row>
    <row r="200" ht="15">
      <c r="G200" s="45"/>
    </row>
    <row r="201" ht="15">
      <c r="G201" s="45"/>
    </row>
    <row r="202" ht="15">
      <c r="G202" s="45"/>
    </row>
    <row r="203" ht="15">
      <c r="G203" s="45"/>
    </row>
    <row r="204" ht="15">
      <c r="G204" s="45"/>
    </row>
  </sheetData>
  <sheetProtection/>
  <mergeCells count="10">
    <mergeCell ref="A160:B160"/>
    <mergeCell ref="A112:A114"/>
    <mergeCell ref="A8:F8"/>
    <mergeCell ref="A10:A11"/>
    <mergeCell ref="B10:B11"/>
    <mergeCell ref="C10:C11"/>
    <mergeCell ref="D10:D11"/>
    <mergeCell ref="E10:F10"/>
    <mergeCell ref="A121:A123"/>
    <mergeCell ref="A119:A120"/>
  </mergeCells>
  <printOptions horizontalCentered="1"/>
  <pageMargins left="0.5511811023622047" right="0.1968503937007874" top="1.1811023622047245" bottom="0.7874015748031497" header="0.6692913385826772" footer="0.4724409448818898"/>
  <pageSetup fitToHeight="11" fitToWidth="1" horizontalDpi="600" verticalDpi="600" orientation="landscape" paperSize="9" r:id="rId1"/>
  <headerFooter alignWithMargins="0">
    <oddFooter>&amp;RСторінка &amp;P</oddFooter>
  </headerFooter>
  <rowBreaks count="1" manualBreakCount="1">
    <brk id="144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User</cp:lastModifiedBy>
  <cp:lastPrinted>2016-03-30T10:41:37Z</cp:lastPrinted>
  <dcterms:created xsi:type="dcterms:W3CDTF">2014-01-17T10:52:16Z</dcterms:created>
  <dcterms:modified xsi:type="dcterms:W3CDTF">2016-03-30T10:44:29Z</dcterms:modified>
  <cp:category/>
  <cp:version/>
  <cp:contentType/>
  <cp:contentStatus/>
</cp:coreProperties>
</file>