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25" firstSheet="6" activeTab="6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externalReferences>
    <externalReference r:id="rId13"/>
  </externalReference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(План)'!$A$1:$F$33</definedName>
    <definedName name="_xlnm.Print_Area" localSheetId="9">'таб 6 до пояс  (Звіт)'!$A$1:$J$18</definedName>
    <definedName name="_xlnm.Print_Area" localSheetId="8">'таб 6 до пояс (План) '!$A$1:$M$18</definedName>
    <definedName name="_xlnm.Print_Area" localSheetId="1">'таб1 до пояс (Звіт)'!$A$1:$I$33</definedName>
    <definedName name="_xlnm.Print_Area" localSheetId="0">'таб1 до пояс (План)'!$A$1:$J$33</definedName>
  </definedNames>
  <calcPr fullCalcOnLoad="1"/>
</workbook>
</file>

<file path=xl/sharedStrings.xml><?xml version="1.0" encoding="utf-8"?>
<sst xmlns="http://schemas.openxmlformats.org/spreadsheetml/2006/main" count="264" uniqueCount="143">
  <si>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</si>
  <si>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</si>
  <si>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</si>
  <si>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</si>
  <si>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</si>
  <si>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</si>
  <si>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</si>
  <si>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</si>
  <si>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</si>
  <si>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</si>
  <si>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</si>
  <si>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</si>
  <si>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</si>
  <si>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</si>
  <si>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</si>
  <si>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</si>
  <si>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</si>
  <si>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</si>
  <si>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</si>
  <si>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</si>
  <si>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</si>
  <si>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</si>
  <si>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</si>
  <si>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</si>
  <si>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</si>
  <si>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</si>
  <si>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</si>
  <si>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</si>
  <si>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</si>
  <si>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</si>
  <si>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</si>
  <si>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</si>
  <si>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</si>
  <si>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</si>
  <si>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</si>
  <si>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</si>
  <si>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</si>
  <si>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</si>
  <si>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</si>
  <si>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</si>
  <si>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</si>
  <si>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</si>
  <si>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</si>
  <si>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</si>
  <si>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</si>
  <si>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</si>
  <si>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</si>
  <si>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</si>
  <si>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</si>
  <si>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</si>
  <si>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</si>
  <si>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</si>
  <si>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</si>
  <si>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</si>
  <si>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</si>
  <si>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</si>
  <si>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</si>
  <si>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</si>
  <si>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</si>
  <si>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>8=5/2*100</t>
  </si>
  <si>
    <t>9=5/3*100</t>
  </si>
  <si>
    <t>6=5-2</t>
  </si>
  <si>
    <t>7=5/2*100</t>
  </si>
  <si>
    <t>8=5-3</t>
  </si>
  <si>
    <t>9=7/2*100</t>
  </si>
  <si>
    <t>10=7/4*100</t>
  </si>
  <si>
    <t>- площа потенційних об'єктів оренди</t>
  </si>
  <si>
    <t>Фонд оплати праці штатних працівників,тис.грн.,   в т.ч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</si>
  <si>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</si>
  <si>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</si>
  <si>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</si>
  <si>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</si>
  <si>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</si>
  <si>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</si>
  <si>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</si>
  <si>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</si>
  <si>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</si>
  <si>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</si>
  <si>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</si>
  <si>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</si>
  <si>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</si>
  <si>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</si>
  <si>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</si>
  <si>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</si>
  <si>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</si>
  <si>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</si>
  <si>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</si>
  <si>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</si>
  <si>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</si>
  <si>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</si>
  <si>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</si>
  <si>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</si>
  <si>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</si>
  <si>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</si>
  <si>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</si>
  <si>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</si>
  <si>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</si>
  <si>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</si>
  <si>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</si>
  <si>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</si>
  <si>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 xml:space="preserve"> доходи від перевезення платних пасажирів електротранспортом </t>
  </si>
  <si>
    <t xml:space="preserve">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</si>
  <si>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</si>
  <si>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</si>
  <si>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</si>
  <si>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</si>
  <si>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</si>
  <si>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 xml:space="preserve">відшкодування пільгового проїзду дітей 1-11 класів 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</si>
  <si>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</si>
  <si>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</si>
  <si>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</si>
  <si>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</si>
  <si>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</si>
  <si>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</si>
  <si>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Обсяг реалізованої продукції (робіт, послуг) на 2021 рік, (без ПДВ), тис.грн.</t>
  </si>
  <si>
    <t>Фонд оплати праці на 2021 рік, тис.грн.</t>
  </si>
  <si>
    <t>відшкодування пільгового проїзду дітей 1-11 класів</t>
  </si>
  <si>
    <t>Планові показники на 2021 рік</t>
  </si>
  <si>
    <t>6=4/3*100</t>
  </si>
  <si>
    <t xml:space="preserve">      А.В. Новик</t>
  </si>
  <si>
    <t>придбання тролейбусів за кошти міського бюджету/бюджету Сумської міської ОТГ/Сумської МТГ (шляхом поповнення статутного капіталу), Сплата ПДВ</t>
  </si>
  <si>
    <t>капітальний ремонт теплової мережі із встановленням котла та заміною теплоносіїв</t>
  </si>
  <si>
    <t>Фактичне виконання за 2020 рік</t>
  </si>
  <si>
    <t>Планові показники 2021 року</t>
  </si>
  <si>
    <t>Довідково: фактичне виконання за І півріччя 2021 року</t>
  </si>
  <si>
    <t>Планові показники на плановий 2022 рік</t>
  </si>
  <si>
    <t>Порівняння  показників  2022 року з фактичним виконанням 2020 року</t>
  </si>
  <si>
    <t>Порівняння  показників 2022 року  з плановими показниками 2021 року</t>
  </si>
  <si>
    <t>Показники 2022 року</t>
  </si>
  <si>
    <t>2022 рік  до фактичного виконання  2020 року</t>
  </si>
  <si>
    <t>2022 рік  до планових показників 2021 року</t>
  </si>
  <si>
    <t>Довідково: фактичне виконання за І півріччя 2021 року, тис.грн.</t>
  </si>
  <si>
    <t>Обсяг реалізованої продукції (робіт, послуг) на 2022 рік, (без ПДВ), тис.грн.</t>
  </si>
  <si>
    <t>Фонд оплати праці на 2022 рік, тис.грн.</t>
  </si>
  <si>
    <t>Довідково: фактичне виконання  за            І  півріччя 2021 року</t>
  </si>
  <si>
    <t xml:space="preserve">2022 рік </t>
  </si>
  <si>
    <t>Факт 2020 року</t>
  </si>
  <si>
    <t>Фінансовий план 2021 року</t>
  </si>
  <si>
    <t>2022 рік (усього)</t>
  </si>
  <si>
    <t>придбання одноагрегатної модульної комплектної тягової підстанції для міського електротранспорту</t>
  </si>
  <si>
    <t>придбання тролейдусів за кошти міського бюджету/бюджету Сумської МТГ (шляхом поповнення статутного капіталу)</t>
  </si>
  <si>
    <t>2022  рік до фактичного виконання 2020  року</t>
  </si>
  <si>
    <t>2022  рік до планових показників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</si>
</sst>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[$-FC19]d\ mmmm\ yyyy\ \г\.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  <numFmt numFmtId="211" formatCode="_(* #,##0.0_);_(* \(#,##0.0\);_(* &quot;-&quot;??_);_(@_)"/>
    <numFmt numFmtId="212" formatCode="_-* #,##0.0_р_._-;\-* #,##0.0_р_._-;_-* &quot;-&quot;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color indexed="9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10" fontId="3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11" fontId="3" fillId="0" borderId="10" xfId="6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10" fontId="3" fillId="0" borderId="10" xfId="0" applyNumberFormat="1" applyFont="1" applyBorder="1" applyAlignment="1">
      <alignment wrapText="1"/>
    </xf>
    <xf numFmtId="210" fontId="3" fillId="0" borderId="10" xfId="0" applyNumberFormat="1" applyFont="1" applyBorder="1" applyAlignment="1">
      <alignment/>
    </xf>
    <xf numFmtId="210" fontId="3" fillId="0" borderId="10" xfId="0" applyNumberFormat="1" applyFont="1" applyFill="1" applyBorder="1" applyAlignment="1">
      <alignment/>
    </xf>
    <xf numFmtId="210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right" textRotation="180"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horizontal="right" textRotation="18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textRotation="180"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210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wrapText="1"/>
    </xf>
    <xf numFmtId="210" fontId="3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18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10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%20&#1050;&#1072;&#1088;&#1072;&#1085;&#1090;&#1080;&#1085;%20&#1044;&#1086;&#1076;&#1072;&#1090;&#1086;&#1082;%201%20%20&#1060;&#1110;&#1085;&#1072;&#1085;&#1089;&#1086;&#1074;&#1080;&#1081;%20&#1087;&#1083;&#1072;&#1085;%20%20(1-6)%20&#1044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 "/>
    </sheetNames>
    <sheetDataSet>
      <sheetData sheetId="1">
        <row r="7">
          <cell r="C7">
            <v>61462.700000000004</v>
          </cell>
          <cell r="D7">
            <v>93703.20000000001</v>
          </cell>
          <cell r="E7">
            <v>90349.40000000001</v>
          </cell>
          <cell r="F7">
            <v>214338.90000000002</v>
          </cell>
        </row>
        <row r="8">
          <cell r="C8">
            <v>11065.2</v>
          </cell>
          <cell r="D8">
            <v>17309.7</v>
          </cell>
          <cell r="F8">
            <v>27778.1</v>
          </cell>
        </row>
        <row r="9">
          <cell r="C9">
            <v>7533.6</v>
          </cell>
          <cell r="D9">
            <v>10337.5</v>
          </cell>
          <cell r="F9">
            <v>14819</v>
          </cell>
        </row>
        <row r="10">
          <cell r="C10">
            <v>22463</v>
          </cell>
          <cell r="D10">
            <v>37042.8</v>
          </cell>
          <cell r="F10">
            <v>59444.9</v>
          </cell>
        </row>
        <row r="11">
          <cell r="C11">
            <v>13373.8</v>
          </cell>
          <cell r="D11">
            <v>19331.1</v>
          </cell>
          <cell r="F11">
            <v>27711.800000000003</v>
          </cell>
        </row>
        <row r="12">
          <cell r="C12">
            <v>270.5</v>
          </cell>
          <cell r="D12">
            <v>334.8</v>
          </cell>
          <cell r="F12">
            <v>561.6</v>
          </cell>
        </row>
        <row r="13">
          <cell r="C13">
            <v>5274.6</v>
          </cell>
          <cell r="D13">
            <v>7417.2</v>
          </cell>
          <cell r="F13">
            <v>21571</v>
          </cell>
        </row>
        <row r="14">
          <cell r="C14">
            <v>0</v>
          </cell>
          <cell r="D14">
            <v>0</v>
          </cell>
          <cell r="F14">
            <v>59099.7</v>
          </cell>
        </row>
        <row r="15">
          <cell r="C15">
            <v>26.7</v>
          </cell>
          <cell r="D15">
            <v>45</v>
          </cell>
          <cell r="F15">
            <v>40.3</v>
          </cell>
        </row>
        <row r="16">
          <cell r="C16">
            <v>307.9</v>
          </cell>
          <cell r="D16">
            <v>639</v>
          </cell>
          <cell r="F16">
            <v>1864.8000000000002</v>
          </cell>
        </row>
        <row r="17">
          <cell r="C17">
            <v>61.1</v>
          </cell>
          <cell r="D17">
            <v>0</v>
          </cell>
          <cell r="F17">
            <v>0</v>
          </cell>
        </row>
        <row r="18">
          <cell r="C18">
            <v>326.3</v>
          </cell>
          <cell r="D18">
            <v>336</v>
          </cell>
          <cell r="F18">
            <v>348</v>
          </cell>
        </row>
        <row r="19">
          <cell r="C19">
            <v>287.9</v>
          </cell>
          <cell r="D19">
            <v>360.8</v>
          </cell>
          <cell r="F19">
            <v>352</v>
          </cell>
        </row>
        <row r="20">
          <cell r="C20">
            <v>249.1</v>
          </cell>
          <cell r="D20">
            <v>264</v>
          </cell>
          <cell r="F20">
            <v>420</v>
          </cell>
        </row>
        <row r="21">
          <cell r="C21">
            <v>223</v>
          </cell>
          <cell r="D21">
            <v>285.3</v>
          </cell>
          <cell r="F21">
            <v>327.7</v>
          </cell>
        </row>
        <row r="165">
          <cell r="C165">
            <v>31231.800000000003</v>
          </cell>
          <cell r="D165">
            <v>41352.2</v>
          </cell>
          <cell r="F165">
            <v>68012.02525625675</v>
          </cell>
        </row>
        <row r="168">
          <cell r="C168">
            <v>57238.4</v>
          </cell>
          <cell r="D168">
            <v>67788.7</v>
          </cell>
          <cell r="E168">
            <v>67951</v>
          </cell>
          <cell r="F168">
            <v>86272.33885123348</v>
          </cell>
        </row>
        <row r="169">
          <cell r="C169">
            <v>12707.7</v>
          </cell>
          <cell r="D169">
            <v>15129.2</v>
          </cell>
          <cell r="F169">
            <v>19266.16854727136</v>
          </cell>
        </row>
        <row r="170">
          <cell r="C170">
            <v>14020.4</v>
          </cell>
          <cell r="D170">
            <v>19726.9</v>
          </cell>
          <cell r="F170">
            <v>26453.25</v>
          </cell>
        </row>
        <row r="171">
          <cell r="C171">
            <v>4206.3</v>
          </cell>
          <cell r="D171">
            <v>4123.4</v>
          </cell>
          <cell r="F171">
            <v>14727.179694256169</v>
          </cell>
        </row>
      </sheetData>
      <sheetData sheetId="6">
        <row r="16">
          <cell r="J16">
            <v>755.3</v>
          </cell>
        </row>
        <row r="17">
          <cell r="J17">
            <v>10613.8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60" zoomScalePageLayoutView="0" workbookViewId="0" topLeftCell="A4">
      <selection activeCell="E9" sqref="E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10</v>
      </c>
      <c r="I1" s="6"/>
      <c r="J1" s="57">
        <v>20</v>
      </c>
    </row>
    <row r="2" spans="1:10" ht="18.75">
      <c r="A2" s="6"/>
      <c r="B2" s="6"/>
      <c r="C2" s="6"/>
      <c r="D2" s="6"/>
      <c r="E2" s="6"/>
      <c r="F2" s="7"/>
      <c r="H2" s="7" t="s">
        <v>14</v>
      </c>
      <c r="I2" s="8"/>
      <c r="J2" s="57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57"/>
    </row>
    <row r="4" spans="1:10" ht="18.75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7"/>
    </row>
    <row r="5" spans="1:10" ht="63.75" customHeight="1">
      <c r="A5" s="60" t="s">
        <v>15</v>
      </c>
      <c r="B5" s="58" t="s">
        <v>122</v>
      </c>
      <c r="C5" s="58" t="s">
        <v>123</v>
      </c>
      <c r="D5" s="58" t="s">
        <v>124</v>
      </c>
      <c r="E5" s="58" t="s">
        <v>125</v>
      </c>
      <c r="F5" s="58" t="s">
        <v>126</v>
      </c>
      <c r="G5" s="58"/>
      <c r="H5" s="58" t="s">
        <v>127</v>
      </c>
      <c r="I5" s="58"/>
      <c r="J5" s="57"/>
    </row>
    <row r="6" spans="1:10" ht="70.5" customHeight="1">
      <c r="A6" s="60"/>
      <c r="B6" s="58"/>
      <c r="C6" s="58"/>
      <c r="D6" s="58"/>
      <c r="E6" s="58"/>
      <c r="F6" s="58"/>
      <c r="G6" s="58"/>
      <c r="H6" s="58"/>
      <c r="I6" s="58"/>
      <c r="J6" s="57"/>
    </row>
    <row r="7" spans="1:10" ht="66.75" customHeight="1">
      <c r="A7" s="60"/>
      <c r="B7" s="58"/>
      <c r="C7" s="58"/>
      <c r="D7" s="58"/>
      <c r="E7" s="58"/>
      <c r="F7" s="52" t="s">
        <v>16</v>
      </c>
      <c r="G7" s="52" t="s">
        <v>17</v>
      </c>
      <c r="H7" s="52" t="s">
        <v>16</v>
      </c>
      <c r="I7" s="52" t="s">
        <v>17</v>
      </c>
      <c r="J7" s="57"/>
    </row>
    <row r="8" spans="1:10" ht="18.75" customHeigh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4" t="s">
        <v>61</v>
      </c>
      <c r="G8" s="24" t="s">
        <v>62</v>
      </c>
      <c r="H8" s="24" t="s">
        <v>63</v>
      </c>
      <c r="I8" s="24" t="s">
        <v>60</v>
      </c>
      <c r="J8" s="57"/>
    </row>
    <row r="9" spans="1:10" ht="93.75">
      <c r="A9" s="12" t="s">
        <v>19</v>
      </c>
      <c r="B9" s="32">
        <f>B10+B11+B12+B14+B15+B16+B17+B18+B19+B20+B21+B22+B23+B13</f>
        <v>61462.7</v>
      </c>
      <c r="C9" s="32">
        <f>C10+C11+C12+C14+C15+C16+C17+C18+C19+C20+C21+C22+C23+C13</f>
        <v>93703.20000000001</v>
      </c>
      <c r="D9" s="32">
        <f>D10+D11+D12+D14+D15+D16+D17+D18+D19+D20+D21+D22+D23+D13</f>
        <v>35777.3</v>
      </c>
      <c r="E9" s="32">
        <f>E10+E11+E12+E14+E15+E16+E17+E18+E19+E20+E21+E22+E23+E13</f>
        <v>214338.89999999997</v>
      </c>
      <c r="F9" s="32">
        <f>F10+F11+F12+F14+F15+F16+F17+F18+F19+F20+F21+F22+F23+F13</f>
        <v>152876.2</v>
      </c>
      <c r="G9" s="32">
        <f>E9/B9*100</f>
        <v>348.73004277391</v>
      </c>
      <c r="H9" s="32">
        <f>H10+H11+H12+H14+H15+H16+H17+H18+H19+H20+H21+H22+H23+H13</f>
        <v>120635.70000000001</v>
      </c>
      <c r="I9" s="32">
        <f>E9/C9*100</f>
        <v>228.7423481802115</v>
      </c>
      <c r="J9" s="57"/>
    </row>
    <row r="10" spans="1:10" ht="75">
      <c r="A10" s="31" t="s">
        <v>100</v>
      </c>
      <c r="B10" s="32">
        <f>'[1]I. Фін результат'!$C$8</f>
        <v>11065.2</v>
      </c>
      <c r="C10" s="32">
        <f>'[1]I. Фін результат'!$D$8</f>
        <v>17309.7</v>
      </c>
      <c r="D10" s="32">
        <v>6876.1</v>
      </c>
      <c r="E10" s="32">
        <f>'[1]I. Фін результат'!$F$8</f>
        <v>27778.1</v>
      </c>
      <c r="F10" s="32">
        <f>E10-B10</f>
        <v>16712.899999999998</v>
      </c>
      <c r="G10" s="32">
        <f aca="true" t="shared" si="0" ref="G10:G23">E10/B10*100</f>
        <v>251.04019809854316</v>
      </c>
      <c r="H10" s="32">
        <f>E10-C10</f>
        <v>10468.399999999998</v>
      </c>
      <c r="I10" s="32">
        <f aca="true" t="shared" si="1" ref="I10:I23">E10/C10*100</f>
        <v>160.47707354835728</v>
      </c>
      <c r="J10" s="57"/>
    </row>
    <row r="11" spans="1:10" ht="75">
      <c r="A11" s="31" t="s">
        <v>101</v>
      </c>
      <c r="B11" s="32">
        <f>'[1]I. Фін результат'!$C$9</f>
        <v>7533.6</v>
      </c>
      <c r="C11" s="32">
        <f>'[1]I. Фін результат'!$D$9</f>
        <v>10337.5</v>
      </c>
      <c r="D11" s="32">
        <v>3730.7</v>
      </c>
      <c r="E11" s="32">
        <f>'[1]I. Фін результат'!$F$9</f>
        <v>14819</v>
      </c>
      <c r="F11" s="32">
        <f aca="true" t="shared" si="2" ref="F11:F23">E11-B11</f>
        <v>7285.4</v>
      </c>
      <c r="G11" s="32">
        <f t="shared" si="0"/>
        <v>196.70542635658913</v>
      </c>
      <c r="H11" s="32">
        <f aca="true" t="shared" si="3" ref="H11:H23">E11-C11</f>
        <v>4481.5</v>
      </c>
      <c r="I11" s="32">
        <f t="shared" si="1"/>
        <v>143.35187424425635</v>
      </c>
      <c r="J11" s="57"/>
    </row>
    <row r="12" spans="1:10" ht="112.5">
      <c r="A12" s="31" t="s">
        <v>102</v>
      </c>
      <c r="B12" s="32">
        <f>'[1]I. Фін результат'!$C$10</f>
        <v>22463</v>
      </c>
      <c r="C12" s="32">
        <f>'[1]I. Фін результат'!$D$10</f>
        <v>37042.8</v>
      </c>
      <c r="D12" s="32">
        <v>14600.8</v>
      </c>
      <c r="E12" s="32">
        <f>'[1]I. Фін результат'!$F$10</f>
        <v>59444.9</v>
      </c>
      <c r="F12" s="32">
        <f>E12-B12</f>
        <v>36981.9</v>
      </c>
      <c r="G12" s="32">
        <f t="shared" si="0"/>
        <v>264.63473267150425</v>
      </c>
      <c r="H12" s="32">
        <f t="shared" si="3"/>
        <v>22402.1</v>
      </c>
      <c r="I12" s="32">
        <f t="shared" si="1"/>
        <v>160.47625989396047</v>
      </c>
      <c r="J12" s="57"/>
    </row>
    <row r="13" spans="1:10" ht="112.5">
      <c r="A13" s="31" t="s">
        <v>103</v>
      </c>
      <c r="B13" s="32">
        <f>'[1]I. Фін результат'!$C$11</f>
        <v>13373.8</v>
      </c>
      <c r="C13" s="32">
        <f>'[1]I. Фін результат'!$D$11</f>
        <v>19331.1</v>
      </c>
      <c r="D13" s="32">
        <v>6910.8</v>
      </c>
      <c r="E13" s="32">
        <f>'[1]I. Фін результат'!$F$11</f>
        <v>27711.800000000003</v>
      </c>
      <c r="F13" s="32">
        <f>E13-B13</f>
        <v>14338.000000000004</v>
      </c>
      <c r="G13" s="32">
        <f t="shared" si="0"/>
        <v>207.20961880692101</v>
      </c>
      <c r="H13" s="32">
        <f t="shared" si="3"/>
        <v>8380.700000000004</v>
      </c>
      <c r="I13" s="32">
        <f t="shared" si="1"/>
        <v>143.3534563475436</v>
      </c>
      <c r="J13" s="57"/>
    </row>
    <row r="14" spans="1:10" ht="93.75">
      <c r="A14" s="31" t="s">
        <v>104</v>
      </c>
      <c r="B14" s="32">
        <f>'[1]I. Фін результат'!$C$12</f>
        <v>270.5</v>
      </c>
      <c r="C14" s="32">
        <f>'[1]I. Фін результат'!$D$12</f>
        <v>334.8</v>
      </c>
      <c r="D14" s="32">
        <v>145.2</v>
      </c>
      <c r="E14" s="32">
        <f>'[1]I. Фін результат'!$F$12</f>
        <v>561.6</v>
      </c>
      <c r="F14" s="32">
        <f t="shared" si="2"/>
        <v>291.1</v>
      </c>
      <c r="G14" s="32">
        <f t="shared" si="0"/>
        <v>207.61552680221814</v>
      </c>
      <c r="H14" s="32">
        <f t="shared" si="3"/>
        <v>226.8</v>
      </c>
      <c r="I14" s="32">
        <f t="shared" si="1"/>
        <v>167.74193548387098</v>
      </c>
      <c r="J14" s="57"/>
    </row>
    <row r="15" spans="1:10" ht="56.25">
      <c r="A15" s="31" t="s">
        <v>105</v>
      </c>
      <c r="B15" s="32">
        <f>'[1]I. Фін результат'!$C$13</f>
        <v>5274.6</v>
      </c>
      <c r="C15" s="32">
        <f>'[1]I. Фін результат'!$D$13</f>
        <v>7417.2</v>
      </c>
      <c r="D15" s="32">
        <v>2663.5</v>
      </c>
      <c r="E15" s="32">
        <f>'[1]I. Фін результат'!$F$13</f>
        <v>21571</v>
      </c>
      <c r="F15" s="32">
        <f t="shared" si="2"/>
        <v>16296.4</v>
      </c>
      <c r="G15" s="32">
        <f t="shared" si="0"/>
        <v>408.9599211314602</v>
      </c>
      <c r="H15" s="32">
        <f t="shared" si="3"/>
        <v>14153.8</v>
      </c>
      <c r="I15" s="32">
        <f t="shared" si="1"/>
        <v>290.8240306315052</v>
      </c>
      <c r="J15" s="57"/>
    </row>
    <row r="16" spans="1:10" ht="56.25">
      <c r="A16" s="31" t="s">
        <v>106</v>
      </c>
      <c r="B16" s="32">
        <f>'[1]I. Фін результат'!$C$14</f>
        <v>0</v>
      </c>
      <c r="C16" s="32">
        <f>'[1]I. Фін результат'!$D$14</f>
        <v>0</v>
      </c>
      <c r="D16" s="32">
        <v>0</v>
      </c>
      <c r="E16" s="32">
        <f>'[1]I. Фін результат'!$F$14</f>
        <v>59099.7</v>
      </c>
      <c r="F16" s="32">
        <f t="shared" si="2"/>
        <v>59099.7</v>
      </c>
      <c r="G16" s="32" t="e">
        <f t="shared" si="0"/>
        <v>#DIV/0!</v>
      </c>
      <c r="H16" s="32">
        <f t="shared" si="3"/>
        <v>59099.7</v>
      </c>
      <c r="I16" s="40" t="e">
        <f t="shared" si="1"/>
        <v>#DIV/0!</v>
      </c>
      <c r="J16" s="57"/>
    </row>
    <row r="17" spans="1:10" ht="56.25">
      <c r="A17" s="31" t="s">
        <v>108</v>
      </c>
      <c r="B17" s="32">
        <f>'[1]I. Фін результат'!$C$15</f>
        <v>26.7</v>
      </c>
      <c r="C17" s="32">
        <f>'[1]I. Фін результат'!$D$15</f>
        <v>45</v>
      </c>
      <c r="D17" s="32">
        <v>3.8</v>
      </c>
      <c r="E17" s="32">
        <f>'[1]I. Фін результат'!$F$15</f>
        <v>40.3</v>
      </c>
      <c r="F17" s="32">
        <f t="shared" si="2"/>
        <v>13.599999999999998</v>
      </c>
      <c r="G17" s="32">
        <f t="shared" si="0"/>
        <v>150.93632958801498</v>
      </c>
      <c r="H17" s="32">
        <f t="shared" si="3"/>
        <v>-4.700000000000003</v>
      </c>
      <c r="I17" s="32">
        <f t="shared" si="1"/>
        <v>89.55555555555554</v>
      </c>
      <c r="J17" s="57"/>
    </row>
    <row r="18" spans="1:10" ht="56.25">
      <c r="A18" s="31" t="s">
        <v>116</v>
      </c>
      <c r="B18" s="32">
        <f>'[1]I. Фін результат'!$C$16</f>
        <v>307.9</v>
      </c>
      <c r="C18" s="32">
        <f>'[1]I. Фін результат'!$D$16</f>
        <v>639</v>
      </c>
      <c r="D18" s="32">
        <v>205.9</v>
      </c>
      <c r="E18" s="32">
        <f>'[1]I. Фін результат'!$F$16</f>
        <v>1864.8000000000002</v>
      </c>
      <c r="F18" s="32">
        <f t="shared" si="2"/>
        <v>1556.9</v>
      </c>
      <c r="G18" s="32">
        <f t="shared" si="0"/>
        <v>605.6511854498215</v>
      </c>
      <c r="H18" s="32">
        <f t="shared" si="3"/>
        <v>1225.8000000000002</v>
      </c>
      <c r="I18" s="32">
        <f t="shared" si="1"/>
        <v>291.830985915493</v>
      </c>
      <c r="J18" s="57"/>
    </row>
    <row r="19" spans="1:10" ht="18.75">
      <c r="A19" s="31" t="s">
        <v>109</v>
      </c>
      <c r="B19" s="32">
        <f>'[1]I. Фін результат'!$C$17</f>
        <v>61.1</v>
      </c>
      <c r="C19" s="32">
        <f>'[1]I. Фін результат'!$D$17</f>
        <v>0</v>
      </c>
      <c r="D19" s="32">
        <v>0</v>
      </c>
      <c r="E19" s="32">
        <f>'[1]I. Фін результат'!$F$17</f>
        <v>0</v>
      </c>
      <c r="F19" s="32">
        <f t="shared" si="2"/>
        <v>-61.1</v>
      </c>
      <c r="G19" s="32">
        <f t="shared" si="0"/>
        <v>0</v>
      </c>
      <c r="H19" s="32">
        <f t="shared" si="3"/>
        <v>0</v>
      </c>
      <c r="I19" s="32" t="e">
        <f t="shared" si="1"/>
        <v>#DIV/0!</v>
      </c>
      <c r="J19" s="57"/>
    </row>
    <row r="20" spans="1:10" ht="18.75">
      <c r="A20" s="31" t="s">
        <v>110</v>
      </c>
      <c r="B20" s="32">
        <f>'[1]I. Фін результат'!$C$18</f>
        <v>326.3</v>
      </c>
      <c r="C20" s="32">
        <f>'[1]I. Фін результат'!$D$18</f>
        <v>336</v>
      </c>
      <c r="D20" s="32">
        <v>158.8</v>
      </c>
      <c r="E20" s="32">
        <f>'[1]I. Фін результат'!$F$18</f>
        <v>348</v>
      </c>
      <c r="F20" s="32">
        <f t="shared" si="2"/>
        <v>21.69999999999999</v>
      </c>
      <c r="G20" s="32">
        <f t="shared" si="0"/>
        <v>106.650321789764</v>
      </c>
      <c r="H20" s="32">
        <f t="shared" si="3"/>
        <v>12</v>
      </c>
      <c r="I20" s="32">
        <f t="shared" si="1"/>
        <v>103.57142857142858</v>
      </c>
      <c r="J20" s="57"/>
    </row>
    <row r="21" spans="1:10" ht="18.75">
      <c r="A21" s="31" t="s">
        <v>111</v>
      </c>
      <c r="B21" s="32">
        <f>'[1]I. Фін результат'!$C$19</f>
        <v>287.9</v>
      </c>
      <c r="C21" s="32">
        <f>'[1]I. Фін результат'!$D$19</f>
        <v>360.8</v>
      </c>
      <c r="D21" s="32">
        <v>191</v>
      </c>
      <c r="E21" s="32">
        <f>'[1]I. Фін результат'!$F$19</f>
        <v>352</v>
      </c>
      <c r="F21" s="32">
        <f t="shared" si="2"/>
        <v>64.10000000000002</v>
      </c>
      <c r="G21" s="32">
        <f t="shared" si="0"/>
        <v>122.2646752344564</v>
      </c>
      <c r="H21" s="32">
        <f t="shared" si="3"/>
        <v>-8.800000000000011</v>
      </c>
      <c r="I21" s="32">
        <f t="shared" si="1"/>
        <v>97.5609756097561</v>
      </c>
      <c r="J21" s="57"/>
    </row>
    <row r="22" spans="1:10" ht="18.75">
      <c r="A22" s="31" t="s">
        <v>112</v>
      </c>
      <c r="B22" s="32">
        <f>'[1]I. Фін результат'!$C$20</f>
        <v>249.1</v>
      </c>
      <c r="C22" s="32">
        <f>'[1]I. Фін результат'!$D$20</f>
        <v>264</v>
      </c>
      <c r="D22" s="32">
        <v>163</v>
      </c>
      <c r="E22" s="32">
        <f>'[1]I. Фін результат'!$F$20</f>
        <v>420</v>
      </c>
      <c r="F22" s="32">
        <f t="shared" si="2"/>
        <v>170.9</v>
      </c>
      <c r="G22" s="32">
        <f t="shared" si="0"/>
        <v>168.6069851465275</v>
      </c>
      <c r="H22" s="32">
        <f t="shared" si="3"/>
        <v>156</v>
      </c>
      <c r="I22" s="32">
        <f t="shared" si="1"/>
        <v>159.0909090909091</v>
      </c>
      <c r="J22" s="57"/>
    </row>
    <row r="23" spans="1:10" ht="18.75">
      <c r="A23" s="31" t="s">
        <v>113</v>
      </c>
      <c r="B23" s="32">
        <f>'[1]I. Фін результат'!$C$21</f>
        <v>223</v>
      </c>
      <c r="C23" s="32">
        <f>'[1]I. Фін результат'!$D$21</f>
        <v>285.3</v>
      </c>
      <c r="D23" s="32">
        <v>127.7</v>
      </c>
      <c r="E23" s="32">
        <f>'[1]I. Фін результат'!$F$21</f>
        <v>327.7</v>
      </c>
      <c r="F23" s="32">
        <f t="shared" si="2"/>
        <v>104.69999999999999</v>
      </c>
      <c r="G23" s="32">
        <f t="shared" si="0"/>
        <v>146.9506726457399</v>
      </c>
      <c r="H23" s="32">
        <f t="shared" si="3"/>
        <v>42.39999999999998</v>
      </c>
      <c r="I23" s="32">
        <f t="shared" si="1"/>
        <v>114.86154924640728</v>
      </c>
      <c r="J23" s="57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57"/>
    </row>
    <row r="25" spans="1:10" ht="12.75">
      <c r="A25" s="2"/>
      <c r="B25" s="2"/>
      <c r="C25" s="2"/>
      <c r="D25" s="2"/>
      <c r="E25" s="2"/>
      <c r="F25" s="2"/>
      <c r="G25" s="2"/>
      <c r="H25" s="2"/>
      <c r="J25" s="57"/>
    </row>
    <row r="26" spans="1:10" ht="12.75">
      <c r="A26" s="2"/>
      <c r="B26" s="2"/>
      <c r="C26" s="2"/>
      <c r="D26" s="2"/>
      <c r="E26" s="2"/>
      <c r="F26" s="2"/>
      <c r="G26" s="2"/>
      <c r="H26" s="2"/>
      <c r="J26" s="57"/>
    </row>
    <row r="27" spans="1:10" ht="12.75">
      <c r="A27" s="2"/>
      <c r="B27" s="2"/>
      <c r="C27" s="2"/>
      <c r="D27" s="2"/>
      <c r="E27" s="2"/>
      <c r="F27" s="2"/>
      <c r="G27" s="2"/>
      <c r="H27" s="2"/>
      <c r="J27" s="57"/>
    </row>
    <row r="28" spans="1:10" ht="12.75">
      <c r="A28" s="2"/>
      <c r="B28" s="2"/>
      <c r="C28" s="2"/>
      <c r="D28" s="2"/>
      <c r="E28" s="2"/>
      <c r="F28" s="2"/>
      <c r="G28" s="2"/>
      <c r="H28" s="2"/>
      <c r="J28" s="57"/>
    </row>
    <row r="29" spans="1:10" ht="12.75">
      <c r="A29" s="2"/>
      <c r="B29" s="2"/>
      <c r="C29" s="2"/>
      <c r="D29" s="2"/>
      <c r="E29" s="2"/>
      <c r="F29" s="2"/>
      <c r="G29" s="2"/>
      <c r="H29" s="2"/>
      <c r="J29" s="57"/>
    </row>
    <row r="30" spans="1:10" ht="12.75">
      <c r="A30" s="2"/>
      <c r="B30" s="2"/>
      <c r="C30" s="2"/>
      <c r="D30" s="2"/>
      <c r="E30" s="2"/>
      <c r="F30" s="2"/>
      <c r="G30" s="2"/>
      <c r="H30" s="2"/>
      <c r="J30" s="57"/>
    </row>
    <row r="31" spans="1:10" ht="12.75">
      <c r="A31" s="2"/>
      <c r="B31" s="2"/>
      <c r="C31" s="2"/>
      <c r="D31" s="2"/>
      <c r="E31" s="2"/>
      <c r="F31" s="2"/>
      <c r="G31" s="2"/>
      <c r="H31" s="2"/>
      <c r="J31" s="57"/>
    </row>
    <row r="32" spans="1:10" ht="12.75">
      <c r="A32" s="2"/>
      <c r="B32" s="2"/>
      <c r="C32" s="2"/>
      <c r="D32" s="2"/>
      <c r="E32" s="2"/>
      <c r="F32" s="2"/>
      <c r="G32" s="2"/>
      <c r="H32" s="2"/>
      <c r="J32" s="57"/>
    </row>
    <row r="33" spans="1:10" ht="12.75">
      <c r="A33" s="2"/>
      <c r="B33" s="2"/>
      <c r="C33" s="2"/>
      <c r="D33" s="2"/>
      <c r="E33" s="2"/>
      <c r="F33" s="2"/>
      <c r="G33" s="2"/>
      <c r="H33" s="2"/>
      <c r="J33" s="57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</sheetData>
  <sheetProtection/>
  <mergeCells count="9">
    <mergeCell ref="J1:J33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9" sqref="I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6" t="s">
        <v>42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14</v>
      </c>
      <c r="K2" s="6"/>
    </row>
    <row r="3" spans="1:11" ht="32.25" customHeight="1">
      <c r="A3" s="15"/>
      <c r="B3" s="15"/>
      <c r="C3" s="15"/>
      <c r="D3" s="15"/>
      <c r="E3" s="15"/>
      <c r="F3" s="15"/>
      <c r="G3" s="30"/>
      <c r="H3" s="30"/>
      <c r="I3" s="15"/>
      <c r="J3" s="15"/>
      <c r="K3" s="15"/>
    </row>
    <row r="4" spans="1:11" ht="46.5" customHeight="1">
      <c r="A4" s="79" t="s">
        <v>97</v>
      </c>
      <c r="B4" s="80"/>
      <c r="C4" s="80"/>
      <c r="D4" s="80"/>
      <c r="E4" s="80"/>
      <c r="F4" s="80"/>
      <c r="G4" s="80"/>
      <c r="H4" s="80"/>
      <c r="I4" s="80"/>
      <c r="J4" s="80"/>
      <c r="K4" s="6"/>
    </row>
    <row r="5" spans="1:11" ht="24" customHeight="1">
      <c r="A5" s="60"/>
      <c r="B5" s="13"/>
      <c r="C5" s="13"/>
      <c r="D5" s="13"/>
      <c r="E5" s="13"/>
      <c r="F5" s="61" t="s">
        <v>83</v>
      </c>
      <c r="G5" s="61" t="s">
        <v>69</v>
      </c>
      <c r="H5" s="61" t="s">
        <v>84</v>
      </c>
      <c r="I5" s="61" t="s">
        <v>46</v>
      </c>
      <c r="J5" s="61"/>
      <c r="K5" s="6"/>
    </row>
    <row r="6" spans="1:11" ht="27.75" customHeight="1">
      <c r="A6" s="60"/>
      <c r="B6" s="13"/>
      <c r="C6" s="13"/>
      <c r="D6" s="13"/>
      <c r="E6" s="13"/>
      <c r="F6" s="61"/>
      <c r="G6" s="61"/>
      <c r="H6" s="61"/>
      <c r="I6" s="61" t="s">
        <v>86</v>
      </c>
      <c r="J6" s="61" t="s">
        <v>96</v>
      </c>
      <c r="K6" s="6"/>
    </row>
    <row r="7" spans="1:11" ht="79.5" customHeight="1">
      <c r="A7" s="60"/>
      <c r="B7" s="13"/>
      <c r="C7" s="13"/>
      <c r="D7" s="13"/>
      <c r="E7" s="13"/>
      <c r="F7" s="61"/>
      <c r="G7" s="61"/>
      <c r="H7" s="61"/>
      <c r="I7" s="61"/>
      <c r="J7" s="61"/>
      <c r="K7" s="6"/>
    </row>
    <row r="8" spans="1:11" ht="32.25" customHeight="1">
      <c r="A8" s="68" t="s">
        <v>98</v>
      </c>
      <c r="B8" s="68"/>
      <c r="C8" s="68"/>
      <c r="D8" s="68"/>
      <c r="E8" s="68"/>
      <c r="F8" s="68"/>
      <c r="G8" s="68"/>
      <c r="H8" s="68"/>
      <c r="I8" s="68"/>
      <c r="J8" s="68"/>
      <c r="K8" s="6"/>
    </row>
    <row r="9" spans="1:11" ht="93.75">
      <c r="A9" s="12" t="s">
        <v>53</v>
      </c>
      <c r="B9" s="11"/>
      <c r="C9" s="11"/>
      <c r="D9" s="11"/>
      <c r="E9" s="11"/>
      <c r="F9" s="27"/>
      <c r="G9" s="27"/>
      <c r="H9" s="27"/>
      <c r="I9" s="27"/>
      <c r="J9" s="27"/>
      <c r="K9" s="6"/>
    </row>
    <row r="10" spans="1:11" ht="18.75">
      <c r="A10" s="66" t="s">
        <v>54</v>
      </c>
      <c r="B10" s="66"/>
      <c r="C10" s="66"/>
      <c r="D10" s="66"/>
      <c r="E10" s="66"/>
      <c r="F10" s="66"/>
      <c r="G10" s="66"/>
      <c r="H10" s="66"/>
      <c r="I10" s="66"/>
      <c r="J10" s="66"/>
      <c r="K10" s="6"/>
    </row>
    <row r="11" spans="1:11" ht="93.75">
      <c r="A11" s="18" t="s">
        <v>55</v>
      </c>
      <c r="B11" s="11"/>
      <c r="C11" s="11"/>
      <c r="D11" s="11"/>
      <c r="E11" s="11"/>
      <c r="F11" s="27"/>
      <c r="G11" s="27"/>
      <c r="H11" s="27"/>
      <c r="I11" s="27"/>
      <c r="J11" s="27"/>
      <c r="K11" s="6"/>
    </row>
    <row r="12" spans="1:11" ht="18.75">
      <c r="A12" s="18" t="s">
        <v>56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8" t="s">
        <v>56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8" t="s">
        <v>56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6"/>
    </row>
    <row r="16" spans="1:11" ht="18.75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6"/>
    </row>
    <row r="17" spans="1:11" ht="18.75">
      <c r="A17" s="78" t="s">
        <v>11</v>
      </c>
      <c r="B17" s="78"/>
      <c r="C17" s="78"/>
      <c r="D17" s="78"/>
      <c r="E17" s="78"/>
      <c r="F17" s="78"/>
      <c r="G17" s="15"/>
      <c r="H17" s="15" t="s">
        <v>88</v>
      </c>
      <c r="I17" s="15"/>
      <c r="J17" s="15" t="s">
        <v>89</v>
      </c>
      <c r="K17" s="6"/>
    </row>
    <row r="18" spans="1:11" ht="18.75">
      <c r="A18" s="23"/>
      <c r="B18" s="15"/>
      <c r="C18" s="15"/>
      <c r="D18" s="15"/>
      <c r="E18" s="15"/>
      <c r="F18" s="15"/>
      <c r="G18" s="15"/>
      <c r="H18" s="81" t="s">
        <v>13</v>
      </c>
      <c r="I18" s="81"/>
      <c r="J18" s="28" t="s">
        <v>12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  <mergeCell ref="I6:I7"/>
    <mergeCell ref="J6:J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10</v>
      </c>
      <c r="H1" s="6"/>
      <c r="I1" s="57"/>
    </row>
    <row r="2" spans="1:9" ht="18.75">
      <c r="A2" s="6"/>
      <c r="B2" s="6"/>
      <c r="C2" s="6"/>
      <c r="D2" s="6"/>
      <c r="E2" s="7"/>
      <c r="G2" s="7" t="s">
        <v>14</v>
      </c>
      <c r="H2" s="8"/>
      <c r="I2" s="57"/>
    </row>
    <row r="3" spans="1:9" ht="39" customHeight="1">
      <c r="A3" s="6"/>
      <c r="B3" s="6"/>
      <c r="C3" s="6"/>
      <c r="D3" s="6"/>
      <c r="E3" s="7"/>
      <c r="F3" s="7"/>
      <c r="G3" s="7"/>
      <c r="H3" s="8"/>
      <c r="I3" s="57"/>
    </row>
    <row r="4" spans="1:9" ht="18.75">
      <c r="A4" s="59" t="s">
        <v>18</v>
      </c>
      <c r="B4" s="59"/>
      <c r="C4" s="59"/>
      <c r="D4" s="59"/>
      <c r="E4" s="59"/>
      <c r="F4" s="59"/>
      <c r="G4" s="59"/>
      <c r="H4" s="59"/>
      <c r="I4" s="57"/>
    </row>
    <row r="5" spans="1:9" ht="63.75" customHeight="1">
      <c r="A5" s="60" t="s">
        <v>15</v>
      </c>
      <c r="B5" s="61" t="s">
        <v>68</v>
      </c>
      <c r="C5" s="61" t="s">
        <v>69</v>
      </c>
      <c r="D5" s="61" t="s">
        <v>70</v>
      </c>
      <c r="E5" s="61" t="s">
        <v>90</v>
      </c>
      <c r="F5" s="61"/>
      <c r="G5" s="61" t="s">
        <v>72</v>
      </c>
      <c r="H5" s="61"/>
      <c r="I5" s="57"/>
    </row>
    <row r="6" spans="1:9" ht="70.5" customHeight="1">
      <c r="A6" s="60"/>
      <c r="B6" s="61"/>
      <c r="C6" s="61"/>
      <c r="D6" s="61"/>
      <c r="E6" s="61"/>
      <c r="F6" s="61"/>
      <c r="G6" s="61"/>
      <c r="H6" s="61"/>
      <c r="I6" s="57"/>
    </row>
    <row r="7" spans="1:9" ht="66.75" customHeight="1">
      <c r="A7" s="60"/>
      <c r="B7" s="61"/>
      <c r="C7" s="61"/>
      <c r="D7" s="61"/>
      <c r="E7" s="13" t="s">
        <v>16</v>
      </c>
      <c r="F7" s="13" t="s">
        <v>17</v>
      </c>
      <c r="G7" s="13" t="s">
        <v>16</v>
      </c>
      <c r="H7" s="13" t="s">
        <v>17</v>
      </c>
      <c r="I7" s="57"/>
    </row>
    <row r="8" spans="1:9" ht="18.75" customHeight="1">
      <c r="A8" s="24">
        <v>1</v>
      </c>
      <c r="B8" s="25">
        <v>2</v>
      </c>
      <c r="C8" s="25">
        <v>3</v>
      </c>
      <c r="D8" s="25">
        <v>4</v>
      </c>
      <c r="E8" s="24" t="s">
        <v>71</v>
      </c>
      <c r="F8" s="24" t="s">
        <v>118</v>
      </c>
      <c r="G8" s="24" t="s">
        <v>73</v>
      </c>
      <c r="H8" s="24" t="s">
        <v>74</v>
      </c>
      <c r="I8" s="57"/>
    </row>
    <row r="9" spans="1:9" ht="93.75">
      <c r="A9" s="12" t="s">
        <v>19</v>
      </c>
      <c r="B9" s="26"/>
      <c r="C9" s="26"/>
      <c r="D9" s="26"/>
      <c r="E9" s="26">
        <f>SUM(D9)-C9</f>
        <v>0</v>
      </c>
      <c r="F9" s="26" t="e">
        <f>SUM(D9)/C9*100</f>
        <v>#DIV/0!</v>
      </c>
      <c r="G9" s="26">
        <f>SUM(D9)-B9</f>
        <v>0</v>
      </c>
      <c r="H9" s="26" t="e">
        <f>SUM(D9)/B9*100</f>
        <v>#DIV/0!</v>
      </c>
      <c r="I9" s="57"/>
    </row>
    <row r="10" spans="1:9" ht="75">
      <c r="A10" s="31" t="s">
        <v>100</v>
      </c>
      <c r="B10" s="26"/>
      <c r="C10" s="26"/>
      <c r="D10" s="26"/>
      <c r="E10" s="26">
        <f aca="true" t="shared" si="0" ref="E10:E23">SUM(D10)-C10</f>
        <v>0</v>
      </c>
      <c r="F10" s="26" t="e">
        <f aca="true" t="shared" si="1" ref="F10:F23">SUM(D10)/C10*100</f>
        <v>#DIV/0!</v>
      </c>
      <c r="G10" s="26">
        <f aca="true" t="shared" si="2" ref="G10:G23">SUM(D10)-B10</f>
        <v>0</v>
      </c>
      <c r="H10" s="26" t="e">
        <f aca="true" t="shared" si="3" ref="H10:H23">SUM(D10)/B10*100</f>
        <v>#DIV/0!</v>
      </c>
      <c r="I10" s="57"/>
    </row>
    <row r="11" spans="1:9" ht="75">
      <c r="A11" s="31" t="s">
        <v>101</v>
      </c>
      <c r="B11" s="26"/>
      <c r="C11" s="26"/>
      <c r="D11" s="26"/>
      <c r="E11" s="26">
        <f t="shared" si="0"/>
        <v>0</v>
      </c>
      <c r="F11" s="26" t="e">
        <f t="shared" si="1"/>
        <v>#DIV/0!</v>
      </c>
      <c r="G11" s="26">
        <f t="shared" si="2"/>
        <v>0</v>
      </c>
      <c r="H11" s="26" t="e">
        <f t="shared" si="3"/>
        <v>#DIV/0!</v>
      </c>
      <c r="I11" s="57"/>
    </row>
    <row r="12" spans="1:9" ht="112.5">
      <c r="A12" s="31" t="s">
        <v>102</v>
      </c>
      <c r="B12" s="26"/>
      <c r="C12" s="26"/>
      <c r="D12" s="26"/>
      <c r="E12" s="26">
        <f t="shared" si="0"/>
        <v>0</v>
      </c>
      <c r="F12" s="26" t="e">
        <f t="shared" si="1"/>
        <v>#DIV/0!</v>
      </c>
      <c r="G12" s="26">
        <f t="shared" si="2"/>
        <v>0</v>
      </c>
      <c r="H12" s="26" t="e">
        <f t="shared" si="3"/>
        <v>#DIV/0!</v>
      </c>
      <c r="I12" s="57"/>
    </row>
    <row r="13" spans="1:9" ht="112.5">
      <c r="A13" s="31" t="s">
        <v>103</v>
      </c>
      <c r="B13" s="26"/>
      <c r="C13" s="26"/>
      <c r="D13" s="26"/>
      <c r="E13" s="26">
        <f t="shared" si="0"/>
        <v>0</v>
      </c>
      <c r="F13" s="26" t="e">
        <f t="shared" si="1"/>
        <v>#DIV/0!</v>
      </c>
      <c r="G13" s="26">
        <f t="shared" si="2"/>
        <v>0</v>
      </c>
      <c r="H13" s="26" t="e">
        <f t="shared" si="3"/>
        <v>#DIV/0!</v>
      </c>
      <c r="I13" s="57"/>
    </row>
    <row r="14" spans="1:9" ht="93.75">
      <c r="A14" s="31" t="s">
        <v>104</v>
      </c>
      <c r="B14" s="26"/>
      <c r="C14" s="26"/>
      <c r="D14" s="26"/>
      <c r="E14" s="26">
        <f t="shared" si="0"/>
        <v>0</v>
      </c>
      <c r="F14" s="26" t="e">
        <f t="shared" si="1"/>
        <v>#DIV/0!</v>
      </c>
      <c r="G14" s="26">
        <f t="shared" si="2"/>
        <v>0</v>
      </c>
      <c r="H14" s="26" t="e">
        <f t="shared" si="3"/>
        <v>#DIV/0!</v>
      </c>
      <c r="I14" s="57"/>
    </row>
    <row r="15" spans="1:9" ht="56.25">
      <c r="A15" s="31" t="s">
        <v>105</v>
      </c>
      <c r="B15" s="26"/>
      <c r="C15" s="26"/>
      <c r="D15" s="26"/>
      <c r="E15" s="26">
        <f t="shared" si="0"/>
        <v>0</v>
      </c>
      <c r="F15" s="26" t="e">
        <f t="shared" si="1"/>
        <v>#DIV/0!</v>
      </c>
      <c r="G15" s="26">
        <f t="shared" si="2"/>
        <v>0</v>
      </c>
      <c r="H15" s="26" t="e">
        <f t="shared" si="3"/>
        <v>#DIV/0!</v>
      </c>
      <c r="I15" s="57"/>
    </row>
    <row r="16" spans="1:9" ht="56.25">
      <c r="A16" s="31" t="s">
        <v>106</v>
      </c>
      <c r="B16" s="26"/>
      <c r="C16" s="26"/>
      <c r="D16" s="26"/>
      <c r="E16" s="26">
        <f t="shared" si="0"/>
        <v>0</v>
      </c>
      <c r="F16" s="26" t="e">
        <f t="shared" si="1"/>
        <v>#DIV/0!</v>
      </c>
      <c r="G16" s="26">
        <f t="shared" si="2"/>
        <v>0</v>
      </c>
      <c r="H16" s="26" t="e">
        <f t="shared" si="3"/>
        <v>#DIV/0!</v>
      </c>
      <c r="I16" s="57"/>
    </row>
    <row r="17" spans="1:9" ht="56.25">
      <c r="A17" s="31" t="s">
        <v>107</v>
      </c>
      <c r="B17" s="26"/>
      <c r="C17" s="26"/>
      <c r="D17" s="26"/>
      <c r="E17" s="26">
        <f t="shared" si="0"/>
        <v>0</v>
      </c>
      <c r="F17" s="26" t="e">
        <f t="shared" si="1"/>
        <v>#DIV/0!</v>
      </c>
      <c r="G17" s="26">
        <f t="shared" si="2"/>
        <v>0</v>
      </c>
      <c r="H17" s="26" t="e">
        <f t="shared" si="3"/>
        <v>#DIV/0!</v>
      </c>
      <c r="I17" s="57"/>
    </row>
    <row r="18" spans="1:9" ht="56.25">
      <c r="A18" s="31" t="s">
        <v>108</v>
      </c>
      <c r="B18" s="26"/>
      <c r="C18" s="26"/>
      <c r="D18" s="26"/>
      <c r="E18" s="26">
        <f t="shared" si="0"/>
        <v>0</v>
      </c>
      <c r="F18" s="26" t="e">
        <f t="shared" si="1"/>
        <v>#DIV/0!</v>
      </c>
      <c r="G18" s="26">
        <f t="shared" si="2"/>
        <v>0</v>
      </c>
      <c r="H18" s="26" t="e">
        <f t="shared" si="3"/>
        <v>#DIV/0!</v>
      </c>
      <c r="I18" s="57"/>
    </row>
    <row r="19" spans="1:9" ht="18.75">
      <c r="A19" s="31" t="s">
        <v>109</v>
      </c>
      <c r="B19" s="26"/>
      <c r="C19" s="26"/>
      <c r="D19" s="26"/>
      <c r="E19" s="26">
        <f t="shared" si="0"/>
        <v>0</v>
      </c>
      <c r="F19" s="26" t="e">
        <f t="shared" si="1"/>
        <v>#DIV/0!</v>
      </c>
      <c r="G19" s="26">
        <f t="shared" si="2"/>
        <v>0</v>
      </c>
      <c r="H19" s="26" t="e">
        <f t="shared" si="3"/>
        <v>#DIV/0!</v>
      </c>
      <c r="I19" s="57"/>
    </row>
    <row r="20" spans="1:9" ht="18.75">
      <c r="A20" s="31" t="s">
        <v>110</v>
      </c>
      <c r="B20" s="26"/>
      <c r="C20" s="26"/>
      <c r="D20" s="26"/>
      <c r="E20" s="26">
        <f t="shared" si="0"/>
        <v>0</v>
      </c>
      <c r="F20" s="26" t="e">
        <f t="shared" si="1"/>
        <v>#DIV/0!</v>
      </c>
      <c r="G20" s="26">
        <f t="shared" si="2"/>
        <v>0</v>
      </c>
      <c r="H20" s="26" t="e">
        <f t="shared" si="3"/>
        <v>#DIV/0!</v>
      </c>
      <c r="I20" s="57"/>
    </row>
    <row r="21" spans="1:9" ht="18.75">
      <c r="A21" s="31" t="s">
        <v>111</v>
      </c>
      <c r="B21" s="26"/>
      <c r="C21" s="26"/>
      <c r="D21" s="26"/>
      <c r="E21" s="26">
        <f t="shared" si="0"/>
        <v>0</v>
      </c>
      <c r="F21" s="26" t="e">
        <f t="shared" si="1"/>
        <v>#DIV/0!</v>
      </c>
      <c r="G21" s="26">
        <f t="shared" si="2"/>
        <v>0</v>
      </c>
      <c r="H21" s="26" t="e">
        <f t="shared" si="3"/>
        <v>#DIV/0!</v>
      </c>
      <c r="I21" s="57"/>
    </row>
    <row r="22" spans="1:9" ht="18.75">
      <c r="A22" s="31" t="s">
        <v>112</v>
      </c>
      <c r="B22" s="26"/>
      <c r="C22" s="26"/>
      <c r="D22" s="26"/>
      <c r="E22" s="26">
        <f t="shared" si="0"/>
        <v>0</v>
      </c>
      <c r="F22" s="26" t="e">
        <f t="shared" si="1"/>
        <v>#DIV/0!</v>
      </c>
      <c r="G22" s="26">
        <f t="shared" si="2"/>
        <v>0</v>
      </c>
      <c r="H22" s="26" t="e">
        <f t="shared" si="3"/>
        <v>#DIV/0!</v>
      </c>
      <c r="I22" s="57"/>
    </row>
    <row r="23" spans="1:9" ht="18.75">
      <c r="A23" s="31" t="s">
        <v>113</v>
      </c>
      <c r="B23" s="26"/>
      <c r="C23" s="26"/>
      <c r="D23" s="26"/>
      <c r="E23" s="26">
        <f t="shared" si="0"/>
        <v>0</v>
      </c>
      <c r="F23" s="26" t="e">
        <f t="shared" si="1"/>
        <v>#DIV/0!</v>
      </c>
      <c r="G23" s="26">
        <f t="shared" si="2"/>
        <v>0</v>
      </c>
      <c r="H23" s="26" t="e">
        <f t="shared" si="3"/>
        <v>#DIV/0!</v>
      </c>
      <c r="I23" s="57"/>
    </row>
    <row r="24" spans="1:9" ht="12.75">
      <c r="A24" s="2"/>
      <c r="B24" s="2"/>
      <c r="C24" s="2"/>
      <c r="D24" s="2"/>
      <c r="E24" s="2"/>
      <c r="F24" s="2"/>
      <c r="G24" s="2"/>
      <c r="H24" s="2"/>
      <c r="I24" s="57"/>
    </row>
    <row r="25" spans="1:9" ht="12.75">
      <c r="A25" s="2"/>
      <c r="B25" s="2"/>
      <c r="C25" s="2"/>
      <c r="D25" s="2"/>
      <c r="E25" s="2"/>
      <c r="F25" s="2"/>
      <c r="G25" s="2"/>
      <c r="I25" s="57"/>
    </row>
    <row r="26" spans="1:9" ht="12.75">
      <c r="A26" s="2"/>
      <c r="B26" s="2"/>
      <c r="C26" s="2"/>
      <c r="D26" s="2"/>
      <c r="E26" s="2"/>
      <c r="F26" s="2"/>
      <c r="G26" s="2"/>
      <c r="I26" s="57"/>
    </row>
    <row r="27" spans="1:9" ht="12.75">
      <c r="A27" s="2"/>
      <c r="B27" s="2"/>
      <c r="C27" s="2"/>
      <c r="D27" s="2"/>
      <c r="E27" s="2"/>
      <c r="F27" s="2"/>
      <c r="G27" s="2"/>
      <c r="I27" s="57"/>
    </row>
    <row r="28" spans="1:9" ht="12.75">
      <c r="A28" s="2"/>
      <c r="B28" s="2"/>
      <c r="C28" s="2"/>
      <c r="D28" s="2"/>
      <c r="E28" s="2"/>
      <c r="F28" s="2"/>
      <c r="G28" s="2"/>
      <c r="I28" s="57"/>
    </row>
    <row r="29" spans="1:9" ht="12.75">
      <c r="A29" s="2"/>
      <c r="B29" s="2"/>
      <c r="C29" s="2"/>
      <c r="D29" s="2"/>
      <c r="E29" s="2"/>
      <c r="F29" s="2"/>
      <c r="G29" s="2"/>
      <c r="I29" s="57"/>
    </row>
    <row r="30" spans="1:9" ht="12.75">
      <c r="A30" s="2"/>
      <c r="B30" s="2"/>
      <c r="C30" s="2"/>
      <c r="D30" s="2"/>
      <c r="E30" s="2"/>
      <c r="F30" s="2"/>
      <c r="G30" s="2"/>
      <c r="I30" s="57"/>
    </row>
    <row r="31" spans="1:9" ht="12.75">
      <c r="A31" s="2"/>
      <c r="B31" s="2"/>
      <c r="C31" s="2"/>
      <c r="D31" s="2"/>
      <c r="E31" s="2"/>
      <c r="F31" s="2"/>
      <c r="G31" s="2"/>
      <c r="I31" s="57"/>
    </row>
    <row r="32" spans="1:9" ht="12.75">
      <c r="A32" s="2"/>
      <c r="B32" s="2"/>
      <c r="C32" s="2"/>
      <c r="D32" s="2"/>
      <c r="E32" s="2"/>
      <c r="F32" s="2"/>
      <c r="G32" s="2"/>
      <c r="I32" s="57"/>
    </row>
    <row r="33" spans="1:9" ht="12.75">
      <c r="A33" s="2"/>
      <c r="B33" s="2"/>
      <c r="C33" s="2"/>
      <c r="D33" s="2"/>
      <c r="E33" s="2"/>
      <c r="F33" s="2"/>
      <c r="G33" s="2"/>
      <c r="I33" s="57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8">
    <mergeCell ref="I1:I33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5"/>
      <c r="B1" s="15"/>
      <c r="C1" s="15"/>
      <c r="D1" s="15"/>
      <c r="E1" s="15"/>
      <c r="F1" s="15"/>
      <c r="G1" s="15"/>
      <c r="H1" s="15"/>
      <c r="I1" s="6" t="s">
        <v>20</v>
      </c>
      <c r="J1" s="15"/>
      <c r="K1" s="62">
        <v>21</v>
      </c>
    </row>
    <row r="2" spans="1:11" ht="18.75">
      <c r="A2" s="15"/>
      <c r="B2" s="15"/>
      <c r="C2" s="15"/>
      <c r="D2" s="15"/>
      <c r="E2" s="15"/>
      <c r="F2" s="15"/>
      <c r="G2" s="15"/>
      <c r="H2" s="15"/>
      <c r="I2" s="7" t="s">
        <v>14</v>
      </c>
      <c r="J2" s="15"/>
      <c r="K2" s="62"/>
    </row>
    <row r="3" spans="1:11" ht="18.75">
      <c r="A3" s="15"/>
      <c r="B3" s="15"/>
      <c r="C3" s="15"/>
      <c r="D3" s="15"/>
      <c r="E3" s="15"/>
      <c r="F3" s="15"/>
      <c r="J3" s="15"/>
      <c r="K3" s="62"/>
    </row>
    <row r="4" spans="1:11" ht="18.75">
      <c r="A4" s="15"/>
      <c r="B4" s="15"/>
      <c r="C4" s="15"/>
      <c r="D4" s="15"/>
      <c r="E4" s="15"/>
      <c r="F4" s="15"/>
      <c r="H4" s="7"/>
      <c r="I4" s="8"/>
      <c r="J4" s="15"/>
      <c r="K4" s="62"/>
    </row>
    <row r="5" spans="1:11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62"/>
    </row>
    <row r="6" spans="1:11" ht="18.75">
      <c r="A6" s="63" t="s">
        <v>21</v>
      </c>
      <c r="B6" s="64"/>
      <c r="C6" s="64"/>
      <c r="D6" s="64"/>
      <c r="E6" s="64"/>
      <c r="F6" s="64"/>
      <c r="G6" s="64"/>
      <c r="H6" s="64"/>
      <c r="I6" s="64"/>
      <c r="J6" s="65"/>
      <c r="K6" s="62"/>
    </row>
    <row r="7" spans="1:11" ht="43.5" customHeight="1">
      <c r="A7" s="60" t="s">
        <v>22</v>
      </c>
      <c r="B7" s="58" t="s">
        <v>122</v>
      </c>
      <c r="C7" s="58"/>
      <c r="D7" s="58" t="s">
        <v>123</v>
      </c>
      <c r="E7" s="58"/>
      <c r="F7" s="58" t="s">
        <v>131</v>
      </c>
      <c r="G7" s="58" t="s">
        <v>128</v>
      </c>
      <c r="H7" s="58"/>
      <c r="I7" s="58" t="s">
        <v>24</v>
      </c>
      <c r="J7" s="58"/>
      <c r="K7" s="62"/>
    </row>
    <row r="8" spans="1:11" ht="122.25" customHeight="1">
      <c r="A8" s="60"/>
      <c r="B8" s="52" t="s">
        <v>16</v>
      </c>
      <c r="C8" s="51" t="s">
        <v>23</v>
      </c>
      <c r="D8" s="52" t="s">
        <v>16</v>
      </c>
      <c r="E8" s="51" t="s">
        <v>23</v>
      </c>
      <c r="F8" s="58"/>
      <c r="G8" s="52" t="s">
        <v>16</v>
      </c>
      <c r="H8" s="51" t="s">
        <v>23</v>
      </c>
      <c r="I8" s="51" t="s">
        <v>129</v>
      </c>
      <c r="J8" s="51" t="s">
        <v>130</v>
      </c>
      <c r="K8" s="62"/>
    </row>
    <row r="9" spans="1:11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5">
        <v>6</v>
      </c>
      <c r="G9" s="24">
        <v>7</v>
      </c>
      <c r="H9" s="25">
        <v>8</v>
      </c>
      <c r="I9" s="25" t="s">
        <v>64</v>
      </c>
      <c r="J9" s="25" t="s">
        <v>65</v>
      </c>
      <c r="K9" s="62"/>
    </row>
    <row r="10" spans="1:11" ht="18.75">
      <c r="A10" s="11" t="s">
        <v>25</v>
      </c>
      <c r="B10" s="32">
        <f>'[1]I. Фін результат'!$C$165</f>
        <v>31231.800000000003</v>
      </c>
      <c r="C10" s="32">
        <f>SUM(B10)/B15*100</f>
        <v>26.15627873633009</v>
      </c>
      <c r="D10" s="32">
        <f>'[1]I. Фін результат'!$D$165</f>
        <v>41352.2</v>
      </c>
      <c r="E10" s="32">
        <f>SUM(D10)/D15*100</f>
        <v>27.91796403466369</v>
      </c>
      <c r="F10" s="32">
        <v>21112.8</v>
      </c>
      <c r="G10" s="32">
        <f>'[1]I. Фін результат'!$F$165</f>
        <v>68012.02525625675</v>
      </c>
      <c r="H10" s="32">
        <f>SUM(G10)/G15*100</f>
        <v>31.67313391243126</v>
      </c>
      <c r="I10" s="32">
        <f aca="true" t="shared" si="0" ref="I10:I15">SUM(G10/B10)*100</f>
        <v>217.76530733501346</v>
      </c>
      <c r="J10" s="32">
        <f aca="true" t="shared" si="1" ref="J10:J15">SUM(G10/D10)*100</f>
        <v>164.4701497290513</v>
      </c>
      <c r="K10" s="62"/>
    </row>
    <row r="11" spans="1:11" ht="18.75">
      <c r="A11" s="11" t="s">
        <v>5</v>
      </c>
      <c r="B11" s="32">
        <f>'[1]I. Фін результат'!$C$168</f>
        <v>57238.4</v>
      </c>
      <c r="C11" s="32">
        <f>SUM(B11)/B15*100</f>
        <v>47.93651165867981</v>
      </c>
      <c r="D11" s="32">
        <f>'[1]I. Фін результат'!$D$168</f>
        <v>67788.7</v>
      </c>
      <c r="E11" s="32">
        <f>SUM(D11)/D15*100</f>
        <v>45.765944461397616</v>
      </c>
      <c r="F11" s="32">
        <v>31820.5</v>
      </c>
      <c r="G11" s="32">
        <f>'[1]I. Фін результат'!$F$168</f>
        <v>86272.33885123348</v>
      </c>
      <c r="H11" s="32">
        <f>SUM(G11)/G15*100</f>
        <v>40.176944166537474</v>
      </c>
      <c r="I11" s="32">
        <f t="shared" si="0"/>
        <v>150.72458148940828</v>
      </c>
      <c r="J11" s="32">
        <f t="shared" si="1"/>
        <v>127.2665486301308</v>
      </c>
      <c r="K11" s="62"/>
    </row>
    <row r="12" spans="1:11" ht="18.75">
      <c r="A12" s="12" t="s">
        <v>6</v>
      </c>
      <c r="B12" s="32">
        <f>'[1]I. Фін результат'!$C$169</f>
        <v>12707.7</v>
      </c>
      <c r="C12" s="32">
        <f>SUM(B12)/B15*100</f>
        <v>10.642554809446203</v>
      </c>
      <c r="D12" s="32">
        <f>'[1]I. Фін результат'!$D$169</f>
        <v>15129.2</v>
      </c>
      <c r="E12" s="32">
        <f>SUM(D12)/D15*100</f>
        <v>10.214123105257615</v>
      </c>
      <c r="F12" s="32">
        <v>7056.2</v>
      </c>
      <c r="G12" s="32">
        <f>'[1]I. Фін результат'!$F$169</f>
        <v>19266.16854727136</v>
      </c>
      <c r="H12" s="32">
        <f>SUM(G12)/G15*100</f>
        <v>8.972235925602877</v>
      </c>
      <c r="I12" s="32">
        <f t="shared" si="0"/>
        <v>151.6101934045607</v>
      </c>
      <c r="J12" s="32">
        <f t="shared" si="1"/>
        <v>127.34426504555007</v>
      </c>
      <c r="K12" s="62"/>
    </row>
    <row r="13" spans="1:11" ht="18.75">
      <c r="A13" s="11" t="s">
        <v>7</v>
      </c>
      <c r="B13" s="32">
        <f>'[1]I. Фін результат'!$C$170</f>
        <v>14020.4</v>
      </c>
      <c r="C13" s="32">
        <f>SUM(B13)/B15*100</f>
        <v>11.741926190448273</v>
      </c>
      <c r="D13" s="32">
        <f>'[1]I. Фін результат'!$D$170</f>
        <v>19726.9</v>
      </c>
      <c r="E13" s="32">
        <f>SUM(D13)/D15*100</f>
        <v>13.318151989867705</v>
      </c>
      <c r="F13" s="32">
        <v>8287.6</v>
      </c>
      <c r="G13" s="32">
        <f>'[1]I. Фін результат'!$F$170</f>
        <v>26453.25</v>
      </c>
      <c r="H13" s="32">
        <f>SUM(G13)/G15*100</f>
        <v>12.319252757319468</v>
      </c>
      <c r="I13" s="32">
        <f t="shared" si="0"/>
        <v>188.6768565804114</v>
      </c>
      <c r="J13" s="32">
        <f t="shared" si="1"/>
        <v>134.09734930475642</v>
      </c>
      <c r="K13" s="62"/>
    </row>
    <row r="14" spans="1:11" ht="18.75">
      <c r="A14" s="11" t="s">
        <v>4</v>
      </c>
      <c r="B14" s="32">
        <f>'[1]I. Фін результат'!$C$171</f>
        <v>4206.3</v>
      </c>
      <c r="C14" s="32">
        <f>SUM(B14)/B15*100</f>
        <v>3.522728605095616</v>
      </c>
      <c r="D14" s="32">
        <f>'[1]I. Фін результат'!$D$171</f>
        <v>4123.4</v>
      </c>
      <c r="E14" s="32">
        <f>SUM(D14)/D15*100</f>
        <v>2.7838164088133706</v>
      </c>
      <c r="F14" s="32">
        <v>4224.5</v>
      </c>
      <c r="G14" s="32">
        <f>'[1]I. Фін результат'!$F$171</f>
        <v>14727.179694256169</v>
      </c>
      <c r="H14" s="32">
        <f>SUM(G14)/G15*100+0.1</f>
        <v>6.9584332381089125</v>
      </c>
      <c r="I14" s="32">
        <f t="shared" si="0"/>
        <v>350.12195264855495</v>
      </c>
      <c r="J14" s="32">
        <f t="shared" si="1"/>
        <v>357.16107324674226</v>
      </c>
      <c r="K14" s="62"/>
    </row>
    <row r="15" spans="1:11" ht="18.75">
      <c r="A15" s="11" t="s">
        <v>26</v>
      </c>
      <c r="B15" s="32">
        <f>SUM(B10:B14)</f>
        <v>119404.6</v>
      </c>
      <c r="C15" s="32">
        <v>100</v>
      </c>
      <c r="D15" s="32">
        <f>SUM(D10:D14)</f>
        <v>148120.4</v>
      </c>
      <c r="E15" s="32">
        <v>100</v>
      </c>
      <c r="F15" s="32">
        <f>SUM(F10:F14)</f>
        <v>72501.6</v>
      </c>
      <c r="G15" s="32">
        <f>SUM(G10:G14)</f>
        <v>214730.96234901776</v>
      </c>
      <c r="H15" s="32">
        <v>100</v>
      </c>
      <c r="I15" s="32">
        <f t="shared" si="0"/>
        <v>179.83474870232615</v>
      </c>
      <c r="J15" s="32">
        <f t="shared" si="1"/>
        <v>144.97055257008338</v>
      </c>
      <c r="K15" s="62"/>
    </row>
    <row r="16" spans="1:11" ht="18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62"/>
    </row>
    <row r="17" spans="1:11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62"/>
    </row>
    <row r="18" spans="1:11" ht="18.75">
      <c r="A18" s="15"/>
      <c r="B18" s="15"/>
      <c r="C18" s="15"/>
      <c r="D18" s="15"/>
      <c r="E18" s="15"/>
      <c r="F18" s="15"/>
      <c r="G18" s="15"/>
      <c r="H18" s="15"/>
      <c r="K18" s="62"/>
    </row>
    <row r="19" spans="1:11" ht="18.75">
      <c r="A19" s="15"/>
      <c r="B19" s="15"/>
      <c r="C19" s="15"/>
      <c r="D19" s="15"/>
      <c r="E19" s="15"/>
      <c r="F19" s="15"/>
      <c r="G19" s="15"/>
      <c r="H19" s="15"/>
      <c r="K19" s="62"/>
    </row>
    <row r="20" spans="1:11" ht="18.75">
      <c r="A20" s="15"/>
      <c r="B20" s="15"/>
      <c r="C20" s="15"/>
      <c r="D20" s="15"/>
      <c r="E20" s="15"/>
      <c r="F20" s="15"/>
      <c r="G20" s="15"/>
      <c r="H20" s="15"/>
      <c r="K20" s="62"/>
    </row>
    <row r="21" spans="1:11" ht="18.75">
      <c r="A21" s="15"/>
      <c r="B21" s="15"/>
      <c r="C21" s="15"/>
      <c r="D21" s="15"/>
      <c r="E21" s="15"/>
      <c r="F21" s="15"/>
      <c r="G21" s="15"/>
      <c r="H21" s="15"/>
      <c r="K21" s="62"/>
    </row>
    <row r="22" spans="1:11" ht="18.75">
      <c r="A22" s="15"/>
      <c r="B22" s="15"/>
      <c r="C22" s="15"/>
      <c r="D22" s="15"/>
      <c r="E22" s="15"/>
      <c r="F22" s="15"/>
      <c r="G22" s="15"/>
      <c r="H22" s="15"/>
      <c r="K22" s="62"/>
    </row>
    <row r="23" spans="1:11" ht="18.75">
      <c r="A23" s="15"/>
      <c r="B23" s="15"/>
      <c r="C23" s="15"/>
      <c r="D23" s="15"/>
      <c r="E23" s="15"/>
      <c r="F23" s="15"/>
      <c r="G23" s="15"/>
      <c r="H23" s="15"/>
      <c r="K23" s="62"/>
    </row>
    <row r="24" spans="1:11" ht="18.75">
      <c r="A24" s="15"/>
      <c r="B24" s="15"/>
      <c r="C24" s="15"/>
      <c r="D24" s="15"/>
      <c r="E24" s="15"/>
      <c r="F24" s="15"/>
      <c r="G24" s="15"/>
      <c r="H24" s="15"/>
      <c r="K24" s="62"/>
    </row>
    <row r="25" spans="1:11" ht="18.75">
      <c r="A25" s="15"/>
      <c r="B25" s="15"/>
      <c r="C25" s="15"/>
      <c r="D25" s="15"/>
      <c r="E25" s="15"/>
      <c r="F25" s="15"/>
      <c r="G25" s="15"/>
      <c r="H25" s="15"/>
      <c r="K25" s="62"/>
    </row>
    <row r="26" spans="1:11" ht="18.75">
      <c r="A26" s="15"/>
      <c r="B26" s="15"/>
      <c r="C26" s="15"/>
      <c r="D26" s="15"/>
      <c r="E26" s="15"/>
      <c r="F26" s="15"/>
      <c r="G26" s="15"/>
      <c r="H26" s="15"/>
      <c r="K26" s="62"/>
    </row>
    <row r="27" spans="1:11" ht="18.75">
      <c r="A27" s="15"/>
      <c r="B27" s="15"/>
      <c r="C27" s="15"/>
      <c r="D27" s="15"/>
      <c r="E27" s="15"/>
      <c r="F27" s="15"/>
      <c r="G27" s="15"/>
      <c r="H27" s="15"/>
      <c r="K27" s="62"/>
    </row>
    <row r="28" spans="1:11" ht="18.75">
      <c r="A28" s="15"/>
      <c r="B28" s="15"/>
      <c r="C28" s="15"/>
      <c r="D28" s="15"/>
      <c r="E28" s="15"/>
      <c r="F28" s="15"/>
      <c r="G28" s="15"/>
      <c r="H28" s="15"/>
      <c r="K28" s="62"/>
    </row>
    <row r="29" spans="1:11" ht="18.75">
      <c r="A29" s="15"/>
      <c r="B29" s="15"/>
      <c r="C29" s="15"/>
      <c r="D29" s="15"/>
      <c r="E29" s="15"/>
      <c r="F29" s="15"/>
      <c r="G29" s="15"/>
      <c r="H29" s="15"/>
      <c r="K29" s="62"/>
    </row>
    <row r="30" ht="18.75">
      <c r="K30" s="62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5"/>
      <c r="B1" s="15"/>
      <c r="C1" s="15"/>
      <c r="D1" s="15"/>
      <c r="E1" s="15"/>
      <c r="F1" s="15"/>
      <c r="G1" s="15"/>
      <c r="H1" s="6" t="s">
        <v>20</v>
      </c>
      <c r="I1" s="15"/>
      <c r="J1" s="57"/>
    </row>
    <row r="2" spans="1:10" ht="18.75">
      <c r="A2" s="15"/>
      <c r="B2" s="15"/>
      <c r="C2" s="15"/>
      <c r="D2" s="15"/>
      <c r="E2" s="15"/>
      <c r="F2" s="15"/>
      <c r="G2" s="15"/>
      <c r="H2" s="7" t="s">
        <v>14</v>
      </c>
      <c r="I2" s="15"/>
      <c r="J2" s="57"/>
    </row>
    <row r="3" spans="1:10" ht="18.75">
      <c r="A3" s="15"/>
      <c r="B3" s="15"/>
      <c r="C3" s="15"/>
      <c r="D3" s="15"/>
      <c r="E3" s="15"/>
      <c r="I3" s="15"/>
      <c r="J3" s="57"/>
    </row>
    <row r="4" spans="1:10" ht="18.75">
      <c r="A4" s="15"/>
      <c r="B4" s="15"/>
      <c r="C4" s="15"/>
      <c r="D4" s="15"/>
      <c r="E4" s="15"/>
      <c r="G4" s="7"/>
      <c r="H4" s="8"/>
      <c r="I4" s="15"/>
      <c r="J4" s="57"/>
    </row>
    <row r="5" spans="1:10" ht="18.75">
      <c r="A5" s="15"/>
      <c r="B5" s="15"/>
      <c r="C5" s="15"/>
      <c r="D5" s="15"/>
      <c r="E5" s="15"/>
      <c r="F5" s="15"/>
      <c r="G5" s="15"/>
      <c r="H5" s="15"/>
      <c r="I5" s="15"/>
      <c r="J5" s="57"/>
    </row>
    <row r="6" spans="1:10" ht="18.75">
      <c r="A6" s="63" t="s">
        <v>21</v>
      </c>
      <c r="B6" s="64"/>
      <c r="C6" s="64"/>
      <c r="D6" s="64"/>
      <c r="E6" s="64"/>
      <c r="F6" s="64"/>
      <c r="G6" s="64"/>
      <c r="H6" s="64"/>
      <c r="I6" s="65"/>
      <c r="J6" s="57"/>
    </row>
    <row r="7" spans="1:10" ht="57.75" customHeight="1">
      <c r="A7" s="60" t="s">
        <v>22</v>
      </c>
      <c r="B7" s="61" t="s">
        <v>91</v>
      </c>
      <c r="C7" s="61"/>
      <c r="D7" s="61" t="s">
        <v>69</v>
      </c>
      <c r="E7" s="61"/>
      <c r="F7" s="61" t="s">
        <v>70</v>
      </c>
      <c r="G7" s="61"/>
      <c r="H7" s="61" t="s">
        <v>24</v>
      </c>
      <c r="I7" s="61"/>
      <c r="J7" s="57"/>
    </row>
    <row r="8" spans="1:10" ht="168" customHeight="1">
      <c r="A8" s="60"/>
      <c r="B8" s="13" t="s">
        <v>16</v>
      </c>
      <c r="C8" s="14" t="s">
        <v>23</v>
      </c>
      <c r="D8" s="13" t="s">
        <v>16</v>
      </c>
      <c r="E8" s="14" t="s">
        <v>23</v>
      </c>
      <c r="F8" s="13" t="s">
        <v>16</v>
      </c>
      <c r="G8" s="14" t="s">
        <v>23</v>
      </c>
      <c r="H8" s="29" t="s">
        <v>75</v>
      </c>
      <c r="I8" s="29" t="s">
        <v>77</v>
      </c>
      <c r="J8" s="57"/>
    </row>
    <row r="9" spans="1:10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4">
        <v>6</v>
      </c>
      <c r="G9" s="25">
        <v>7</v>
      </c>
      <c r="H9" s="25" t="s">
        <v>76</v>
      </c>
      <c r="I9" s="25" t="s">
        <v>78</v>
      </c>
      <c r="J9" s="57"/>
    </row>
    <row r="10" spans="1:10" ht="18.75">
      <c r="A10" s="11" t="s">
        <v>25</v>
      </c>
      <c r="B10" s="26"/>
      <c r="C10" s="26" t="e">
        <f>SUM(B10)/B15*100</f>
        <v>#DIV/0!</v>
      </c>
      <c r="D10" s="26"/>
      <c r="E10" s="26" t="e">
        <f>SUM(D10)/D15*100</f>
        <v>#DIV/0!</v>
      </c>
      <c r="F10" s="26"/>
      <c r="G10" s="26" t="e">
        <f>SUM(F10)/F15*100</f>
        <v>#DIV/0!</v>
      </c>
      <c r="H10" s="26" t="e">
        <f aca="true" t="shared" si="0" ref="H10:H15">SUM(F10)/D10*100</f>
        <v>#DIV/0!</v>
      </c>
      <c r="I10" s="26" t="e">
        <f aca="true" t="shared" si="1" ref="I10:I15">SUM(F10)/B10*100</f>
        <v>#DIV/0!</v>
      </c>
      <c r="J10" s="57"/>
    </row>
    <row r="11" spans="1:10" ht="18.75">
      <c r="A11" s="11" t="s">
        <v>5</v>
      </c>
      <c r="B11" s="26"/>
      <c r="C11" s="26" t="e">
        <f>SUM(B11)/B15*100</f>
        <v>#DIV/0!</v>
      </c>
      <c r="D11" s="26"/>
      <c r="E11" s="26" t="e">
        <f>SUM(D11)/D15*100</f>
        <v>#DIV/0!</v>
      </c>
      <c r="F11" s="26"/>
      <c r="G11" s="26" t="e">
        <f>SUM(F11)/F15*100</f>
        <v>#DIV/0!</v>
      </c>
      <c r="H11" s="26" t="e">
        <f t="shared" si="0"/>
        <v>#DIV/0!</v>
      </c>
      <c r="I11" s="26" t="e">
        <f t="shared" si="1"/>
        <v>#DIV/0!</v>
      </c>
      <c r="J11" s="57"/>
    </row>
    <row r="12" spans="1:10" ht="18.75">
      <c r="A12" s="12" t="s">
        <v>6</v>
      </c>
      <c r="B12" s="26"/>
      <c r="C12" s="26" t="e">
        <f>SUM(B12)/B15*100</f>
        <v>#DIV/0!</v>
      </c>
      <c r="D12" s="26"/>
      <c r="E12" s="26" t="e">
        <f>SUM(D12)/D15*100</f>
        <v>#DIV/0!</v>
      </c>
      <c r="F12" s="26"/>
      <c r="G12" s="26" t="e">
        <f>SUM(F12)/F15*100</f>
        <v>#DIV/0!</v>
      </c>
      <c r="H12" s="26" t="e">
        <f t="shared" si="0"/>
        <v>#DIV/0!</v>
      </c>
      <c r="I12" s="26" t="e">
        <f t="shared" si="1"/>
        <v>#DIV/0!</v>
      </c>
      <c r="J12" s="57"/>
    </row>
    <row r="13" spans="1:10" ht="18.75">
      <c r="A13" s="11" t="s">
        <v>7</v>
      </c>
      <c r="B13" s="26"/>
      <c r="C13" s="26" t="e">
        <f>SUM(B13)/B15*100</f>
        <v>#DIV/0!</v>
      </c>
      <c r="D13" s="26"/>
      <c r="E13" s="26" t="e">
        <f>SUM(D13)/D15*100</f>
        <v>#DIV/0!</v>
      </c>
      <c r="F13" s="26"/>
      <c r="G13" s="26" t="e">
        <f>SUM(F13)/F15*100</f>
        <v>#DIV/0!</v>
      </c>
      <c r="H13" s="26" t="e">
        <f t="shared" si="0"/>
        <v>#DIV/0!</v>
      </c>
      <c r="I13" s="26" t="e">
        <f t="shared" si="1"/>
        <v>#DIV/0!</v>
      </c>
      <c r="J13" s="57"/>
    </row>
    <row r="14" spans="1:10" ht="18.75">
      <c r="A14" s="11" t="s">
        <v>4</v>
      </c>
      <c r="B14" s="26"/>
      <c r="C14" s="26" t="e">
        <f>SUM(B14)/B15*100</f>
        <v>#DIV/0!</v>
      </c>
      <c r="D14" s="26"/>
      <c r="E14" s="26" t="e">
        <f>SUM(D14)/D15*100</f>
        <v>#DIV/0!</v>
      </c>
      <c r="F14" s="26"/>
      <c r="G14" s="26" t="e">
        <f>SUM(F14)/F15*100</f>
        <v>#DIV/0!</v>
      </c>
      <c r="H14" s="26" t="e">
        <f t="shared" si="0"/>
        <v>#DIV/0!</v>
      </c>
      <c r="I14" s="26" t="e">
        <f t="shared" si="1"/>
        <v>#DIV/0!</v>
      </c>
      <c r="J14" s="57"/>
    </row>
    <row r="15" spans="1:10" ht="18.75">
      <c r="A15" s="11" t="s">
        <v>26</v>
      </c>
      <c r="B15" s="26">
        <f>SUM(B10:B14)</f>
        <v>0</v>
      </c>
      <c r="C15" s="26">
        <v>100</v>
      </c>
      <c r="D15" s="26">
        <f>SUM(D10:D14)</f>
        <v>0</v>
      </c>
      <c r="E15" s="26">
        <v>100</v>
      </c>
      <c r="F15" s="26">
        <f>SUM(F10:F14)</f>
        <v>0</v>
      </c>
      <c r="G15" s="26">
        <v>100</v>
      </c>
      <c r="H15" s="26" t="e">
        <f t="shared" si="0"/>
        <v>#DIV/0!</v>
      </c>
      <c r="I15" s="26" t="e">
        <f t="shared" si="1"/>
        <v>#DIV/0!</v>
      </c>
      <c r="J15" s="57"/>
    </row>
    <row r="16" spans="1:10" ht="18.75">
      <c r="A16" s="15"/>
      <c r="B16" s="15"/>
      <c r="C16" s="15"/>
      <c r="D16" s="15"/>
      <c r="E16" s="15"/>
      <c r="F16" s="15"/>
      <c r="G16" s="15"/>
      <c r="H16" s="15"/>
      <c r="I16" s="15"/>
      <c r="J16" s="57"/>
    </row>
    <row r="17" spans="1:10" ht="18.75">
      <c r="A17" s="15"/>
      <c r="B17" s="15"/>
      <c r="C17" s="15"/>
      <c r="D17" s="15"/>
      <c r="E17" s="15"/>
      <c r="F17" s="15"/>
      <c r="G17" s="15"/>
      <c r="H17" s="15"/>
      <c r="I17" s="15"/>
      <c r="J17" s="57"/>
    </row>
    <row r="18" spans="1:10" ht="18.75">
      <c r="A18" s="15"/>
      <c r="B18" s="15"/>
      <c r="C18" s="15"/>
      <c r="D18" s="15"/>
      <c r="E18" s="15"/>
      <c r="F18" s="15"/>
      <c r="G18" s="15"/>
      <c r="J18" s="57"/>
    </row>
    <row r="19" spans="1:10" ht="18.75">
      <c r="A19" s="15"/>
      <c r="B19" s="15"/>
      <c r="C19" s="15"/>
      <c r="D19" s="15"/>
      <c r="E19" s="15"/>
      <c r="F19" s="15"/>
      <c r="G19" s="15"/>
      <c r="J19" s="57"/>
    </row>
    <row r="20" spans="1:10" ht="18.75">
      <c r="A20" s="15"/>
      <c r="B20" s="15"/>
      <c r="C20" s="15"/>
      <c r="D20" s="15"/>
      <c r="E20" s="15"/>
      <c r="F20" s="15"/>
      <c r="G20" s="15"/>
      <c r="J20" s="57"/>
    </row>
    <row r="21" spans="1:10" ht="18.75">
      <c r="A21" s="15"/>
      <c r="B21" s="15"/>
      <c r="C21" s="15"/>
      <c r="D21" s="15"/>
      <c r="E21" s="15"/>
      <c r="F21" s="15"/>
      <c r="G21" s="15"/>
      <c r="J21" s="57"/>
    </row>
    <row r="22" spans="1:10" ht="18.75">
      <c r="A22" s="15"/>
      <c r="B22" s="15"/>
      <c r="C22" s="15"/>
      <c r="D22" s="15"/>
      <c r="E22" s="15"/>
      <c r="F22" s="15"/>
      <c r="G22" s="15"/>
      <c r="J22" s="57"/>
    </row>
    <row r="23" spans="1:10" ht="18.75">
      <c r="A23" s="15"/>
      <c r="B23" s="15"/>
      <c r="C23" s="15"/>
      <c r="D23" s="15"/>
      <c r="E23" s="15"/>
      <c r="F23" s="15"/>
      <c r="G23" s="15"/>
      <c r="J23" s="57"/>
    </row>
    <row r="24" spans="1:10" ht="18.75">
      <c r="A24" s="15"/>
      <c r="B24" s="15"/>
      <c r="C24" s="15"/>
      <c r="D24" s="15"/>
      <c r="E24" s="15"/>
      <c r="F24" s="15"/>
      <c r="G24" s="15"/>
      <c r="J24" s="57"/>
    </row>
    <row r="25" spans="1:10" ht="18.75">
      <c r="A25" s="15"/>
      <c r="B25" s="15"/>
      <c r="C25" s="15"/>
      <c r="D25" s="15"/>
      <c r="E25" s="15"/>
      <c r="F25" s="15"/>
      <c r="G25" s="15"/>
      <c r="J25" s="57"/>
    </row>
    <row r="26" spans="1:10" ht="18.75">
      <c r="A26" s="15"/>
      <c r="B26" s="15"/>
      <c r="C26" s="15"/>
      <c r="D26" s="15"/>
      <c r="E26" s="15"/>
      <c r="F26" s="15"/>
      <c r="G26" s="15"/>
      <c r="J26" s="57"/>
    </row>
    <row r="27" spans="1:10" ht="18.75">
      <c r="A27" s="15"/>
      <c r="B27" s="15"/>
      <c r="C27" s="15"/>
      <c r="D27" s="15"/>
      <c r="E27" s="15"/>
      <c r="F27" s="15"/>
      <c r="G27" s="15"/>
      <c r="J27" s="57"/>
    </row>
    <row r="28" spans="1:10" ht="18.75">
      <c r="A28" s="15"/>
      <c r="B28" s="15"/>
      <c r="C28" s="15"/>
      <c r="D28" s="15"/>
      <c r="E28" s="15"/>
      <c r="F28" s="15"/>
      <c r="G28" s="15"/>
      <c r="J28" s="57"/>
    </row>
    <row r="29" spans="1:10" ht="18.75">
      <c r="A29" s="15"/>
      <c r="B29" s="15"/>
      <c r="C29" s="15"/>
      <c r="D29" s="15"/>
      <c r="E29" s="15"/>
      <c r="F29" s="15"/>
      <c r="G29" s="15"/>
      <c r="J29" s="57"/>
    </row>
    <row r="30" ht="18.75">
      <c r="J30" s="57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50" sqref="A50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6" t="s">
        <v>8</v>
      </c>
    </row>
    <row r="2" spans="1:7" ht="18.75">
      <c r="A2" s="6"/>
      <c r="B2" s="6"/>
      <c r="C2" s="6"/>
      <c r="D2" s="6"/>
      <c r="E2" s="16" t="s">
        <v>14</v>
      </c>
      <c r="F2" s="1"/>
      <c r="G2" s="1"/>
    </row>
    <row r="3" spans="1:7" ht="18.75">
      <c r="A3" s="6"/>
      <c r="B3" s="6"/>
      <c r="C3" s="6"/>
      <c r="D3" s="6"/>
      <c r="E3" s="17"/>
      <c r="F3" s="1"/>
      <c r="G3" s="1"/>
    </row>
    <row r="4" spans="1:7" ht="18.75">
      <c r="A4" s="6"/>
      <c r="B4" s="6"/>
      <c r="C4" s="6"/>
      <c r="D4" s="6"/>
      <c r="E4" s="17"/>
      <c r="F4" s="1"/>
      <c r="G4" s="1"/>
    </row>
    <row r="5" spans="1:5" ht="18.75">
      <c r="A5" s="59" t="s">
        <v>27</v>
      </c>
      <c r="B5" s="59"/>
      <c r="C5" s="59"/>
      <c r="D5" s="59"/>
      <c r="E5" s="59"/>
    </row>
    <row r="6" spans="1:5" ht="18.75">
      <c r="A6" s="53" t="s">
        <v>28</v>
      </c>
      <c r="B6" s="36"/>
      <c r="C6" s="36"/>
      <c r="D6" s="36"/>
      <c r="E6" s="53" t="s">
        <v>22</v>
      </c>
    </row>
    <row r="7" spans="1:5" ht="37.5">
      <c r="A7" s="12" t="s">
        <v>132</v>
      </c>
      <c r="B7" s="11"/>
      <c r="C7" s="11"/>
      <c r="D7" s="11"/>
      <c r="E7" s="32">
        <f>'[1]I. Фін результат'!$F$7</f>
        <v>214338.90000000002</v>
      </c>
    </row>
    <row r="8" spans="1:5" ht="37.5">
      <c r="A8" s="12" t="s">
        <v>114</v>
      </c>
      <c r="B8" s="11"/>
      <c r="C8" s="11"/>
      <c r="D8" s="11"/>
      <c r="E8" s="32">
        <f>'[1]I. Фін результат'!$E$7</f>
        <v>90349.40000000001</v>
      </c>
    </row>
    <row r="9" spans="1:5" ht="37.5">
      <c r="A9" s="12" t="s">
        <v>29</v>
      </c>
      <c r="B9" s="11"/>
      <c r="C9" s="11"/>
      <c r="D9" s="11"/>
      <c r="E9" s="32">
        <f>E7/E8*100</f>
        <v>237.23334078588238</v>
      </c>
    </row>
    <row r="10" spans="1:5" ht="18.75">
      <c r="A10" s="12" t="s">
        <v>133</v>
      </c>
      <c r="B10" s="11"/>
      <c r="C10" s="11"/>
      <c r="D10" s="11"/>
      <c r="E10" s="32">
        <f>'[1]I. Фін результат'!$F$168</f>
        <v>86272.33885123348</v>
      </c>
    </row>
    <row r="11" spans="1:5" ht="18.75">
      <c r="A11" s="12" t="s">
        <v>115</v>
      </c>
      <c r="B11" s="11"/>
      <c r="C11" s="11"/>
      <c r="D11" s="11"/>
      <c r="E11" s="32">
        <f>'[1]I. Фін результат'!$E$168</f>
        <v>67951</v>
      </c>
    </row>
    <row r="12" spans="1:5" ht="18.75">
      <c r="A12" s="12" t="s">
        <v>30</v>
      </c>
      <c r="B12" s="11"/>
      <c r="C12" s="11"/>
      <c r="D12" s="11"/>
      <c r="E12" s="32">
        <f>E10/E11*100</f>
        <v>126.96257428328278</v>
      </c>
    </row>
    <row r="13" spans="1:5" ht="75">
      <c r="A13" s="12" t="s">
        <v>31</v>
      </c>
      <c r="B13" s="11"/>
      <c r="C13" s="11"/>
      <c r="D13" s="11"/>
      <c r="E13" s="32">
        <f>E9-E12</f>
        <v>110.2707665025996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6" t="s">
        <v>9</v>
      </c>
    </row>
    <row r="17" spans="1:6" ht="18.75">
      <c r="A17" s="6"/>
      <c r="B17" s="6"/>
      <c r="C17" s="6"/>
      <c r="D17" s="6"/>
      <c r="E17" s="16" t="s">
        <v>14</v>
      </c>
      <c r="F17" s="41">
        <v>22</v>
      </c>
    </row>
    <row r="18" spans="1:5" ht="18.75">
      <c r="A18" s="6"/>
      <c r="B18" s="6"/>
      <c r="C18" s="6"/>
      <c r="D18" s="6"/>
      <c r="E18" s="17"/>
    </row>
    <row r="19" spans="1:5" ht="7.5" customHeight="1">
      <c r="A19" s="6"/>
      <c r="B19" s="6"/>
      <c r="C19" s="6"/>
      <c r="D19" s="6"/>
      <c r="E19" s="17"/>
    </row>
    <row r="20" spans="1:5" ht="18.75">
      <c r="A20" s="59" t="s">
        <v>33</v>
      </c>
      <c r="B20" s="59"/>
      <c r="C20" s="59"/>
      <c r="D20" s="59"/>
      <c r="E20" s="59"/>
    </row>
    <row r="21" spans="1:5" ht="18.75">
      <c r="A21" s="53" t="s">
        <v>22</v>
      </c>
      <c r="B21" s="36"/>
      <c r="C21" s="36"/>
      <c r="D21" s="36"/>
      <c r="E21" s="54" t="s">
        <v>117</v>
      </c>
    </row>
    <row r="22" spans="1:5" ht="37.5">
      <c r="A22" s="12" t="s">
        <v>34</v>
      </c>
      <c r="B22" s="11"/>
      <c r="C22" s="11"/>
      <c r="D22" s="11"/>
      <c r="E22" s="35">
        <f>E23+E27</f>
        <v>11337.5</v>
      </c>
    </row>
    <row r="23" spans="1:5" ht="18.75">
      <c r="A23" s="12" t="s">
        <v>35</v>
      </c>
      <c r="B23" s="11"/>
      <c r="C23" s="11"/>
      <c r="D23" s="11"/>
      <c r="E23" s="35">
        <f>E24+E25+E26</f>
        <v>5367.5</v>
      </c>
    </row>
    <row r="24" spans="1:5" ht="18.75">
      <c r="A24" s="18" t="s">
        <v>36</v>
      </c>
      <c r="B24" s="11"/>
      <c r="C24" s="11"/>
      <c r="D24" s="11"/>
      <c r="E24" s="35">
        <v>5367.5</v>
      </c>
    </row>
    <row r="25" spans="1:5" ht="18.75">
      <c r="A25" s="18" t="s">
        <v>37</v>
      </c>
      <c r="B25" s="11"/>
      <c r="C25" s="11"/>
      <c r="D25" s="11"/>
      <c r="E25" s="35"/>
    </row>
    <row r="26" spans="1:5" ht="18.75">
      <c r="A26" s="18" t="s">
        <v>38</v>
      </c>
      <c r="B26" s="11"/>
      <c r="C26" s="11"/>
      <c r="D26" s="11"/>
      <c r="E26" s="35"/>
    </row>
    <row r="27" spans="1:5" ht="18.75">
      <c r="A27" s="18" t="s">
        <v>39</v>
      </c>
      <c r="B27" s="11"/>
      <c r="C27" s="11"/>
      <c r="D27" s="11"/>
      <c r="E27" s="35">
        <f>E28+E29+E30</f>
        <v>5970</v>
      </c>
    </row>
    <row r="28" spans="1:5" ht="18.75">
      <c r="A28" s="18" t="s">
        <v>36</v>
      </c>
      <c r="B28" s="11"/>
      <c r="C28" s="11"/>
      <c r="D28" s="11"/>
      <c r="E28" s="35">
        <v>5970</v>
      </c>
    </row>
    <row r="29" spans="1:5" ht="18.75">
      <c r="A29" s="18" t="s">
        <v>37</v>
      </c>
      <c r="B29" s="11"/>
      <c r="C29" s="11"/>
      <c r="D29" s="11"/>
      <c r="E29" s="35"/>
    </row>
    <row r="30" spans="1:5" ht="18.75">
      <c r="A30" s="18" t="s">
        <v>38</v>
      </c>
      <c r="B30" s="11"/>
      <c r="C30" s="11"/>
      <c r="D30" s="11"/>
      <c r="E30" s="35"/>
    </row>
    <row r="31" spans="1:5" ht="18.75">
      <c r="A31" s="19" t="s">
        <v>40</v>
      </c>
      <c r="B31" s="11"/>
      <c r="C31" s="11"/>
      <c r="D31" s="11"/>
      <c r="E31" s="35">
        <f>E32+E33</f>
        <v>5367.5</v>
      </c>
    </row>
    <row r="32" spans="1:5" ht="18.75">
      <c r="A32" s="20" t="s">
        <v>41</v>
      </c>
      <c r="B32" s="11"/>
      <c r="C32" s="11"/>
      <c r="D32" s="11"/>
      <c r="E32" s="35">
        <v>5367.5</v>
      </c>
    </row>
    <row r="33" spans="1:5" ht="18.75">
      <c r="A33" s="20" t="s">
        <v>66</v>
      </c>
      <c r="B33" s="11"/>
      <c r="C33" s="11"/>
      <c r="D33" s="11"/>
      <c r="E33" s="36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1" sqref="A11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6" t="s">
        <v>8</v>
      </c>
    </row>
    <row r="2" spans="1:7" ht="18.75">
      <c r="A2" s="6"/>
      <c r="B2" s="6"/>
      <c r="C2" s="6"/>
      <c r="D2" s="6"/>
      <c r="E2" s="16" t="s">
        <v>14</v>
      </c>
      <c r="F2" s="1"/>
      <c r="G2" s="1"/>
    </row>
    <row r="3" spans="1:7" ht="18.75">
      <c r="A3" s="6"/>
      <c r="B3" s="6"/>
      <c r="C3" s="6"/>
      <c r="D3" s="6"/>
      <c r="E3" s="17"/>
      <c r="F3" s="1"/>
      <c r="G3" s="1"/>
    </row>
    <row r="4" spans="1:7" ht="18.75">
      <c r="A4" s="6"/>
      <c r="B4" s="6"/>
      <c r="C4" s="6"/>
      <c r="D4" s="6"/>
      <c r="E4" s="17"/>
      <c r="F4" s="1"/>
      <c r="G4" s="1"/>
    </row>
    <row r="5" spans="1:5" ht="18.75">
      <c r="A5" s="59" t="s">
        <v>27</v>
      </c>
      <c r="B5" s="59"/>
      <c r="C5" s="59"/>
      <c r="D5" s="59"/>
      <c r="E5" s="59"/>
    </row>
    <row r="6" spans="1:5" ht="18.75">
      <c r="A6" s="9" t="s">
        <v>28</v>
      </c>
      <c r="B6" s="11"/>
      <c r="C6" s="11"/>
      <c r="D6" s="11"/>
      <c r="E6" s="9" t="s">
        <v>22</v>
      </c>
    </row>
    <row r="7" spans="1:5" ht="56.25">
      <c r="A7" s="12" t="s">
        <v>79</v>
      </c>
      <c r="B7" s="11"/>
      <c r="C7" s="11"/>
      <c r="D7" s="11"/>
      <c r="E7" s="26"/>
    </row>
    <row r="8" spans="1:5" ht="56.25">
      <c r="A8" s="12" t="s">
        <v>92</v>
      </c>
      <c r="B8" s="11"/>
      <c r="C8" s="11"/>
      <c r="D8" s="11"/>
      <c r="E8" s="26"/>
    </row>
    <row r="9" spans="1:5" ht="37.5">
      <c r="A9" s="12" t="s">
        <v>29</v>
      </c>
      <c r="B9" s="11"/>
      <c r="C9" s="11"/>
      <c r="D9" s="11"/>
      <c r="E9" s="26" t="e">
        <f>SUM(E8)/E7*100</f>
        <v>#DIV/0!</v>
      </c>
    </row>
    <row r="10" spans="1:5" ht="37.5">
      <c r="A10" s="12" t="s">
        <v>80</v>
      </c>
      <c r="B10" s="11"/>
      <c r="C10" s="11"/>
      <c r="D10" s="11"/>
      <c r="E10" s="26"/>
    </row>
    <row r="11" spans="1:5" ht="37.5">
      <c r="A11" s="12" t="s">
        <v>81</v>
      </c>
      <c r="B11" s="11"/>
      <c r="C11" s="11"/>
      <c r="D11" s="11"/>
      <c r="E11" s="26"/>
    </row>
    <row r="12" spans="1:5" ht="18.75">
      <c r="A12" s="12" t="s">
        <v>30</v>
      </c>
      <c r="B12" s="11"/>
      <c r="C12" s="11"/>
      <c r="D12" s="11"/>
      <c r="E12" s="26" t="e">
        <f>SUM(E11)/E10*100</f>
        <v>#DIV/0!</v>
      </c>
    </row>
    <row r="13" spans="1:5" ht="75">
      <c r="A13" s="12" t="s">
        <v>31</v>
      </c>
      <c r="B13" s="11"/>
      <c r="C13" s="11"/>
      <c r="D13" s="11"/>
      <c r="E13" s="26" t="e">
        <f>E9-E12</f>
        <v>#DIV/0!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6" t="s">
        <v>9</v>
      </c>
    </row>
    <row r="17" spans="1:5" ht="18.75">
      <c r="A17" s="6"/>
      <c r="B17" s="6"/>
      <c r="C17" s="6"/>
      <c r="D17" s="6"/>
      <c r="E17" s="16" t="s">
        <v>14</v>
      </c>
    </row>
    <row r="18" spans="1:5" ht="18.75">
      <c r="A18" s="6"/>
      <c r="B18" s="6"/>
      <c r="C18" s="6"/>
      <c r="D18" s="6"/>
      <c r="E18" s="17"/>
    </row>
    <row r="19" spans="1:5" ht="7.5" customHeight="1">
      <c r="A19" s="6"/>
      <c r="B19" s="6"/>
      <c r="C19" s="6"/>
      <c r="D19" s="6"/>
      <c r="E19" s="17"/>
    </row>
    <row r="20" spans="1:5" ht="18.75">
      <c r="A20" s="59" t="s">
        <v>33</v>
      </c>
      <c r="B20" s="59"/>
      <c r="C20" s="59"/>
      <c r="D20" s="59"/>
      <c r="E20" s="59"/>
    </row>
    <row r="21" spans="1:5" ht="18.75">
      <c r="A21" s="9" t="s">
        <v>22</v>
      </c>
      <c r="B21" s="11"/>
      <c r="C21" s="11"/>
      <c r="D21" s="11"/>
      <c r="E21" s="10" t="s">
        <v>82</v>
      </c>
    </row>
    <row r="22" spans="1:5" ht="37.5">
      <c r="A22" s="12" t="s">
        <v>34</v>
      </c>
      <c r="B22" s="11"/>
      <c r="C22" s="11"/>
      <c r="D22" s="11"/>
      <c r="E22" s="26"/>
    </row>
    <row r="23" spans="1:5" ht="18.75">
      <c r="A23" s="12" t="s">
        <v>35</v>
      </c>
      <c r="B23" s="11"/>
      <c r="C23" s="11"/>
      <c r="D23" s="11"/>
      <c r="E23" s="26"/>
    </row>
    <row r="24" spans="1:5" ht="18.75">
      <c r="A24" s="18" t="s">
        <v>36</v>
      </c>
      <c r="B24" s="11"/>
      <c r="C24" s="11"/>
      <c r="D24" s="11"/>
      <c r="E24" s="26"/>
    </row>
    <row r="25" spans="1:5" ht="18.75">
      <c r="A25" s="18" t="s">
        <v>37</v>
      </c>
      <c r="B25" s="11"/>
      <c r="C25" s="11"/>
      <c r="D25" s="11"/>
      <c r="E25" s="26"/>
    </row>
    <row r="26" spans="1:5" ht="18.75">
      <c r="A26" s="18" t="s">
        <v>38</v>
      </c>
      <c r="B26" s="11"/>
      <c r="C26" s="11"/>
      <c r="D26" s="11"/>
      <c r="E26" s="26"/>
    </row>
    <row r="27" spans="1:5" ht="18.75">
      <c r="A27" s="18" t="s">
        <v>39</v>
      </c>
      <c r="B27" s="11"/>
      <c r="C27" s="11"/>
      <c r="D27" s="11"/>
      <c r="E27" s="26"/>
    </row>
    <row r="28" spans="1:5" ht="18.75">
      <c r="A28" s="18" t="s">
        <v>36</v>
      </c>
      <c r="B28" s="11"/>
      <c r="C28" s="11"/>
      <c r="D28" s="11"/>
      <c r="E28" s="26"/>
    </row>
    <row r="29" spans="1:5" ht="18.75">
      <c r="A29" s="18" t="s">
        <v>37</v>
      </c>
      <c r="B29" s="11"/>
      <c r="C29" s="11"/>
      <c r="D29" s="11"/>
      <c r="E29" s="26"/>
    </row>
    <row r="30" spans="1:5" ht="18.75">
      <c r="A30" s="18" t="s">
        <v>38</v>
      </c>
      <c r="B30" s="11"/>
      <c r="C30" s="11"/>
      <c r="D30" s="11"/>
      <c r="E30" s="26"/>
    </row>
    <row r="31" spans="1:5" ht="18.75">
      <c r="A31" s="19" t="s">
        <v>40</v>
      </c>
      <c r="B31" s="11"/>
      <c r="C31" s="11"/>
      <c r="D31" s="11"/>
      <c r="E31" s="26"/>
    </row>
    <row r="32" spans="1:5" ht="18.75">
      <c r="A32" s="20" t="s">
        <v>41</v>
      </c>
      <c r="B32" s="11"/>
      <c r="C32" s="11"/>
      <c r="D32" s="11"/>
      <c r="E32" s="26"/>
    </row>
    <row r="33" spans="1:5" ht="18.75">
      <c r="A33" s="20" t="s">
        <v>66</v>
      </c>
      <c r="B33" s="11"/>
      <c r="C33" s="11"/>
      <c r="D33" s="11"/>
      <c r="E33" s="26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9" zoomScaleNormal="79" workbookViewId="0" topLeftCell="A4">
      <selection activeCell="F14" sqref="F14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4.8515625" style="0" customWidth="1"/>
    <col min="10" max="10" width="11.00390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32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6" t="s">
        <v>14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7"/>
    </row>
    <row r="4" spans="1:13" ht="18.75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33" customHeight="1">
      <c r="A5" s="68" t="s">
        <v>22</v>
      </c>
      <c r="B5" s="11"/>
      <c r="C5" s="11"/>
      <c r="D5" s="11"/>
      <c r="E5" s="11"/>
      <c r="F5" s="67" t="s">
        <v>122</v>
      </c>
      <c r="G5" s="67" t="s">
        <v>123</v>
      </c>
      <c r="H5" s="67" t="s">
        <v>134</v>
      </c>
      <c r="I5" s="67" t="s">
        <v>135</v>
      </c>
      <c r="J5" s="67"/>
      <c r="K5" s="67"/>
      <c r="L5" s="66" t="s">
        <v>46</v>
      </c>
      <c r="M5" s="66"/>
    </row>
    <row r="6" spans="1:13" ht="36.75" customHeight="1">
      <c r="A6" s="68"/>
      <c r="B6" s="11"/>
      <c r="C6" s="11"/>
      <c r="D6" s="11"/>
      <c r="E6" s="11"/>
      <c r="F6" s="67"/>
      <c r="G6" s="67"/>
      <c r="H6" s="67"/>
      <c r="I6" s="67" t="s">
        <v>93</v>
      </c>
      <c r="J6" s="67" t="s">
        <v>43</v>
      </c>
      <c r="K6" s="67"/>
      <c r="L6" s="66" t="s">
        <v>141</v>
      </c>
      <c r="M6" s="66" t="s">
        <v>142</v>
      </c>
    </row>
    <row r="7" spans="1:13" ht="73.5" customHeight="1">
      <c r="A7" s="68"/>
      <c r="B7" s="11"/>
      <c r="C7" s="11"/>
      <c r="D7" s="11"/>
      <c r="E7" s="11"/>
      <c r="F7" s="67"/>
      <c r="G7" s="67"/>
      <c r="H7" s="67"/>
      <c r="I7" s="67"/>
      <c r="J7" s="36" t="s">
        <v>44</v>
      </c>
      <c r="K7" s="36" t="s">
        <v>45</v>
      </c>
      <c r="L7" s="66"/>
      <c r="M7" s="66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59</v>
      </c>
      <c r="M8" s="10" t="s">
        <v>60</v>
      </c>
    </row>
    <row r="9" spans="1:13" ht="75">
      <c r="A9" s="12" t="s">
        <v>47</v>
      </c>
      <c r="B9" s="11"/>
      <c r="C9" s="11"/>
      <c r="D9" s="11"/>
      <c r="E9" s="11"/>
      <c r="F9" s="32">
        <f>'[1]I. Фін результат'!$C$7</f>
        <v>61462.700000000004</v>
      </c>
      <c r="G9" s="32">
        <f>'[1]I. Фін результат'!$D$7</f>
        <v>93703.20000000001</v>
      </c>
      <c r="H9" s="32">
        <v>35777.3</v>
      </c>
      <c r="I9" s="48">
        <f>'[1]I. Фін результат'!$F$7</f>
        <v>214338.90000000002</v>
      </c>
      <c r="J9" s="26"/>
      <c r="K9" s="26"/>
      <c r="L9" s="26">
        <f>I9/F9*100</f>
        <v>348.73004277391004</v>
      </c>
      <c r="M9" s="32">
        <f>SUM(I9)/G9*100</f>
        <v>228.74234818021156</v>
      </c>
    </row>
    <row r="10" spans="1:13" ht="56.25">
      <c r="A10" s="12" t="s">
        <v>94</v>
      </c>
      <c r="B10" s="11"/>
      <c r="C10" s="11"/>
      <c r="D10" s="11"/>
      <c r="E10" s="11"/>
      <c r="F10" s="32">
        <v>476</v>
      </c>
      <c r="G10" s="32">
        <v>499</v>
      </c>
      <c r="H10" s="32">
        <v>480</v>
      </c>
      <c r="I10" s="56">
        <f>J10+K10</f>
        <v>496</v>
      </c>
      <c r="J10" s="32">
        <v>73</v>
      </c>
      <c r="K10" s="32">
        <v>423</v>
      </c>
      <c r="L10" s="26">
        <f aca="true" t="shared" si="0" ref="L10:L16">I10/F10*100</f>
        <v>104.20168067226892</v>
      </c>
      <c r="M10" s="32">
        <f aca="true" t="shared" si="1" ref="M10:M16">SUM(I10)/G10*100</f>
        <v>99.39879759519037</v>
      </c>
    </row>
    <row r="11" spans="1:15" ht="75">
      <c r="A11" s="18" t="s">
        <v>67</v>
      </c>
      <c r="B11" s="11"/>
      <c r="C11" s="11"/>
      <c r="D11" s="11"/>
      <c r="E11" s="11"/>
      <c r="F11" s="32">
        <f>F12+F13</f>
        <v>54372.4</v>
      </c>
      <c r="G11" s="32">
        <v>67124.2</v>
      </c>
      <c r="H11" s="32">
        <v>31131</v>
      </c>
      <c r="I11" s="48">
        <f>J11+K11</f>
        <v>85228.79999999999</v>
      </c>
      <c r="J11" s="32">
        <f>'[1]6.1. Інша інфо_1'!$J$16:$K$16+'[1]6.1. Інша інфо_1'!$J$17:$K$17</f>
        <v>11369.099999999999</v>
      </c>
      <c r="K11" s="32">
        <v>73859.7</v>
      </c>
      <c r="L11" s="32">
        <f>I11/F11*100</f>
        <v>156.75011586760928</v>
      </c>
      <c r="M11" s="32">
        <f>SUM(I11)/G11*100</f>
        <v>126.97179258747218</v>
      </c>
      <c r="N11" s="43">
        <v>23</v>
      </c>
      <c r="O11" s="2"/>
    </row>
    <row r="12" spans="1:14" ht="18.75">
      <c r="A12" s="18" t="s">
        <v>49</v>
      </c>
      <c r="B12" s="11"/>
      <c r="C12" s="11"/>
      <c r="D12" s="11"/>
      <c r="E12" s="11"/>
      <c r="F12" s="32">
        <v>26721.2</v>
      </c>
      <c r="G12" s="32">
        <v>32958</v>
      </c>
      <c r="H12" s="32">
        <v>15285.3</v>
      </c>
      <c r="I12" s="49">
        <f>J12+K12</f>
        <v>44112.600000000006</v>
      </c>
      <c r="J12" s="32">
        <v>7921.3</v>
      </c>
      <c r="K12" s="32">
        <v>36191.3</v>
      </c>
      <c r="L12" s="32">
        <f t="shared" si="0"/>
        <v>165.08465188689132</v>
      </c>
      <c r="M12" s="32">
        <f t="shared" si="1"/>
        <v>133.84489350081924</v>
      </c>
      <c r="N12" s="42"/>
    </row>
    <row r="13" spans="1:13" ht="18.75">
      <c r="A13" s="18" t="s">
        <v>48</v>
      </c>
      <c r="B13" s="11"/>
      <c r="C13" s="11"/>
      <c r="D13" s="11"/>
      <c r="E13" s="11"/>
      <c r="F13" s="32">
        <v>27651.2</v>
      </c>
      <c r="G13" s="32">
        <f>G11-G12</f>
        <v>34166.2</v>
      </c>
      <c r="H13" s="32">
        <f>H11-H12</f>
        <v>15845.7</v>
      </c>
      <c r="I13" s="49">
        <f>J13+K13</f>
        <v>41116.19999999999</v>
      </c>
      <c r="J13" s="32">
        <f>J11-J12</f>
        <v>3447.7999999999984</v>
      </c>
      <c r="K13" s="32">
        <f>K11-K12</f>
        <v>37668.399999999994</v>
      </c>
      <c r="L13" s="32">
        <f t="shared" si="0"/>
        <v>148.69589746557108</v>
      </c>
      <c r="M13" s="32">
        <f t="shared" si="1"/>
        <v>120.34174125305124</v>
      </c>
    </row>
    <row r="14" spans="1:13" ht="75">
      <c r="A14" s="18" t="s">
        <v>95</v>
      </c>
      <c r="B14" s="11"/>
      <c r="C14" s="11"/>
      <c r="D14" s="11"/>
      <c r="E14" s="11"/>
      <c r="F14" s="34">
        <f>SUM(F11*1000)/F10/12</f>
        <v>9518.977591036415</v>
      </c>
      <c r="G14" s="34">
        <f>SUM(G11*1000)/G10/12</f>
        <v>11209.786239144958</v>
      </c>
      <c r="H14" s="34">
        <f>SUM(H11*1000)/H10/6</f>
        <v>10809.375</v>
      </c>
      <c r="I14" s="50">
        <f>SUM(I11*1000)/I10/12</f>
        <v>14319.354838709674</v>
      </c>
      <c r="J14" s="34">
        <f>SUM(J11)/J10/12*1000</f>
        <v>12978.424657534246</v>
      </c>
      <c r="K14" s="34">
        <f>SUM(K11)/K10/12*1000</f>
        <v>14550.768321513002</v>
      </c>
      <c r="L14" s="26">
        <f>I14/F14*100</f>
        <v>150.4295466793992</v>
      </c>
      <c r="M14" s="32">
        <f t="shared" si="1"/>
        <v>127.73976713941249</v>
      </c>
    </row>
    <row r="15" spans="1:13" ht="56.25">
      <c r="A15" s="18" t="s">
        <v>50</v>
      </c>
      <c r="B15" s="11"/>
      <c r="C15" s="11"/>
      <c r="D15" s="11"/>
      <c r="E15" s="11"/>
      <c r="F15" s="32">
        <v>0</v>
      </c>
      <c r="G15" s="32">
        <v>0</v>
      </c>
      <c r="H15" s="26">
        <v>0</v>
      </c>
      <c r="I15" s="49">
        <v>0</v>
      </c>
      <c r="J15" s="26">
        <v>0</v>
      </c>
      <c r="K15" s="26">
        <v>0</v>
      </c>
      <c r="L15" s="33" t="e">
        <f>I15/F15*100</f>
        <v>#DIV/0!</v>
      </c>
      <c r="M15" s="33" t="e">
        <f t="shared" si="1"/>
        <v>#DIV/0!</v>
      </c>
    </row>
    <row r="16" spans="1:13" ht="75">
      <c r="A16" s="18" t="s">
        <v>51</v>
      </c>
      <c r="B16" s="11"/>
      <c r="C16" s="11"/>
      <c r="D16" s="11"/>
      <c r="E16" s="11"/>
      <c r="F16" s="26">
        <f>SUM(F9)/F10/12</f>
        <v>10.76027661064426</v>
      </c>
      <c r="G16" s="26">
        <f>SUM(G9)/G10/12</f>
        <v>15.648496993987978</v>
      </c>
      <c r="H16" s="26">
        <f>SUM(H9)/H10/6</f>
        <v>12.422673611111113</v>
      </c>
      <c r="I16" s="49">
        <f>SUM(I9)/I10/12</f>
        <v>36.01123991935484</v>
      </c>
      <c r="J16" s="26">
        <f>SUM(J9)/J10/12</f>
        <v>0</v>
      </c>
      <c r="K16" s="26">
        <f>SUM(K9)/K10/12</f>
        <v>0</v>
      </c>
      <c r="L16" s="26">
        <f t="shared" si="0"/>
        <v>334.6683475007685</v>
      </c>
      <c r="M16" s="26">
        <f t="shared" si="1"/>
        <v>230.12587044743057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11">
    <mergeCell ref="G5:G7"/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1">
      <selection activeCell="H10" sqref="H10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6" t="s">
        <v>32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6" t="s">
        <v>14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7"/>
    </row>
    <row r="4" spans="1:12" ht="18.75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3" customHeight="1">
      <c r="A5" s="68" t="s">
        <v>22</v>
      </c>
      <c r="B5" s="11"/>
      <c r="C5" s="11"/>
      <c r="D5" s="11"/>
      <c r="E5" s="11"/>
      <c r="F5" s="69" t="s">
        <v>83</v>
      </c>
      <c r="G5" s="69" t="s">
        <v>69</v>
      </c>
      <c r="H5" s="66" t="s">
        <v>84</v>
      </c>
      <c r="I5" s="70" t="s">
        <v>43</v>
      </c>
      <c r="J5" s="71"/>
      <c r="K5" s="66" t="s">
        <v>46</v>
      </c>
      <c r="L5" s="66"/>
    </row>
    <row r="6" spans="1:12" ht="36.75" customHeight="1">
      <c r="A6" s="68"/>
      <c r="B6" s="11"/>
      <c r="C6" s="11"/>
      <c r="D6" s="11"/>
      <c r="E6" s="11"/>
      <c r="F6" s="69"/>
      <c r="G6" s="69"/>
      <c r="H6" s="66"/>
      <c r="I6" s="72"/>
      <c r="J6" s="73"/>
      <c r="K6" s="69" t="s">
        <v>86</v>
      </c>
      <c r="L6" s="69" t="s">
        <v>96</v>
      </c>
    </row>
    <row r="7" spans="1:12" ht="108" customHeight="1">
      <c r="A7" s="68"/>
      <c r="B7" s="11"/>
      <c r="C7" s="11"/>
      <c r="D7" s="11"/>
      <c r="E7" s="11"/>
      <c r="F7" s="69"/>
      <c r="G7" s="69"/>
      <c r="H7" s="66"/>
      <c r="I7" s="11" t="s">
        <v>44</v>
      </c>
      <c r="J7" s="11" t="s">
        <v>45</v>
      </c>
      <c r="K7" s="69"/>
      <c r="L7" s="69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85</v>
      </c>
      <c r="I8" s="9">
        <v>5</v>
      </c>
      <c r="J8" s="9">
        <v>6</v>
      </c>
      <c r="K8" s="10" t="s">
        <v>87</v>
      </c>
      <c r="L8" s="10" t="s">
        <v>74</v>
      </c>
    </row>
    <row r="9" spans="1:12" ht="75">
      <c r="A9" s="12" t="s">
        <v>47</v>
      </c>
      <c r="B9" s="11"/>
      <c r="C9" s="11"/>
      <c r="D9" s="11"/>
      <c r="E9" s="11"/>
      <c r="F9" s="26"/>
      <c r="G9" s="26"/>
      <c r="H9" s="26"/>
      <c r="I9" s="26"/>
      <c r="J9" s="26"/>
      <c r="K9" s="26" t="e">
        <f>SUM(H9)/G9*100</f>
        <v>#DIV/0!</v>
      </c>
      <c r="L9" s="26" t="e">
        <f>SUM(H9)/F9*100</f>
        <v>#DIV/0!</v>
      </c>
    </row>
    <row r="10" spans="1:12" ht="56.25">
      <c r="A10" s="12" t="s">
        <v>94</v>
      </c>
      <c r="B10" s="11"/>
      <c r="C10" s="11"/>
      <c r="D10" s="11"/>
      <c r="E10" s="11"/>
      <c r="F10" s="26"/>
      <c r="G10" s="26"/>
      <c r="H10" s="26"/>
      <c r="I10" s="26"/>
      <c r="J10" s="26"/>
      <c r="K10" s="26" t="e">
        <f aca="true" t="shared" si="0" ref="K10:K16">SUM(H10)/G10*100</f>
        <v>#DIV/0!</v>
      </c>
      <c r="L10" s="26" t="e">
        <f aca="true" t="shared" si="1" ref="L10:L16">SUM(H10)/F10*100</f>
        <v>#DIV/0!</v>
      </c>
    </row>
    <row r="11" spans="1:12" ht="75">
      <c r="A11" s="18" t="s">
        <v>67</v>
      </c>
      <c r="B11" s="11"/>
      <c r="C11" s="11"/>
      <c r="D11" s="11"/>
      <c r="E11" s="11"/>
      <c r="F11" s="26"/>
      <c r="G11" s="26"/>
      <c r="H11" s="26"/>
      <c r="I11" s="26"/>
      <c r="J11" s="26"/>
      <c r="K11" s="26" t="e">
        <f t="shared" si="0"/>
        <v>#DIV/0!</v>
      </c>
      <c r="L11" s="26" t="e">
        <f t="shared" si="1"/>
        <v>#DIV/0!</v>
      </c>
    </row>
    <row r="12" spans="1:12" ht="18.75">
      <c r="A12" s="18" t="s">
        <v>49</v>
      </c>
      <c r="B12" s="11"/>
      <c r="C12" s="11"/>
      <c r="D12" s="11"/>
      <c r="E12" s="11"/>
      <c r="F12" s="26"/>
      <c r="G12" s="26"/>
      <c r="H12" s="26"/>
      <c r="I12" s="26"/>
      <c r="J12" s="26"/>
      <c r="K12" s="26" t="e">
        <f t="shared" si="0"/>
        <v>#DIV/0!</v>
      </c>
      <c r="L12" s="26" t="e">
        <f t="shared" si="1"/>
        <v>#DIV/0!</v>
      </c>
    </row>
    <row r="13" spans="1:12" ht="18.75">
      <c r="A13" s="18" t="s">
        <v>48</v>
      </c>
      <c r="B13" s="11"/>
      <c r="C13" s="11"/>
      <c r="D13" s="11"/>
      <c r="E13" s="11"/>
      <c r="F13" s="26"/>
      <c r="G13" s="26"/>
      <c r="H13" s="26"/>
      <c r="I13" s="26"/>
      <c r="J13" s="26"/>
      <c r="K13" s="26" t="e">
        <f t="shared" si="0"/>
        <v>#DIV/0!</v>
      </c>
      <c r="L13" s="26" t="e">
        <f t="shared" si="1"/>
        <v>#DIV/0!</v>
      </c>
    </row>
    <row r="14" spans="1:12" ht="75">
      <c r="A14" s="18" t="s">
        <v>95</v>
      </c>
      <c r="B14" s="11"/>
      <c r="C14" s="11"/>
      <c r="D14" s="11"/>
      <c r="E14" s="11"/>
      <c r="F14" s="26"/>
      <c r="G14" s="26"/>
      <c r="H14" s="26"/>
      <c r="I14" s="26"/>
      <c r="J14" s="26"/>
      <c r="K14" s="26" t="e">
        <f t="shared" si="0"/>
        <v>#DIV/0!</v>
      </c>
      <c r="L14" s="26" t="e">
        <f t="shared" si="1"/>
        <v>#DIV/0!</v>
      </c>
    </row>
    <row r="15" spans="1:12" ht="56.25">
      <c r="A15" s="18" t="s">
        <v>50</v>
      </c>
      <c r="B15" s="11"/>
      <c r="C15" s="11"/>
      <c r="D15" s="11"/>
      <c r="E15" s="11"/>
      <c r="F15" s="26"/>
      <c r="G15" s="26"/>
      <c r="H15" s="26"/>
      <c r="I15" s="26"/>
      <c r="J15" s="26"/>
      <c r="K15" s="26" t="e">
        <f t="shared" si="0"/>
        <v>#DIV/0!</v>
      </c>
      <c r="L15" s="26" t="e">
        <f t="shared" si="1"/>
        <v>#DIV/0!</v>
      </c>
    </row>
    <row r="16" spans="1:12" ht="75">
      <c r="A16" s="18" t="s">
        <v>51</v>
      </c>
      <c r="B16" s="11"/>
      <c r="C16" s="11"/>
      <c r="D16" s="11"/>
      <c r="E16" s="11"/>
      <c r="F16" s="26"/>
      <c r="G16" s="26"/>
      <c r="H16" s="26"/>
      <c r="I16" s="26"/>
      <c r="J16" s="26"/>
      <c r="K16" s="26" t="e">
        <f t="shared" si="0"/>
        <v>#DIV/0!</v>
      </c>
      <c r="L16" s="26" t="e">
        <f t="shared" si="1"/>
        <v>#DIV/0!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N11" sqref="N11"/>
    </sheetView>
  </sheetViews>
  <sheetFormatPr defaultColWidth="9.140625" defaultRowHeight="12.75"/>
  <cols>
    <col min="1" max="1" width="23.28125" style="0" customWidth="1"/>
    <col min="2" max="2" width="0.13671875" style="0" hidden="1" customWidth="1"/>
    <col min="3" max="5" width="9.140625" style="0" hidden="1" customWidth="1"/>
    <col min="6" max="6" width="11.00390625" style="0" customWidth="1"/>
    <col min="7" max="7" width="12.57421875" style="0" customWidth="1"/>
    <col min="8" max="9" width="12.421875" style="0" customWidth="1"/>
    <col min="10" max="10" width="12.57421875" style="0" customWidth="1"/>
    <col min="11" max="11" width="13.140625" style="0" customWidth="1"/>
    <col min="12" max="12" width="13.8515625" style="0" customWidth="1"/>
    <col min="13" max="13" width="9.7109375" style="0" bestFit="1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6" t="s">
        <v>42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14</v>
      </c>
      <c r="L2" s="21"/>
      <c r="M2" s="6"/>
    </row>
    <row r="3" spans="1:13" ht="12.7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0.5" customHeight="1">
      <c r="A4" s="74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6"/>
    </row>
    <row r="5" spans="1:13" ht="24" customHeight="1">
      <c r="A5" s="60"/>
      <c r="B5" s="13"/>
      <c r="C5" s="13"/>
      <c r="D5" s="13"/>
      <c r="E5" s="13"/>
      <c r="F5" s="58" t="s">
        <v>136</v>
      </c>
      <c r="G5" s="58" t="s">
        <v>137</v>
      </c>
      <c r="H5" s="58" t="s">
        <v>138</v>
      </c>
      <c r="I5" s="58" t="s">
        <v>52</v>
      </c>
      <c r="J5" s="58"/>
      <c r="K5" s="58"/>
      <c r="L5" s="58"/>
      <c r="M5" s="6"/>
    </row>
    <row r="6" spans="1:13" ht="27.75" customHeight="1">
      <c r="A6" s="60"/>
      <c r="B6" s="13"/>
      <c r="C6" s="13"/>
      <c r="D6" s="13"/>
      <c r="E6" s="13"/>
      <c r="F6" s="58"/>
      <c r="G6" s="58"/>
      <c r="H6" s="58"/>
      <c r="I6" s="58" t="s">
        <v>0</v>
      </c>
      <c r="J6" s="58" t="s">
        <v>1</v>
      </c>
      <c r="K6" s="58" t="s">
        <v>2</v>
      </c>
      <c r="L6" s="58" t="s">
        <v>3</v>
      </c>
      <c r="M6" s="6"/>
    </row>
    <row r="7" spans="1:13" ht="16.5" customHeight="1">
      <c r="A7" s="60"/>
      <c r="B7" s="13"/>
      <c r="C7" s="13"/>
      <c r="D7" s="13"/>
      <c r="E7" s="13"/>
      <c r="F7" s="58"/>
      <c r="G7" s="58"/>
      <c r="H7" s="58"/>
      <c r="I7" s="58"/>
      <c r="J7" s="58"/>
      <c r="K7" s="58"/>
      <c r="L7" s="58"/>
      <c r="M7" s="6"/>
    </row>
    <row r="8" spans="1:13" ht="18.75" customHeight="1">
      <c r="A8" s="68" t="s">
        <v>98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"/>
    </row>
    <row r="9" spans="1:15" ht="93.75">
      <c r="A9" s="37" t="s">
        <v>53</v>
      </c>
      <c r="B9" s="38"/>
      <c r="C9" s="38"/>
      <c r="D9" s="38"/>
      <c r="E9" s="38"/>
      <c r="F9" s="39">
        <f>F11</f>
        <v>0</v>
      </c>
      <c r="G9" s="39">
        <f>G11</f>
        <v>18997.9</v>
      </c>
      <c r="H9" s="39">
        <f>I9+J9+K9+L9</f>
        <v>19800</v>
      </c>
      <c r="I9" s="39">
        <f>I11</f>
        <v>0</v>
      </c>
      <c r="J9" s="39">
        <f>J11</f>
        <v>19800</v>
      </c>
      <c r="K9" s="39">
        <f>K11</f>
        <v>0</v>
      </c>
      <c r="L9" s="39">
        <f>L11</f>
        <v>0</v>
      </c>
      <c r="M9" s="6"/>
      <c r="O9" s="46"/>
    </row>
    <row r="10" spans="1:13" ht="18.75">
      <c r="A10" s="77" t="s">
        <v>54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6"/>
    </row>
    <row r="11" spans="1:13" ht="80.25" customHeight="1">
      <c r="A11" s="37" t="s">
        <v>55</v>
      </c>
      <c r="B11" s="38"/>
      <c r="C11" s="38"/>
      <c r="D11" s="38"/>
      <c r="E11" s="38"/>
      <c r="F11" s="38">
        <f aca="true" t="shared" si="0" ref="F11:L11">F12+F13+F15+F14</f>
        <v>0</v>
      </c>
      <c r="G11" s="38">
        <f t="shared" si="0"/>
        <v>18997.9</v>
      </c>
      <c r="H11" s="38">
        <f t="shared" si="0"/>
        <v>19800</v>
      </c>
      <c r="I11" s="38">
        <f t="shared" si="0"/>
        <v>0</v>
      </c>
      <c r="J11" s="38">
        <f t="shared" si="0"/>
        <v>19800</v>
      </c>
      <c r="K11" s="38">
        <f t="shared" si="0"/>
        <v>0</v>
      </c>
      <c r="L11" s="38">
        <f t="shared" si="0"/>
        <v>0</v>
      </c>
      <c r="M11" s="45">
        <v>24</v>
      </c>
    </row>
    <row r="12" spans="1:13" ht="163.5" customHeight="1">
      <c r="A12" s="37" t="s">
        <v>140</v>
      </c>
      <c r="B12" s="38"/>
      <c r="C12" s="38"/>
      <c r="D12" s="38"/>
      <c r="E12" s="38"/>
      <c r="F12" s="38"/>
      <c r="G12" s="38"/>
      <c r="H12" s="38"/>
      <c r="I12" s="39"/>
      <c r="J12" s="39"/>
      <c r="K12" s="55"/>
      <c r="L12" s="38"/>
      <c r="M12" s="6"/>
    </row>
    <row r="13" spans="1:13" ht="202.5" customHeight="1">
      <c r="A13" s="37" t="s">
        <v>120</v>
      </c>
      <c r="B13" s="38"/>
      <c r="C13" s="38"/>
      <c r="D13" s="38"/>
      <c r="E13" s="38"/>
      <c r="F13" s="38"/>
      <c r="G13" s="39">
        <v>16797.9</v>
      </c>
      <c r="H13" s="39">
        <f>I13+J13+K13+L13</f>
        <v>0</v>
      </c>
      <c r="I13" s="39"/>
      <c r="J13" s="39"/>
      <c r="K13" s="38"/>
      <c r="L13" s="38"/>
      <c r="M13" s="44"/>
    </row>
    <row r="14" spans="1:13" ht="87.75" customHeight="1">
      <c r="A14" s="37" t="s">
        <v>121</v>
      </c>
      <c r="B14" s="38"/>
      <c r="C14" s="38"/>
      <c r="D14" s="38"/>
      <c r="E14" s="38"/>
      <c r="F14" s="38"/>
      <c r="G14" s="39">
        <v>2200</v>
      </c>
      <c r="H14" s="39">
        <f>I14+J14+K14+L14</f>
        <v>0</v>
      </c>
      <c r="I14" s="39"/>
      <c r="J14" s="39"/>
      <c r="K14" s="38"/>
      <c r="L14" s="38"/>
      <c r="M14" s="44"/>
    </row>
    <row r="15" spans="1:13" ht="133.5" customHeight="1">
      <c r="A15" s="47" t="s">
        <v>139</v>
      </c>
      <c r="B15" s="38"/>
      <c r="C15" s="38"/>
      <c r="D15" s="38"/>
      <c r="E15" s="38"/>
      <c r="F15" s="38"/>
      <c r="G15" s="39"/>
      <c r="H15" s="39">
        <f>I15+J15+K15+L15</f>
        <v>19800</v>
      </c>
      <c r="I15" s="38"/>
      <c r="J15" s="38">
        <v>19800</v>
      </c>
      <c r="K15" s="38"/>
      <c r="L15" s="38"/>
      <c r="M15" s="6"/>
    </row>
    <row r="16" spans="1:13" ht="13.5" customHeight="1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6"/>
    </row>
    <row r="17" spans="1:13" ht="18.75">
      <c r="A17" s="78"/>
      <c r="B17" s="78"/>
      <c r="C17" s="78"/>
      <c r="D17" s="78"/>
      <c r="E17" s="78"/>
      <c r="F17" s="78"/>
      <c r="G17" s="15"/>
      <c r="H17" s="15"/>
      <c r="I17" s="15"/>
      <c r="J17" s="15"/>
      <c r="K17" s="15"/>
      <c r="L17" s="15"/>
      <c r="M17" s="6"/>
    </row>
    <row r="18" spans="1:13" ht="18.75">
      <c r="A18" s="78" t="s">
        <v>11</v>
      </c>
      <c r="B18" s="78"/>
      <c r="C18" s="78"/>
      <c r="D18" s="78"/>
      <c r="E18" s="78"/>
      <c r="F18" s="78"/>
      <c r="G18" s="15"/>
      <c r="H18" s="15" t="s">
        <v>57</v>
      </c>
      <c r="I18" s="15"/>
      <c r="J18" s="15"/>
      <c r="K18" s="15" t="s">
        <v>119</v>
      </c>
      <c r="L18" s="15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4">
    <mergeCell ref="A8:L8"/>
    <mergeCell ref="A10:L10"/>
    <mergeCell ref="A17:F17"/>
    <mergeCell ref="A18:F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Header>&amp;C&amp;"Times New Roman,обычный"&amp;16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2022-01-13T10:24:53Z</cp:lastPrinted>
  <dcterms:created xsi:type="dcterms:W3CDTF">1996-10-08T23:32:33Z</dcterms:created>
  <dcterms:modified xsi:type="dcterms:W3CDTF">2022-02-02T13:55:15Z</dcterms:modified>
  <cp:category/>
  <cp:version/>
  <cp:contentType/>
  <cp:contentStatus/>
</cp:coreProperties>
</file>