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заклади загальної середньої осв" sheetId="1" r:id="rId1"/>
    <sheet name="вечірні класи" sheetId="2" r:id="rId2"/>
    <sheet name="спеціальні" sheetId="3" r:id="rId3"/>
    <sheet name="реабілітаційний центр" sheetId="4" r:id="rId4"/>
  </sheets>
  <definedNames>
    <definedName name="_xlnm.Print_Titles" localSheetId="0">'заклади загальної середньої осв'!$10:$11</definedName>
  </definedNames>
  <calcPr fullCalcOnLoad="1"/>
</workbook>
</file>

<file path=xl/sharedStrings.xml><?xml version="1.0" encoding="utf-8"?>
<sst xmlns="http://schemas.openxmlformats.org/spreadsheetml/2006/main" count="327" uniqueCount="102">
  <si>
    <t>4 клас</t>
  </si>
  <si>
    <t>5 клас</t>
  </si>
  <si>
    <t>6 клас</t>
  </si>
  <si>
    <t>8 клас</t>
  </si>
  <si>
    <t>9 клас</t>
  </si>
  <si>
    <t>10 клас</t>
  </si>
  <si>
    <t>11 клас</t>
  </si>
  <si>
    <t>Разом</t>
  </si>
  <si>
    <t>Кіл - ть класів</t>
  </si>
  <si>
    <t>Кіл - ть учнів</t>
  </si>
  <si>
    <t>ССШ №1</t>
  </si>
  <si>
    <t>ССШ №2</t>
  </si>
  <si>
    <t>ССШ №3</t>
  </si>
  <si>
    <t>СЗОШ №4</t>
  </si>
  <si>
    <t>СЗОШ №5</t>
  </si>
  <si>
    <t>СЗОШ №6</t>
  </si>
  <si>
    <t>СЗОШ №8</t>
  </si>
  <si>
    <t>ССШ № 7</t>
  </si>
  <si>
    <t>ССШ № 9</t>
  </si>
  <si>
    <t>ССШ № 10</t>
  </si>
  <si>
    <t>СЗОШ№12</t>
  </si>
  <si>
    <t>СЗОШ№13</t>
  </si>
  <si>
    <t>СЗОШ№15</t>
  </si>
  <si>
    <t>ССШ № 17</t>
  </si>
  <si>
    <t>СЗОШ№18</t>
  </si>
  <si>
    <t>ССШ № 29</t>
  </si>
  <si>
    <t>ССШ № 30</t>
  </si>
  <si>
    <t>ССШ №25</t>
  </si>
  <si>
    <t>Всього</t>
  </si>
  <si>
    <t xml:space="preserve">Разом </t>
  </si>
  <si>
    <t>ГПД</t>
  </si>
  <si>
    <t>Підготовчий клас</t>
  </si>
  <si>
    <t>1 клас</t>
  </si>
  <si>
    <t>2 клас</t>
  </si>
  <si>
    <t>3 клас</t>
  </si>
  <si>
    <t>7 клас</t>
  </si>
  <si>
    <t>Разом 1 - 4 класи</t>
  </si>
  <si>
    <t>Разом 5 - 9 класів</t>
  </si>
  <si>
    <t>Разом 10 - 11 класи</t>
  </si>
  <si>
    <t>Разом 1 - 11 класи</t>
  </si>
  <si>
    <t>Наповнюваність</t>
  </si>
  <si>
    <t>ВСЬОГО</t>
  </si>
  <si>
    <t>Додаток  1</t>
  </si>
  <si>
    <t>Додаток  3</t>
  </si>
  <si>
    <t>Назва закладу</t>
  </si>
  <si>
    <t>СНВКд/з 16</t>
  </si>
  <si>
    <t>в т.ч. інклюзивні класи</t>
  </si>
  <si>
    <t>до рішення виконавчого комітету</t>
  </si>
  <si>
    <t>в т.ч. спеціальні, інклюзивні класи</t>
  </si>
  <si>
    <t xml:space="preserve">Разом 1 - 11 класи </t>
  </si>
  <si>
    <t>ЗЗСО№19</t>
  </si>
  <si>
    <t>ЗЗСО №21</t>
  </si>
  <si>
    <t>СЗОШ №20</t>
  </si>
  <si>
    <t>СЗОШ №22</t>
  </si>
  <si>
    <t>СЗОШ №23</t>
  </si>
  <si>
    <t>СЗОШ №24</t>
  </si>
  <si>
    <t>СЗОШ №27</t>
  </si>
  <si>
    <t xml:space="preserve">Виховні групи </t>
  </si>
  <si>
    <t>в т.ч. спеціальні</t>
  </si>
  <si>
    <t>Гімназія № 1</t>
  </si>
  <si>
    <t>Піщанська ЗОШ</t>
  </si>
  <si>
    <t>В.Піщанська ЗОШ</t>
  </si>
  <si>
    <t>Сумська класична гімназія</t>
  </si>
  <si>
    <t>ГПД за кошти батьків</t>
  </si>
  <si>
    <t>ЗЗСО№26</t>
  </si>
  <si>
    <t>Кіл - ть груп</t>
  </si>
  <si>
    <t>Кіл - ть груп/класів</t>
  </si>
  <si>
    <t>2/3</t>
  </si>
  <si>
    <t>ССЗСО спеціальна школа СМР</t>
  </si>
  <si>
    <t>ССПШ №31 СМР</t>
  </si>
  <si>
    <t>Комунальна установа Сумська спеціалізована школа І-ІІІ ступенів № 3 ім. генерал - лейтенанта А.Морозова м. Суми, Сумської області</t>
  </si>
  <si>
    <t>Начальник управління освіти і науки</t>
  </si>
  <si>
    <t xml:space="preserve">Начальник управління освіти і науки                                             </t>
  </si>
  <si>
    <t xml:space="preserve"> Мережа класів та контингент учнів у закладах загальної середньої освіти Сумської міської територіальної громади на 2021-2022 навчальний рік </t>
  </si>
  <si>
    <t>від ___________  № ______</t>
  </si>
  <si>
    <t>СПШ № 11</t>
  </si>
  <si>
    <t>СПШ № 14</t>
  </si>
  <si>
    <t>Стецьківка</t>
  </si>
  <si>
    <t>Чернеччина</t>
  </si>
  <si>
    <t>Пушкарівка</t>
  </si>
  <si>
    <t>СПШ № 28</t>
  </si>
  <si>
    <t>СПШ № 32</t>
  </si>
  <si>
    <t>2</t>
  </si>
  <si>
    <t>1/1</t>
  </si>
  <si>
    <t>від ____________ № _______</t>
  </si>
  <si>
    <t>Додаток  4</t>
  </si>
  <si>
    <t>Додаток  2</t>
  </si>
  <si>
    <t>Антоніна ДАНИЛЬЧЕНКО</t>
  </si>
  <si>
    <t>Мережа груп, класів і контингент учнів з вечірньою формою здобуття освіти  на 2021- 2022 навчальний рік</t>
  </si>
  <si>
    <t>Мережа класів і контингент  учнів у спеціальних закладах загальної середньої освіти на 2021 - 2022 навчальний рік</t>
  </si>
  <si>
    <t>7-9 класи</t>
  </si>
  <si>
    <t>10-11 класи</t>
  </si>
  <si>
    <t>7-11 класи</t>
  </si>
  <si>
    <t>Мережа класів і контингент  учнів у навчально - реабілітаційному центрі  на 2021 - 2022 навчальний рік</t>
  </si>
  <si>
    <t>СБНРЦ № 1 СМР</t>
  </si>
  <si>
    <t>ЗАТВЕРДЖЕНО</t>
  </si>
  <si>
    <t>рішенням виконавчого комітету</t>
  </si>
  <si>
    <t>від ____________ № _________</t>
  </si>
  <si>
    <t>від  ________ № ______</t>
  </si>
  <si>
    <t xml:space="preserve">рішенням виконавчого комітету </t>
  </si>
  <si>
    <t xml:space="preserve">      від _____________ № _______</t>
  </si>
  <si>
    <t>рішенням виконавчого комітету                     від ________ № ________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</si>
</sst>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0.0"/>
    <numFmt numFmtId="207" formatCode="0.00000"/>
    <numFmt numFmtId="208" formatCode="0.0000"/>
    <numFmt numFmtId="209" formatCode="0.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71">
    <font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i/>
      <sz val="8"/>
      <name val="Arial Cyr"/>
      <family val="0"/>
    </font>
    <font>
      <sz val="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Arial Cyr"/>
      <family val="0"/>
    </font>
    <font>
      <sz val="8"/>
      <color indexed="17"/>
      <name val="Arial Cyr"/>
      <family val="0"/>
    </font>
    <font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9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0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Arial Cyr"/>
      <family val="0"/>
    </font>
    <font>
      <sz val="8"/>
      <color rgb="FF00B050"/>
      <name val="Arial Cyr"/>
      <family val="0"/>
    </font>
    <font>
      <sz val="8"/>
      <color rgb="FFFF0000"/>
      <name val="Times New Roman"/>
      <family val="1"/>
    </font>
    <font>
      <b/>
      <sz val="8"/>
      <color theme="0"/>
      <name val="Times New Roman"/>
      <family val="1"/>
    </font>
    <font>
      <b/>
      <sz val="8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6" fillId="1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206" fontId="14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textRotation="90" wrapText="1"/>
    </xf>
    <xf numFmtId="0" fontId="11" fillId="36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7" fillId="0" borderId="0" xfId="0" applyFont="1" applyAlignment="1">
      <alignment horizontal="center" vertical="center" wrapText="1"/>
    </xf>
    <xf numFmtId="206" fontId="16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206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wrapText="1"/>
    </xf>
    <xf numFmtId="0" fontId="6" fillId="37" borderId="11" xfId="0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206" fontId="14" fillId="34" borderId="12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206" fontId="17" fillId="34" borderId="13" xfId="0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06" fontId="17" fillId="34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6" fillId="37" borderId="13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206" fontId="15" fillId="33" borderId="13" xfId="0" applyNumberFormat="1" applyFont="1" applyFill="1" applyBorder="1" applyAlignment="1">
      <alignment horizontal="center" vertical="center" textRotation="90" wrapText="1"/>
    </xf>
    <xf numFmtId="206" fontId="15" fillId="33" borderId="12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textRotation="90" wrapText="1"/>
    </xf>
    <xf numFmtId="0" fontId="11" fillId="36" borderId="15" xfId="0" applyFont="1" applyFill="1" applyBorder="1" applyAlignment="1">
      <alignment horizontal="center" vertical="center" textRotation="90" wrapText="1"/>
    </xf>
    <xf numFmtId="0" fontId="11" fillId="36" borderId="16" xfId="0" applyFont="1" applyFill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06" fontId="11" fillId="33" borderId="13" xfId="0" applyNumberFormat="1" applyFont="1" applyFill="1" applyBorder="1" applyAlignment="1">
      <alignment horizontal="center" vertical="center" textRotation="90" wrapText="1"/>
    </xf>
    <xf numFmtId="206" fontId="11" fillId="33" borderId="12" xfId="0" applyNumberFormat="1" applyFont="1" applyFill="1" applyBorder="1" applyAlignment="1">
      <alignment horizontal="center" vertical="center" textRotation="90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tabSelected="1" zoomScale="106" zoomScaleNormal="106" zoomScalePageLayoutView="0" workbookViewId="0" topLeftCell="A1">
      <pane ySplit="1" topLeftCell="A2" activePane="bottomLeft" state="frozen"/>
      <selection pane="topLeft" activeCell="A1" sqref="A1"/>
      <selection pane="bottomLeft" activeCell="W6" sqref="W6"/>
    </sheetView>
  </sheetViews>
  <sheetFormatPr defaultColWidth="9.00390625" defaultRowHeight="12.75"/>
  <cols>
    <col min="1" max="1" width="16.375" style="5" customWidth="1"/>
    <col min="2" max="2" width="4.75390625" style="1" customWidth="1"/>
    <col min="3" max="3" width="4.625" style="1" customWidth="1"/>
    <col min="4" max="4" width="3.625" style="1" customWidth="1"/>
    <col min="5" max="5" width="4.875" style="1" customWidth="1"/>
    <col min="6" max="6" width="4.125" style="1" customWidth="1"/>
    <col min="7" max="7" width="4.25390625" style="1" customWidth="1"/>
    <col min="8" max="8" width="4.00390625" style="1" customWidth="1"/>
    <col min="9" max="9" width="4.375" style="1" customWidth="1"/>
    <col min="10" max="10" width="4.75390625" style="7" customWidth="1"/>
    <col min="11" max="11" width="5.375" style="7" customWidth="1"/>
    <col min="12" max="12" width="4.00390625" style="1" customWidth="1"/>
    <col min="13" max="13" width="4.25390625" style="1" customWidth="1"/>
    <col min="14" max="14" width="3.875" style="1" customWidth="1"/>
    <col min="15" max="15" width="4.375" style="1" customWidth="1"/>
    <col min="16" max="16" width="4.625" style="1" customWidth="1"/>
    <col min="17" max="17" width="4.875" style="1" customWidth="1"/>
    <col min="18" max="18" width="4.375" style="1" customWidth="1"/>
    <col min="19" max="19" width="4.25390625" style="1" customWidth="1"/>
    <col min="20" max="21" width="4.375" style="1" customWidth="1"/>
    <col min="22" max="22" width="4.625" style="1" customWidth="1"/>
    <col min="23" max="23" width="5.875" style="1" customWidth="1"/>
    <col min="24" max="24" width="4.375" style="1" customWidth="1"/>
    <col min="25" max="25" width="4.25390625" style="1" customWidth="1"/>
    <col min="26" max="26" width="3.875" style="1" customWidth="1"/>
    <col min="27" max="27" width="4.75390625" style="1" customWidth="1"/>
    <col min="28" max="28" width="4.25390625" style="1" customWidth="1"/>
    <col min="29" max="29" width="5.25390625" style="1" customWidth="1"/>
    <col min="30" max="30" width="4.625" style="1" customWidth="1"/>
    <col min="31" max="31" width="5.625" style="1" customWidth="1"/>
    <col min="32" max="32" width="5.00390625" style="8" customWidth="1"/>
    <col min="33" max="33" width="4.875" style="1" customWidth="1"/>
    <col min="34" max="34" width="5.00390625" style="1" customWidth="1"/>
    <col min="35" max="35" width="4.75390625" style="1" customWidth="1"/>
    <col min="36" max="36" width="5.125" style="1" customWidth="1"/>
    <col min="37" max="39" width="12.25390625" style="1" hidden="1" customWidth="1"/>
    <col min="40" max="40" width="0" style="1" hidden="1" customWidth="1"/>
    <col min="41" max="16384" width="9.125" style="1" customWidth="1"/>
  </cols>
  <sheetData>
    <row r="1" spans="1:34" s="48" customFormat="1" ht="12" customHeight="1">
      <c r="A1" s="45"/>
      <c r="B1" s="46"/>
      <c r="C1" s="46"/>
      <c r="D1" s="46"/>
      <c r="E1" s="46"/>
      <c r="F1" s="46"/>
      <c r="G1" s="46"/>
      <c r="H1" s="46"/>
      <c r="I1" s="46"/>
      <c r="J1" s="47"/>
      <c r="K1" s="47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27"/>
      <c r="AA1" s="27"/>
      <c r="AB1" s="111" t="s">
        <v>42</v>
      </c>
      <c r="AC1" s="111"/>
      <c r="AD1" s="111"/>
      <c r="AE1" s="111"/>
      <c r="AF1" s="111"/>
      <c r="AG1" s="111"/>
      <c r="AH1" s="111"/>
    </row>
    <row r="2" spans="1:34" s="48" customFormat="1" ht="12" customHeight="1">
      <c r="A2" s="45"/>
      <c r="B2" s="46"/>
      <c r="C2" s="46"/>
      <c r="D2" s="46"/>
      <c r="E2" s="46"/>
      <c r="F2" s="46"/>
      <c r="G2" s="46"/>
      <c r="H2" s="46"/>
      <c r="I2" s="46"/>
      <c r="J2" s="47"/>
      <c r="K2" s="47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27"/>
      <c r="AA2" s="27"/>
      <c r="AB2" s="112" t="s">
        <v>47</v>
      </c>
      <c r="AC2" s="112"/>
      <c r="AD2" s="112"/>
      <c r="AE2" s="112"/>
      <c r="AF2" s="112"/>
      <c r="AG2" s="112"/>
      <c r="AH2" s="112"/>
    </row>
    <row r="3" spans="1:34" s="48" customFormat="1" ht="12" customHeight="1">
      <c r="A3" s="45"/>
      <c r="B3" s="46"/>
      <c r="C3" s="46"/>
      <c r="D3" s="46"/>
      <c r="E3" s="46"/>
      <c r="F3" s="46"/>
      <c r="G3" s="46"/>
      <c r="H3" s="46"/>
      <c r="I3" s="46"/>
      <c r="J3" s="47"/>
      <c r="K3" s="47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27"/>
      <c r="AA3" s="27"/>
      <c r="AB3" s="112" t="s">
        <v>74</v>
      </c>
      <c r="AC3" s="112"/>
      <c r="AD3" s="112"/>
      <c r="AE3" s="112"/>
      <c r="AF3" s="112"/>
      <c r="AG3" s="112"/>
      <c r="AH3" s="112"/>
    </row>
    <row r="4" spans="1:34" s="48" customFormat="1" ht="12" customHeight="1">
      <c r="A4" s="45"/>
      <c r="B4" s="46"/>
      <c r="C4" s="46"/>
      <c r="D4" s="46"/>
      <c r="E4" s="46"/>
      <c r="F4" s="46"/>
      <c r="G4" s="46"/>
      <c r="H4" s="46"/>
      <c r="I4" s="46"/>
      <c r="J4" s="47"/>
      <c r="K4" s="47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27"/>
      <c r="AA4" s="27"/>
      <c r="AB4" s="102"/>
      <c r="AC4" s="102"/>
      <c r="AD4" s="102"/>
      <c r="AE4" s="102"/>
      <c r="AF4" s="102"/>
      <c r="AG4" s="102"/>
      <c r="AH4" s="102"/>
    </row>
    <row r="5" spans="1:34" s="48" customFormat="1" ht="9.75" customHeight="1">
      <c r="A5" s="45"/>
      <c r="B5" s="46"/>
      <c r="C5" s="46"/>
      <c r="D5" s="46"/>
      <c r="E5" s="46"/>
      <c r="F5" s="46"/>
      <c r="G5" s="46"/>
      <c r="H5" s="46"/>
      <c r="I5" s="46"/>
      <c r="J5" s="47"/>
      <c r="K5" s="47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27"/>
      <c r="AA5" s="27"/>
      <c r="AB5" s="111" t="s">
        <v>95</v>
      </c>
      <c r="AC5" s="133"/>
      <c r="AD5" s="133"/>
      <c r="AE5" s="133"/>
      <c r="AF5" s="133"/>
      <c r="AG5" s="133"/>
      <c r="AH5" s="133"/>
    </row>
    <row r="6" spans="1:34" s="48" customFormat="1" ht="30" customHeight="1">
      <c r="A6" s="45"/>
      <c r="B6" s="46"/>
      <c r="C6" s="46"/>
      <c r="D6" s="46"/>
      <c r="E6" s="46"/>
      <c r="F6" s="46"/>
      <c r="G6" s="46"/>
      <c r="H6" s="46"/>
      <c r="I6" s="46"/>
      <c r="J6" s="47"/>
      <c r="K6" s="47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27"/>
      <c r="AA6" s="27"/>
      <c r="AB6" s="112" t="s">
        <v>101</v>
      </c>
      <c r="AC6" s="132"/>
      <c r="AD6" s="132"/>
      <c r="AE6" s="132"/>
      <c r="AF6" s="132"/>
      <c r="AG6" s="132"/>
      <c r="AH6" s="132"/>
    </row>
    <row r="7" spans="1:34" s="48" customFormat="1" ht="1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47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139"/>
      <c r="AC7" s="140"/>
      <c r="AD7" s="140"/>
      <c r="AE7" s="140"/>
      <c r="AF7" s="140"/>
      <c r="AG7" s="140"/>
      <c r="AH7" s="140"/>
    </row>
    <row r="8" spans="1:34" ht="15.75" customHeight="1">
      <c r="A8" s="109" t="s">
        <v>73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</row>
    <row r="9" spans="1:34" ht="15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3"/>
      <c r="AG9" s="34"/>
      <c r="AH9" s="34"/>
    </row>
    <row r="10" spans="1:36" s="4" customFormat="1" ht="29.25" customHeight="1">
      <c r="A10" s="110" t="s">
        <v>44</v>
      </c>
      <c r="B10" s="107" t="s">
        <v>32</v>
      </c>
      <c r="C10" s="107"/>
      <c r="D10" s="107" t="s">
        <v>33</v>
      </c>
      <c r="E10" s="107"/>
      <c r="F10" s="107" t="s">
        <v>34</v>
      </c>
      <c r="G10" s="107"/>
      <c r="H10" s="107" t="s">
        <v>0</v>
      </c>
      <c r="I10" s="107"/>
      <c r="J10" s="108" t="s">
        <v>36</v>
      </c>
      <c r="K10" s="108"/>
      <c r="L10" s="107" t="s">
        <v>1</v>
      </c>
      <c r="M10" s="107"/>
      <c r="N10" s="107" t="s">
        <v>2</v>
      </c>
      <c r="O10" s="107"/>
      <c r="P10" s="107" t="s">
        <v>35</v>
      </c>
      <c r="Q10" s="107"/>
      <c r="R10" s="107" t="s">
        <v>3</v>
      </c>
      <c r="S10" s="107"/>
      <c r="T10" s="107" t="s">
        <v>4</v>
      </c>
      <c r="U10" s="107"/>
      <c r="V10" s="108" t="s">
        <v>37</v>
      </c>
      <c r="W10" s="108"/>
      <c r="X10" s="107" t="s">
        <v>5</v>
      </c>
      <c r="Y10" s="107"/>
      <c r="Z10" s="107" t="s">
        <v>6</v>
      </c>
      <c r="AA10" s="107"/>
      <c r="AB10" s="108" t="s">
        <v>38</v>
      </c>
      <c r="AC10" s="108"/>
      <c r="AD10" s="107" t="s">
        <v>49</v>
      </c>
      <c r="AE10" s="107"/>
      <c r="AF10" s="113" t="s">
        <v>40</v>
      </c>
      <c r="AG10" s="107" t="s">
        <v>30</v>
      </c>
      <c r="AH10" s="107"/>
      <c r="AI10" s="107" t="s">
        <v>63</v>
      </c>
      <c r="AJ10" s="107"/>
    </row>
    <row r="11" spans="1:36" s="6" customFormat="1" ht="60" customHeight="1">
      <c r="A11" s="110"/>
      <c r="B11" s="36" t="s">
        <v>8</v>
      </c>
      <c r="C11" s="36" t="s">
        <v>9</v>
      </c>
      <c r="D11" s="36" t="s">
        <v>8</v>
      </c>
      <c r="E11" s="36" t="s">
        <v>9</v>
      </c>
      <c r="F11" s="36" t="s">
        <v>8</v>
      </c>
      <c r="G11" s="36" t="s">
        <v>9</v>
      </c>
      <c r="H11" s="36" t="s">
        <v>8</v>
      </c>
      <c r="I11" s="36" t="s">
        <v>9</v>
      </c>
      <c r="J11" s="35" t="s">
        <v>8</v>
      </c>
      <c r="K11" s="35" t="s">
        <v>9</v>
      </c>
      <c r="L11" s="36" t="s">
        <v>8</v>
      </c>
      <c r="M11" s="36" t="s">
        <v>9</v>
      </c>
      <c r="N11" s="36" t="s">
        <v>8</v>
      </c>
      <c r="O11" s="36" t="s">
        <v>9</v>
      </c>
      <c r="P11" s="36" t="s">
        <v>8</v>
      </c>
      <c r="Q11" s="36" t="s">
        <v>9</v>
      </c>
      <c r="R11" s="36" t="s">
        <v>8</v>
      </c>
      <c r="S11" s="36" t="s">
        <v>9</v>
      </c>
      <c r="T11" s="36" t="s">
        <v>8</v>
      </c>
      <c r="U11" s="36" t="s">
        <v>9</v>
      </c>
      <c r="V11" s="35" t="s">
        <v>8</v>
      </c>
      <c r="W11" s="35" t="s">
        <v>9</v>
      </c>
      <c r="X11" s="36" t="s">
        <v>8</v>
      </c>
      <c r="Y11" s="36" t="s">
        <v>9</v>
      </c>
      <c r="Z11" s="36" t="s">
        <v>8</v>
      </c>
      <c r="AA11" s="36" t="s">
        <v>9</v>
      </c>
      <c r="AB11" s="35" t="s">
        <v>8</v>
      </c>
      <c r="AC11" s="35" t="s">
        <v>9</v>
      </c>
      <c r="AD11" s="36" t="s">
        <v>8</v>
      </c>
      <c r="AE11" s="36" t="s">
        <v>9</v>
      </c>
      <c r="AF11" s="114"/>
      <c r="AG11" s="36" t="s">
        <v>8</v>
      </c>
      <c r="AH11" s="36" t="s">
        <v>9</v>
      </c>
      <c r="AI11" s="16" t="s">
        <v>8</v>
      </c>
      <c r="AJ11" s="16" t="s">
        <v>9</v>
      </c>
    </row>
    <row r="12" spans="1:36" s="5" customFormat="1" ht="12" customHeight="1">
      <c r="A12" s="83" t="s">
        <v>10</v>
      </c>
      <c r="B12" s="38">
        <v>4</v>
      </c>
      <c r="C12" s="38">
        <v>120</v>
      </c>
      <c r="D12" s="38">
        <v>4</v>
      </c>
      <c r="E12" s="38">
        <v>121</v>
      </c>
      <c r="F12" s="38">
        <v>4</v>
      </c>
      <c r="G12" s="38">
        <v>118</v>
      </c>
      <c r="H12" s="38">
        <v>5</v>
      </c>
      <c r="I12" s="38">
        <v>148</v>
      </c>
      <c r="J12" s="94">
        <f>B12+D12+F12+H12</f>
        <v>17</v>
      </c>
      <c r="K12" s="94">
        <f>C12+E12+G12+I12</f>
        <v>507</v>
      </c>
      <c r="L12" s="38">
        <f>4</f>
        <v>4</v>
      </c>
      <c r="M12" s="38">
        <v>136</v>
      </c>
      <c r="N12" s="38">
        <v>4</v>
      </c>
      <c r="O12" s="38">
        <v>118</v>
      </c>
      <c r="P12" s="38">
        <v>4</v>
      </c>
      <c r="Q12" s="38">
        <v>130</v>
      </c>
      <c r="R12" s="38">
        <v>4</v>
      </c>
      <c r="S12" s="38">
        <v>109</v>
      </c>
      <c r="T12" s="38">
        <v>4</v>
      </c>
      <c r="U12" s="38">
        <v>112</v>
      </c>
      <c r="V12" s="94">
        <f>L12+N12+P12+R12+T12</f>
        <v>20</v>
      </c>
      <c r="W12" s="94">
        <f>M12+O12+Q12+S12+U12</f>
        <v>605</v>
      </c>
      <c r="X12" s="38">
        <v>2</v>
      </c>
      <c r="Y12" s="38">
        <v>56</v>
      </c>
      <c r="Z12" s="38">
        <v>2</v>
      </c>
      <c r="AA12" s="38">
        <v>47</v>
      </c>
      <c r="AB12" s="94">
        <f>X12+Z12</f>
        <v>4</v>
      </c>
      <c r="AC12" s="94">
        <f>Y12+AA12</f>
        <v>103</v>
      </c>
      <c r="AD12" s="82">
        <f aca="true" t="shared" si="0" ref="AD12:AD33">J12+V12+AB12</f>
        <v>41</v>
      </c>
      <c r="AE12" s="82">
        <f aca="true" t="shared" si="1" ref="AE12:AE33">K12+W12+AC12</f>
        <v>1215</v>
      </c>
      <c r="AF12" s="39">
        <f>AE12/AD12</f>
        <v>29.634146341463413</v>
      </c>
      <c r="AG12" s="38">
        <v>3</v>
      </c>
      <c r="AH12" s="38">
        <v>90</v>
      </c>
      <c r="AI12" s="12"/>
      <c r="AJ12" s="12"/>
    </row>
    <row r="13" spans="1:36" s="5" customFormat="1" ht="12" customHeight="1">
      <c r="A13" s="51" t="s">
        <v>46</v>
      </c>
      <c r="B13" s="61"/>
      <c r="C13" s="61"/>
      <c r="D13" s="61"/>
      <c r="E13" s="61"/>
      <c r="F13" s="61"/>
      <c r="G13" s="61"/>
      <c r="H13" s="61"/>
      <c r="I13" s="61"/>
      <c r="J13" s="94">
        <f>B13+D13+F13+H13</f>
        <v>0</v>
      </c>
      <c r="K13" s="94">
        <f>C13+E13+G13+I13</f>
        <v>0</v>
      </c>
      <c r="L13" s="61"/>
      <c r="M13" s="61"/>
      <c r="N13" s="61"/>
      <c r="O13" s="61"/>
      <c r="P13" s="61">
        <v>1</v>
      </c>
      <c r="Q13" s="61">
        <v>1</v>
      </c>
      <c r="R13" s="61"/>
      <c r="S13" s="61"/>
      <c r="T13" s="61"/>
      <c r="U13" s="61"/>
      <c r="V13" s="94">
        <f>L13+N13+P13+R13+T13</f>
        <v>1</v>
      </c>
      <c r="W13" s="94">
        <f>M13+O13+Q13+S13+U13</f>
        <v>1</v>
      </c>
      <c r="X13" s="61"/>
      <c r="Y13" s="61"/>
      <c r="Z13" s="61"/>
      <c r="AA13" s="61"/>
      <c r="AB13" s="94">
        <f>X13+Z13</f>
        <v>0</v>
      </c>
      <c r="AC13" s="94">
        <f>Y13+AA13</f>
        <v>0</v>
      </c>
      <c r="AD13" s="49">
        <f t="shared" si="0"/>
        <v>1</v>
      </c>
      <c r="AE13" s="49">
        <f t="shared" si="1"/>
        <v>1</v>
      </c>
      <c r="AF13" s="39"/>
      <c r="AG13" s="38"/>
      <c r="AH13" s="38"/>
      <c r="AI13" s="12"/>
      <c r="AJ13" s="12"/>
    </row>
    <row r="14" spans="1:36" s="5" customFormat="1" ht="12" customHeight="1">
      <c r="A14" s="83" t="s">
        <v>11</v>
      </c>
      <c r="B14" s="38">
        <v>3</v>
      </c>
      <c r="C14" s="38">
        <v>91</v>
      </c>
      <c r="D14" s="38">
        <v>3</v>
      </c>
      <c r="E14" s="38">
        <v>94</v>
      </c>
      <c r="F14" s="38">
        <v>4</v>
      </c>
      <c r="G14" s="38">
        <v>113</v>
      </c>
      <c r="H14" s="38">
        <v>4</v>
      </c>
      <c r="I14" s="38">
        <v>123</v>
      </c>
      <c r="J14" s="94">
        <f aca="true" t="shared" si="2" ref="J14:K62">B14+D14+F14+H14</f>
        <v>14</v>
      </c>
      <c r="K14" s="94">
        <f t="shared" si="2"/>
        <v>421</v>
      </c>
      <c r="L14" s="38">
        <v>3</v>
      </c>
      <c r="M14" s="38">
        <f>35+32+31</f>
        <v>98</v>
      </c>
      <c r="N14" s="38">
        <v>3</v>
      </c>
      <c r="O14" s="38">
        <v>100</v>
      </c>
      <c r="P14" s="38">
        <v>4</v>
      </c>
      <c r="Q14" s="38">
        <v>133</v>
      </c>
      <c r="R14" s="38">
        <v>4</v>
      </c>
      <c r="S14" s="38">
        <v>114</v>
      </c>
      <c r="T14" s="38">
        <f>3</f>
        <v>3</v>
      </c>
      <c r="U14" s="38">
        <v>92</v>
      </c>
      <c r="V14" s="94">
        <f aca="true" t="shared" si="3" ref="V14:W53">L14+N14+P14+R14+T14</f>
        <v>17</v>
      </c>
      <c r="W14" s="94">
        <f t="shared" si="3"/>
        <v>537</v>
      </c>
      <c r="X14" s="38">
        <v>3</v>
      </c>
      <c r="Y14" s="38">
        <v>82</v>
      </c>
      <c r="Z14" s="38">
        <f>2</f>
        <v>2</v>
      </c>
      <c r="AA14" s="38">
        <v>52</v>
      </c>
      <c r="AB14" s="94">
        <f aca="true" t="shared" si="4" ref="AB14:AC62">X14+Z14</f>
        <v>5</v>
      </c>
      <c r="AC14" s="94">
        <f t="shared" si="4"/>
        <v>134</v>
      </c>
      <c r="AD14" s="82">
        <f t="shared" si="0"/>
        <v>36</v>
      </c>
      <c r="AE14" s="82">
        <f t="shared" si="1"/>
        <v>1092</v>
      </c>
      <c r="AF14" s="39">
        <f>AE14/AD14</f>
        <v>30.333333333333332</v>
      </c>
      <c r="AG14" s="38">
        <v>2</v>
      </c>
      <c r="AH14" s="38">
        <v>60</v>
      </c>
      <c r="AI14" s="12"/>
      <c r="AJ14" s="12"/>
    </row>
    <row r="15" spans="1:36" s="5" customFormat="1" ht="12" customHeight="1">
      <c r="A15" s="51" t="s">
        <v>46</v>
      </c>
      <c r="B15" s="61"/>
      <c r="C15" s="61"/>
      <c r="D15" s="61">
        <v>1</v>
      </c>
      <c r="E15" s="61">
        <v>1</v>
      </c>
      <c r="F15" s="61">
        <v>1</v>
      </c>
      <c r="G15" s="61">
        <v>1</v>
      </c>
      <c r="H15" s="61"/>
      <c r="I15" s="61"/>
      <c r="J15" s="94">
        <f>B15+D15+F15+H15</f>
        <v>2</v>
      </c>
      <c r="K15" s="94">
        <f>C15+E15+G15+I15</f>
        <v>2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94">
        <f>L15+N15+P15+R15+T15</f>
        <v>0</v>
      </c>
      <c r="W15" s="94">
        <f>M15+O15+Q15+S15+U15</f>
        <v>0</v>
      </c>
      <c r="X15" s="61"/>
      <c r="Y15" s="61"/>
      <c r="Z15" s="61"/>
      <c r="AA15" s="61"/>
      <c r="AB15" s="94">
        <f>X15+Z15</f>
        <v>0</v>
      </c>
      <c r="AC15" s="94">
        <f>Y15+AA15</f>
        <v>0</v>
      </c>
      <c r="AD15" s="49">
        <f t="shared" si="0"/>
        <v>2</v>
      </c>
      <c r="AE15" s="49">
        <f t="shared" si="1"/>
        <v>2</v>
      </c>
      <c r="AF15" s="39"/>
      <c r="AG15" s="38"/>
      <c r="AH15" s="38"/>
      <c r="AI15" s="12"/>
      <c r="AJ15" s="12"/>
    </row>
    <row r="16" spans="1:36" s="10" customFormat="1" ht="12" customHeight="1">
      <c r="A16" s="83" t="s">
        <v>12</v>
      </c>
      <c r="B16" s="38">
        <v>1</v>
      </c>
      <c r="C16" s="38">
        <v>22</v>
      </c>
      <c r="D16" s="38">
        <v>1</v>
      </c>
      <c r="E16" s="38">
        <v>21</v>
      </c>
      <c r="F16" s="38">
        <v>1</v>
      </c>
      <c r="G16" s="38">
        <v>24</v>
      </c>
      <c r="H16" s="38">
        <v>1</v>
      </c>
      <c r="I16" s="38">
        <v>18</v>
      </c>
      <c r="J16" s="94">
        <f t="shared" si="2"/>
        <v>4</v>
      </c>
      <c r="K16" s="94">
        <f t="shared" si="2"/>
        <v>85</v>
      </c>
      <c r="L16" s="38">
        <v>1</v>
      </c>
      <c r="M16" s="38">
        <v>25</v>
      </c>
      <c r="N16" s="38">
        <v>1</v>
      </c>
      <c r="O16" s="38">
        <v>24</v>
      </c>
      <c r="P16" s="38">
        <v>1</v>
      </c>
      <c r="Q16" s="38">
        <v>26</v>
      </c>
      <c r="R16" s="38"/>
      <c r="S16" s="38"/>
      <c r="T16" s="38"/>
      <c r="U16" s="38"/>
      <c r="V16" s="94">
        <f t="shared" si="3"/>
        <v>3</v>
      </c>
      <c r="W16" s="94">
        <f t="shared" si="3"/>
        <v>75</v>
      </c>
      <c r="X16" s="38">
        <v>1</v>
      </c>
      <c r="Y16" s="38">
        <v>16</v>
      </c>
      <c r="Z16" s="38">
        <v>1</v>
      </c>
      <c r="AA16" s="38">
        <v>18</v>
      </c>
      <c r="AB16" s="94">
        <f t="shared" si="4"/>
        <v>2</v>
      </c>
      <c r="AC16" s="94">
        <f t="shared" si="4"/>
        <v>34</v>
      </c>
      <c r="AD16" s="82">
        <f t="shared" si="0"/>
        <v>9</v>
      </c>
      <c r="AE16" s="82">
        <f t="shared" si="1"/>
        <v>194</v>
      </c>
      <c r="AF16" s="39">
        <f>AE16/AD16</f>
        <v>21.555555555555557</v>
      </c>
      <c r="AG16" s="38">
        <v>1</v>
      </c>
      <c r="AH16" s="38">
        <v>30</v>
      </c>
      <c r="AI16" s="12"/>
      <c r="AJ16" s="12"/>
    </row>
    <row r="17" spans="1:36" s="10" customFormat="1" ht="12" customHeight="1">
      <c r="A17" s="51" t="s">
        <v>46</v>
      </c>
      <c r="B17" s="61">
        <v>1</v>
      </c>
      <c r="C17" s="61">
        <v>1</v>
      </c>
      <c r="D17" s="61"/>
      <c r="E17" s="61"/>
      <c r="F17" s="61">
        <v>1</v>
      </c>
      <c r="G17" s="61">
        <v>2</v>
      </c>
      <c r="H17" s="61">
        <v>1</v>
      </c>
      <c r="I17" s="61">
        <v>3</v>
      </c>
      <c r="J17" s="94">
        <f>B17+D17+F17+H17</f>
        <v>3</v>
      </c>
      <c r="K17" s="94">
        <f>C17+E17+G17+I17</f>
        <v>6</v>
      </c>
      <c r="L17" s="61">
        <v>1</v>
      </c>
      <c r="M17" s="61">
        <v>2</v>
      </c>
      <c r="N17" s="61">
        <v>1</v>
      </c>
      <c r="O17" s="61">
        <v>1</v>
      </c>
      <c r="P17" s="61">
        <v>1</v>
      </c>
      <c r="Q17" s="61">
        <v>2</v>
      </c>
      <c r="R17" s="61"/>
      <c r="S17" s="61"/>
      <c r="T17" s="61"/>
      <c r="U17" s="61"/>
      <c r="V17" s="94">
        <f t="shared" si="3"/>
        <v>3</v>
      </c>
      <c r="W17" s="94">
        <f t="shared" si="3"/>
        <v>5</v>
      </c>
      <c r="X17" s="61"/>
      <c r="Y17" s="61"/>
      <c r="Z17" s="61"/>
      <c r="AA17" s="61"/>
      <c r="AB17" s="94">
        <f t="shared" si="4"/>
        <v>0</v>
      </c>
      <c r="AC17" s="94">
        <f t="shared" si="4"/>
        <v>0</v>
      </c>
      <c r="AD17" s="49">
        <f t="shared" si="0"/>
        <v>6</v>
      </c>
      <c r="AE17" s="49">
        <f t="shared" si="1"/>
        <v>11</v>
      </c>
      <c r="AF17" s="39"/>
      <c r="AG17" s="38"/>
      <c r="AH17" s="38"/>
      <c r="AI17" s="12"/>
      <c r="AJ17" s="12"/>
    </row>
    <row r="18" spans="1:36" s="5" customFormat="1" ht="12" customHeight="1">
      <c r="A18" s="83" t="s">
        <v>13</v>
      </c>
      <c r="B18" s="38">
        <v>2</v>
      </c>
      <c r="C18" s="38">
        <v>52</v>
      </c>
      <c r="D18" s="38">
        <v>2</v>
      </c>
      <c r="E18" s="38">
        <v>59</v>
      </c>
      <c r="F18" s="38">
        <v>2</v>
      </c>
      <c r="G18" s="38">
        <v>53</v>
      </c>
      <c r="H18" s="38">
        <v>2</v>
      </c>
      <c r="I18" s="38">
        <v>60</v>
      </c>
      <c r="J18" s="94">
        <f t="shared" si="2"/>
        <v>8</v>
      </c>
      <c r="K18" s="94">
        <f t="shared" si="2"/>
        <v>224</v>
      </c>
      <c r="L18" s="38">
        <v>3</v>
      </c>
      <c r="M18" s="38">
        <v>72</v>
      </c>
      <c r="N18" s="38">
        <v>2</v>
      </c>
      <c r="O18" s="38">
        <v>54</v>
      </c>
      <c r="P18" s="38">
        <v>1</v>
      </c>
      <c r="Q18" s="38">
        <v>34</v>
      </c>
      <c r="R18" s="38">
        <v>2</v>
      </c>
      <c r="S18" s="38">
        <v>40</v>
      </c>
      <c r="T18" s="38">
        <v>2</v>
      </c>
      <c r="U18" s="38">
        <v>34</v>
      </c>
      <c r="V18" s="94">
        <f t="shared" si="3"/>
        <v>10</v>
      </c>
      <c r="W18" s="94">
        <f t="shared" si="3"/>
        <v>234</v>
      </c>
      <c r="X18" s="38">
        <v>1</v>
      </c>
      <c r="Y18" s="38">
        <v>18</v>
      </c>
      <c r="Z18" s="38">
        <v>1</v>
      </c>
      <c r="AA18" s="38">
        <v>18</v>
      </c>
      <c r="AB18" s="94">
        <f t="shared" si="4"/>
        <v>2</v>
      </c>
      <c r="AC18" s="94">
        <f t="shared" si="4"/>
        <v>36</v>
      </c>
      <c r="AD18" s="82">
        <f t="shared" si="0"/>
        <v>20</v>
      </c>
      <c r="AE18" s="82">
        <f t="shared" si="1"/>
        <v>494</v>
      </c>
      <c r="AF18" s="39">
        <f>AE18/AD18</f>
        <v>24.7</v>
      </c>
      <c r="AG18" s="38">
        <v>2</v>
      </c>
      <c r="AH18" s="38">
        <v>60</v>
      </c>
      <c r="AI18" s="12"/>
      <c r="AJ18" s="12"/>
    </row>
    <row r="19" spans="1:36" s="5" customFormat="1" ht="12" customHeight="1">
      <c r="A19" s="83" t="s">
        <v>14</v>
      </c>
      <c r="B19" s="38">
        <v>2</v>
      </c>
      <c r="C19" s="38">
        <v>40</v>
      </c>
      <c r="D19" s="38">
        <v>2</v>
      </c>
      <c r="E19" s="38">
        <v>50</v>
      </c>
      <c r="F19" s="38">
        <f>2</f>
        <v>2</v>
      </c>
      <c r="G19" s="38">
        <v>44</v>
      </c>
      <c r="H19" s="38">
        <v>2</v>
      </c>
      <c r="I19" s="38">
        <v>39</v>
      </c>
      <c r="J19" s="94">
        <f t="shared" si="2"/>
        <v>8</v>
      </c>
      <c r="K19" s="94">
        <f t="shared" si="2"/>
        <v>173</v>
      </c>
      <c r="L19" s="38">
        <v>2</v>
      </c>
      <c r="M19" s="38">
        <v>44</v>
      </c>
      <c r="N19" s="38">
        <v>1</v>
      </c>
      <c r="O19" s="38">
        <v>30</v>
      </c>
      <c r="P19" s="38">
        <v>2</v>
      </c>
      <c r="Q19" s="38">
        <v>46</v>
      </c>
      <c r="R19" s="38">
        <v>2</v>
      </c>
      <c r="S19" s="38">
        <v>39</v>
      </c>
      <c r="T19" s="38">
        <v>1</v>
      </c>
      <c r="U19" s="38">
        <v>29</v>
      </c>
      <c r="V19" s="94">
        <f t="shared" si="3"/>
        <v>8</v>
      </c>
      <c r="W19" s="94">
        <f t="shared" si="3"/>
        <v>188</v>
      </c>
      <c r="X19" s="38">
        <v>1</v>
      </c>
      <c r="Y19" s="38">
        <v>22</v>
      </c>
      <c r="Z19" s="38">
        <v>1</v>
      </c>
      <c r="AA19" s="38">
        <v>23</v>
      </c>
      <c r="AB19" s="94">
        <f t="shared" si="4"/>
        <v>2</v>
      </c>
      <c r="AC19" s="94">
        <f t="shared" si="4"/>
        <v>45</v>
      </c>
      <c r="AD19" s="82">
        <f t="shared" si="0"/>
        <v>18</v>
      </c>
      <c r="AE19" s="82">
        <f t="shared" si="1"/>
        <v>406</v>
      </c>
      <c r="AF19" s="39">
        <f>AE19/AD19</f>
        <v>22.555555555555557</v>
      </c>
      <c r="AG19" s="38">
        <v>1</v>
      </c>
      <c r="AH19" s="38">
        <v>30</v>
      </c>
      <c r="AI19" s="12"/>
      <c r="AJ19" s="12"/>
    </row>
    <row r="20" spans="1:36" s="5" customFormat="1" ht="12" customHeight="1">
      <c r="A20" s="51" t="s">
        <v>46</v>
      </c>
      <c r="B20" s="61"/>
      <c r="C20" s="61"/>
      <c r="D20" s="61">
        <v>1</v>
      </c>
      <c r="E20" s="61">
        <v>1</v>
      </c>
      <c r="F20" s="61"/>
      <c r="G20" s="61"/>
      <c r="H20" s="61"/>
      <c r="I20" s="61"/>
      <c r="J20" s="94">
        <f>B20+D20+F20+H20</f>
        <v>1</v>
      </c>
      <c r="K20" s="94">
        <f>C20+E20+G20+I20</f>
        <v>1</v>
      </c>
      <c r="L20" s="61"/>
      <c r="M20" s="61"/>
      <c r="N20" s="61">
        <v>1</v>
      </c>
      <c r="O20" s="61">
        <v>1</v>
      </c>
      <c r="P20" s="61">
        <v>1</v>
      </c>
      <c r="Q20" s="61">
        <v>1</v>
      </c>
      <c r="R20" s="61"/>
      <c r="S20" s="61"/>
      <c r="T20" s="61"/>
      <c r="U20" s="61"/>
      <c r="V20" s="94">
        <f>L20+N20+P20+R20+T20</f>
        <v>2</v>
      </c>
      <c r="W20" s="94">
        <f>M20+O20+Q20+S20+U20</f>
        <v>2</v>
      </c>
      <c r="X20" s="61"/>
      <c r="Y20" s="61"/>
      <c r="Z20" s="61"/>
      <c r="AA20" s="61"/>
      <c r="AB20" s="94">
        <f>X20+Z20</f>
        <v>0</v>
      </c>
      <c r="AC20" s="94">
        <f>Y20+AA20</f>
        <v>0</v>
      </c>
      <c r="AD20" s="49">
        <f t="shared" si="0"/>
        <v>3</v>
      </c>
      <c r="AE20" s="49">
        <f t="shared" si="1"/>
        <v>3</v>
      </c>
      <c r="AF20" s="39"/>
      <c r="AG20" s="38"/>
      <c r="AH20" s="38"/>
      <c r="AI20" s="12"/>
      <c r="AJ20" s="12"/>
    </row>
    <row r="21" spans="1:36" s="5" customFormat="1" ht="11.25" customHeight="1">
      <c r="A21" s="83" t="s">
        <v>15</v>
      </c>
      <c r="B21" s="38">
        <f>5</f>
        <v>5</v>
      </c>
      <c r="C21" s="38">
        <v>155</v>
      </c>
      <c r="D21" s="38">
        <v>5</v>
      </c>
      <c r="E21" s="38">
        <v>155</v>
      </c>
      <c r="F21" s="38">
        <v>5</v>
      </c>
      <c r="G21" s="38">
        <v>151</v>
      </c>
      <c r="H21" s="38">
        <v>5</v>
      </c>
      <c r="I21" s="38">
        <v>161</v>
      </c>
      <c r="J21" s="94">
        <f t="shared" si="2"/>
        <v>20</v>
      </c>
      <c r="K21" s="94">
        <f t="shared" si="2"/>
        <v>622</v>
      </c>
      <c r="L21" s="38">
        <v>5</v>
      </c>
      <c r="M21" s="38">
        <v>140</v>
      </c>
      <c r="N21" s="38">
        <f>4</f>
        <v>4</v>
      </c>
      <c r="O21" s="38">
        <v>114</v>
      </c>
      <c r="P21" s="38">
        <f>4</f>
        <v>4</v>
      </c>
      <c r="Q21" s="38">
        <v>125</v>
      </c>
      <c r="R21" s="38">
        <f>4</f>
        <v>4</v>
      </c>
      <c r="S21" s="38">
        <v>121</v>
      </c>
      <c r="T21" s="38">
        <f>4</f>
        <v>4</v>
      </c>
      <c r="U21" s="38">
        <v>107</v>
      </c>
      <c r="V21" s="94">
        <f t="shared" si="3"/>
        <v>21</v>
      </c>
      <c r="W21" s="94">
        <f t="shared" si="3"/>
        <v>607</v>
      </c>
      <c r="X21" s="38">
        <f>2</f>
        <v>2</v>
      </c>
      <c r="Y21" s="38">
        <v>48</v>
      </c>
      <c r="Z21" s="38">
        <f>2</f>
        <v>2</v>
      </c>
      <c r="AA21" s="38">
        <v>58</v>
      </c>
      <c r="AB21" s="94">
        <f t="shared" si="4"/>
        <v>4</v>
      </c>
      <c r="AC21" s="94">
        <f t="shared" si="4"/>
        <v>106</v>
      </c>
      <c r="AD21" s="82">
        <f t="shared" si="0"/>
        <v>45</v>
      </c>
      <c r="AE21" s="82">
        <f t="shared" si="1"/>
        <v>1335</v>
      </c>
      <c r="AF21" s="39">
        <f>AE21/AD21</f>
        <v>29.666666666666668</v>
      </c>
      <c r="AG21" s="38">
        <v>2</v>
      </c>
      <c r="AH21" s="38">
        <v>60</v>
      </c>
      <c r="AI21" s="12"/>
      <c r="AJ21" s="12"/>
    </row>
    <row r="22" spans="1:36" s="5" customFormat="1" ht="11.25" customHeight="1">
      <c r="A22" s="51" t="s">
        <v>46</v>
      </c>
      <c r="B22" s="61">
        <v>1</v>
      </c>
      <c r="C22" s="61">
        <v>1</v>
      </c>
      <c r="D22" s="61"/>
      <c r="E22" s="61"/>
      <c r="F22" s="61">
        <v>1</v>
      </c>
      <c r="G22" s="61">
        <v>1</v>
      </c>
      <c r="H22" s="61">
        <v>1</v>
      </c>
      <c r="I22" s="61">
        <v>2</v>
      </c>
      <c r="J22" s="94">
        <f>B22+D22+F22+H22</f>
        <v>3</v>
      </c>
      <c r="K22" s="94">
        <f>C22+E22+G22+I22</f>
        <v>4</v>
      </c>
      <c r="L22" s="61"/>
      <c r="M22" s="61"/>
      <c r="N22" s="61">
        <v>1</v>
      </c>
      <c r="O22" s="61">
        <v>1</v>
      </c>
      <c r="P22" s="61"/>
      <c r="Q22" s="61"/>
      <c r="R22" s="61"/>
      <c r="S22" s="61"/>
      <c r="T22" s="61"/>
      <c r="U22" s="61"/>
      <c r="V22" s="94">
        <f>L22+N22+P22+R22+T22</f>
        <v>1</v>
      </c>
      <c r="W22" s="94">
        <f>M22+O22+Q22+S22+U22</f>
        <v>1</v>
      </c>
      <c r="X22" s="61"/>
      <c r="Y22" s="61"/>
      <c r="Z22" s="61"/>
      <c r="AA22" s="61"/>
      <c r="AB22" s="94">
        <f>X22+Z22</f>
        <v>0</v>
      </c>
      <c r="AC22" s="94">
        <f>Y22+AA22</f>
        <v>0</v>
      </c>
      <c r="AD22" s="49">
        <f t="shared" si="0"/>
        <v>4</v>
      </c>
      <c r="AE22" s="49">
        <f t="shared" si="1"/>
        <v>5</v>
      </c>
      <c r="AF22" s="39"/>
      <c r="AG22" s="38"/>
      <c r="AH22" s="38"/>
      <c r="AI22" s="12"/>
      <c r="AJ22" s="12"/>
    </row>
    <row r="23" spans="1:36" s="56" customFormat="1" ht="12" customHeight="1">
      <c r="A23" s="83" t="s">
        <v>17</v>
      </c>
      <c r="B23" s="38">
        <v>7</v>
      </c>
      <c r="C23" s="38">
        <v>183</v>
      </c>
      <c r="D23" s="38">
        <v>6</v>
      </c>
      <c r="E23" s="38">
        <v>172</v>
      </c>
      <c r="F23" s="38">
        <v>7</v>
      </c>
      <c r="G23" s="38">
        <v>215</v>
      </c>
      <c r="H23" s="38">
        <v>7</v>
      </c>
      <c r="I23" s="38">
        <v>217</v>
      </c>
      <c r="J23" s="94">
        <f t="shared" si="2"/>
        <v>27</v>
      </c>
      <c r="K23" s="94">
        <f t="shared" si="2"/>
        <v>787</v>
      </c>
      <c r="L23" s="38">
        <v>8</v>
      </c>
      <c r="M23" s="38">
        <v>224</v>
      </c>
      <c r="N23" s="38">
        <v>7</v>
      </c>
      <c r="O23" s="38">
        <v>209</v>
      </c>
      <c r="P23" s="38">
        <v>8</v>
      </c>
      <c r="Q23" s="38">
        <v>223</v>
      </c>
      <c r="R23" s="38">
        <v>7</v>
      </c>
      <c r="S23" s="38">
        <v>202</v>
      </c>
      <c r="T23" s="38">
        <v>8</v>
      </c>
      <c r="U23" s="38">
        <v>197</v>
      </c>
      <c r="V23" s="94">
        <f t="shared" si="3"/>
        <v>38</v>
      </c>
      <c r="W23" s="94">
        <f t="shared" si="3"/>
        <v>1055</v>
      </c>
      <c r="X23" s="38">
        <v>3</v>
      </c>
      <c r="Y23" s="38">
        <v>84</v>
      </c>
      <c r="Z23" s="38">
        <v>4</v>
      </c>
      <c r="AA23" s="38">
        <v>94</v>
      </c>
      <c r="AB23" s="94">
        <f t="shared" si="4"/>
        <v>7</v>
      </c>
      <c r="AC23" s="94">
        <f t="shared" si="4"/>
        <v>178</v>
      </c>
      <c r="AD23" s="82">
        <f t="shared" si="0"/>
        <v>72</v>
      </c>
      <c r="AE23" s="82">
        <f t="shared" si="1"/>
        <v>2020</v>
      </c>
      <c r="AF23" s="39">
        <f>AE23/AD23</f>
        <v>28.055555555555557</v>
      </c>
      <c r="AG23" s="38">
        <v>4</v>
      </c>
      <c r="AH23" s="38">
        <v>120</v>
      </c>
      <c r="AI23" s="12"/>
      <c r="AJ23" s="12"/>
    </row>
    <row r="24" spans="1:36" s="56" customFormat="1" ht="12" customHeight="1">
      <c r="A24" s="51" t="s">
        <v>46</v>
      </c>
      <c r="B24" s="84">
        <v>1</v>
      </c>
      <c r="C24" s="84">
        <v>1</v>
      </c>
      <c r="D24" s="61">
        <v>1</v>
      </c>
      <c r="E24" s="61">
        <v>1</v>
      </c>
      <c r="F24" s="61">
        <v>1</v>
      </c>
      <c r="G24" s="61">
        <v>1</v>
      </c>
      <c r="H24" s="61"/>
      <c r="I24" s="61"/>
      <c r="J24" s="94">
        <f>D24+F24+H24+B24</f>
        <v>3</v>
      </c>
      <c r="K24" s="94">
        <f>E24+G24+I24+C24</f>
        <v>3</v>
      </c>
      <c r="L24" s="61">
        <v>1</v>
      </c>
      <c r="M24" s="61">
        <v>1</v>
      </c>
      <c r="N24" s="61"/>
      <c r="O24" s="61"/>
      <c r="P24" s="61"/>
      <c r="Q24" s="61"/>
      <c r="R24" s="61"/>
      <c r="S24" s="61"/>
      <c r="T24" s="61"/>
      <c r="U24" s="61"/>
      <c r="V24" s="94">
        <f t="shared" si="3"/>
        <v>1</v>
      </c>
      <c r="W24" s="94">
        <f>M24+O24+Q24+S24+U24</f>
        <v>1</v>
      </c>
      <c r="X24" s="61"/>
      <c r="Y24" s="61"/>
      <c r="Z24" s="61"/>
      <c r="AA24" s="61"/>
      <c r="AB24" s="94">
        <f t="shared" si="4"/>
        <v>0</v>
      </c>
      <c r="AC24" s="94">
        <f>Y24+AA24</f>
        <v>0</v>
      </c>
      <c r="AD24" s="49">
        <f t="shared" si="0"/>
        <v>4</v>
      </c>
      <c r="AE24" s="49">
        <f t="shared" si="1"/>
        <v>4</v>
      </c>
      <c r="AF24" s="39"/>
      <c r="AG24" s="38"/>
      <c r="AH24" s="38"/>
      <c r="AI24" s="12"/>
      <c r="AJ24" s="12"/>
    </row>
    <row r="25" spans="1:36" s="5" customFormat="1" ht="13.5" customHeight="1">
      <c r="A25" s="83" t="s">
        <v>16</v>
      </c>
      <c r="B25" s="38">
        <v>2</v>
      </c>
      <c r="C25" s="38">
        <v>40</v>
      </c>
      <c r="D25" s="38">
        <v>1</v>
      </c>
      <c r="E25" s="38">
        <v>29</v>
      </c>
      <c r="F25" s="38">
        <v>1</v>
      </c>
      <c r="G25" s="38">
        <v>31</v>
      </c>
      <c r="H25" s="38">
        <v>2</v>
      </c>
      <c r="I25" s="38">
        <v>48</v>
      </c>
      <c r="J25" s="94">
        <f t="shared" si="2"/>
        <v>6</v>
      </c>
      <c r="K25" s="94">
        <f t="shared" si="2"/>
        <v>148</v>
      </c>
      <c r="L25" s="38">
        <v>1</v>
      </c>
      <c r="M25" s="38">
        <v>31</v>
      </c>
      <c r="N25" s="38">
        <v>1</v>
      </c>
      <c r="O25" s="38">
        <v>28</v>
      </c>
      <c r="P25" s="38">
        <v>1</v>
      </c>
      <c r="Q25" s="38">
        <v>29</v>
      </c>
      <c r="R25" s="38">
        <v>2</v>
      </c>
      <c r="S25" s="38">
        <v>46</v>
      </c>
      <c r="T25" s="38">
        <v>1</v>
      </c>
      <c r="U25" s="38">
        <v>24</v>
      </c>
      <c r="V25" s="94">
        <f t="shared" si="3"/>
        <v>6</v>
      </c>
      <c r="W25" s="94">
        <f t="shared" si="3"/>
        <v>158</v>
      </c>
      <c r="X25" s="85">
        <v>1</v>
      </c>
      <c r="Y25" s="85">
        <v>25</v>
      </c>
      <c r="Z25" s="85"/>
      <c r="AA25" s="85"/>
      <c r="AB25" s="94">
        <f t="shared" si="4"/>
        <v>1</v>
      </c>
      <c r="AC25" s="94">
        <f t="shared" si="4"/>
        <v>25</v>
      </c>
      <c r="AD25" s="82">
        <f t="shared" si="0"/>
        <v>13</v>
      </c>
      <c r="AE25" s="82">
        <f t="shared" si="1"/>
        <v>331</v>
      </c>
      <c r="AF25" s="39">
        <f>AE25/AD25</f>
        <v>25.46153846153846</v>
      </c>
      <c r="AG25" s="38">
        <v>1</v>
      </c>
      <c r="AH25" s="38">
        <v>30</v>
      </c>
      <c r="AI25" s="12"/>
      <c r="AJ25" s="12"/>
    </row>
    <row r="26" spans="1:36" s="5" customFormat="1" ht="12.75" customHeight="1">
      <c r="A26" s="51" t="s">
        <v>46</v>
      </c>
      <c r="B26" s="84"/>
      <c r="C26" s="84"/>
      <c r="D26" s="49"/>
      <c r="E26" s="49"/>
      <c r="F26" s="49"/>
      <c r="G26" s="49"/>
      <c r="H26" s="49">
        <v>2</v>
      </c>
      <c r="I26" s="49">
        <v>5</v>
      </c>
      <c r="J26" s="94">
        <f>B26+D26+F26+H26</f>
        <v>2</v>
      </c>
      <c r="K26" s="94">
        <f>C26+E26+G26+I26</f>
        <v>5</v>
      </c>
      <c r="L26" s="61"/>
      <c r="M26" s="61"/>
      <c r="N26" s="61">
        <v>1</v>
      </c>
      <c r="O26" s="61">
        <v>2</v>
      </c>
      <c r="P26" s="61">
        <v>1</v>
      </c>
      <c r="Q26" s="61">
        <v>1</v>
      </c>
      <c r="R26" s="61">
        <v>1</v>
      </c>
      <c r="S26" s="61">
        <v>1</v>
      </c>
      <c r="T26" s="61">
        <v>1</v>
      </c>
      <c r="U26" s="61">
        <v>1</v>
      </c>
      <c r="V26" s="94">
        <f t="shared" si="3"/>
        <v>4</v>
      </c>
      <c r="W26" s="94">
        <f>M26+O26+Q26+S26+U26</f>
        <v>5</v>
      </c>
      <c r="X26" s="61"/>
      <c r="Y26" s="61"/>
      <c r="Z26" s="61"/>
      <c r="AA26" s="61"/>
      <c r="AB26" s="94">
        <f>X26+Z26</f>
        <v>0</v>
      </c>
      <c r="AC26" s="94">
        <f t="shared" si="4"/>
        <v>0</v>
      </c>
      <c r="AD26" s="49">
        <f t="shared" si="0"/>
        <v>6</v>
      </c>
      <c r="AE26" s="49">
        <f t="shared" si="1"/>
        <v>10</v>
      </c>
      <c r="AF26" s="57"/>
      <c r="AG26" s="54"/>
      <c r="AH26" s="54"/>
      <c r="AI26" s="12"/>
      <c r="AJ26" s="12"/>
    </row>
    <row r="27" spans="1:36" s="5" customFormat="1" ht="12" customHeight="1">
      <c r="A27" s="83" t="s">
        <v>18</v>
      </c>
      <c r="B27" s="38">
        <v>4</v>
      </c>
      <c r="C27" s="38">
        <v>129</v>
      </c>
      <c r="D27" s="38">
        <v>4</v>
      </c>
      <c r="E27" s="38">
        <v>124</v>
      </c>
      <c r="F27" s="38">
        <v>4</v>
      </c>
      <c r="G27" s="38">
        <v>139</v>
      </c>
      <c r="H27" s="38">
        <v>4</v>
      </c>
      <c r="I27" s="38">
        <v>128</v>
      </c>
      <c r="J27" s="94">
        <f t="shared" si="2"/>
        <v>16</v>
      </c>
      <c r="K27" s="94">
        <f t="shared" si="2"/>
        <v>520</v>
      </c>
      <c r="L27" s="38">
        <v>5</v>
      </c>
      <c r="M27" s="38">
        <v>166</v>
      </c>
      <c r="N27" s="38">
        <v>5</v>
      </c>
      <c r="O27" s="38">
        <v>145</v>
      </c>
      <c r="P27" s="38">
        <v>5</v>
      </c>
      <c r="Q27" s="38">
        <v>156</v>
      </c>
      <c r="R27" s="38">
        <f>4</f>
        <v>4</v>
      </c>
      <c r="S27" s="38">
        <v>122</v>
      </c>
      <c r="T27" s="38">
        <v>4</v>
      </c>
      <c r="U27" s="38">
        <f>32+29+29+28</f>
        <v>118</v>
      </c>
      <c r="V27" s="94">
        <f t="shared" si="3"/>
        <v>23</v>
      </c>
      <c r="W27" s="94">
        <f t="shared" si="3"/>
        <v>707</v>
      </c>
      <c r="X27" s="38">
        <v>2</v>
      </c>
      <c r="Y27" s="38">
        <v>51</v>
      </c>
      <c r="Z27" s="38">
        <v>3</v>
      </c>
      <c r="AA27" s="38">
        <v>84</v>
      </c>
      <c r="AB27" s="94">
        <f>X27+Z27</f>
        <v>5</v>
      </c>
      <c r="AC27" s="94">
        <f t="shared" si="4"/>
        <v>135</v>
      </c>
      <c r="AD27" s="82">
        <f t="shared" si="0"/>
        <v>44</v>
      </c>
      <c r="AE27" s="82">
        <f t="shared" si="1"/>
        <v>1362</v>
      </c>
      <c r="AF27" s="39">
        <f>AE27/AD27</f>
        <v>30.954545454545453</v>
      </c>
      <c r="AG27" s="38">
        <v>2</v>
      </c>
      <c r="AH27" s="38">
        <v>60</v>
      </c>
      <c r="AI27" s="12"/>
      <c r="AJ27" s="12"/>
    </row>
    <row r="28" spans="1:36" s="5" customFormat="1" ht="12" customHeight="1">
      <c r="A28" s="51" t="s">
        <v>46</v>
      </c>
      <c r="B28" s="61">
        <v>1</v>
      </c>
      <c r="C28" s="61">
        <v>1</v>
      </c>
      <c r="D28" s="61"/>
      <c r="E28" s="61"/>
      <c r="F28" s="61">
        <v>1</v>
      </c>
      <c r="G28" s="61">
        <v>1</v>
      </c>
      <c r="H28" s="61"/>
      <c r="I28" s="61"/>
      <c r="J28" s="94">
        <f>B28+D28+F28+H28</f>
        <v>2</v>
      </c>
      <c r="K28" s="94">
        <f>C28+E28+G28+I28</f>
        <v>2</v>
      </c>
      <c r="L28" s="61"/>
      <c r="M28" s="61"/>
      <c r="N28" s="61"/>
      <c r="O28" s="61"/>
      <c r="P28" s="61">
        <v>1</v>
      </c>
      <c r="Q28" s="61">
        <v>1</v>
      </c>
      <c r="R28" s="61"/>
      <c r="S28" s="61"/>
      <c r="T28" s="61"/>
      <c r="U28" s="61"/>
      <c r="V28" s="94">
        <f t="shared" si="3"/>
        <v>1</v>
      </c>
      <c r="W28" s="94">
        <f>M28+O28+Q28+S28+U28</f>
        <v>1</v>
      </c>
      <c r="X28" s="61"/>
      <c r="Y28" s="61"/>
      <c r="Z28" s="61"/>
      <c r="AA28" s="61"/>
      <c r="AB28" s="94">
        <f>X28+Z28</f>
        <v>0</v>
      </c>
      <c r="AC28" s="94">
        <f t="shared" si="4"/>
        <v>0</v>
      </c>
      <c r="AD28" s="49">
        <f t="shared" si="0"/>
        <v>3</v>
      </c>
      <c r="AE28" s="49">
        <f t="shared" si="1"/>
        <v>3</v>
      </c>
      <c r="AF28" s="39"/>
      <c r="AG28" s="38"/>
      <c r="AH28" s="38"/>
      <c r="AI28" s="12"/>
      <c r="AJ28" s="12"/>
    </row>
    <row r="29" spans="1:36" s="5" customFormat="1" ht="12" customHeight="1">
      <c r="A29" s="83" t="s">
        <v>19</v>
      </c>
      <c r="B29" s="38">
        <v>4</v>
      </c>
      <c r="C29" s="38">
        <v>122</v>
      </c>
      <c r="D29" s="38">
        <v>4</v>
      </c>
      <c r="E29" s="38">
        <v>108</v>
      </c>
      <c r="F29" s="38">
        <v>4</v>
      </c>
      <c r="G29" s="38">
        <v>127</v>
      </c>
      <c r="H29" s="38">
        <v>5</v>
      </c>
      <c r="I29" s="38">
        <v>134</v>
      </c>
      <c r="J29" s="94">
        <f t="shared" si="2"/>
        <v>17</v>
      </c>
      <c r="K29" s="94">
        <f t="shared" si="2"/>
        <v>491</v>
      </c>
      <c r="L29" s="38">
        <v>5</v>
      </c>
      <c r="M29" s="38">
        <v>148</v>
      </c>
      <c r="N29" s="38">
        <v>5</v>
      </c>
      <c r="O29" s="38">
        <v>148</v>
      </c>
      <c r="P29" s="38">
        <v>5</v>
      </c>
      <c r="Q29" s="38">
        <v>143</v>
      </c>
      <c r="R29" s="38">
        <v>6</v>
      </c>
      <c r="S29" s="38">
        <v>174</v>
      </c>
      <c r="T29" s="38">
        <f>5</f>
        <v>5</v>
      </c>
      <c r="U29" s="38">
        <v>141</v>
      </c>
      <c r="V29" s="94">
        <f t="shared" si="3"/>
        <v>26</v>
      </c>
      <c r="W29" s="94">
        <f t="shared" si="3"/>
        <v>754</v>
      </c>
      <c r="X29" s="38">
        <v>2</v>
      </c>
      <c r="Y29" s="38">
        <v>63</v>
      </c>
      <c r="Z29" s="38">
        <v>3</v>
      </c>
      <c r="AA29" s="38">
        <v>69</v>
      </c>
      <c r="AB29" s="94">
        <f t="shared" si="4"/>
        <v>5</v>
      </c>
      <c r="AC29" s="94">
        <f t="shared" si="4"/>
        <v>132</v>
      </c>
      <c r="AD29" s="82">
        <f t="shared" si="0"/>
        <v>48</v>
      </c>
      <c r="AE29" s="82">
        <f t="shared" si="1"/>
        <v>1377</v>
      </c>
      <c r="AF29" s="39">
        <f>AE29/AD29</f>
        <v>28.6875</v>
      </c>
      <c r="AG29" s="38">
        <v>3</v>
      </c>
      <c r="AH29" s="38">
        <v>107</v>
      </c>
      <c r="AI29" s="12"/>
      <c r="AJ29" s="12"/>
    </row>
    <row r="30" spans="1:36" s="5" customFormat="1" ht="12" customHeight="1">
      <c r="A30" s="51" t="s">
        <v>46</v>
      </c>
      <c r="B30" s="61"/>
      <c r="C30" s="61"/>
      <c r="D30" s="61"/>
      <c r="E30" s="61"/>
      <c r="F30" s="61"/>
      <c r="G30" s="61"/>
      <c r="H30" s="61"/>
      <c r="I30" s="61"/>
      <c r="J30" s="94">
        <f>B30+D30+F30+H30</f>
        <v>0</v>
      </c>
      <c r="K30" s="94">
        <f>C30+E30+G30+I30</f>
        <v>0</v>
      </c>
      <c r="L30" s="61">
        <v>1</v>
      </c>
      <c r="M30" s="61">
        <v>1</v>
      </c>
      <c r="N30" s="61"/>
      <c r="O30" s="61"/>
      <c r="P30" s="61"/>
      <c r="Q30" s="61"/>
      <c r="R30" s="61"/>
      <c r="S30" s="61"/>
      <c r="T30" s="61"/>
      <c r="U30" s="61"/>
      <c r="V30" s="94">
        <f>L30+N30+P30+R30+T30</f>
        <v>1</v>
      </c>
      <c r="W30" s="94">
        <f>M30+O30+Q30+S30+U30</f>
        <v>1</v>
      </c>
      <c r="X30" s="61"/>
      <c r="Y30" s="61"/>
      <c r="Z30" s="61"/>
      <c r="AA30" s="61"/>
      <c r="AB30" s="94">
        <f>X30+Z30</f>
        <v>0</v>
      </c>
      <c r="AC30" s="94">
        <f>Y30+AA30</f>
        <v>0</v>
      </c>
      <c r="AD30" s="49">
        <f t="shared" si="0"/>
        <v>1</v>
      </c>
      <c r="AE30" s="49">
        <f t="shared" si="1"/>
        <v>1</v>
      </c>
      <c r="AF30" s="39"/>
      <c r="AG30" s="38"/>
      <c r="AH30" s="38"/>
      <c r="AI30" s="12"/>
      <c r="AJ30" s="12"/>
    </row>
    <row r="31" spans="1:36" s="5" customFormat="1" ht="12" customHeight="1">
      <c r="A31" s="83" t="s">
        <v>20</v>
      </c>
      <c r="B31" s="38">
        <v>3</v>
      </c>
      <c r="C31" s="38">
        <v>94</v>
      </c>
      <c r="D31" s="38">
        <f>3</f>
        <v>3</v>
      </c>
      <c r="E31" s="38">
        <v>95</v>
      </c>
      <c r="F31" s="38">
        <f>3</f>
        <v>3</v>
      </c>
      <c r="G31" s="38">
        <v>90</v>
      </c>
      <c r="H31" s="38">
        <f>3</f>
        <v>3</v>
      </c>
      <c r="I31" s="38">
        <v>99</v>
      </c>
      <c r="J31" s="94">
        <f t="shared" si="2"/>
        <v>12</v>
      </c>
      <c r="K31" s="94">
        <f t="shared" si="2"/>
        <v>378</v>
      </c>
      <c r="L31" s="38">
        <v>3</v>
      </c>
      <c r="M31" s="38">
        <v>98</v>
      </c>
      <c r="N31" s="38">
        <v>4</v>
      </c>
      <c r="O31" s="38">
        <v>121</v>
      </c>
      <c r="P31" s="38">
        <v>3</v>
      </c>
      <c r="Q31" s="38">
        <v>98</v>
      </c>
      <c r="R31" s="38">
        <v>3</v>
      </c>
      <c r="S31" s="38">
        <v>91</v>
      </c>
      <c r="T31" s="38">
        <v>2</v>
      </c>
      <c r="U31" s="38">
        <v>64</v>
      </c>
      <c r="V31" s="94">
        <f t="shared" si="3"/>
        <v>15</v>
      </c>
      <c r="W31" s="94">
        <f t="shared" si="3"/>
        <v>472</v>
      </c>
      <c r="X31" s="38">
        <v>1</v>
      </c>
      <c r="Y31" s="38">
        <v>28</v>
      </c>
      <c r="Z31" s="38">
        <v>1</v>
      </c>
      <c r="AA31" s="38">
        <v>29</v>
      </c>
      <c r="AB31" s="94">
        <f t="shared" si="4"/>
        <v>2</v>
      </c>
      <c r="AC31" s="94">
        <f t="shared" si="4"/>
        <v>57</v>
      </c>
      <c r="AD31" s="82">
        <f t="shared" si="0"/>
        <v>29</v>
      </c>
      <c r="AE31" s="82">
        <f t="shared" si="1"/>
        <v>907</v>
      </c>
      <c r="AF31" s="39">
        <f>AE31/AD31</f>
        <v>31.275862068965516</v>
      </c>
      <c r="AG31" s="38">
        <v>2</v>
      </c>
      <c r="AH31" s="38">
        <v>60</v>
      </c>
      <c r="AI31" s="12"/>
      <c r="AJ31" s="12"/>
    </row>
    <row r="32" spans="1:36" s="5" customFormat="1" ht="12" customHeight="1">
      <c r="A32" s="83" t="s">
        <v>21</v>
      </c>
      <c r="B32" s="38">
        <v>2</v>
      </c>
      <c r="C32" s="38">
        <v>56</v>
      </c>
      <c r="D32" s="38">
        <f>2</f>
        <v>2</v>
      </c>
      <c r="E32" s="38">
        <v>60</v>
      </c>
      <c r="F32" s="38">
        <v>2</v>
      </c>
      <c r="G32" s="38">
        <v>56</v>
      </c>
      <c r="H32" s="38">
        <f>2</f>
        <v>2</v>
      </c>
      <c r="I32" s="38">
        <v>56</v>
      </c>
      <c r="J32" s="94">
        <f t="shared" si="2"/>
        <v>8</v>
      </c>
      <c r="K32" s="94">
        <f t="shared" si="2"/>
        <v>228</v>
      </c>
      <c r="L32" s="38">
        <f>2</f>
        <v>2</v>
      </c>
      <c r="M32" s="38">
        <v>48</v>
      </c>
      <c r="N32" s="38">
        <f>2</f>
        <v>2</v>
      </c>
      <c r="O32" s="38">
        <v>54</v>
      </c>
      <c r="P32" s="38">
        <f>2</f>
        <v>2</v>
      </c>
      <c r="Q32" s="38">
        <v>50</v>
      </c>
      <c r="R32" s="38">
        <v>2</v>
      </c>
      <c r="S32" s="38">
        <v>54</v>
      </c>
      <c r="T32" s="38">
        <v>2</v>
      </c>
      <c r="U32" s="38">
        <v>47</v>
      </c>
      <c r="V32" s="94">
        <f t="shared" si="3"/>
        <v>10</v>
      </c>
      <c r="W32" s="94">
        <f t="shared" si="3"/>
        <v>253</v>
      </c>
      <c r="X32" s="38">
        <f>1</f>
        <v>1</v>
      </c>
      <c r="Y32" s="38">
        <v>25</v>
      </c>
      <c r="Z32" s="38">
        <v>1</v>
      </c>
      <c r="AA32" s="38">
        <v>26</v>
      </c>
      <c r="AB32" s="94">
        <f t="shared" si="4"/>
        <v>2</v>
      </c>
      <c r="AC32" s="94">
        <f t="shared" si="4"/>
        <v>51</v>
      </c>
      <c r="AD32" s="82">
        <f t="shared" si="0"/>
        <v>20</v>
      </c>
      <c r="AE32" s="82">
        <f t="shared" si="1"/>
        <v>532</v>
      </c>
      <c r="AF32" s="39">
        <f>AE32/AD32</f>
        <v>26.6</v>
      </c>
      <c r="AG32" s="38">
        <v>1</v>
      </c>
      <c r="AH32" s="38">
        <v>30</v>
      </c>
      <c r="AI32" s="12"/>
      <c r="AJ32" s="12"/>
    </row>
    <row r="33" spans="1:36" s="5" customFormat="1" ht="12" customHeight="1">
      <c r="A33" s="51" t="s">
        <v>46</v>
      </c>
      <c r="B33" s="61"/>
      <c r="C33" s="61"/>
      <c r="D33" s="61"/>
      <c r="E33" s="61"/>
      <c r="F33" s="61">
        <v>1</v>
      </c>
      <c r="G33" s="61">
        <v>1</v>
      </c>
      <c r="H33" s="61">
        <v>1</v>
      </c>
      <c r="I33" s="61">
        <v>2</v>
      </c>
      <c r="J33" s="94">
        <f>B33+D33+F33+H33</f>
        <v>2</v>
      </c>
      <c r="K33" s="94">
        <f>C33+E33+G33+I33</f>
        <v>3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94">
        <f t="shared" si="3"/>
        <v>0</v>
      </c>
      <c r="W33" s="94">
        <f t="shared" si="3"/>
        <v>0</v>
      </c>
      <c r="X33" s="61"/>
      <c r="Y33" s="61"/>
      <c r="Z33" s="61"/>
      <c r="AA33" s="61"/>
      <c r="AB33" s="94">
        <f t="shared" si="4"/>
        <v>0</v>
      </c>
      <c r="AC33" s="94">
        <f>Y33+AA33</f>
        <v>0</v>
      </c>
      <c r="AD33" s="49">
        <f t="shared" si="0"/>
        <v>2</v>
      </c>
      <c r="AE33" s="49">
        <f t="shared" si="1"/>
        <v>3</v>
      </c>
      <c r="AF33" s="39"/>
      <c r="AG33" s="38"/>
      <c r="AH33" s="38"/>
      <c r="AI33" s="12"/>
      <c r="AJ33" s="12"/>
    </row>
    <row r="34" spans="1:36" s="5" customFormat="1" ht="12" customHeight="1">
      <c r="A34" s="83" t="s">
        <v>22</v>
      </c>
      <c r="B34" s="38">
        <v>3</v>
      </c>
      <c r="C34" s="38">
        <v>79</v>
      </c>
      <c r="D34" s="38">
        <v>4</v>
      </c>
      <c r="E34" s="38">
        <f>22+29+28+26</f>
        <v>105</v>
      </c>
      <c r="F34" s="38">
        <v>4</v>
      </c>
      <c r="G34" s="38">
        <v>107</v>
      </c>
      <c r="H34" s="38">
        <v>5</v>
      </c>
      <c r="I34" s="38">
        <v>137</v>
      </c>
      <c r="J34" s="94">
        <f t="shared" si="2"/>
        <v>16</v>
      </c>
      <c r="K34" s="94">
        <f t="shared" si="2"/>
        <v>428</v>
      </c>
      <c r="L34" s="38">
        <v>4</v>
      </c>
      <c r="M34" s="38">
        <v>129</v>
      </c>
      <c r="N34" s="38">
        <v>3</v>
      </c>
      <c r="O34" s="38">
        <v>89</v>
      </c>
      <c r="P34" s="38">
        <v>4</v>
      </c>
      <c r="Q34" s="38">
        <v>96</v>
      </c>
      <c r="R34" s="38">
        <v>4</v>
      </c>
      <c r="S34" s="38">
        <v>111</v>
      </c>
      <c r="T34" s="38">
        <v>4</v>
      </c>
      <c r="U34" s="38">
        <v>106</v>
      </c>
      <c r="V34" s="94">
        <f t="shared" si="3"/>
        <v>19</v>
      </c>
      <c r="W34" s="94">
        <f t="shared" si="3"/>
        <v>531</v>
      </c>
      <c r="X34" s="38">
        <v>2</v>
      </c>
      <c r="Y34" s="38">
        <v>42</v>
      </c>
      <c r="Z34" s="38">
        <v>2</v>
      </c>
      <c r="AA34" s="38">
        <v>44</v>
      </c>
      <c r="AB34" s="94">
        <f t="shared" si="4"/>
        <v>4</v>
      </c>
      <c r="AC34" s="94">
        <f t="shared" si="4"/>
        <v>86</v>
      </c>
      <c r="AD34" s="82">
        <f aca="true" t="shared" si="5" ref="AD34:AD55">J34+V34+AB34</f>
        <v>39</v>
      </c>
      <c r="AE34" s="82">
        <f aca="true" t="shared" si="6" ref="AE34:AE55">K34+W34+AC34</f>
        <v>1045</v>
      </c>
      <c r="AF34" s="39">
        <f>AE34/AD34</f>
        <v>26.794871794871796</v>
      </c>
      <c r="AG34" s="38">
        <v>3</v>
      </c>
      <c r="AH34" s="38">
        <v>90</v>
      </c>
      <c r="AI34" s="12"/>
      <c r="AJ34" s="12"/>
    </row>
    <row r="35" spans="1:36" s="5" customFormat="1" ht="12" customHeight="1">
      <c r="A35" s="83" t="s">
        <v>23</v>
      </c>
      <c r="B35" s="38">
        <v>6</v>
      </c>
      <c r="C35" s="38">
        <v>180</v>
      </c>
      <c r="D35" s="38">
        <v>6</v>
      </c>
      <c r="E35" s="38">
        <v>171</v>
      </c>
      <c r="F35" s="38">
        <v>7</v>
      </c>
      <c r="G35" s="38">
        <v>192</v>
      </c>
      <c r="H35" s="38">
        <v>7</v>
      </c>
      <c r="I35" s="38">
        <v>210</v>
      </c>
      <c r="J35" s="94">
        <f t="shared" si="2"/>
        <v>26</v>
      </c>
      <c r="K35" s="94">
        <f t="shared" si="2"/>
        <v>753</v>
      </c>
      <c r="L35" s="38">
        <v>5</v>
      </c>
      <c r="M35" s="38">
        <v>150</v>
      </c>
      <c r="N35" s="38">
        <v>5</v>
      </c>
      <c r="O35" s="38">
        <v>155</v>
      </c>
      <c r="P35" s="38">
        <v>6</v>
      </c>
      <c r="Q35" s="38">
        <v>171</v>
      </c>
      <c r="R35" s="38">
        <v>6</v>
      </c>
      <c r="S35" s="38">
        <v>170</v>
      </c>
      <c r="T35" s="38">
        <v>5</v>
      </c>
      <c r="U35" s="38">
        <v>131</v>
      </c>
      <c r="V35" s="94">
        <f t="shared" si="3"/>
        <v>27</v>
      </c>
      <c r="W35" s="94">
        <f>M35+O35+Q35+S35+U35</f>
        <v>777</v>
      </c>
      <c r="X35" s="38">
        <v>2</v>
      </c>
      <c r="Y35" s="38">
        <v>62</v>
      </c>
      <c r="Z35" s="38">
        <f>2</f>
        <v>2</v>
      </c>
      <c r="AA35" s="38">
        <v>61</v>
      </c>
      <c r="AB35" s="94">
        <f t="shared" si="4"/>
        <v>4</v>
      </c>
      <c r="AC35" s="94">
        <f t="shared" si="4"/>
        <v>123</v>
      </c>
      <c r="AD35" s="82">
        <f t="shared" si="5"/>
        <v>57</v>
      </c>
      <c r="AE35" s="82">
        <f t="shared" si="6"/>
        <v>1653</v>
      </c>
      <c r="AF35" s="39">
        <f>AE35/AD35</f>
        <v>29</v>
      </c>
      <c r="AG35" s="38">
        <v>4</v>
      </c>
      <c r="AH35" s="38">
        <v>120</v>
      </c>
      <c r="AI35" s="12"/>
      <c r="AJ35" s="12"/>
    </row>
    <row r="36" spans="1:36" s="5" customFormat="1" ht="12.75" customHeight="1">
      <c r="A36" s="51" t="s">
        <v>46</v>
      </c>
      <c r="B36" s="61"/>
      <c r="C36" s="61"/>
      <c r="D36" s="61">
        <v>1</v>
      </c>
      <c r="E36" s="61">
        <v>2</v>
      </c>
      <c r="F36" s="61">
        <v>1</v>
      </c>
      <c r="G36" s="61">
        <v>1</v>
      </c>
      <c r="H36" s="61"/>
      <c r="I36" s="61"/>
      <c r="J36" s="94">
        <f>B36+D36+F36+H36</f>
        <v>2</v>
      </c>
      <c r="K36" s="94">
        <f>C36+E36+G36+I36</f>
        <v>3</v>
      </c>
      <c r="L36" s="61">
        <v>1</v>
      </c>
      <c r="M36" s="61">
        <v>2</v>
      </c>
      <c r="N36" s="61"/>
      <c r="O36" s="61"/>
      <c r="P36" s="61"/>
      <c r="Q36" s="61"/>
      <c r="R36" s="61">
        <v>1</v>
      </c>
      <c r="S36" s="61">
        <v>1</v>
      </c>
      <c r="T36" s="61"/>
      <c r="U36" s="61"/>
      <c r="V36" s="94">
        <f t="shared" si="3"/>
        <v>2</v>
      </c>
      <c r="W36" s="94">
        <f>M36+O36+Q36+S36+U36</f>
        <v>3</v>
      </c>
      <c r="X36" s="61"/>
      <c r="Y36" s="61"/>
      <c r="Z36" s="61"/>
      <c r="AA36" s="61"/>
      <c r="AB36" s="94">
        <f>X36+Z36</f>
        <v>0</v>
      </c>
      <c r="AC36" s="94">
        <f>Y36+AA36</f>
        <v>0</v>
      </c>
      <c r="AD36" s="97">
        <f t="shared" si="5"/>
        <v>4</v>
      </c>
      <c r="AE36" s="97">
        <f t="shared" si="6"/>
        <v>6</v>
      </c>
      <c r="AF36" s="39"/>
      <c r="AG36" s="38"/>
      <c r="AH36" s="38"/>
      <c r="AI36" s="12"/>
      <c r="AJ36" s="12"/>
    </row>
    <row r="37" spans="1:36" s="5" customFormat="1" ht="12" customHeight="1">
      <c r="A37" s="83" t="s">
        <v>24</v>
      </c>
      <c r="B37" s="38">
        <v>4</v>
      </c>
      <c r="C37" s="38">
        <v>114</v>
      </c>
      <c r="D37" s="38">
        <v>4</v>
      </c>
      <c r="E37" s="38">
        <v>113</v>
      </c>
      <c r="F37" s="38">
        <f>4</f>
        <v>4</v>
      </c>
      <c r="G37" s="38">
        <v>127</v>
      </c>
      <c r="H37" s="38">
        <f>4</f>
        <v>4</v>
      </c>
      <c r="I37" s="38">
        <v>122</v>
      </c>
      <c r="J37" s="94">
        <f t="shared" si="2"/>
        <v>16</v>
      </c>
      <c r="K37" s="94">
        <f t="shared" si="2"/>
        <v>476</v>
      </c>
      <c r="L37" s="38">
        <v>4</v>
      </c>
      <c r="M37" s="38">
        <v>115</v>
      </c>
      <c r="N37" s="38">
        <v>4</v>
      </c>
      <c r="O37" s="38">
        <v>108</v>
      </c>
      <c r="P37" s="38">
        <v>4</v>
      </c>
      <c r="Q37" s="38">
        <v>109</v>
      </c>
      <c r="R37" s="38">
        <v>4</v>
      </c>
      <c r="S37" s="38">
        <v>123</v>
      </c>
      <c r="T37" s="38">
        <v>4</v>
      </c>
      <c r="U37" s="38">
        <v>108</v>
      </c>
      <c r="V37" s="94">
        <f t="shared" si="3"/>
        <v>20</v>
      </c>
      <c r="W37" s="94">
        <f t="shared" si="3"/>
        <v>563</v>
      </c>
      <c r="X37" s="38">
        <v>2</v>
      </c>
      <c r="Y37" s="38">
        <v>46</v>
      </c>
      <c r="Z37" s="38">
        <v>2</v>
      </c>
      <c r="AA37" s="38">
        <v>45</v>
      </c>
      <c r="AB37" s="94">
        <f t="shared" si="4"/>
        <v>4</v>
      </c>
      <c r="AC37" s="94">
        <f t="shared" si="4"/>
        <v>91</v>
      </c>
      <c r="AD37" s="82">
        <f t="shared" si="5"/>
        <v>40</v>
      </c>
      <c r="AE37" s="82">
        <f t="shared" si="6"/>
        <v>1130</v>
      </c>
      <c r="AF37" s="39">
        <f>AE37/AD37</f>
        <v>28.25</v>
      </c>
      <c r="AG37" s="38">
        <v>2</v>
      </c>
      <c r="AH37" s="38">
        <v>60</v>
      </c>
      <c r="AI37" s="12"/>
      <c r="AJ37" s="12"/>
    </row>
    <row r="38" spans="1:36" s="5" customFormat="1" ht="13.5" customHeight="1">
      <c r="A38" s="51" t="s">
        <v>46</v>
      </c>
      <c r="B38" s="61"/>
      <c r="C38" s="61"/>
      <c r="D38" s="61">
        <v>1</v>
      </c>
      <c r="E38" s="61">
        <v>1</v>
      </c>
      <c r="F38" s="61">
        <v>1</v>
      </c>
      <c r="G38" s="61">
        <v>2</v>
      </c>
      <c r="H38" s="61">
        <v>1</v>
      </c>
      <c r="I38" s="61">
        <v>2</v>
      </c>
      <c r="J38" s="94">
        <f>B38+D38+F38+H38</f>
        <v>3</v>
      </c>
      <c r="K38" s="94">
        <f>C38+E38+G38+I38</f>
        <v>5</v>
      </c>
      <c r="L38" s="61"/>
      <c r="M38" s="61"/>
      <c r="N38" s="61">
        <v>1</v>
      </c>
      <c r="O38" s="61">
        <v>1</v>
      </c>
      <c r="P38" s="61"/>
      <c r="Q38" s="61"/>
      <c r="R38" s="61"/>
      <c r="S38" s="61"/>
      <c r="T38" s="61">
        <v>1</v>
      </c>
      <c r="U38" s="61">
        <v>2</v>
      </c>
      <c r="V38" s="94">
        <f t="shared" si="3"/>
        <v>2</v>
      </c>
      <c r="W38" s="94">
        <f t="shared" si="3"/>
        <v>3</v>
      </c>
      <c r="X38" s="61"/>
      <c r="Y38" s="61"/>
      <c r="Z38" s="61"/>
      <c r="AA38" s="61"/>
      <c r="AB38" s="94">
        <f>X38+Z38</f>
        <v>0</v>
      </c>
      <c r="AC38" s="94">
        <f>Y38+AA38</f>
        <v>0</v>
      </c>
      <c r="AD38" s="97">
        <f t="shared" si="5"/>
        <v>5</v>
      </c>
      <c r="AE38" s="97">
        <f t="shared" si="6"/>
        <v>8</v>
      </c>
      <c r="AF38" s="39"/>
      <c r="AG38" s="38"/>
      <c r="AH38" s="38"/>
      <c r="AI38" s="12"/>
      <c r="AJ38" s="12"/>
    </row>
    <row r="39" spans="1:36" s="5" customFormat="1" ht="12" customHeight="1">
      <c r="A39" s="83" t="s">
        <v>50</v>
      </c>
      <c r="B39" s="38">
        <v>1</v>
      </c>
      <c r="C39" s="38">
        <v>24</v>
      </c>
      <c r="D39" s="38">
        <v>1</v>
      </c>
      <c r="E39" s="38">
        <v>33</v>
      </c>
      <c r="F39" s="38">
        <v>1</v>
      </c>
      <c r="G39" s="38">
        <v>30</v>
      </c>
      <c r="H39" s="38">
        <v>1</v>
      </c>
      <c r="I39" s="38">
        <v>31</v>
      </c>
      <c r="J39" s="94">
        <f t="shared" si="2"/>
        <v>4</v>
      </c>
      <c r="K39" s="94">
        <f t="shared" si="2"/>
        <v>118</v>
      </c>
      <c r="L39" s="38">
        <v>1</v>
      </c>
      <c r="M39" s="38">
        <v>31</v>
      </c>
      <c r="N39" s="38">
        <v>1</v>
      </c>
      <c r="O39" s="38">
        <v>31</v>
      </c>
      <c r="P39" s="38">
        <v>1</v>
      </c>
      <c r="Q39" s="38">
        <v>26</v>
      </c>
      <c r="R39" s="38">
        <v>1</v>
      </c>
      <c r="S39" s="38">
        <v>28</v>
      </c>
      <c r="T39" s="38">
        <v>1</v>
      </c>
      <c r="U39" s="38">
        <v>34</v>
      </c>
      <c r="V39" s="94">
        <f t="shared" si="3"/>
        <v>5</v>
      </c>
      <c r="W39" s="94">
        <f t="shared" si="3"/>
        <v>150</v>
      </c>
      <c r="X39" s="38">
        <v>1</v>
      </c>
      <c r="Y39" s="38">
        <v>27</v>
      </c>
      <c r="Z39" s="38">
        <v>1</v>
      </c>
      <c r="AA39" s="38">
        <v>22</v>
      </c>
      <c r="AB39" s="94">
        <f t="shared" si="4"/>
        <v>2</v>
      </c>
      <c r="AC39" s="94">
        <f t="shared" si="4"/>
        <v>49</v>
      </c>
      <c r="AD39" s="82">
        <f t="shared" si="5"/>
        <v>11</v>
      </c>
      <c r="AE39" s="82">
        <f t="shared" si="6"/>
        <v>317</v>
      </c>
      <c r="AF39" s="39">
        <f>AE39/AD39</f>
        <v>28.818181818181817</v>
      </c>
      <c r="AG39" s="38">
        <v>1</v>
      </c>
      <c r="AH39" s="38">
        <v>30</v>
      </c>
      <c r="AI39" s="12"/>
      <c r="AJ39" s="12"/>
    </row>
    <row r="40" spans="1:36" s="5" customFormat="1" ht="12" customHeight="1">
      <c r="A40" s="51" t="s">
        <v>46</v>
      </c>
      <c r="B40" s="61"/>
      <c r="C40" s="61"/>
      <c r="D40" s="61"/>
      <c r="E40" s="61"/>
      <c r="F40" s="61"/>
      <c r="G40" s="61"/>
      <c r="H40" s="61"/>
      <c r="I40" s="61"/>
      <c r="J40" s="94">
        <f>B40+D40+F40+H40</f>
        <v>0</v>
      </c>
      <c r="K40" s="94">
        <f>C40+E40+G40+I40</f>
        <v>0</v>
      </c>
      <c r="L40" s="61">
        <v>1</v>
      </c>
      <c r="M40" s="61">
        <v>1</v>
      </c>
      <c r="N40" s="61"/>
      <c r="O40" s="61"/>
      <c r="P40" s="61"/>
      <c r="Q40" s="61"/>
      <c r="R40" s="61"/>
      <c r="S40" s="61"/>
      <c r="T40" s="61"/>
      <c r="U40" s="61"/>
      <c r="V40" s="94">
        <f t="shared" si="3"/>
        <v>1</v>
      </c>
      <c r="W40" s="94">
        <f t="shared" si="3"/>
        <v>1</v>
      </c>
      <c r="X40" s="61"/>
      <c r="Y40" s="61"/>
      <c r="Z40" s="61"/>
      <c r="AA40" s="61"/>
      <c r="AB40" s="94">
        <f>X40+Z40</f>
        <v>0</v>
      </c>
      <c r="AC40" s="94">
        <f>Y40+AA40</f>
        <v>0</v>
      </c>
      <c r="AD40" s="97">
        <f t="shared" si="5"/>
        <v>1</v>
      </c>
      <c r="AE40" s="97">
        <f t="shared" si="6"/>
        <v>1</v>
      </c>
      <c r="AF40" s="39"/>
      <c r="AG40" s="38"/>
      <c r="AH40" s="38"/>
      <c r="AI40" s="12"/>
      <c r="AJ40" s="12"/>
    </row>
    <row r="41" spans="1:36" s="5" customFormat="1" ht="12" customHeight="1">
      <c r="A41" s="83" t="s">
        <v>52</v>
      </c>
      <c r="B41" s="38">
        <v>3</v>
      </c>
      <c r="C41" s="38">
        <v>92</v>
      </c>
      <c r="D41" s="38">
        <v>4</v>
      </c>
      <c r="E41" s="38">
        <v>111</v>
      </c>
      <c r="F41" s="38">
        <v>3</v>
      </c>
      <c r="G41" s="38">
        <v>90</v>
      </c>
      <c r="H41" s="38">
        <v>4</v>
      </c>
      <c r="I41" s="38">
        <v>109</v>
      </c>
      <c r="J41" s="94">
        <f t="shared" si="2"/>
        <v>14</v>
      </c>
      <c r="K41" s="94">
        <f t="shared" si="2"/>
        <v>402</v>
      </c>
      <c r="L41" s="38">
        <v>4</v>
      </c>
      <c r="M41" s="38">
        <v>123</v>
      </c>
      <c r="N41" s="38">
        <f>4</f>
        <v>4</v>
      </c>
      <c r="O41" s="38">
        <v>108</v>
      </c>
      <c r="P41" s="38">
        <v>4</v>
      </c>
      <c r="Q41" s="38">
        <v>110</v>
      </c>
      <c r="R41" s="38">
        <v>3</v>
      </c>
      <c r="S41" s="38">
        <v>90</v>
      </c>
      <c r="T41" s="38">
        <v>3</v>
      </c>
      <c r="U41" s="38">
        <v>82</v>
      </c>
      <c r="V41" s="94">
        <f t="shared" si="3"/>
        <v>18</v>
      </c>
      <c r="W41" s="94">
        <f t="shared" si="3"/>
        <v>513</v>
      </c>
      <c r="X41" s="38">
        <v>2</v>
      </c>
      <c r="Y41" s="38">
        <v>56</v>
      </c>
      <c r="Z41" s="38">
        <f>2</f>
        <v>2</v>
      </c>
      <c r="AA41" s="38">
        <v>47</v>
      </c>
      <c r="AB41" s="94">
        <f t="shared" si="4"/>
        <v>4</v>
      </c>
      <c r="AC41" s="94">
        <f t="shared" si="4"/>
        <v>103</v>
      </c>
      <c r="AD41" s="82">
        <f t="shared" si="5"/>
        <v>36</v>
      </c>
      <c r="AE41" s="82">
        <f t="shared" si="6"/>
        <v>1018</v>
      </c>
      <c r="AF41" s="39">
        <f>AE41/AD41</f>
        <v>28.27777777777778</v>
      </c>
      <c r="AG41" s="38">
        <v>2</v>
      </c>
      <c r="AH41" s="38">
        <v>60</v>
      </c>
      <c r="AI41" s="12"/>
      <c r="AJ41" s="12"/>
    </row>
    <row r="42" spans="1:36" s="5" customFormat="1" ht="12" customHeight="1">
      <c r="A42" s="51" t="s">
        <v>46</v>
      </c>
      <c r="B42" s="61">
        <v>1</v>
      </c>
      <c r="C42" s="61">
        <v>1</v>
      </c>
      <c r="D42" s="61"/>
      <c r="E42" s="61"/>
      <c r="F42" s="61">
        <v>1</v>
      </c>
      <c r="G42" s="61">
        <v>1</v>
      </c>
      <c r="H42" s="61">
        <v>1</v>
      </c>
      <c r="I42" s="61">
        <v>1</v>
      </c>
      <c r="J42" s="94">
        <f>B42+D42+F42+H42</f>
        <v>3</v>
      </c>
      <c r="K42" s="94">
        <f>C42+E42+G42+I42</f>
        <v>3</v>
      </c>
      <c r="L42" s="61">
        <v>1</v>
      </c>
      <c r="M42" s="61">
        <v>1</v>
      </c>
      <c r="N42" s="61"/>
      <c r="O42" s="61"/>
      <c r="P42" s="61"/>
      <c r="Q42" s="61"/>
      <c r="R42" s="61"/>
      <c r="S42" s="61"/>
      <c r="T42" s="61"/>
      <c r="U42" s="61"/>
      <c r="V42" s="94">
        <f t="shared" si="3"/>
        <v>1</v>
      </c>
      <c r="W42" s="94">
        <f>M42+O42+Q42+S42+U42</f>
        <v>1</v>
      </c>
      <c r="X42" s="61"/>
      <c r="Y42" s="61"/>
      <c r="Z42" s="61"/>
      <c r="AA42" s="61"/>
      <c r="AB42" s="94">
        <f>X42+Z42</f>
        <v>0</v>
      </c>
      <c r="AC42" s="94">
        <f>Y42+AA42</f>
        <v>0</v>
      </c>
      <c r="AD42" s="97">
        <f t="shared" si="5"/>
        <v>4</v>
      </c>
      <c r="AE42" s="97">
        <f t="shared" si="6"/>
        <v>4</v>
      </c>
      <c r="AF42" s="39"/>
      <c r="AG42" s="38"/>
      <c r="AH42" s="38"/>
      <c r="AI42" s="12"/>
      <c r="AJ42" s="12"/>
    </row>
    <row r="43" spans="1:36" s="5" customFormat="1" ht="12" customHeight="1">
      <c r="A43" s="83" t="s">
        <v>51</v>
      </c>
      <c r="B43" s="38">
        <v>2</v>
      </c>
      <c r="C43" s="38">
        <v>60</v>
      </c>
      <c r="D43" s="38">
        <v>2</v>
      </c>
      <c r="E43" s="38">
        <v>61</v>
      </c>
      <c r="F43" s="38">
        <v>2</v>
      </c>
      <c r="G43" s="38">
        <v>64</v>
      </c>
      <c r="H43" s="38">
        <f>3</f>
        <v>3</v>
      </c>
      <c r="I43" s="38">
        <v>92</v>
      </c>
      <c r="J43" s="94">
        <f t="shared" si="2"/>
        <v>9</v>
      </c>
      <c r="K43" s="94">
        <f t="shared" si="2"/>
        <v>277</v>
      </c>
      <c r="L43" s="38">
        <v>3</v>
      </c>
      <c r="M43" s="38">
        <v>90</v>
      </c>
      <c r="N43" s="38">
        <f>3</f>
        <v>3</v>
      </c>
      <c r="O43" s="38">
        <v>91</v>
      </c>
      <c r="P43" s="38">
        <v>3</v>
      </c>
      <c r="Q43" s="38">
        <v>78</v>
      </c>
      <c r="R43" s="38">
        <v>3</v>
      </c>
      <c r="S43" s="38">
        <v>72</v>
      </c>
      <c r="T43" s="38">
        <v>2</v>
      </c>
      <c r="U43" s="38">
        <v>52</v>
      </c>
      <c r="V43" s="94">
        <f t="shared" si="3"/>
        <v>14</v>
      </c>
      <c r="W43" s="94">
        <f t="shared" si="3"/>
        <v>383</v>
      </c>
      <c r="X43" s="38">
        <v>1</v>
      </c>
      <c r="Y43" s="38">
        <v>26</v>
      </c>
      <c r="Z43" s="38">
        <f>1</f>
        <v>1</v>
      </c>
      <c r="AA43" s="38">
        <v>24</v>
      </c>
      <c r="AB43" s="94">
        <f t="shared" si="4"/>
        <v>2</v>
      </c>
      <c r="AC43" s="94">
        <f t="shared" si="4"/>
        <v>50</v>
      </c>
      <c r="AD43" s="82">
        <f t="shared" si="5"/>
        <v>25</v>
      </c>
      <c r="AE43" s="82">
        <f t="shared" si="6"/>
        <v>710</v>
      </c>
      <c r="AF43" s="39">
        <f>AE43/AD43</f>
        <v>28.4</v>
      </c>
      <c r="AG43" s="38">
        <v>2</v>
      </c>
      <c r="AH43" s="38">
        <v>60</v>
      </c>
      <c r="AI43" s="12"/>
      <c r="AJ43" s="12"/>
    </row>
    <row r="44" spans="1:36" s="5" customFormat="1" ht="12" customHeight="1">
      <c r="A44" s="51" t="s">
        <v>46</v>
      </c>
      <c r="B44" s="50">
        <v>1</v>
      </c>
      <c r="C44" s="50">
        <v>1</v>
      </c>
      <c r="D44" s="50"/>
      <c r="E44" s="50"/>
      <c r="F44" s="50"/>
      <c r="G44" s="50"/>
      <c r="H44" s="50"/>
      <c r="I44" s="50"/>
      <c r="J44" s="94">
        <f>B44+D44+F44+H44</f>
        <v>1</v>
      </c>
      <c r="K44" s="94">
        <f>C44+E44+G44+I44</f>
        <v>1</v>
      </c>
      <c r="L44" s="61"/>
      <c r="M44" s="61"/>
      <c r="N44" s="50"/>
      <c r="O44" s="50"/>
      <c r="P44" s="50"/>
      <c r="Q44" s="50"/>
      <c r="R44" s="50"/>
      <c r="S44" s="50"/>
      <c r="T44" s="50"/>
      <c r="U44" s="50"/>
      <c r="V44" s="94">
        <f t="shared" si="3"/>
        <v>0</v>
      </c>
      <c r="W44" s="94">
        <f t="shared" si="3"/>
        <v>0</v>
      </c>
      <c r="X44" s="50"/>
      <c r="Y44" s="50"/>
      <c r="Z44" s="50"/>
      <c r="AA44" s="50"/>
      <c r="AB44" s="94">
        <f>X44+Z44</f>
        <v>0</v>
      </c>
      <c r="AC44" s="94">
        <f>Y44+AA44</f>
        <v>0</v>
      </c>
      <c r="AD44" s="97">
        <f t="shared" si="5"/>
        <v>1</v>
      </c>
      <c r="AE44" s="97">
        <f t="shared" si="6"/>
        <v>1</v>
      </c>
      <c r="AF44" s="39"/>
      <c r="AG44" s="38"/>
      <c r="AH44" s="38"/>
      <c r="AI44" s="12"/>
      <c r="AJ44" s="12"/>
    </row>
    <row r="45" spans="1:36" s="5" customFormat="1" ht="12" customHeight="1">
      <c r="A45" s="83" t="s">
        <v>53</v>
      </c>
      <c r="B45" s="38">
        <v>6</v>
      </c>
      <c r="C45" s="38">
        <v>174</v>
      </c>
      <c r="D45" s="38">
        <v>5</v>
      </c>
      <c r="E45" s="38">
        <v>152</v>
      </c>
      <c r="F45" s="38">
        <v>5</v>
      </c>
      <c r="G45" s="38">
        <v>158</v>
      </c>
      <c r="H45" s="38">
        <v>6</v>
      </c>
      <c r="I45" s="38">
        <v>158</v>
      </c>
      <c r="J45" s="94">
        <f t="shared" si="2"/>
        <v>22</v>
      </c>
      <c r="K45" s="94">
        <f t="shared" si="2"/>
        <v>642</v>
      </c>
      <c r="L45" s="38">
        <v>5</v>
      </c>
      <c r="M45" s="38">
        <v>137</v>
      </c>
      <c r="N45" s="38">
        <v>5</v>
      </c>
      <c r="O45" s="38">
        <v>148</v>
      </c>
      <c r="P45" s="38">
        <v>5</v>
      </c>
      <c r="Q45" s="38">
        <v>131</v>
      </c>
      <c r="R45" s="38">
        <v>5</v>
      </c>
      <c r="S45" s="38">
        <v>143</v>
      </c>
      <c r="T45" s="38">
        <v>4</v>
      </c>
      <c r="U45" s="38">
        <v>119</v>
      </c>
      <c r="V45" s="94">
        <f t="shared" si="3"/>
        <v>24</v>
      </c>
      <c r="W45" s="94">
        <f t="shared" si="3"/>
        <v>678</v>
      </c>
      <c r="X45" s="38">
        <v>2</v>
      </c>
      <c r="Y45" s="38">
        <v>43</v>
      </c>
      <c r="Z45" s="38">
        <v>2</v>
      </c>
      <c r="AA45" s="38">
        <v>47</v>
      </c>
      <c r="AB45" s="94">
        <f t="shared" si="4"/>
        <v>4</v>
      </c>
      <c r="AC45" s="94">
        <f t="shared" si="4"/>
        <v>90</v>
      </c>
      <c r="AD45" s="82">
        <f t="shared" si="5"/>
        <v>50</v>
      </c>
      <c r="AE45" s="82">
        <f t="shared" si="6"/>
        <v>1410</v>
      </c>
      <c r="AF45" s="39">
        <f>AE45/AD45</f>
        <v>28.2</v>
      </c>
      <c r="AG45" s="38">
        <v>4</v>
      </c>
      <c r="AH45" s="38">
        <v>120</v>
      </c>
      <c r="AI45" s="12"/>
      <c r="AJ45" s="12"/>
    </row>
    <row r="46" spans="1:36" s="5" customFormat="1" ht="12" customHeight="1">
      <c r="A46" s="51" t="s">
        <v>46</v>
      </c>
      <c r="B46" s="61">
        <v>2</v>
      </c>
      <c r="C46" s="61">
        <v>2</v>
      </c>
      <c r="D46" s="61">
        <v>1</v>
      </c>
      <c r="E46" s="61">
        <v>1</v>
      </c>
      <c r="F46" s="61">
        <v>2</v>
      </c>
      <c r="G46" s="61">
        <v>2</v>
      </c>
      <c r="H46" s="61">
        <v>0</v>
      </c>
      <c r="I46" s="61">
        <v>0</v>
      </c>
      <c r="J46" s="94">
        <f>B46+D46+F46+H46</f>
        <v>5</v>
      </c>
      <c r="K46" s="94">
        <f>C46+E46+G46+I46</f>
        <v>5</v>
      </c>
      <c r="L46" s="61">
        <v>1</v>
      </c>
      <c r="M46" s="61">
        <v>1</v>
      </c>
      <c r="N46" s="61"/>
      <c r="O46" s="61"/>
      <c r="P46" s="61"/>
      <c r="Q46" s="61"/>
      <c r="R46" s="61"/>
      <c r="S46" s="61"/>
      <c r="T46" s="61"/>
      <c r="U46" s="61"/>
      <c r="V46" s="94">
        <f t="shared" si="3"/>
        <v>1</v>
      </c>
      <c r="W46" s="94">
        <f t="shared" si="3"/>
        <v>1</v>
      </c>
      <c r="X46" s="61"/>
      <c r="Y46" s="61"/>
      <c r="Z46" s="61"/>
      <c r="AA46" s="61"/>
      <c r="AB46" s="94">
        <f>X46+Z46</f>
        <v>0</v>
      </c>
      <c r="AC46" s="94">
        <f>Y46+AA46</f>
        <v>0</v>
      </c>
      <c r="AD46" s="97">
        <f t="shared" si="5"/>
        <v>6</v>
      </c>
      <c r="AE46" s="97">
        <f t="shared" si="6"/>
        <v>6</v>
      </c>
      <c r="AF46" s="39"/>
      <c r="AG46" s="38"/>
      <c r="AH46" s="38"/>
      <c r="AI46" s="12"/>
      <c r="AJ46" s="12"/>
    </row>
    <row r="47" spans="1:36" s="5" customFormat="1" ht="12" customHeight="1">
      <c r="A47" s="83" t="s">
        <v>54</v>
      </c>
      <c r="B47" s="71">
        <v>7</v>
      </c>
      <c r="C47" s="71">
        <v>206</v>
      </c>
      <c r="D47" s="38">
        <f>8</f>
        <v>8</v>
      </c>
      <c r="E47" s="38">
        <v>213</v>
      </c>
      <c r="F47" s="38">
        <v>8</v>
      </c>
      <c r="G47" s="38">
        <v>213</v>
      </c>
      <c r="H47" s="38">
        <v>8</v>
      </c>
      <c r="I47" s="38">
        <v>224</v>
      </c>
      <c r="J47" s="37">
        <f t="shared" si="2"/>
        <v>31</v>
      </c>
      <c r="K47" s="37">
        <f t="shared" si="2"/>
        <v>856</v>
      </c>
      <c r="L47" s="38">
        <v>8</v>
      </c>
      <c r="M47" s="38">
        <v>222</v>
      </c>
      <c r="N47" s="38">
        <v>6</v>
      </c>
      <c r="O47" s="38">
        <v>172</v>
      </c>
      <c r="P47" s="38">
        <v>7</v>
      </c>
      <c r="Q47" s="38">
        <v>201</v>
      </c>
      <c r="R47" s="38">
        <v>4</v>
      </c>
      <c r="S47" s="38">
        <v>123</v>
      </c>
      <c r="T47" s="38">
        <v>6</v>
      </c>
      <c r="U47" s="38">
        <v>158</v>
      </c>
      <c r="V47" s="37">
        <f t="shared" si="3"/>
        <v>31</v>
      </c>
      <c r="W47" s="37">
        <f t="shared" si="3"/>
        <v>876</v>
      </c>
      <c r="X47" s="38">
        <f>2</f>
        <v>2</v>
      </c>
      <c r="Y47" s="38">
        <v>55</v>
      </c>
      <c r="Z47" s="38">
        <v>2</v>
      </c>
      <c r="AA47" s="38">
        <v>56</v>
      </c>
      <c r="AB47" s="94">
        <f t="shared" si="4"/>
        <v>4</v>
      </c>
      <c r="AC47" s="94">
        <f t="shared" si="4"/>
        <v>111</v>
      </c>
      <c r="AD47" s="82">
        <f t="shared" si="5"/>
        <v>66</v>
      </c>
      <c r="AE47" s="82">
        <f t="shared" si="6"/>
        <v>1843</v>
      </c>
      <c r="AF47" s="39">
        <f>AE47/AD47</f>
        <v>27.924242424242426</v>
      </c>
      <c r="AG47" s="38">
        <v>5</v>
      </c>
      <c r="AH47" s="38">
        <v>150</v>
      </c>
      <c r="AI47" s="12"/>
      <c r="AJ47" s="12"/>
    </row>
    <row r="48" spans="1:36" s="5" customFormat="1" ht="12" customHeight="1">
      <c r="A48" s="51" t="s">
        <v>46</v>
      </c>
      <c r="B48" s="50">
        <v>1</v>
      </c>
      <c r="C48" s="50">
        <v>1</v>
      </c>
      <c r="D48" s="50">
        <v>1</v>
      </c>
      <c r="E48" s="50">
        <v>1</v>
      </c>
      <c r="F48" s="50">
        <v>1</v>
      </c>
      <c r="G48" s="50">
        <v>1</v>
      </c>
      <c r="H48" s="50"/>
      <c r="I48" s="50"/>
      <c r="J48" s="37">
        <f>B48+D48+F48+H48</f>
        <v>3</v>
      </c>
      <c r="K48" s="37">
        <f>C48+E48+G48+I48</f>
        <v>3</v>
      </c>
      <c r="L48" s="61">
        <v>1</v>
      </c>
      <c r="M48" s="61">
        <v>2</v>
      </c>
      <c r="N48" s="61"/>
      <c r="O48" s="61"/>
      <c r="P48" s="50">
        <v>1</v>
      </c>
      <c r="Q48" s="50">
        <v>2</v>
      </c>
      <c r="R48" s="50"/>
      <c r="S48" s="50"/>
      <c r="T48" s="50"/>
      <c r="U48" s="50"/>
      <c r="V48" s="37">
        <f t="shared" si="3"/>
        <v>2</v>
      </c>
      <c r="W48" s="37">
        <f t="shared" si="3"/>
        <v>4</v>
      </c>
      <c r="X48" s="50"/>
      <c r="Y48" s="50"/>
      <c r="Z48" s="50"/>
      <c r="AA48" s="50"/>
      <c r="AB48" s="94">
        <f>X48+Z48</f>
        <v>0</v>
      </c>
      <c r="AC48" s="94">
        <f>Y48+AA48</f>
        <v>0</v>
      </c>
      <c r="AD48" s="97">
        <f t="shared" si="5"/>
        <v>5</v>
      </c>
      <c r="AE48" s="97">
        <f t="shared" si="6"/>
        <v>7</v>
      </c>
      <c r="AF48" s="39"/>
      <c r="AG48" s="38"/>
      <c r="AH48" s="38"/>
      <c r="AI48" s="12"/>
      <c r="AJ48" s="12"/>
    </row>
    <row r="49" spans="1:36" s="5" customFormat="1" ht="12" customHeight="1">
      <c r="A49" s="83" t="s">
        <v>55</v>
      </c>
      <c r="B49" s="71">
        <v>3</v>
      </c>
      <c r="C49" s="71">
        <v>72</v>
      </c>
      <c r="D49" s="38">
        <v>2</v>
      </c>
      <c r="E49" s="38">
        <v>62</v>
      </c>
      <c r="F49" s="38">
        <v>3</v>
      </c>
      <c r="G49" s="38">
        <v>87</v>
      </c>
      <c r="H49" s="38">
        <v>3</v>
      </c>
      <c r="I49" s="38">
        <v>68</v>
      </c>
      <c r="J49" s="37">
        <f t="shared" si="2"/>
        <v>11</v>
      </c>
      <c r="K49" s="37">
        <f t="shared" si="2"/>
        <v>289</v>
      </c>
      <c r="L49" s="38">
        <v>3</v>
      </c>
      <c r="M49" s="38">
        <v>76</v>
      </c>
      <c r="N49" s="38">
        <f>2</f>
        <v>2</v>
      </c>
      <c r="O49" s="38">
        <v>57</v>
      </c>
      <c r="P49" s="38">
        <f>2</f>
        <v>2</v>
      </c>
      <c r="Q49" s="38">
        <v>58</v>
      </c>
      <c r="R49" s="38">
        <v>2</v>
      </c>
      <c r="S49" s="38">
        <v>48</v>
      </c>
      <c r="T49" s="38">
        <v>2</v>
      </c>
      <c r="U49" s="38">
        <v>52</v>
      </c>
      <c r="V49" s="37">
        <f t="shared" si="3"/>
        <v>11</v>
      </c>
      <c r="W49" s="37">
        <f t="shared" si="3"/>
        <v>291</v>
      </c>
      <c r="X49" s="38">
        <v>1</v>
      </c>
      <c r="Y49" s="38">
        <v>30</v>
      </c>
      <c r="Z49" s="38">
        <v>1</v>
      </c>
      <c r="AA49" s="38">
        <v>21</v>
      </c>
      <c r="AB49" s="94">
        <f t="shared" si="4"/>
        <v>2</v>
      </c>
      <c r="AC49" s="94">
        <f t="shared" si="4"/>
        <v>51</v>
      </c>
      <c r="AD49" s="82">
        <f t="shared" si="5"/>
        <v>24</v>
      </c>
      <c r="AE49" s="82">
        <f t="shared" si="6"/>
        <v>631</v>
      </c>
      <c r="AF49" s="39">
        <f>AE49/AD49</f>
        <v>26.291666666666668</v>
      </c>
      <c r="AG49" s="38">
        <v>1</v>
      </c>
      <c r="AH49" s="38">
        <v>30</v>
      </c>
      <c r="AI49" s="12"/>
      <c r="AJ49" s="12"/>
    </row>
    <row r="50" spans="1:36" s="5" customFormat="1" ht="12" customHeight="1">
      <c r="A50" s="51" t="s">
        <v>46</v>
      </c>
      <c r="B50" s="61"/>
      <c r="C50" s="61"/>
      <c r="D50" s="61">
        <v>1</v>
      </c>
      <c r="E50" s="61">
        <v>1</v>
      </c>
      <c r="F50" s="61">
        <v>1</v>
      </c>
      <c r="G50" s="61">
        <v>1</v>
      </c>
      <c r="H50" s="61"/>
      <c r="I50" s="61"/>
      <c r="J50" s="37">
        <f>B50+D50+F50+H50</f>
        <v>2</v>
      </c>
      <c r="K50" s="37">
        <f>C50+E50+G50+I50</f>
        <v>2</v>
      </c>
      <c r="L50" s="61">
        <v>1</v>
      </c>
      <c r="M50" s="61">
        <v>1</v>
      </c>
      <c r="N50" s="50">
        <v>1</v>
      </c>
      <c r="O50" s="50">
        <v>1</v>
      </c>
      <c r="P50" s="50"/>
      <c r="Q50" s="50"/>
      <c r="R50" s="50"/>
      <c r="S50" s="50"/>
      <c r="T50" s="50"/>
      <c r="U50" s="50"/>
      <c r="V50" s="37">
        <f t="shared" si="3"/>
        <v>2</v>
      </c>
      <c r="W50" s="37">
        <f t="shared" si="3"/>
        <v>2</v>
      </c>
      <c r="X50" s="50"/>
      <c r="Y50" s="50"/>
      <c r="Z50" s="50"/>
      <c r="AA50" s="50"/>
      <c r="AB50" s="94">
        <f>X50+Z50</f>
        <v>0</v>
      </c>
      <c r="AC50" s="94">
        <f>Y50+AA50</f>
        <v>0</v>
      </c>
      <c r="AD50" s="97">
        <f t="shared" si="5"/>
        <v>4</v>
      </c>
      <c r="AE50" s="97">
        <f t="shared" si="6"/>
        <v>4</v>
      </c>
      <c r="AF50" s="39"/>
      <c r="AG50" s="38"/>
      <c r="AH50" s="38"/>
      <c r="AI50" s="12"/>
      <c r="AJ50" s="12"/>
    </row>
    <row r="51" spans="1:36" s="5" customFormat="1" ht="12" customHeight="1">
      <c r="A51" s="83" t="s">
        <v>27</v>
      </c>
      <c r="B51" s="38">
        <v>4</v>
      </c>
      <c r="C51" s="38">
        <v>125</v>
      </c>
      <c r="D51" s="38">
        <v>4</v>
      </c>
      <c r="E51" s="38">
        <v>118</v>
      </c>
      <c r="F51" s="38">
        <v>4</v>
      </c>
      <c r="G51" s="38">
        <v>117</v>
      </c>
      <c r="H51" s="38">
        <v>4</v>
      </c>
      <c r="I51" s="38">
        <v>117</v>
      </c>
      <c r="J51" s="37">
        <f t="shared" si="2"/>
        <v>16</v>
      </c>
      <c r="K51" s="37">
        <f t="shared" si="2"/>
        <v>477</v>
      </c>
      <c r="L51" s="38">
        <v>4</v>
      </c>
      <c r="M51" s="38">
        <v>115</v>
      </c>
      <c r="N51" s="38">
        <f>4</f>
        <v>4</v>
      </c>
      <c r="O51" s="38">
        <v>97</v>
      </c>
      <c r="P51" s="38">
        <v>4</v>
      </c>
      <c r="Q51" s="38">
        <f>30+30+29+28</f>
        <v>117</v>
      </c>
      <c r="R51" s="38">
        <v>4</v>
      </c>
      <c r="S51" s="38">
        <v>116</v>
      </c>
      <c r="T51" s="38">
        <f>3</f>
        <v>3</v>
      </c>
      <c r="U51" s="38">
        <v>84</v>
      </c>
      <c r="V51" s="37">
        <f t="shared" si="3"/>
        <v>19</v>
      </c>
      <c r="W51" s="37">
        <f t="shared" si="3"/>
        <v>529</v>
      </c>
      <c r="X51" s="38">
        <f>2</f>
        <v>2</v>
      </c>
      <c r="Y51" s="38">
        <v>40</v>
      </c>
      <c r="Z51" s="38">
        <v>2</v>
      </c>
      <c r="AA51" s="38">
        <v>43</v>
      </c>
      <c r="AB51" s="94">
        <f t="shared" si="4"/>
        <v>4</v>
      </c>
      <c r="AC51" s="94">
        <f t="shared" si="4"/>
        <v>83</v>
      </c>
      <c r="AD51" s="82">
        <f t="shared" si="5"/>
        <v>39</v>
      </c>
      <c r="AE51" s="82">
        <f t="shared" si="6"/>
        <v>1089</v>
      </c>
      <c r="AF51" s="39">
        <f>AE51/AD51</f>
        <v>27.923076923076923</v>
      </c>
      <c r="AG51" s="38">
        <v>2</v>
      </c>
      <c r="AH51" s="38">
        <v>60</v>
      </c>
      <c r="AI51" s="12"/>
      <c r="AJ51" s="12"/>
    </row>
    <row r="52" spans="1:36" s="5" customFormat="1" ht="12" customHeight="1">
      <c r="A52" s="51" t="s">
        <v>46</v>
      </c>
      <c r="B52" s="61"/>
      <c r="C52" s="61"/>
      <c r="D52" s="61"/>
      <c r="E52" s="61"/>
      <c r="F52" s="61"/>
      <c r="G52" s="61"/>
      <c r="H52" s="61"/>
      <c r="I52" s="61"/>
      <c r="J52" s="37">
        <f>B52+D52+F52+H52</f>
        <v>0</v>
      </c>
      <c r="K52" s="37">
        <f>C52+E52+G52+I52</f>
        <v>0</v>
      </c>
      <c r="L52" s="61"/>
      <c r="M52" s="61"/>
      <c r="N52" s="50"/>
      <c r="O52" s="50"/>
      <c r="P52" s="50">
        <v>1</v>
      </c>
      <c r="Q52" s="50">
        <v>1</v>
      </c>
      <c r="R52" s="50"/>
      <c r="S52" s="50"/>
      <c r="T52" s="50"/>
      <c r="U52" s="50"/>
      <c r="V52" s="37">
        <f>L52+N52+P52+R52+T52</f>
        <v>1</v>
      </c>
      <c r="W52" s="37">
        <f>M52+O52+Q52+S52+U52</f>
        <v>1</v>
      </c>
      <c r="X52" s="50"/>
      <c r="Y52" s="50"/>
      <c r="Z52" s="50"/>
      <c r="AA52" s="50"/>
      <c r="AB52" s="94">
        <f>X52+Z52</f>
        <v>0</v>
      </c>
      <c r="AC52" s="94">
        <f>Y52+AA52</f>
        <v>0</v>
      </c>
      <c r="AD52" s="97">
        <f t="shared" si="5"/>
        <v>1</v>
      </c>
      <c r="AE52" s="97">
        <f t="shared" si="6"/>
        <v>1</v>
      </c>
      <c r="AF52" s="86"/>
      <c r="AG52" s="87"/>
      <c r="AH52" s="87"/>
      <c r="AI52" s="12"/>
      <c r="AJ52" s="12"/>
    </row>
    <row r="53" spans="1:36" s="5" customFormat="1" ht="11.25" customHeight="1">
      <c r="A53" s="83" t="s">
        <v>64</v>
      </c>
      <c r="B53" s="38">
        <v>3</v>
      </c>
      <c r="C53" s="38">
        <v>76</v>
      </c>
      <c r="D53" s="38">
        <v>3</v>
      </c>
      <c r="E53" s="38">
        <v>74</v>
      </c>
      <c r="F53" s="38">
        <v>2</v>
      </c>
      <c r="G53" s="38">
        <v>56</v>
      </c>
      <c r="H53" s="38">
        <v>3</v>
      </c>
      <c r="I53" s="38">
        <v>79</v>
      </c>
      <c r="J53" s="37">
        <f t="shared" si="2"/>
        <v>11</v>
      </c>
      <c r="K53" s="37">
        <f t="shared" si="2"/>
        <v>285</v>
      </c>
      <c r="L53" s="38">
        <f>2</f>
        <v>2</v>
      </c>
      <c r="M53" s="38">
        <v>57</v>
      </c>
      <c r="N53" s="38">
        <f>2</f>
        <v>2</v>
      </c>
      <c r="O53" s="38">
        <v>65</v>
      </c>
      <c r="P53" s="38">
        <f>2</f>
        <v>2</v>
      </c>
      <c r="Q53" s="38">
        <v>57</v>
      </c>
      <c r="R53" s="38">
        <f>2</f>
        <v>2</v>
      </c>
      <c r="S53" s="38">
        <v>58</v>
      </c>
      <c r="T53" s="38">
        <f>2</f>
        <v>2</v>
      </c>
      <c r="U53" s="38">
        <v>46</v>
      </c>
      <c r="V53" s="37">
        <f t="shared" si="3"/>
        <v>10</v>
      </c>
      <c r="W53" s="37">
        <f t="shared" si="3"/>
        <v>283</v>
      </c>
      <c r="X53" s="38">
        <v>1</v>
      </c>
      <c r="Y53" s="38">
        <v>24</v>
      </c>
      <c r="Z53" s="38">
        <v>1</v>
      </c>
      <c r="AA53" s="38">
        <v>26</v>
      </c>
      <c r="AB53" s="94">
        <f t="shared" si="4"/>
        <v>2</v>
      </c>
      <c r="AC53" s="94">
        <f t="shared" si="4"/>
        <v>50</v>
      </c>
      <c r="AD53" s="82">
        <f t="shared" si="5"/>
        <v>23</v>
      </c>
      <c r="AE53" s="82">
        <f t="shared" si="6"/>
        <v>618</v>
      </c>
      <c r="AF53" s="39">
        <f>AE53/AD53</f>
        <v>26.869565217391305</v>
      </c>
      <c r="AG53" s="38">
        <v>1</v>
      </c>
      <c r="AH53" s="38">
        <v>30</v>
      </c>
      <c r="AI53" s="12"/>
      <c r="AJ53" s="12"/>
    </row>
    <row r="54" spans="1:36" s="5" customFormat="1" ht="11.25" customHeight="1">
      <c r="A54" s="88" t="s">
        <v>46</v>
      </c>
      <c r="B54" s="89">
        <v>1</v>
      </c>
      <c r="C54" s="89">
        <v>1</v>
      </c>
      <c r="D54" s="89">
        <v>1</v>
      </c>
      <c r="E54" s="89">
        <v>2</v>
      </c>
      <c r="F54" s="89">
        <v>1</v>
      </c>
      <c r="G54" s="89">
        <v>1</v>
      </c>
      <c r="H54" s="89">
        <v>1</v>
      </c>
      <c r="I54" s="89">
        <v>1</v>
      </c>
      <c r="J54" s="90">
        <f>B54+D54+F54+H54</f>
        <v>4</v>
      </c>
      <c r="K54" s="90">
        <f>C54+E54+G54+I54</f>
        <v>5</v>
      </c>
      <c r="L54" s="89"/>
      <c r="M54" s="89"/>
      <c r="N54" s="89">
        <v>1</v>
      </c>
      <c r="O54" s="89">
        <v>1</v>
      </c>
      <c r="P54" s="89">
        <v>1</v>
      </c>
      <c r="Q54" s="89">
        <v>1</v>
      </c>
      <c r="R54" s="89"/>
      <c r="S54" s="89"/>
      <c r="T54" s="89"/>
      <c r="U54" s="89"/>
      <c r="V54" s="90">
        <f>L54+N54+P54+R54+T54</f>
        <v>2</v>
      </c>
      <c r="W54" s="90">
        <f>M54+O54+Q54+S54+U54</f>
        <v>2</v>
      </c>
      <c r="X54" s="89"/>
      <c r="Y54" s="89"/>
      <c r="Z54" s="89"/>
      <c r="AA54" s="89"/>
      <c r="AB54" s="100"/>
      <c r="AC54" s="100"/>
      <c r="AD54" s="97">
        <f t="shared" si="5"/>
        <v>6</v>
      </c>
      <c r="AE54" s="97">
        <f t="shared" si="6"/>
        <v>7</v>
      </c>
      <c r="AF54" s="91"/>
      <c r="AG54" s="92"/>
      <c r="AH54" s="92"/>
      <c r="AI54" s="12"/>
      <c r="AJ54" s="12"/>
    </row>
    <row r="55" spans="1:36" s="5" customFormat="1" ht="10.5" customHeight="1">
      <c r="A55" s="83" t="s">
        <v>56</v>
      </c>
      <c r="B55" s="38">
        <v>3</v>
      </c>
      <c r="C55" s="38">
        <v>93</v>
      </c>
      <c r="D55" s="38">
        <v>4</v>
      </c>
      <c r="E55" s="38">
        <v>99</v>
      </c>
      <c r="F55" s="38">
        <v>4</v>
      </c>
      <c r="G55" s="38">
        <v>117</v>
      </c>
      <c r="H55" s="38">
        <v>3</v>
      </c>
      <c r="I55" s="38">
        <v>99</v>
      </c>
      <c r="J55" s="37">
        <f t="shared" si="2"/>
        <v>14</v>
      </c>
      <c r="K55" s="37">
        <f t="shared" si="2"/>
        <v>408</v>
      </c>
      <c r="L55" s="38">
        <v>4</v>
      </c>
      <c r="M55" s="38">
        <v>114</v>
      </c>
      <c r="N55" s="38">
        <v>4</v>
      </c>
      <c r="O55" s="38">
        <v>120</v>
      </c>
      <c r="P55" s="38">
        <v>4</v>
      </c>
      <c r="Q55" s="38">
        <v>111</v>
      </c>
      <c r="R55" s="38">
        <v>3</v>
      </c>
      <c r="S55" s="38">
        <v>89</v>
      </c>
      <c r="T55" s="38">
        <v>4</v>
      </c>
      <c r="U55" s="38">
        <f>29+27+27+28</f>
        <v>111</v>
      </c>
      <c r="V55" s="37">
        <f>L55+N55+P55+R55+T55</f>
        <v>19</v>
      </c>
      <c r="W55" s="37">
        <f>M55+O55+Q55+S55+U55</f>
        <v>545</v>
      </c>
      <c r="X55" s="38">
        <v>2</v>
      </c>
      <c r="Y55" s="38">
        <v>51</v>
      </c>
      <c r="Z55" s="38">
        <f>2</f>
        <v>2</v>
      </c>
      <c r="AA55" s="38">
        <v>57</v>
      </c>
      <c r="AB55" s="94">
        <f t="shared" si="4"/>
        <v>4</v>
      </c>
      <c r="AC55" s="94">
        <f t="shared" si="4"/>
        <v>108</v>
      </c>
      <c r="AD55" s="82">
        <f t="shared" si="5"/>
        <v>37</v>
      </c>
      <c r="AE55" s="82">
        <f t="shared" si="6"/>
        <v>1061</v>
      </c>
      <c r="AF55" s="39">
        <f>AE55/AD55</f>
        <v>28.675675675675677</v>
      </c>
      <c r="AG55" s="38">
        <v>2</v>
      </c>
      <c r="AH55" s="38">
        <v>70</v>
      </c>
      <c r="AI55" s="2"/>
      <c r="AJ55" s="2"/>
    </row>
    <row r="56" spans="1:36" s="5" customFormat="1" ht="0.75" customHeight="1">
      <c r="A56" s="51" t="s">
        <v>46</v>
      </c>
      <c r="B56" s="61"/>
      <c r="C56" s="61"/>
      <c r="D56" s="61"/>
      <c r="E56" s="61"/>
      <c r="F56" s="61"/>
      <c r="G56" s="61"/>
      <c r="H56" s="61"/>
      <c r="I56" s="61"/>
      <c r="J56" s="37">
        <f>B56+D56+F56+H56</f>
        <v>0</v>
      </c>
      <c r="K56" s="37">
        <f>C56+E56+G56+I56</f>
        <v>0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37">
        <f>N56+P56+R56+T56</f>
        <v>0</v>
      </c>
      <c r="W56" s="37">
        <f>O56+Q56+S56+U56</f>
        <v>0</v>
      </c>
      <c r="X56" s="61"/>
      <c r="Y56" s="61"/>
      <c r="Z56" s="61"/>
      <c r="AA56" s="61"/>
      <c r="AB56" s="94">
        <f>T56+V56+X56+Z56</f>
        <v>0</v>
      </c>
      <c r="AC56" s="94">
        <f>U56+W56+Y56+AA56</f>
        <v>0</v>
      </c>
      <c r="AD56" s="49" t="e">
        <f>J56+V56+AB56+#REF!</f>
        <v>#REF!</v>
      </c>
      <c r="AE56" s="49" t="e">
        <f>K56+W56+AC56+#REF!</f>
        <v>#REF!</v>
      </c>
      <c r="AF56" s="39"/>
      <c r="AG56" s="38"/>
      <c r="AH56" s="38"/>
      <c r="AI56" s="2"/>
      <c r="AJ56" s="2"/>
    </row>
    <row r="57" spans="1:36" s="5" customFormat="1" ht="11.25" customHeight="1">
      <c r="A57" s="83" t="s">
        <v>25</v>
      </c>
      <c r="B57" s="38">
        <v>6</v>
      </c>
      <c r="C57" s="38">
        <v>180</v>
      </c>
      <c r="D57" s="38">
        <v>6</v>
      </c>
      <c r="E57" s="38">
        <v>187</v>
      </c>
      <c r="F57" s="38">
        <v>6</v>
      </c>
      <c r="G57" s="38">
        <v>181</v>
      </c>
      <c r="H57" s="38">
        <v>6</v>
      </c>
      <c r="I57" s="38">
        <v>177</v>
      </c>
      <c r="J57" s="37">
        <f t="shared" si="2"/>
        <v>24</v>
      </c>
      <c r="K57" s="37">
        <f t="shared" si="2"/>
        <v>725</v>
      </c>
      <c r="L57" s="38">
        <f>6</f>
        <v>6</v>
      </c>
      <c r="M57" s="38">
        <v>176</v>
      </c>
      <c r="N57" s="38">
        <f>6</f>
        <v>6</v>
      </c>
      <c r="O57" s="38">
        <v>188</v>
      </c>
      <c r="P57" s="38">
        <v>6</v>
      </c>
      <c r="Q57" s="38">
        <v>163</v>
      </c>
      <c r="R57" s="38">
        <v>6</v>
      </c>
      <c r="S57" s="38">
        <v>172</v>
      </c>
      <c r="T57" s="38">
        <v>6</v>
      </c>
      <c r="U57" s="38">
        <v>164</v>
      </c>
      <c r="V57" s="37">
        <f aca="true" t="shared" si="7" ref="V57:W62">L57+N57+P57+R57+T57</f>
        <v>30</v>
      </c>
      <c r="W57" s="37">
        <f t="shared" si="7"/>
        <v>863</v>
      </c>
      <c r="X57" s="38">
        <v>2</v>
      </c>
      <c r="Y57" s="38">
        <v>56</v>
      </c>
      <c r="Z57" s="38">
        <v>2</v>
      </c>
      <c r="AA57" s="38">
        <v>55</v>
      </c>
      <c r="AB57" s="94">
        <f t="shared" si="4"/>
        <v>4</v>
      </c>
      <c r="AC57" s="94">
        <f t="shared" si="4"/>
        <v>111</v>
      </c>
      <c r="AD57" s="82">
        <f aca="true" t="shared" si="8" ref="AD57:AD80">J57+V57+AB57</f>
        <v>58</v>
      </c>
      <c r="AE57" s="82">
        <f aca="true" t="shared" si="9" ref="AE57:AE80">K57+W57+AC57</f>
        <v>1699</v>
      </c>
      <c r="AF57" s="39">
        <f>AE57/AD57</f>
        <v>29.29310344827586</v>
      </c>
      <c r="AG57" s="38">
        <v>3</v>
      </c>
      <c r="AH57" s="38">
        <v>90</v>
      </c>
      <c r="AI57" s="12"/>
      <c r="AJ57" s="12"/>
    </row>
    <row r="58" spans="1:36" s="5" customFormat="1" ht="12" customHeight="1">
      <c r="A58" s="51" t="s">
        <v>46</v>
      </c>
      <c r="B58" s="61"/>
      <c r="C58" s="61"/>
      <c r="D58" s="61">
        <v>1</v>
      </c>
      <c r="E58" s="61">
        <v>2</v>
      </c>
      <c r="F58" s="61">
        <v>1</v>
      </c>
      <c r="G58" s="61">
        <v>1</v>
      </c>
      <c r="H58" s="61">
        <v>1</v>
      </c>
      <c r="I58" s="61">
        <v>2</v>
      </c>
      <c r="J58" s="37">
        <f>B58+D58+F58+H58</f>
        <v>3</v>
      </c>
      <c r="K58" s="37">
        <f>C58+E58+G58+I58</f>
        <v>5</v>
      </c>
      <c r="L58" s="61">
        <v>1</v>
      </c>
      <c r="M58" s="61">
        <v>1</v>
      </c>
      <c r="N58" s="61"/>
      <c r="O58" s="61"/>
      <c r="P58" s="61"/>
      <c r="Q58" s="61"/>
      <c r="R58" s="61"/>
      <c r="S58" s="61"/>
      <c r="T58" s="61"/>
      <c r="U58" s="61"/>
      <c r="V58" s="94">
        <f t="shared" si="7"/>
        <v>1</v>
      </c>
      <c r="W58" s="94">
        <f t="shared" si="7"/>
        <v>1</v>
      </c>
      <c r="X58" s="61"/>
      <c r="Y58" s="61"/>
      <c r="Z58" s="61"/>
      <c r="AA58" s="61"/>
      <c r="AB58" s="94">
        <f>X58+Z58</f>
        <v>0</v>
      </c>
      <c r="AC58" s="94">
        <f>Y58+AA58</f>
        <v>0</v>
      </c>
      <c r="AD58" s="97">
        <f t="shared" si="8"/>
        <v>4</v>
      </c>
      <c r="AE58" s="97">
        <f t="shared" si="9"/>
        <v>6</v>
      </c>
      <c r="AF58" s="39"/>
      <c r="AG58" s="38"/>
      <c r="AH58" s="38"/>
      <c r="AI58" s="2"/>
      <c r="AJ58" s="2"/>
    </row>
    <row r="59" spans="1:36" s="5" customFormat="1" ht="14.25" customHeight="1">
      <c r="A59" s="83" t="s">
        <v>26</v>
      </c>
      <c r="B59" s="38">
        <v>6</v>
      </c>
      <c r="C59" s="38">
        <v>172</v>
      </c>
      <c r="D59" s="38">
        <v>5</v>
      </c>
      <c r="E59" s="38">
        <v>164</v>
      </c>
      <c r="F59" s="38">
        <v>4</v>
      </c>
      <c r="G59" s="38">
        <v>140</v>
      </c>
      <c r="H59" s="38">
        <f>4</f>
        <v>4</v>
      </c>
      <c r="I59" s="38">
        <v>149</v>
      </c>
      <c r="J59" s="94">
        <f t="shared" si="2"/>
        <v>19</v>
      </c>
      <c r="K59" s="94">
        <f t="shared" si="2"/>
        <v>625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94">
        <f t="shared" si="7"/>
        <v>0</v>
      </c>
      <c r="W59" s="94">
        <f t="shared" si="7"/>
        <v>0</v>
      </c>
      <c r="X59" s="38"/>
      <c r="Y59" s="38"/>
      <c r="Z59" s="38"/>
      <c r="AA59" s="38"/>
      <c r="AB59" s="94">
        <f t="shared" si="4"/>
        <v>0</v>
      </c>
      <c r="AC59" s="94">
        <f t="shared" si="4"/>
        <v>0</v>
      </c>
      <c r="AD59" s="82">
        <f t="shared" si="8"/>
        <v>19</v>
      </c>
      <c r="AE59" s="82">
        <f t="shared" si="9"/>
        <v>625</v>
      </c>
      <c r="AF59" s="39">
        <f>AE59/AD59</f>
        <v>32.89473684210526</v>
      </c>
      <c r="AG59" s="71">
        <v>5</v>
      </c>
      <c r="AH59" s="71">
        <v>150</v>
      </c>
      <c r="AI59" s="71">
        <v>14</v>
      </c>
      <c r="AJ59" s="71">
        <v>475</v>
      </c>
    </row>
    <row r="60" spans="1:36" s="5" customFormat="1" ht="12.75" customHeight="1">
      <c r="A60" s="83" t="s">
        <v>59</v>
      </c>
      <c r="B60" s="38"/>
      <c r="C60" s="38"/>
      <c r="D60" s="38"/>
      <c r="E60" s="38"/>
      <c r="F60" s="38"/>
      <c r="G60" s="38"/>
      <c r="H60" s="38"/>
      <c r="I60" s="38"/>
      <c r="J60" s="94">
        <f t="shared" si="2"/>
        <v>0</v>
      </c>
      <c r="K60" s="94">
        <f t="shared" si="2"/>
        <v>0</v>
      </c>
      <c r="L60" s="38">
        <v>5</v>
      </c>
      <c r="M60" s="38">
        <v>150</v>
      </c>
      <c r="N60" s="38">
        <v>4</v>
      </c>
      <c r="O60" s="38">
        <v>131</v>
      </c>
      <c r="P60" s="38">
        <v>4</v>
      </c>
      <c r="Q60" s="38">
        <v>143</v>
      </c>
      <c r="R60" s="38">
        <v>5</v>
      </c>
      <c r="S60" s="38">
        <v>170</v>
      </c>
      <c r="T60" s="38">
        <v>4</v>
      </c>
      <c r="U60" s="38">
        <v>128</v>
      </c>
      <c r="V60" s="94">
        <f t="shared" si="7"/>
        <v>22</v>
      </c>
      <c r="W60" s="94">
        <f t="shared" si="7"/>
        <v>722</v>
      </c>
      <c r="X60" s="38">
        <v>3</v>
      </c>
      <c r="Y60" s="38">
        <v>84</v>
      </c>
      <c r="Z60" s="38">
        <v>3</v>
      </c>
      <c r="AA60" s="38">
        <v>82</v>
      </c>
      <c r="AB60" s="94">
        <f t="shared" si="4"/>
        <v>6</v>
      </c>
      <c r="AC60" s="94">
        <f t="shared" si="4"/>
        <v>166</v>
      </c>
      <c r="AD60" s="82">
        <f t="shared" si="8"/>
        <v>28</v>
      </c>
      <c r="AE60" s="82">
        <f t="shared" si="9"/>
        <v>888</v>
      </c>
      <c r="AF60" s="39">
        <f>AE60/AD60</f>
        <v>31.714285714285715</v>
      </c>
      <c r="AG60" s="38"/>
      <c r="AH60" s="38"/>
      <c r="AI60" s="65"/>
      <c r="AJ60" s="65"/>
    </row>
    <row r="61" spans="1:36" s="5" customFormat="1" ht="13.5" customHeight="1" hidden="1">
      <c r="A61" s="51" t="s">
        <v>46</v>
      </c>
      <c r="B61" s="49"/>
      <c r="C61" s="49"/>
      <c r="D61" s="49"/>
      <c r="E61" s="49"/>
      <c r="F61" s="49"/>
      <c r="G61" s="49"/>
      <c r="H61" s="49"/>
      <c r="I61" s="49"/>
      <c r="J61" s="94">
        <f>B61+D61+F61+H61</f>
        <v>0</v>
      </c>
      <c r="K61" s="94">
        <f>C61+E61+G61+I61</f>
        <v>0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94">
        <f t="shared" si="7"/>
        <v>0</v>
      </c>
      <c r="W61" s="94">
        <f t="shared" si="7"/>
        <v>0</v>
      </c>
      <c r="X61" s="49"/>
      <c r="Y61" s="49"/>
      <c r="Z61" s="49"/>
      <c r="AA61" s="49"/>
      <c r="AB61" s="94">
        <f>X61+Z61</f>
        <v>0</v>
      </c>
      <c r="AC61" s="94">
        <f>Y61+AA61</f>
        <v>0</v>
      </c>
      <c r="AD61" s="82">
        <f t="shared" si="8"/>
        <v>0</v>
      </c>
      <c r="AE61" s="82">
        <f t="shared" si="9"/>
        <v>0</v>
      </c>
      <c r="AF61" s="57"/>
      <c r="AG61" s="54"/>
      <c r="AH61" s="54"/>
      <c r="AI61" s="65"/>
      <c r="AJ61" s="65"/>
    </row>
    <row r="62" spans="1:36" s="5" customFormat="1" ht="12" customHeight="1">
      <c r="A62" s="93" t="s">
        <v>62</v>
      </c>
      <c r="B62" s="38"/>
      <c r="C62" s="38"/>
      <c r="D62" s="38"/>
      <c r="E62" s="38"/>
      <c r="F62" s="38"/>
      <c r="G62" s="38"/>
      <c r="H62" s="38"/>
      <c r="I62" s="38"/>
      <c r="J62" s="94">
        <f t="shared" si="2"/>
        <v>0</v>
      </c>
      <c r="K62" s="94">
        <f t="shared" si="2"/>
        <v>0</v>
      </c>
      <c r="L62" s="38">
        <v>4</v>
      </c>
      <c r="M62" s="38">
        <v>121</v>
      </c>
      <c r="N62" s="38">
        <v>4</v>
      </c>
      <c r="O62" s="38">
        <v>131</v>
      </c>
      <c r="P62" s="38">
        <v>4</v>
      </c>
      <c r="Q62" s="38">
        <v>126</v>
      </c>
      <c r="R62" s="38">
        <v>4</v>
      </c>
      <c r="S62" s="38">
        <v>118</v>
      </c>
      <c r="T62" s="38">
        <v>5</v>
      </c>
      <c r="U62" s="38">
        <v>147</v>
      </c>
      <c r="V62" s="94">
        <f t="shared" si="7"/>
        <v>21</v>
      </c>
      <c r="W62" s="94">
        <f t="shared" si="7"/>
        <v>643</v>
      </c>
      <c r="X62" s="38">
        <v>4</v>
      </c>
      <c r="Y62" s="38">
        <v>112</v>
      </c>
      <c r="Z62" s="38">
        <v>3</v>
      </c>
      <c r="AA62" s="38">
        <f>29+32+35</f>
        <v>96</v>
      </c>
      <c r="AB62" s="94">
        <f t="shared" si="4"/>
        <v>7</v>
      </c>
      <c r="AC62" s="94">
        <f t="shared" si="4"/>
        <v>208</v>
      </c>
      <c r="AD62" s="82">
        <f t="shared" si="8"/>
        <v>28</v>
      </c>
      <c r="AE62" s="82">
        <f t="shared" si="9"/>
        <v>851</v>
      </c>
      <c r="AF62" s="39">
        <f>AE62/AD62</f>
        <v>30.392857142857142</v>
      </c>
      <c r="AG62" s="38"/>
      <c r="AH62" s="38"/>
      <c r="AI62" s="65"/>
      <c r="AJ62" s="65"/>
    </row>
    <row r="63" spans="1:36" s="4" customFormat="1" ht="13.5" customHeight="1">
      <c r="A63" s="14" t="s">
        <v>7</v>
      </c>
      <c r="B63" s="82">
        <f aca="true" t="shared" si="10" ref="B63:AC63">SUM(B12:B62)-B13-B15-B17-B20-B22-B24-B26-B28-B30-B33-B36-B38-B40-B42-B44-B46-B48-B50-B52-B54-B58</f>
        <v>96</v>
      </c>
      <c r="C63" s="82">
        <f t="shared" si="10"/>
        <v>2751</v>
      </c>
      <c r="D63" s="82">
        <f t="shared" si="10"/>
        <v>95</v>
      </c>
      <c r="E63" s="82">
        <f t="shared" si="10"/>
        <v>2751</v>
      </c>
      <c r="F63" s="82">
        <f t="shared" si="10"/>
        <v>96</v>
      </c>
      <c r="G63" s="82">
        <f t="shared" si="10"/>
        <v>2840</v>
      </c>
      <c r="H63" s="82">
        <f t="shared" si="10"/>
        <v>103</v>
      </c>
      <c r="I63" s="82">
        <f t="shared" si="10"/>
        <v>3003</v>
      </c>
      <c r="J63" s="73">
        <f t="shared" si="10"/>
        <v>390</v>
      </c>
      <c r="K63" s="73">
        <f t="shared" si="10"/>
        <v>11345</v>
      </c>
      <c r="L63" s="82">
        <f t="shared" si="10"/>
        <v>104</v>
      </c>
      <c r="M63" s="82">
        <f t="shared" si="10"/>
        <v>3036</v>
      </c>
      <c r="N63" s="82">
        <f t="shared" si="10"/>
        <v>96</v>
      </c>
      <c r="O63" s="82">
        <f t="shared" si="10"/>
        <v>2836</v>
      </c>
      <c r="P63" s="82">
        <f t="shared" si="10"/>
        <v>100</v>
      </c>
      <c r="Q63" s="82">
        <f t="shared" si="10"/>
        <v>2890</v>
      </c>
      <c r="R63" s="82">
        <f t="shared" si="10"/>
        <v>96</v>
      </c>
      <c r="S63" s="82">
        <f t="shared" si="10"/>
        <v>2743</v>
      </c>
      <c r="T63" s="82">
        <f t="shared" si="10"/>
        <v>91</v>
      </c>
      <c r="U63" s="82">
        <f t="shared" si="10"/>
        <v>2487</v>
      </c>
      <c r="V63" s="73">
        <f t="shared" si="10"/>
        <v>487</v>
      </c>
      <c r="W63" s="73">
        <f t="shared" si="10"/>
        <v>13992</v>
      </c>
      <c r="X63" s="82">
        <f>SUM(X12:X62)-X13-X15-X17-X20-X22-X24-X26-X28-X30-X33-X36-X38-X40-X42-X44-X46-X48-X50-X52-X54-X58</f>
        <v>49</v>
      </c>
      <c r="Y63" s="82">
        <f t="shared" si="10"/>
        <v>1272</v>
      </c>
      <c r="Z63" s="82">
        <f t="shared" si="10"/>
        <v>49</v>
      </c>
      <c r="AA63" s="82">
        <f t="shared" si="10"/>
        <v>1244</v>
      </c>
      <c r="AB63" s="73">
        <f t="shared" si="10"/>
        <v>98</v>
      </c>
      <c r="AC63" s="73">
        <f t="shared" si="10"/>
        <v>2516</v>
      </c>
      <c r="AD63" s="82">
        <f t="shared" si="8"/>
        <v>975</v>
      </c>
      <c r="AE63" s="82">
        <f t="shared" si="9"/>
        <v>27853</v>
      </c>
      <c r="AF63" s="40">
        <f>AE63/AD63</f>
        <v>28.567179487179487</v>
      </c>
      <c r="AG63" s="82">
        <f>SUM(AG12:AG62)</f>
        <v>61</v>
      </c>
      <c r="AH63" s="82">
        <f>SUM(AH12:AH62)</f>
        <v>1857</v>
      </c>
      <c r="AI63" s="82">
        <f>SUM(AI12:AI62)</f>
        <v>14</v>
      </c>
      <c r="AJ63" s="82">
        <f>SUM(AJ12:AJ62)</f>
        <v>475</v>
      </c>
    </row>
    <row r="64" spans="1:36" s="4" customFormat="1" ht="17.25" customHeight="1" hidden="1">
      <c r="A64" s="41"/>
      <c r="B64" s="25">
        <f aca="true" t="shared" si="11" ref="B64:AC64">B12+B14+B16+B18+B19+B21+B23+B25+B27+B29+B31+B32+B34+B35+B37+B39+B41+B43+B45+B47+B49+B51+B53+B55+B57+B59+B60+B62</f>
        <v>96</v>
      </c>
      <c r="C64" s="25">
        <f t="shared" si="11"/>
        <v>2751</v>
      </c>
      <c r="D64" s="25">
        <f t="shared" si="11"/>
        <v>95</v>
      </c>
      <c r="E64" s="25">
        <f t="shared" si="11"/>
        <v>2751</v>
      </c>
      <c r="F64" s="25">
        <f t="shared" si="11"/>
        <v>96</v>
      </c>
      <c r="G64" s="25">
        <f t="shared" si="11"/>
        <v>2840</v>
      </c>
      <c r="H64" s="25">
        <f t="shared" si="11"/>
        <v>103</v>
      </c>
      <c r="I64" s="25">
        <f t="shared" si="11"/>
        <v>3003</v>
      </c>
      <c r="J64" s="74">
        <f t="shared" si="11"/>
        <v>390</v>
      </c>
      <c r="K64" s="74">
        <f t="shared" si="11"/>
        <v>11345</v>
      </c>
      <c r="L64" s="25">
        <f t="shared" si="11"/>
        <v>104</v>
      </c>
      <c r="M64" s="25">
        <f t="shared" si="11"/>
        <v>3036</v>
      </c>
      <c r="N64" s="25">
        <f t="shared" si="11"/>
        <v>96</v>
      </c>
      <c r="O64" s="25">
        <f t="shared" si="11"/>
        <v>2836</v>
      </c>
      <c r="P64" s="25">
        <f t="shared" si="11"/>
        <v>100</v>
      </c>
      <c r="Q64" s="25">
        <f t="shared" si="11"/>
        <v>2890</v>
      </c>
      <c r="R64" s="25">
        <f t="shared" si="11"/>
        <v>96</v>
      </c>
      <c r="S64" s="25">
        <f t="shared" si="11"/>
        <v>2743</v>
      </c>
      <c r="T64" s="25">
        <f t="shared" si="11"/>
        <v>91</v>
      </c>
      <c r="U64" s="25">
        <f t="shared" si="11"/>
        <v>2487</v>
      </c>
      <c r="V64" s="74">
        <f t="shared" si="11"/>
        <v>487</v>
      </c>
      <c r="W64" s="74">
        <f t="shared" si="11"/>
        <v>13992</v>
      </c>
      <c r="X64" s="25">
        <f t="shared" si="11"/>
        <v>49</v>
      </c>
      <c r="Y64" s="25">
        <f t="shared" si="11"/>
        <v>1272</v>
      </c>
      <c r="Z64" s="25">
        <f t="shared" si="11"/>
        <v>49</v>
      </c>
      <c r="AA64" s="25">
        <f t="shared" si="11"/>
        <v>1244</v>
      </c>
      <c r="AB64" s="74">
        <f t="shared" si="11"/>
        <v>98</v>
      </c>
      <c r="AC64" s="74">
        <f t="shared" si="11"/>
        <v>2516</v>
      </c>
      <c r="AD64" s="82">
        <f t="shared" si="8"/>
        <v>975</v>
      </c>
      <c r="AE64" s="82">
        <f t="shared" si="9"/>
        <v>27853</v>
      </c>
      <c r="AF64" s="58"/>
      <c r="AG64" s="58">
        <f>AG12+AG14+AG16+AG18+AG19+AG21+AG23+AG25+AG27+AG29+AG31+AG32+AG34+AG35+AG37+AG39+AG41+AG43+AG45+AG47+AG49+AG51+AG53+AG55+AG57+AG59+AG60+AG62</f>
        <v>61</v>
      </c>
      <c r="AH64" s="58">
        <f>AH12+AH14+AH16+AH18+AH19+AH21+AH23+AH25+AH27+AH29+AH31+AH32+AH34+AH35+AH37+AH39+AH41+AH43+AH45+AH47+AH49+AH51+AH53+AH55+AH57+AH59+AH60+AH62</f>
        <v>1857</v>
      </c>
      <c r="AI64" s="29"/>
      <c r="AJ64" s="29"/>
    </row>
    <row r="65" spans="1:36" s="4" customFormat="1" ht="17.25" customHeight="1" hidden="1">
      <c r="A65" s="41"/>
      <c r="B65" s="25"/>
      <c r="C65" s="25"/>
      <c r="D65" s="25"/>
      <c r="E65" s="25"/>
      <c r="F65" s="25"/>
      <c r="G65" s="25"/>
      <c r="H65" s="25"/>
      <c r="I65" s="25"/>
      <c r="J65" s="75"/>
      <c r="K65" s="7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75"/>
      <c r="W65" s="76"/>
      <c r="X65" s="55"/>
      <c r="Y65" s="55"/>
      <c r="Z65" s="55"/>
      <c r="AA65" s="55"/>
      <c r="AB65" s="76"/>
      <c r="AC65" s="76"/>
      <c r="AD65" s="82">
        <f t="shared" si="8"/>
        <v>0</v>
      </c>
      <c r="AE65" s="82">
        <f t="shared" si="9"/>
        <v>0</v>
      </c>
      <c r="AF65" s="55"/>
      <c r="AG65" s="72"/>
      <c r="AH65" s="72"/>
      <c r="AI65" s="29"/>
      <c r="AJ65" s="29"/>
    </row>
    <row r="66" spans="1:36" s="3" customFormat="1" ht="16.5" customHeight="1" hidden="1">
      <c r="A66" s="25"/>
      <c r="B66" s="25"/>
      <c r="C66" s="25"/>
      <c r="D66" s="25"/>
      <c r="E66" s="25"/>
      <c r="F66" s="25"/>
      <c r="G66" s="25"/>
      <c r="H66" s="25"/>
      <c r="I66" s="25"/>
      <c r="J66" s="74"/>
      <c r="K66" s="74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74"/>
      <c r="W66" s="77"/>
      <c r="X66" s="43"/>
      <c r="Y66" s="43"/>
      <c r="Z66" s="43"/>
      <c r="AA66" s="43"/>
      <c r="AB66" s="77"/>
      <c r="AC66" s="77"/>
      <c r="AD66" s="82">
        <f t="shared" si="8"/>
        <v>0</v>
      </c>
      <c r="AE66" s="82">
        <f t="shared" si="9"/>
        <v>0</v>
      </c>
      <c r="AG66" s="25"/>
      <c r="AH66" s="25"/>
      <c r="AI66" s="25"/>
      <c r="AJ66" s="25"/>
    </row>
    <row r="67" spans="1:37" s="11" customFormat="1" ht="12" customHeight="1">
      <c r="A67" s="83" t="s">
        <v>60</v>
      </c>
      <c r="B67" s="38">
        <v>1</v>
      </c>
      <c r="C67" s="38">
        <v>16</v>
      </c>
      <c r="D67" s="38">
        <v>1</v>
      </c>
      <c r="E67" s="38">
        <v>18</v>
      </c>
      <c r="F67" s="38">
        <v>1</v>
      </c>
      <c r="G67" s="38">
        <v>14</v>
      </c>
      <c r="H67" s="38">
        <v>1</v>
      </c>
      <c r="I67" s="38">
        <v>10</v>
      </c>
      <c r="J67" s="94">
        <f aca="true" t="shared" si="12" ref="J67:K71">B67+D67+F67+H67</f>
        <v>4</v>
      </c>
      <c r="K67" s="94">
        <f t="shared" si="12"/>
        <v>58</v>
      </c>
      <c r="L67" s="38">
        <v>1</v>
      </c>
      <c r="M67" s="38">
        <v>12</v>
      </c>
      <c r="N67" s="38">
        <v>1</v>
      </c>
      <c r="O67" s="38">
        <v>12</v>
      </c>
      <c r="P67" s="38">
        <v>1</v>
      </c>
      <c r="Q67" s="38">
        <v>20</v>
      </c>
      <c r="R67" s="38">
        <v>1</v>
      </c>
      <c r="S67" s="38">
        <v>11</v>
      </c>
      <c r="T67" s="38">
        <v>1</v>
      </c>
      <c r="U67" s="38">
        <v>10</v>
      </c>
      <c r="V67" s="94">
        <f aca="true" t="shared" si="13" ref="V67:W69">L67+N67+P67+R67+T67</f>
        <v>5</v>
      </c>
      <c r="W67" s="94">
        <f t="shared" si="13"/>
        <v>65</v>
      </c>
      <c r="X67" s="38"/>
      <c r="Y67" s="38"/>
      <c r="Z67" s="38"/>
      <c r="AA67" s="38"/>
      <c r="AB67" s="94">
        <f aca="true" t="shared" si="14" ref="AB67:AC69">X67+Z67</f>
        <v>0</v>
      </c>
      <c r="AC67" s="94">
        <f t="shared" si="14"/>
        <v>0</v>
      </c>
      <c r="AD67" s="82">
        <f t="shared" si="8"/>
        <v>9</v>
      </c>
      <c r="AE67" s="82">
        <f t="shared" si="9"/>
        <v>123</v>
      </c>
      <c r="AF67" s="39">
        <f>AE67/AD67</f>
        <v>13.666666666666666</v>
      </c>
      <c r="AG67" s="38">
        <v>1</v>
      </c>
      <c r="AH67" s="38">
        <v>30</v>
      </c>
      <c r="AI67" s="95"/>
      <c r="AJ67" s="95"/>
      <c r="AK67" s="5"/>
    </row>
    <row r="68" spans="1:37" s="11" customFormat="1" ht="13.5" customHeight="1">
      <c r="A68" s="51" t="s">
        <v>46</v>
      </c>
      <c r="B68" s="61">
        <v>1</v>
      </c>
      <c r="C68" s="61">
        <v>2</v>
      </c>
      <c r="D68" s="61">
        <v>1</v>
      </c>
      <c r="E68" s="61">
        <v>3</v>
      </c>
      <c r="F68" s="61">
        <v>1</v>
      </c>
      <c r="G68" s="61">
        <v>1</v>
      </c>
      <c r="H68" s="61"/>
      <c r="I68" s="61"/>
      <c r="J68" s="94">
        <f t="shared" si="12"/>
        <v>3</v>
      </c>
      <c r="K68" s="94">
        <f t="shared" si="12"/>
        <v>6</v>
      </c>
      <c r="L68" s="61">
        <v>1</v>
      </c>
      <c r="M68" s="61">
        <v>1</v>
      </c>
      <c r="N68" s="61"/>
      <c r="O68" s="61"/>
      <c r="P68" s="61">
        <v>1</v>
      </c>
      <c r="Q68" s="61">
        <v>1</v>
      </c>
      <c r="R68" s="61"/>
      <c r="S68" s="61"/>
      <c r="T68" s="61"/>
      <c r="U68" s="61"/>
      <c r="V68" s="94">
        <f t="shared" si="13"/>
        <v>2</v>
      </c>
      <c r="W68" s="94">
        <f t="shared" si="13"/>
        <v>2</v>
      </c>
      <c r="X68" s="61"/>
      <c r="Y68" s="61"/>
      <c r="Z68" s="61"/>
      <c r="AA68" s="61"/>
      <c r="AB68" s="94">
        <f t="shared" si="14"/>
        <v>0</v>
      </c>
      <c r="AC68" s="94">
        <f t="shared" si="14"/>
        <v>0</v>
      </c>
      <c r="AD68" s="97">
        <f t="shared" si="8"/>
        <v>5</v>
      </c>
      <c r="AE68" s="97">
        <f t="shared" si="9"/>
        <v>8</v>
      </c>
      <c r="AF68" s="96"/>
      <c r="AG68" s="38"/>
      <c r="AH68" s="38"/>
      <c r="AI68" s="95"/>
      <c r="AJ68" s="95"/>
      <c r="AK68" s="5"/>
    </row>
    <row r="69" spans="1:36" s="5" customFormat="1" ht="12" customHeight="1">
      <c r="A69" s="83" t="s">
        <v>61</v>
      </c>
      <c r="B69" s="38">
        <v>1</v>
      </c>
      <c r="C69" s="38">
        <v>9</v>
      </c>
      <c r="D69" s="38">
        <v>1</v>
      </c>
      <c r="E69" s="38">
        <v>8</v>
      </c>
      <c r="F69" s="38">
        <v>1</v>
      </c>
      <c r="G69" s="38">
        <v>6</v>
      </c>
      <c r="H69" s="38">
        <v>1</v>
      </c>
      <c r="I69" s="38">
        <v>8</v>
      </c>
      <c r="J69" s="94">
        <f t="shared" si="12"/>
        <v>4</v>
      </c>
      <c r="K69" s="94">
        <f t="shared" si="12"/>
        <v>31</v>
      </c>
      <c r="L69" s="38">
        <v>1</v>
      </c>
      <c r="M69" s="38">
        <v>7</v>
      </c>
      <c r="N69" s="38">
        <v>1</v>
      </c>
      <c r="O69" s="38">
        <v>7</v>
      </c>
      <c r="P69" s="38">
        <v>1</v>
      </c>
      <c r="Q69" s="38">
        <v>10</v>
      </c>
      <c r="R69" s="38">
        <v>1</v>
      </c>
      <c r="S69" s="38">
        <v>14</v>
      </c>
      <c r="T69" s="38">
        <v>1</v>
      </c>
      <c r="U69" s="38">
        <v>11</v>
      </c>
      <c r="V69" s="94">
        <f t="shared" si="13"/>
        <v>5</v>
      </c>
      <c r="W69" s="94">
        <f t="shared" si="13"/>
        <v>49</v>
      </c>
      <c r="X69" s="38"/>
      <c r="Y69" s="38"/>
      <c r="Z69" s="38"/>
      <c r="AA69" s="38"/>
      <c r="AB69" s="94">
        <f t="shared" si="14"/>
        <v>0</v>
      </c>
      <c r="AC69" s="94">
        <f t="shared" si="14"/>
        <v>0</v>
      </c>
      <c r="AD69" s="82">
        <f t="shared" si="8"/>
        <v>9</v>
      </c>
      <c r="AE69" s="82">
        <f t="shared" si="9"/>
        <v>80</v>
      </c>
      <c r="AF69" s="39">
        <f>AE69/AD69</f>
        <v>8.88888888888889</v>
      </c>
      <c r="AG69" s="38">
        <v>0</v>
      </c>
      <c r="AH69" s="38">
        <v>0</v>
      </c>
      <c r="AI69" s="65"/>
      <c r="AJ69" s="65"/>
    </row>
    <row r="70" spans="1:36" s="5" customFormat="1" ht="12" customHeight="1">
      <c r="A70" s="51" t="s">
        <v>46</v>
      </c>
      <c r="B70" s="50"/>
      <c r="C70" s="50"/>
      <c r="D70" s="50"/>
      <c r="E70" s="50"/>
      <c r="F70" s="50"/>
      <c r="G70" s="50"/>
      <c r="H70" s="50">
        <v>1</v>
      </c>
      <c r="I70" s="50">
        <v>1</v>
      </c>
      <c r="J70" s="94">
        <f t="shared" si="12"/>
        <v>1</v>
      </c>
      <c r="K70" s="94">
        <f t="shared" si="12"/>
        <v>1</v>
      </c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94">
        <f aca="true" t="shared" si="15" ref="V70:W75">L70+N70+P70+R70+T70</f>
        <v>0</v>
      </c>
      <c r="W70" s="94">
        <f t="shared" si="15"/>
        <v>0</v>
      </c>
      <c r="X70" s="50"/>
      <c r="Y70" s="50"/>
      <c r="Z70" s="50"/>
      <c r="AA70" s="50"/>
      <c r="AB70" s="94">
        <f aca="true" t="shared" si="16" ref="AB70:AC75">X70+Z70</f>
        <v>0</v>
      </c>
      <c r="AC70" s="94">
        <f t="shared" si="16"/>
        <v>0</v>
      </c>
      <c r="AD70" s="97">
        <f t="shared" si="8"/>
        <v>1</v>
      </c>
      <c r="AE70" s="97">
        <f t="shared" si="9"/>
        <v>1</v>
      </c>
      <c r="AF70" s="39"/>
      <c r="AG70" s="38"/>
      <c r="AH70" s="38"/>
      <c r="AI70" s="65"/>
      <c r="AJ70" s="65"/>
    </row>
    <row r="71" spans="1:36" s="5" customFormat="1" ht="12" customHeight="1">
      <c r="A71" s="83" t="s">
        <v>77</v>
      </c>
      <c r="B71" s="38">
        <v>2</v>
      </c>
      <c r="C71" s="38">
        <v>34</v>
      </c>
      <c r="D71" s="38">
        <v>2</v>
      </c>
      <c r="E71" s="38">
        <v>41</v>
      </c>
      <c r="F71" s="38">
        <v>1</v>
      </c>
      <c r="G71" s="38">
        <v>23</v>
      </c>
      <c r="H71" s="38">
        <v>2</v>
      </c>
      <c r="I71" s="38">
        <v>39</v>
      </c>
      <c r="J71" s="94">
        <f t="shared" si="12"/>
        <v>7</v>
      </c>
      <c r="K71" s="94">
        <f t="shared" si="12"/>
        <v>137</v>
      </c>
      <c r="L71" s="38">
        <v>1</v>
      </c>
      <c r="M71" s="38">
        <v>29</v>
      </c>
      <c r="N71" s="38">
        <v>1</v>
      </c>
      <c r="O71" s="38">
        <v>27</v>
      </c>
      <c r="P71" s="38">
        <v>2</v>
      </c>
      <c r="Q71" s="38">
        <v>38</v>
      </c>
      <c r="R71" s="38">
        <v>2</v>
      </c>
      <c r="S71" s="38">
        <v>34</v>
      </c>
      <c r="T71" s="38">
        <v>1</v>
      </c>
      <c r="U71" s="38">
        <v>28</v>
      </c>
      <c r="V71" s="94">
        <f t="shared" si="15"/>
        <v>7</v>
      </c>
      <c r="W71" s="94">
        <f t="shared" si="15"/>
        <v>156</v>
      </c>
      <c r="X71" s="38">
        <v>1</v>
      </c>
      <c r="Y71" s="38">
        <v>14</v>
      </c>
      <c r="Z71" s="38">
        <v>1</v>
      </c>
      <c r="AA71" s="38">
        <v>18</v>
      </c>
      <c r="AB71" s="94">
        <f t="shared" si="16"/>
        <v>2</v>
      </c>
      <c r="AC71" s="94">
        <f t="shared" si="16"/>
        <v>32</v>
      </c>
      <c r="AD71" s="82">
        <f t="shared" si="8"/>
        <v>16</v>
      </c>
      <c r="AE71" s="82">
        <f t="shared" si="9"/>
        <v>325</v>
      </c>
      <c r="AF71" s="39">
        <f>AE71/AD71</f>
        <v>20.3125</v>
      </c>
      <c r="AG71" s="38">
        <v>1</v>
      </c>
      <c r="AH71" s="38">
        <v>30</v>
      </c>
      <c r="AI71" s="65"/>
      <c r="AJ71" s="65"/>
    </row>
    <row r="72" spans="1:36" s="5" customFormat="1" ht="12" customHeight="1">
      <c r="A72" s="51" t="s">
        <v>46</v>
      </c>
      <c r="B72" s="50">
        <v>1</v>
      </c>
      <c r="C72" s="50">
        <v>1</v>
      </c>
      <c r="D72" s="50">
        <v>1</v>
      </c>
      <c r="E72" s="50">
        <v>1</v>
      </c>
      <c r="F72" s="50">
        <v>1</v>
      </c>
      <c r="G72" s="50">
        <v>1</v>
      </c>
      <c r="H72" s="50">
        <v>1</v>
      </c>
      <c r="I72" s="50">
        <v>1</v>
      </c>
      <c r="J72" s="94">
        <f>B72+D72+F72+H72</f>
        <v>4</v>
      </c>
      <c r="K72" s="94">
        <f>C72+E72+G72+I72</f>
        <v>4</v>
      </c>
      <c r="L72" s="50">
        <v>1</v>
      </c>
      <c r="M72" s="50">
        <v>1</v>
      </c>
      <c r="N72" s="50">
        <v>1</v>
      </c>
      <c r="O72" s="50">
        <v>1</v>
      </c>
      <c r="P72" s="50">
        <v>1</v>
      </c>
      <c r="Q72" s="50">
        <v>1</v>
      </c>
      <c r="R72" s="50"/>
      <c r="S72" s="50"/>
      <c r="T72" s="50"/>
      <c r="U72" s="50"/>
      <c r="V72" s="94">
        <f t="shared" si="15"/>
        <v>3</v>
      </c>
      <c r="W72" s="94">
        <f t="shared" si="15"/>
        <v>3</v>
      </c>
      <c r="X72" s="50"/>
      <c r="Y72" s="50"/>
      <c r="Z72" s="50"/>
      <c r="AA72" s="50"/>
      <c r="AB72" s="94">
        <f t="shared" si="16"/>
        <v>0</v>
      </c>
      <c r="AC72" s="94">
        <f t="shared" si="16"/>
        <v>0</v>
      </c>
      <c r="AD72" s="97">
        <f t="shared" si="8"/>
        <v>7</v>
      </c>
      <c r="AE72" s="97">
        <f t="shared" si="9"/>
        <v>7</v>
      </c>
      <c r="AF72" s="39"/>
      <c r="AG72" s="38"/>
      <c r="AH72" s="38"/>
      <c r="AI72" s="65"/>
      <c r="AJ72" s="65"/>
    </row>
    <row r="73" spans="1:36" s="5" customFormat="1" ht="12" customHeight="1">
      <c r="A73" s="83" t="s">
        <v>78</v>
      </c>
      <c r="B73" s="38">
        <v>2</v>
      </c>
      <c r="C73" s="38">
        <v>42</v>
      </c>
      <c r="D73" s="38">
        <v>2</v>
      </c>
      <c r="E73" s="38">
        <v>33</v>
      </c>
      <c r="F73" s="38">
        <v>2</v>
      </c>
      <c r="G73" s="38">
        <v>36</v>
      </c>
      <c r="H73" s="38">
        <v>2</v>
      </c>
      <c r="I73" s="38">
        <v>42</v>
      </c>
      <c r="J73" s="94">
        <f aca="true" t="shared" si="17" ref="J73:K75">B73+D73+F73+H73</f>
        <v>8</v>
      </c>
      <c r="K73" s="94">
        <f t="shared" si="17"/>
        <v>153</v>
      </c>
      <c r="L73" s="38">
        <v>2</v>
      </c>
      <c r="M73" s="38">
        <v>38</v>
      </c>
      <c r="N73" s="38">
        <v>2</v>
      </c>
      <c r="O73" s="38">
        <v>38</v>
      </c>
      <c r="P73" s="38">
        <v>2</v>
      </c>
      <c r="Q73" s="38">
        <v>42</v>
      </c>
      <c r="R73" s="38">
        <v>2</v>
      </c>
      <c r="S73" s="38">
        <v>32</v>
      </c>
      <c r="T73" s="38">
        <v>2</v>
      </c>
      <c r="U73" s="38">
        <v>49</v>
      </c>
      <c r="V73" s="94">
        <f t="shared" si="15"/>
        <v>10</v>
      </c>
      <c r="W73" s="94">
        <f t="shared" si="15"/>
        <v>199</v>
      </c>
      <c r="X73" s="38">
        <v>1</v>
      </c>
      <c r="Y73" s="38">
        <v>30</v>
      </c>
      <c r="Z73" s="38">
        <v>2</v>
      </c>
      <c r="AA73" s="38">
        <v>31</v>
      </c>
      <c r="AB73" s="94">
        <f t="shared" si="16"/>
        <v>3</v>
      </c>
      <c r="AC73" s="94">
        <f t="shared" si="16"/>
        <v>61</v>
      </c>
      <c r="AD73" s="82">
        <f t="shared" si="8"/>
        <v>21</v>
      </c>
      <c r="AE73" s="82">
        <f t="shared" si="9"/>
        <v>413</v>
      </c>
      <c r="AF73" s="39">
        <f>AE73/AD73</f>
        <v>19.666666666666668</v>
      </c>
      <c r="AG73" s="38">
        <v>2</v>
      </c>
      <c r="AH73" s="38">
        <v>60</v>
      </c>
      <c r="AI73" s="65"/>
      <c r="AJ73" s="65"/>
    </row>
    <row r="74" spans="1:36" s="5" customFormat="1" ht="12" customHeight="1">
      <c r="A74" s="51" t="s">
        <v>46</v>
      </c>
      <c r="B74" s="50">
        <v>1</v>
      </c>
      <c r="C74" s="50">
        <v>1</v>
      </c>
      <c r="D74" s="50"/>
      <c r="E74" s="50"/>
      <c r="F74" s="50"/>
      <c r="G74" s="50"/>
      <c r="H74" s="50">
        <v>1</v>
      </c>
      <c r="I74" s="50">
        <v>1</v>
      </c>
      <c r="J74" s="94">
        <f t="shared" si="17"/>
        <v>2</v>
      </c>
      <c r="K74" s="94">
        <f t="shared" si="17"/>
        <v>2</v>
      </c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94">
        <f t="shared" si="15"/>
        <v>0</v>
      </c>
      <c r="W74" s="94">
        <f t="shared" si="15"/>
        <v>0</v>
      </c>
      <c r="X74" s="50"/>
      <c r="Y74" s="50"/>
      <c r="Z74" s="50"/>
      <c r="AA74" s="50"/>
      <c r="AB74" s="94">
        <f t="shared" si="16"/>
        <v>0</v>
      </c>
      <c r="AC74" s="94">
        <f t="shared" si="16"/>
        <v>0</v>
      </c>
      <c r="AD74" s="97">
        <f t="shared" si="8"/>
        <v>2</v>
      </c>
      <c r="AE74" s="97">
        <f t="shared" si="9"/>
        <v>2</v>
      </c>
      <c r="AF74" s="39"/>
      <c r="AG74" s="38"/>
      <c r="AH74" s="38"/>
      <c r="AI74" s="65"/>
      <c r="AJ74" s="65"/>
    </row>
    <row r="75" spans="1:36" s="5" customFormat="1" ht="12" customHeight="1">
      <c r="A75" s="98" t="s">
        <v>79</v>
      </c>
      <c r="B75" s="38"/>
      <c r="C75" s="38"/>
      <c r="D75" s="38">
        <v>1</v>
      </c>
      <c r="E75" s="38">
        <v>5</v>
      </c>
      <c r="F75" s="38"/>
      <c r="G75" s="38"/>
      <c r="H75" s="38">
        <v>1</v>
      </c>
      <c r="I75" s="38">
        <v>8</v>
      </c>
      <c r="J75" s="94">
        <f t="shared" si="17"/>
        <v>2</v>
      </c>
      <c r="K75" s="94">
        <f t="shared" si="17"/>
        <v>13</v>
      </c>
      <c r="L75" s="38">
        <v>1</v>
      </c>
      <c r="M75" s="38">
        <v>7</v>
      </c>
      <c r="N75" s="38"/>
      <c r="O75" s="38"/>
      <c r="P75" s="38"/>
      <c r="Q75" s="38"/>
      <c r="R75" s="38"/>
      <c r="S75" s="38"/>
      <c r="T75" s="38"/>
      <c r="U75" s="38"/>
      <c r="V75" s="94">
        <f t="shared" si="15"/>
        <v>1</v>
      </c>
      <c r="W75" s="94">
        <f t="shared" si="15"/>
        <v>7</v>
      </c>
      <c r="X75" s="38"/>
      <c r="Y75" s="38"/>
      <c r="Z75" s="38"/>
      <c r="AA75" s="38"/>
      <c r="AB75" s="94">
        <f t="shared" si="16"/>
        <v>0</v>
      </c>
      <c r="AC75" s="94">
        <f t="shared" si="16"/>
        <v>0</v>
      </c>
      <c r="AD75" s="82">
        <f t="shared" si="8"/>
        <v>3</v>
      </c>
      <c r="AE75" s="82">
        <f t="shared" si="9"/>
        <v>20</v>
      </c>
      <c r="AF75" s="39"/>
      <c r="AG75" s="38"/>
      <c r="AH75" s="38"/>
      <c r="AI75" s="38"/>
      <c r="AJ75" s="38"/>
    </row>
    <row r="76" spans="1:36" s="4" customFormat="1" ht="12" customHeight="1">
      <c r="A76" s="14" t="s">
        <v>7</v>
      </c>
      <c r="B76" s="42">
        <f>B69+B67+B71+B73+B75</f>
        <v>6</v>
      </c>
      <c r="C76" s="42">
        <f aca="true" t="shared" si="18" ref="C76:I76">C69+C67+C71+C73+C75</f>
        <v>101</v>
      </c>
      <c r="D76" s="42">
        <f t="shared" si="18"/>
        <v>7</v>
      </c>
      <c r="E76" s="42">
        <f t="shared" si="18"/>
        <v>105</v>
      </c>
      <c r="F76" s="42">
        <f t="shared" si="18"/>
        <v>5</v>
      </c>
      <c r="G76" s="42">
        <f t="shared" si="18"/>
        <v>79</v>
      </c>
      <c r="H76" s="42">
        <f t="shared" si="18"/>
        <v>7</v>
      </c>
      <c r="I76" s="42">
        <f t="shared" si="18"/>
        <v>107</v>
      </c>
      <c r="J76" s="94">
        <f>J67+J69+J71+J73+J75</f>
        <v>25</v>
      </c>
      <c r="K76" s="94">
        <f>K67+K69+K71+K73+K75</f>
        <v>392</v>
      </c>
      <c r="L76" s="42">
        <f aca="true" t="shared" si="19" ref="L76:U76">L69+L67+L71+L73+L75</f>
        <v>6</v>
      </c>
      <c r="M76" s="42">
        <f t="shared" si="19"/>
        <v>93</v>
      </c>
      <c r="N76" s="42">
        <f t="shared" si="19"/>
        <v>5</v>
      </c>
      <c r="O76" s="42">
        <f t="shared" si="19"/>
        <v>84</v>
      </c>
      <c r="P76" s="42">
        <f t="shared" si="19"/>
        <v>6</v>
      </c>
      <c r="Q76" s="42">
        <f t="shared" si="19"/>
        <v>110</v>
      </c>
      <c r="R76" s="42">
        <f t="shared" si="19"/>
        <v>6</v>
      </c>
      <c r="S76" s="42">
        <f t="shared" si="19"/>
        <v>91</v>
      </c>
      <c r="T76" s="42">
        <f t="shared" si="19"/>
        <v>5</v>
      </c>
      <c r="U76" s="42">
        <f t="shared" si="19"/>
        <v>98</v>
      </c>
      <c r="V76" s="94">
        <f>V67+V69+V71+V73+V75</f>
        <v>28</v>
      </c>
      <c r="W76" s="94">
        <f>W67+W69+W71+W73+W75</f>
        <v>476</v>
      </c>
      <c r="X76" s="42">
        <f>X69+X67+X71+X73+X75</f>
        <v>2</v>
      </c>
      <c r="Y76" s="42">
        <f>Y69+Y67+Y71+Y73+Y75</f>
        <v>44</v>
      </c>
      <c r="Z76" s="42">
        <f>Z69+Z67+Z71+Z73+Z75</f>
        <v>3</v>
      </c>
      <c r="AA76" s="42">
        <f>AA69+AA67+AA71+AA73+AA75</f>
        <v>49</v>
      </c>
      <c r="AB76" s="94">
        <f>AB67+AB69+AB71+AB73+AB75</f>
        <v>5</v>
      </c>
      <c r="AC76" s="94">
        <f>AC67+AC69+AC71+AC73+AC75</f>
        <v>93</v>
      </c>
      <c r="AD76" s="82">
        <f t="shared" si="8"/>
        <v>58</v>
      </c>
      <c r="AE76" s="82">
        <f t="shared" si="9"/>
        <v>961</v>
      </c>
      <c r="AF76" s="39">
        <f>AE76/AD76</f>
        <v>16.56896551724138</v>
      </c>
      <c r="AG76" s="82">
        <f>AG67+AG69+AG71+AG73+AG75</f>
        <v>4</v>
      </c>
      <c r="AH76" s="82">
        <f>AH67+AH69+AH71+AH73+AH75</f>
        <v>120</v>
      </c>
      <c r="AI76" s="42">
        <v>0</v>
      </c>
      <c r="AJ76" s="42">
        <v>0</v>
      </c>
    </row>
    <row r="77" spans="1:36" s="4" customFormat="1" ht="11.25" customHeight="1">
      <c r="A77" s="14" t="s">
        <v>28</v>
      </c>
      <c r="B77" s="42">
        <f>B63+B76</f>
        <v>102</v>
      </c>
      <c r="C77" s="42">
        <f aca="true" t="shared" si="20" ref="C77:I77">C63+C76</f>
        <v>2852</v>
      </c>
      <c r="D77" s="42">
        <f t="shared" si="20"/>
        <v>102</v>
      </c>
      <c r="E77" s="42">
        <f t="shared" si="20"/>
        <v>2856</v>
      </c>
      <c r="F77" s="42">
        <f t="shared" si="20"/>
        <v>101</v>
      </c>
      <c r="G77" s="42">
        <f t="shared" si="20"/>
        <v>2919</v>
      </c>
      <c r="H77" s="42">
        <f t="shared" si="20"/>
        <v>110</v>
      </c>
      <c r="I77" s="42">
        <f t="shared" si="20"/>
        <v>3110</v>
      </c>
      <c r="J77" s="73">
        <f>J63+J76</f>
        <v>415</v>
      </c>
      <c r="K77" s="73">
        <f aca="true" t="shared" si="21" ref="K77:W77">K63+K76</f>
        <v>11737</v>
      </c>
      <c r="L77" s="42">
        <f t="shared" si="21"/>
        <v>110</v>
      </c>
      <c r="M77" s="42">
        <f t="shared" si="21"/>
        <v>3129</v>
      </c>
      <c r="N77" s="42">
        <f t="shared" si="21"/>
        <v>101</v>
      </c>
      <c r="O77" s="42">
        <f t="shared" si="21"/>
        <v>2920</v>
      </c>
      <c r="P77" s="42">
        <f t="shared" si="21"/>
        <v>106</v>
      </c>
      <c r="Q77" s="42">
        <f t="shared" si="21"/>
        <v>3000</v>
      </c>
      <c r="R77" s="42">
        <f t="shared" si="21"/>
        <v>102</v>
      </c>
      <c r="S77" s="42">
        <f t="shared" si="21"/>
        <v>2834</v>
      </c>
      <c r="T77" s="42">
        <f t="shared" si="21"/>
        <v>96</v>
      </c>
      <c r="U77" s="42">
        <f t="shared" si="21"/>
        <v>2585</v>
      </c>
      <c r="V77" s="73">
        <f>V63+V76</f>
        <v>515</v>
      </c>
      <c r="W77" s="73">
        <f t="shared" si="21"/>
        <v>14468</v>
      </c>
      <c r="X77" s="42">
        <f aca="true" t="shared" si="22" ref="X77:AC77">X63+X76</f>
        <v>51</v>
      </c>
      <c r="Y77" s="42">
        <f t="shared" si="22"/>
        <v>1316</v>
      </c>
      <c r="Z77" s="42">
        <f t="shared" si="22"/>
        <v>52</v>
      </c>
      <c r="AA77" s="42">
        <f t="shared" si="22"/>
        <v>1293</v>
      </c>
      <c r="AB77" s="73">
        <f t="shared" si="22"/>
        <v>103</v>
      </c>
      <c r="AC77" s="73">
        <f t="shared" si="22"/>
        <v>2609</v>
      </c>
      <c r="AD77" s="82">
        <f t="shared" si="8"/>
        <v>1033</v>
      </c>
      <c r="AE77" s="82">
        <f t="shared" si="9"/>
        <v>28814</v>
      </c>
      <c r="AF77" s="59">
        <f>AE77/AD77</f>
        <v>27.89351403678606</v>
      </c>
      <c r="AG77" s="82">
        <f>AG76+AG63</f>
        <v>65</v>
      </c>
      <c r="AH77" s="82">
        <f>AH76+AH63</f>
        <v>1977</v>
      </c>
      <c r="AI77" s="42">
        <f>AI76+AI63</f>
        <v>14</v>
      </c>
      <c r="AJ77" s="42">
        <f>AJ76+AJ63</f>
        <v>475</v>
      </c>
    </row>
    <row r="78" spans="1:36" s="5" customFormat="1" ht="12" customHeight="1">
      <c r="A78" s="99" t="s">
        <v>81</v>
      </c>
      <c r="B78" s="87">
        <v>1</v>
      </c>
      <c r="C78" s="87">
        <v>33</v>
      </c>
      <c r="D78" s="87">
        <v>1</v>
      </c>
      <c r="E78" s="87">
        <v>31</v>
      </c>
      <c r="F78" s="87">
        <v>1</v>
      </c>
      <c r="G78" s="87">
        <v>30</v>
      </c>
      <c r="H78" s="87">
        <v>1</v>
      </c>
      <c r="I78" s="87">
        <v>32</v>
      </c>
      <c r="J78" s="94">
        <f>B78+D78+F78+H78</f>
        <v>4</v>
      </c>
      <c r="K78" s="94">
        <f>C78+E78+G78+I78</f>
        <v>126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94">
        <f aca="true" t="shared" si="23" ref="V78:W85">L78+N78+P78+R78+T78</f>
        <v>0</v>
      </c>
      <c r="W78" s="101">
        <f t="shared" si="23"/>
        <v>0</v>
      </c>
      <c r="X78" s="87">
        <v>0</v>
      </c>
      <c r="Y78" s="87">
        <v>0</v>
      </c>
      <c r="Z78" s="87">
        <v>0</v>
      </c>
      <c r="AA78" s="87">
        <v>0</v>
      </c>
      <c r="AB78" s="101">
        <v>0</v>
      </c>
      <c r="AC78" s="101">
        <v>0</v>
      </c>
      <c r="AD78" s="82">
        <f t="shared" si="8"/>
        <v>4</v>
      </c>
      <c r="AE78" s="82">
        <f t="shared" si="9"/>
        <v>126</v>
      </c>
      <c r="AF78" s="86">
        <f>AE78/AD78</f>
        <v>31.5</v>
      </c>
      <c r="AG78" s="87">
        <v>1</v>
      </c>
      <c r="AH78" s="87">
        <v>30</v>
      </c>
      <c r="AI78" s="38">
        <v>2</v>
      </c>
      <c r="AJ78" s="38">
        <v>90</v>
      </c>
    </row>
    <row r="79" spans="1:36" s="5" customFormat="1" ht="11.25">
      <c r="A79" s="83" t="s">
        <v>75</v>
      </c>
      <c r="B79" s="38">
        <v>2</v>
      </c>
      <c r="C79" s="38">
        <v>56</v>
      </c>
      <c r="D79" s="38">
        <v>2</v>
      </c>
      <c r="E79" s="38">
        <v>56</v>
      </c>
      <c r="F79" s="38">
        <v>1</v>
      </c>
      <c r="G79" s="38">
        <v>34</v>
      </c>
      <c r="H79" s="38">
        <v>1</v>
      </c>
      <c r="I79" s="38">
        <v>33</v>
      </c>
      <c r="J79" s="94">
        <f aca="true" t="shared" si="24" ref="J79:K85">B79+D79+F79+H79</f>
        <v>6</v>
      </c>
      <c r="K79" s="94">
        <f t="shared" si="24"/>
        <v>179</v>
      </c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94">
        <f t="shared" si="23"/>
        <v>0</v>
      </c>
      <c r="W79" s="94">
        <f t="shared" si="23"/>
        <v>0</v>
      </c>
      <c r="X79" s="38"/>
      <c r="Y79" s="38"/>
      <c r="Z79" s="38"/>
      <c r="AA79" s="38"/>
      <c r="AB79" s="94">
        <f aca="true" t="shared" si="25" ref="AB79:AC85">X79+Z79</f>
        <v>0</v>
      </c>
      <c r="AC79" s="94">
        <f t="shared" si="25"/>
        <v>0</v>
      </c>
      <c r="AD79" s="82">
        <f t="shared" si="8"/>
        <v>6</v>
      </c>
      <c r="AE79" s="82">
        <f t="shared" si="9"/>
        <v>179</v>
      </c>
      <c r="AF79" s="39">
        <f>AE79/AD79</f>
        <v>29.833333333333332</v>
      </c>
      <c r="AG79" s="38">
        <v>1</v>
      </c>
      <c r="AH79" s="38">
        <v>34</v>
      </c>
      <c r="AI79" s="65"/>
      <c r="AJ79" s="65"/>
    </row>
    <row r="80" spans="1:36" s="5" customFormat="1" ht="11.25">
      <c r="A80" s="83" t="s">
        <v>45</v>
      </c>
      <c r="B80" s="38">
        <v>2</v>
      </c>
      <c r="C80" s="38">
        <v>31</v>
      </c>
      <c r="D80" s="38">
        <v>3</v>
      </c>
      <c r="E80" s="38">
        <v>42</v>
      </c>
      <c r="F80" s="38">
        <v>3</v>
      </c>
      <c r="G80" s="38">
        <v>49</v>
      </c>
      <c r="H80" s="38">
        <v>3</v>
      </c>
      <c r="I80" s="38">
        <v>49</v>
      </c>
      <c r="J80" s="94">
        <f t="shared" si="24"/>
        <v>11</v>
      </c>
      <c r="K80" s="94">
        <f t="shared" si="24"/>
        <v>171</v>
      </c>
      <c r="L80" s="38">
        <v>2</v>
      </c>
      <c r="M80" s="38">
        <v>45</v>
      </c>
      <c r="N80" s="38">
        <v>2</v>
      </c>
      <c r="O80" s="38">
        <v>34</v>
      </c>
      <c r="P80" s="38">
        <v>1</v>
      </c>
      <c r="Q80" s="38">
        <v>26</v>
      </c>
      <c r="R80" s="38">
        <v>2</v>
      </c>
      <c r="S80" s="38">
        <v>33</v>
      </c>
      <c r="T80" s="38">
        <v>1</v>
      </c>
      <c r="U80" s="38">
        <v>18</v>
      </c>
      <c r="V80" s="94">
        <f t="shared" si="23"/>
        <v>8</v>
      </c>
      <c r="W80" s="94">
        <f t="shared" si="23"/>
        <v>156</v>
      </c>
      <c r="X80" s="38">
        <v>1</v>
      </c>
      <c r="Y80" s="38">
        <v>26</v>
      </c>
      <c r="Z80" s="38">
        <v>1</v>
      </c>
      <c r="AA80" s="38">
        <v>20</v>
      </c>
      <c r="AB80" s="37">
        <f aca="true" t="shared" si="26" ref="AB80:AC82">X80+Z80</f>
        <v>2</v>
      </c>
      <c r="AC80" s="37">
        <f t="shared" si="26"/>
        <v>46</v>
      </c>
      <c r="AD80" s="82">
        <f t="shared" si="8"/>
        <v>21</v>
      </c>
      <c r="AE80" s="82">
        <f t="shared" si="9"/>
        <v>373</v>
      </c>
      <c r="AF80" s="39">
        <f>AE80/AD80</f>
        <v>17.761904761904763</v>
      </c>
      <c r="AG80" s="38">
        <v>2</v>
      </c>
      <c r="AH80" s="38">
        <v>60</v>
      </c>
      <c r="AI80" s="65"/>
      <c r="AJ80" s="65"/>
    </row>
    <row r="81" spans="1:36" s="5" customFormat="1" ht="20.25" customHeight="1">
      <c r="A81" s="51" t="s">
        <v>48</v>
      </c>
      <c r="B81" s="49">
        <v>2</v>
      </c>
      <c r="C81" s="49">
        <v>6</v>
      </c>
      <c r="D81" s="49">
        <v>3</v>
      </c>
      <c r="E81" s="49">
        <v>9</v>
      </c>
      <c r="F81" s="49">
        <v>3</v>
      </c>
      <c r="G81" s="49">
        <v>17</v>
      </c>
      <c r="H81" s="49">
        <v>3</v>
      </c>
      <c r="I81" s="49">
        <v>21</v>
      </c>
      <c r="J81" s="94">
        <f t="shared" si="24"/>
        <v>11</v>
      </c>
      <c r="K81" s="94">
        <f t="shared" si="24"/>
        <v>53</v>
      </c>
      <c r="L81" s="49">
        <v>2</v>
      </c>
      <c r="M81" s="49">
        <v>6</v>
      </c>
      <c r="N81" s="49">
        <v>2</v>
      </c>
      <c r="O81" s="49">
        <v>10</v>
      </c>
      <c r="P81" s="49">
        <v>1</v>
      </c>
      <c r="Q81" s="49">
        <v>2</v>
      </c>
      <c r="R81" s="49">
        <v>1</v>
      </c>
      <c r="S81" s="49">
        <v>2</v>
      </c>
      <c r="T81" s="49">
        <v>1</v>
      </c>
      <c r="U81" s="49">
        <v>4</v>
      </c>
      <c r="V81" s="94">
        <f t="shared" si="23"/>
        <v>7</v>
      </c>
      <c r="W81" s="94">
        <f t="shared" si="23"/>
        <v>24</v>
      </c>
      <c r="X81" s="49">
        <v>1</v>
      </c>
      <c r="Y81" s="49">
        <v>2</v>
      </c>
      <c r="Z81" s="49">
        <v>1</v>
      </c>
      <c r="AA81" s="49">
        <v>4</v>
      </c>
      <c r="AB81" s="37">
        <f t="shared" si="26"/>
        <v>2</v>
      </c>
      <c r="AC81" s="37">
        <f t="shared" si="26"/>
        <v>6</v>
      </c>
      <c r="AD81" s="49">
        <f aca="true" t="shared" si="27" ref="AD81:AE87">J81+V81+AB81</f>
        <v>20</v>
      </c>
      <c r="AE81" s="49">
        <f t="shared" si="27"/>
        <v>83</v>
      </c>
      <c r="AF81" s="57"/>
      <c r="AG81" s="54"/>
      <c r="AH81" s="54"/>
      <c r="AI81" s="65"/>
      <c r="AJ81" s="65"/>
    </row>
    <row r="82" spans="1:36" s="5" customFormat="1" ht="16.5" customHeight="1" hidden="1">
      <c r="A82" s="62" t="s">
        <v>58</v>
      </c>
      <c r="B82" s="38"/>
      <c r="C82" s="38"/>
      <c r="D82" s="38"/>
      <c r="E82" s="38"/>
      <c r="F82" s="38"/>
      <c r="G82" s="38"/>
      <c r="H82" s="38"/>
      <c r="I82" s="38"/>
      <c r="J82" s="94">
        <f>B82+D82+F82+H82</f>
        <v>0</v>
      </c>
      <c r="K82" s="94">
        <f>C82+E82+G82+I82</f>
        <v>0</v>
      </c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94">
        <f>L82+N82+P82+R82+T82</f>
        <v>0</v>
      </c>
      <c r="W82" s="94">
        <f>M82+O82+Q82+S82+U82</f>
        <v>0</v>
      </c>
      <c r="X82" s="38"/>
      <c r="Y82" s="38"/>
      <c r="Z82" s="38"/>
      <c r="AA82" s="38"/>
      <c r="AB82" s="37">
        <f t="shared" si="26"/>
        <v>0</v>
      </c>
      <c r="AC82" s="37">
        <f t="shared" si="26"/>
        <v>0</v>
      </c>
      <c r="AD82" s="54">
        <f t="shared" si="27"/>
        <v>0</v>
      </c>
      <c r="AE82" s="54">
        <f t="shared" si="27"/>
        <v>0</v>
      </c>
      <c r="AF82" s="39"/>
      <c r="AG82" s="38"/>
      <c r="AH82" s="38"/>
      <c r="AI82" s="38"/>
      <c r="AJ82" s="38"/>
    </row>
    <row r="83" spans="1:36" s="5" customFormat="1" ht="12" customHeight="1">
      <c r="A83" s="83" t="s">
        <v>76</v>
      </c>
      <c r="B83" s="38">
        <v>2</v>
      </c>
      <c r="C83" s="38">
        <v>58</v>
      </c>
      <c r="D83" s="38">
        <v>2</v>
      </c>
      <c r="E83" s="38">
        <v>58</v>
      </c>
      <c r="F83" s="38">
        <v>2</v>
      </c>
      <c r="G83" s="38">
        <v>57</v>
      </c>
      <c r="H83" s="38">
        <v>1</v>
      </c>
      <c r="I83" s="38">
        <v>33</v>
      </c>
      <c r="J83" s="94">
        <f t="shared" si="24"/>
        <v>7</v>
      </c>
      <c r="K83" s="94">
        <f t="shared" si="24"/>
        <v>206</v>
      </c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94">
        <f t="shared" si="23"/>
        <v>0</v>
      </c>
      <c r="W83" s="94">
        <f t="shared" si="23"/>
        <v>0</v>
      </c>
      <c r="X83" s="38"/>
      <c r="Y83" s="38"/>
      <c r="Z83" s="38"/>
      <c r="AA83" s="38"/>
      <c r="AB83" s="37">
        <f t="shared" si="25"/>
        <v>0</v>
      </c>
      <c r="AC83" s="37">
        <f t="shared" si="25"/>
        <v>0</v>
      </c>
      <c r="AD83" s="82">
        <f t="shared" si="27"/>
        <v>7</v>
      </c>
      <c r="AE83" s="82">
        <f t="shared" si="27"/>
        <v>206</v>
      </c>
      <c r="AF83" s="39">
        <f>AE83/AD83</f>
        <v>29.428571428571427</v>
      </c>
      <c r="AG83" s="38">
        <v>2</v>
      </c>
      <c r="AH83" s="38">
        <v>60</v>
      </c>
      <c r="AI83" s="38">
        <v>3</v>
      </c>
      <c r="AJ83" s="38">
        <v>146</v>
      </c>
    </row>
    <row r="84" spans="1:36" s="5" customFormat="1" ht="12" customHeight="1">
      <c r="A84" s="51" t="s">
        <v>46</v>
      </c>
      <c r="B84" s="61"/>
      <c r="C84" s="61"/>
      <c r="D84" s="61"/>
      <c r="E84" s="61"/>
      <c r="F84" s="61">
        <v>1</v>
      </c>
      <c r="G84" s="61">
        <v>1</v>
      </c>
      <c r="H84" s="61"/>
      <c r="I84" s="61"/>
      <c r="J84" s="94">
        <f>B84+D84+F84+H84</f>
        <v>1</v>
      </c>
      <c r="K84" s="94">
        <f>C84+E84+G84+I84</f>
        <v>1</v>
      </c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94">
        <f t="shared" si="23"/>
        <v>0</v>
      </c>
      <c r="W84" s="94">
        <f t="shared" si="23"/>
        <v>0</v>
      </c>
      <c r="X84" s="61"/>
      <c r="Y84" s="61"/>
      <c r="Z84" s="61"/>
      <c r="AA84" s="61"/>
      <c r="AB84" s="94">
        <f t="shared" si="25"/>
        <v>0</v>
      </c>
      <c r="AC84" s="94">
        <f t="shared" si="25"/>
        <v>0</v>
      </c>
      <c r="AD84" s="97">
        <f t="shared" si="27"/>
        <v>1</v>
      </c>
      <c r="AE84" s="97">
        <f t="shared" si="27"/>
        <v>1</v>
      </c>
      <c r="AF84" s="39"/>
      <c r="AG84" s="38"/>
      <c r="AH84" s="38"/>
      <c r="AI84" s="38"/>
      <c r="AJ84" s="38"/>
    </row>
    <row r="85" spans="1:36" s="5" customFormat="1" ht="12" customHeight="1">
      <c r="A85" s="83" t="s">
        <v>80</v>
      </c>
      <c r="B85" s="38">
        <v>2</v>
      </c>
      <c r="C85" s="38">
        <v>68</v>
      </c>
      <c r="D85" s="38">
        <v>2</v>
      </c>
      <c r="E85" s="38">
        <v>66</v>
      </c>
      <c r="F85" s="38">
        <v>2</v>
      </c>
      <c r="G85" s="38">
        <v>65</v>
      </c>
      <c r="H85" s="38">
        <v>2</v>
      </c>
      <c r="I85" s="38">
        <v>67</v>
      </c>
      <c r="J85" s="94">
        <f t="shared" si="24"/>
        <v>8</v>
      </c>
      <c r="K85" s="94">
        <f t="shared" si="24"/>
        <v>266</v>
      </c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94">
        <f t="shared" si="23"/>
        <v>0</v>
      </c>
      <c r="W85" s="94">
        <f t="shared" si="23"/>
        <v>0</v>
      </c>
      <c r="X85" s="38"/>
      <c r="Y85" s="38"/>
      <c r="Z85" s="38"/>
      <c r="AA85" s="38"/>
      <c r="AB85" s="94">
        <f t="shared" si="25"/>
        <v>0</v>
      </c>
      <c r="AC85" s="94">
        <f t="shared" si="25"/>
        <v>0</v>
      </c>
      <c r="AD85" s="82">
        <f t="shared" si="27"/>
        <v>8</v>
      </c>
      <c r="AE85" s="82">
        <f t="shared" si="27"/>
        <v>266</v>
      </c>
      <c r="AF85" s="39">
        <f>AE85/AD85</f>
        <v>33.25</v>
      </c>
      <c r="AG85" s="38">
        <v>3</v>
      </c>
      <c r="AH85" s="38">
        <v>90</v>
      </c>
      <c r="AI85" s="38">
        <v>5</v>
      </c>
      <c r="AJ85" s="38">
        <v>78</v>
      </c>
    </row>
    <row r="86" spans="1:36" s="4" customFormat="1" ht="12" customHeight="1">
      <c r="A86" s="14" t="s">
        <v>28</v>
      </c>
      <c r="B86" s="15">
        <f>B78+B79+B80+B83+B85</f>
        <v>9</v>
      </c>
      <c r="C86" s="15">
        <f aca="true" t="shared" si="28" ref="C86:I86">C78+C79+C80+C83+C85</f>
        <v>246</v>
      </c>
      <c r="D86" s="15">
        <f t="shared" si="28"/>
        <v>10</v>
      </c>
      <c r="E86" s="15">
        <f t="shared" si="28"/>
        <v>253</v>
      </c>
      <c r="F86" s="15">
        <f t="shared" si="28"/>
        <v>9</v>
      </c>
      <c r="G86" s="15">
        <f t="shared" si="28"/>
        <v>235</v>
      </c>
      <c r="H86" s="15">
        <f t="shared" si="28"/>
        <v>8</v>
      </c>
      <c r="I86" s="15">
        <f t="shared" si="28"/>
        <v>214</v>
      </c>
      <c r="J86" s="73">
        <f aca="true" t="shared" si="29" ref="J86:AJ86">J78+J79+J80+J83+J85</f>
        <v>36</v>
      </c>
      <c r="K86" s="73">
        <f t="shared" si="29"/>
        <v>948</v>
      </c>
      <c r="L86" s="15">
        <f t="shared" si="29"/>
        <v>2</v>
      </c>
      <c r="M86" s="15">
        <f t="shared" si="29"/>
        <v>45</v>
      </c>
      <c r="N86" s="15">
        <f t="shared" si="29"/>
        <v>2</v>
      </c>
      <c r="O86" s="15">
        <f t="shared" si="29"/>
        <v>34</v>
      </c>
      <c r="P86" s="15">
        <f t="shared" si="29"/>
        <v>1</v>
      </c>
      <c r="Q86" s="15">
        <f t="shared" si="29"/>
        <v>26</v>
      </c>
      <c r="R86" s="15">
        <f t="shared" si="29"/>
        <v>2</v>
      </c>
      <c r="S86" s="15">
        <f t="shared" si="29"/>
        <v>33</v>
      </c>
      <c r="T86" s="15">
        <f t="shared" si="29"/>
        <v>1</v>
      </c>
      <c r="U86" s="15">
        <f t="shared" si="29"/>
        <v>18</v>
      </c>
      <c r="V86" s="73">
        <f t="shared" si="29"/>
        <v>8</v>
      </c>
      <c r="W86" s="73">
        <f t="shared" si="29"/>
        <v>156</v>
      </c>
      <c r="X86" s="15">
        <f t="shared" si="29"/>
        <v>1</v>
      </c>
      <c r="Y86" s="15">
        <f t="shared" si="29"/>
        <v>26</v>
      </c>
      <c r="Z86" s="15">
        <f t="shared" si="29"/>
        <v>1</v>
      </c>
      <c r="AA86" s="15">
        <f t="shared" si="29"/>
        <v>20</v>
      </c>
      <c r="AB86" s="73">
        <f t="shared" si="29"/>
        <v>2</v>
      </c>
      <c r="AC86" s="73">
        <f t="shared" si="29"/>
        <v>46</v>
      </c>
      <c r="AD86" s="82">
        <f t="shared" si="27"/>
        <v>46</v>
      </c>
      <c r="AE86" s="82">
        <f t="shared" si="27"/>
        <v>1150</v>
      </c>
      <c r="AF86" s="15">
        <f t="shared" si="29"/>
        <v>141.77380952380952</v>
      </c>
      <c r="AG86" s="15">
        <f>AG78+AG79+AG80+AG83+AG85</f>
        <v>9</v>
      </c>
      <c r="AH86" s="15">
        <f>AH78+AH79+AH80+AH83+AH85</f>
        <v>274</v>
      </c>
      <c r="AI86" s="15">
        <f t="shared" si="29"/>
        <v>10</v>
      </c>
      <c r="AJ86" s="15">
        <f t="shared" si="29"/>
        <v>314</v>
      </c>
    </row>
    <row r="87" spans="1:39" s="4" customFormat="1" ht="12" customHeight="1">
      <c r="A87" s="14" t="s">
        <v>29</v>
      </c>
      <c r="B87" s="15">
        <f aca="true" t="shared" si="30" ref="B87:AC87">B77+B86</f>
        <v>111</v>
      </c>
      <c r="C87" s="15">
        <f t="shared" si="30"/>
        <v>3098</v>
      </c>
      <c r="D87" s="15">
        <f t="shared" si="30"/>
        <v>112</v>
      </c>
      <c r="E87" s="15">
        <f t="shared" si="30"/>
        <v>3109</v>
      </c>
      <c r="F87" s="15">
        <f t="shared" si="30"/>
        <v>110</v>
      </c>
      <c r="G87" s="15">
        <f t="shared" si="30"/>
        <v>3154</v>
      </c>
      <c r="H87" s="15">
        <f t="shared" si="30"/>
        <v>118</v>
      </c>
      <c r="I87" s="15">
        <f t="shared" si="30"/>
        <v>3324</v>
      </c>
      <c r="J87" s="73">
        <f t="shared" si="30"/>
        <v>451</v>
      </c>
      <c r="K87" s="73">
        <f t="shared" si="30"/>
        <v>12685</v>
      </c>
      <c r="L87" s="15">
        <f t="shared" si="30"/>
        <v>112</v>
      </c>
      <c r="M87" s="15">
        <f t="shared" si="30"/>
        <v>3174</v>
      </c>
      <c r="N87" s="15">
        <f t="shared" si="30"/>
        <v>103</v>
      </c>
      <c r="O87" s="15">
        <f t="shared" si="30"/>
        <v>2954</v>
      </c>
      <c r="P87" s="15">
        <f t="shared" si="30"/>
        <v>107</v>
      </c>
      <c r="Q87" s="15">
        <f t="shared" si="30"/>
        <v>3026</v>
      </c>
      <c r="R87" s="15">
        <f t="shared" si="30"/>
        <v>104</v>
      </c>
      <c r="S87" s="15">
        <f t="shared" si="30"/>
        <v>2867</v>
      </c>
      <c r="T87" s="15">
        <f t="shared" si="30"/>
        <v>97</v>
      </c>
      <c r="U87" s="15">
        <f t="shared" si="30"/>
        <v>2603</v>
      </c>
      <c r="V87" s="73">
        <f t="shared" si="30"/>
        <v>523</v>
      </c>
      <c r="W87" s="73">
        <f t="shared" si="30"/>
        <v>14624</v>
      </c>
      <c r="X87" s="15">
        <f t="shared" si="30"/>
        <v>52</v>
      </c>
      <c r="Y87" s="15">
        <f t="shared" si="30"/>
        <v>1342</v>
      </c>
      <c r="Z87" s="15">
        <f t="shared" si="30"/>
        <v>53</v>
      </c>
      <c r="AA87" s="15">
        <f t="shared" si="30"/>
        <v>1313</v>
      </c>
      <c r="AB87" s="73">
        <f t="shared" si="30"/>
        <v>105</v>
      </c>
      <c r="AC87" s="73">
        <f t="shared" si="30"/>
        <v>2655</v>
      </c>
      <c r="AD87" s="82">
        <f>J87+V87+AB87</f>
        <v>1079</v>
      </c>
      <c r="AE87" s="82">
        <f t="shared" si="27"/>
        <v>29964</v>
      </c>
      <c r="AF87" s="40">
        <f>AE87/AD87</f>
        <v>27.770157553290083</v>
      </c>
      <c r="AG87" s="15">
        <f>AG77+AG86</f>
        <v>74</v>
      </c>
      <c r="AH87" s="15">
        <f>AH77+AH86</f>
        <v>2251</v>
      </c>
      <c r="AI87" s="15">
        <f>AI77+AI86</f>
        <v>24</v>
      </c>
      <c r="AJ87" s="15">
        <f>AJ77+AJ86</f>
        <v>789</v>
      </c>
      <c r="AK87" s="4" t="s">
        <v>90</v>
      </c>
      <c r="AL87" s="4" t="s">
        <v>91</v>
      </c>
      <c r="AM87" s="4" t="s">
        <v>92</v>
      </c>
    </row>
    <row r="88" spans="1:39" s="4" customFormat="1" ht="12" customHeight="1" hidden="1">
      <c r="A88" s="60"/>
      <c r="B88" s="60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40"/>
      <c r="AG88" s="63"/>
      <c r="AH88" s="63"/>
      <c r="AI88" s="63"/>
      <c r="AJ88" s="63"/>
      <c r="AK88" s="4">
        <f>Q87+S87+U87</f>
        <v>8496</v>
      </c>
      <c r="AL88" s="4">
        <f>Y87+AA87</f>
        <v>2655</v>
      </c>
      <c r="AM88" s="4">
        <f>AK88+AL88</f>
        <v>11151</v>
      </c>
    </row>
    <row r="89" spans="1:36" s="105" customFormat="1" ht="12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>
        <f>J87-J71-J73-J75</f>
        <v>434</v>
      </c>
      <c r="K89" s="103">
        <f>K87-K71-K73-K75</f>
        <v>12382</v>
      </c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>
        <f>V87-V71-V73-V75</f>
        <v>505</v>
      </c>
      <c r="W89" s="103">
        <f>W87-W71-W73-W75</f>
        <v>14262</v>
      </c>
      <c r="X89" s="103"/>
      <c r="Y89" s="103"/>
      <c r="Z89" s="103"/>
      <c r="AA89" s="103"/>
      <c r="AB89" s="103">
        <f>AB87-AB71-AB73-AB75</f>
        <v>100</v>
      </c>
      <c r="AC89" s="103">
        <f>AC87-AC71-AC73-AC75</f>
        <v>2562</v>
      </c>
      <c r="AD89" s="103">
        <f>AD13+AD15+AD17+AD20+AD22+AD24+AD26+AD28+AD30+AD33+AD36+AD38+AD40+AD42+AD44+AD46+AD48+AD50+AD52+AD54+AD58+AD68+AD70+AD72+AD74+AD81+AD84</f>
        <v>109</v>
      </c>
      <c r="AE89" s="103">
        <f>AE13+AE15+AE17+AE20+AE22+AE24+AE26+AE28+AE30+AE33+AE36+AE38+AE40+AE42+AE44+AE46+AE48+AE50+AE52+AE54+AE58+AE68+AE70+AE72+AE74+AE81+AE84</f>
        <v>196</v>
      </c>
      <c r="AF89" s="104"/>
      <c r="AG89" s="103"/>
      <c r="AH89" s="103"/>
      <c r="AI89" s="103"/>
      <c r="AJ89" s="103"/>
    </row>
    <row r="90" spans="1:36" s="105" customFormat="1" ht="12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>
        <f>J89-J87</f>
        <v>-17</v>
      </c>
      <c r="K90" s="103">
        <f>K89-K87</f>
        <v>-303</v>
      </c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>
        <f>V89-V87</f>
        <v>-18</v>
      </c>
      <c r="W90" s="103">
        <f>W89-W87</f>
        <v>-362</v>
      </c>
      <c r="X90" s="103"/>
      <c r="Y90" s="103"/>
      <c r="Z90" s="103"/>
      <c r="AA90" s="103"/>
      <c r="AB90" s="103">
        <f>AB89-AB87</f>
        <v>-5</v>
      </c>
      <c r="AC90" s="103">
        <f>AC89-AC87</f>
        <v>-93</v>
      </c>
      <c r="AD90" s="103">
        <f>J89+V89+AB89</f>
        <v>1039</v>
      </c>
      <c r="AE90" s="103">
        <f>K89+W89+AC89</f>
        <v>29206</v>
      </c>
      <c r="AF90" s="103"/>
      <c r="AG90" s="103"/>
      <c r="AH90" s="103"/>
      <c r="AI90" s="103"/>
      <c r="AJ90" s="103"/>
    </row>
    <row r="91" spans="1:34" s="105" customFormat="1" ht="12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>
        <f>AD90-AD87</f>
        <v>-40</v>
      </c>
      <c r="AE91" s="103">
        <f>AE90-AE87</f>
        <v>-758</v>
      </c>
      <c r="AF91" s="103"/>
      <c r="AG91" s="103"/>
      <c r="AH91" s="103"/>
    </row>
    <row r="92" spans="1:34" s="4" customFormat="1" ht="24" customHeight="1">
      <c r="A92" s="24"/>
      <c r="B92" s="106" t="s">
        <v>71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06" t="s">
        <v>87</v>
      </c>
      <c r="Y92" s="106"/>
      <c r="Z92" s="106"/>
      <c r="AA92" s="106"/>
      <c r="AB92" s="106"/>
      <c r="AC92" s="106"/>
      <c r="AD92" s="106"/>
      <c r="AE92" s="106"/>
      <c r="AF92" s="106"/>
      <c r="AG92" s="17"/>
      <c r="AH92" s="13"/>
    </row>
    <row r="93" spans="1:34" s="4" customFormat="1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13"/>
      <c r="AF93" s="13"/>
      <c r="AG93" s="13"/>
      <c r="AH93" s="13"/>
    </row>
    <row r="94" spans="1:34" s="4" customFormat="1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13"/>
      <c r="AF94" s="13"/>
      <c r="AG94" s="13"/>
      <c r="AH94" s="13"/>
    </row>
    <row r="95" spans="1:34" s="4" customFormat="1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13"/>
      <c r="AF95" s="13"/>
      <c r="AG95" s="13"/>
      <c r="AH95" s="13"/>
    </row>
    <row r="96" spans="1:34" s="4" customFormat="1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13"/>
      <c r="AF96" s="13"/>
      <c r="AG96" s="13"/>
      <c r="AH96" s="13"/>
    </row>
    <row r="97" spans="1:34" s="4" customFormat="1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spans="1:34" s="4" customFormat="1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spans="1:34" s="4" customFormat="1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s="4" customFormat="1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spans="1:34" s="4" customFormat="1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spans="1:34" s="4" customFormat="1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spans="1:34" s="4" customFormat="1" ht="11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spans="1:34" s="4" customFormat="1" ht="10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ht="12">
      <c r="AF105" s="1"/>
    </row>
  </sheetData>
  <sheetProtection/>
  <mergeCells count="27">
    <mergeCell ref="AB1:AH1"/>
    <mergeCell ref="AB2:AH2"/>
    <mergeCell ref="AB3:AH3"/>
    <mergeCell ref="AD10:AE10"/>
    <mergeCell ref="AF10:AF11"/>
    <mergeCell ref="AB5:AH5"/>
    <mergeCell ref="AB6:AH6"/>
    <mergeCell ref="AG10:AH10"/>
    <mergeCell ref="A8:AH8"/>
    <mergeCell ref="V10:W10"/>
    <mergeCell ref="A10:A11"/>
    <mergeCell ref="N10:O10"/>
    <mergeCell ref="B10:C10"/>
    <mergeCell ref="D10:E10"/>
    <mergeCell ref="F10:G10"/>
    <mergeCell ref="H10:I10"/>
    <mergeCell ref="J10:K10"/>
    <mergeCell ref="B92:M92"/>
    <mergeCell ref="X92:AF92"/>
    <mergeCell ref="AI10:AJ10"/>
    <mergeCell ref="P10:Q10"/>
    <mergeCell ref="R10:S10"/>
    <mergeCell ref="T10:U10"/>
    <mergeCell ref="X10:Y10"/>
    <mergeCell ref="Z10:AA10"/>
    <mergeCell ref="L10:M10"/>
    <mergeCell ref="AB10:AC10"/>
  </mergeCells>
  <printOptions/>
  <pageMargins left="0.3937007874015748" right="0.3937007874015748" top="1.1811023622047245" bottom="0.3937007874015748" header="0.15748031496062992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zoomScale="86" zoomScaleNormal="86" zoomScalePageLayoutView="0" workbookViewId="0" topLeftCell="A1">
      <selection activeCell="F7" sqref="F7:I7"/>
    </sheetView>
  </sheetViews>
  <sheetFormatPr defaultColWidth="9.00390625" defaultRowHeight="12.75"/>
  <cols>
    <col min="1" max="1" width="59.25390625" style="0" customWidth="1"/>
    <col min="2" max="7" width="9.125" style="0" customWidth="1"/>
    <col min="9" max="9" width="10.00390625" style="0" customWidth="1"/>
  </cols>
  <sheetData>
    <row r="1" spans="1:9" ht="12.75">
      <c r="A1" s="13"/>
      <c r="B1" s="13"/>
      <c r="D1" s="78"/>
      <c r="E1" s="78"/>
      <c r="F1" s="111" t="s">
        <v>86</v>
      </c>
      <c r="G1" s="111"/>
      <c r="H1" s="111"/>
      <c r="I1" s="111"/>
    </row>
    <row r="2" spans="1:9" ht="12.75" customHeight="1">
      <c r="A2" s="13"/>
      <c r="B2" s="13"/>
      <c r="D2" s="78"/>
      <c r="E2" s="78"/>
      <c r="F2" s="111" t="s">
        <v>47</v>
      </c>
      <c r="G2" s="111"/>
      <c r="H2" s="111"/>
      <c r="I2" s="111"/>
    </row>
    <row r="3" spans="1:9" ht="12.75" customHeight="1">
      <c r="A3" s="13"/>
      <c r="B3" s="13"/>
      <c r="D3" s="78"/>
      <c r="E3" s="78"/>
      <c r="F3" s="111" t="s">
        <v>74</v>
      </c>
      <c r="G3" s="111"/>
      <c r="H3" s="111"/>
      <c r="I3" s="111"/>
    </row>
    <row r="4" spans="1:9" ht="12.75" customHeight="1">
      <c r="A4" s="13"/>
      <c r="B4" s="13"/>
      <c r="D4" s="78"/>
      <c r="E4" s="78"/>
      <c r="F4" s="27"/>
      <c r="G4" s="27"/>
      <c r="H4" s="27"/>
      <c r="I4" s="27"/>
    </row>
    <row r="5" spans="1:9" ht="12.75" customHeight="1">
      <c r="A5" s="13"/>
      <c r="B5" s="13"/>
      <c r="D5" s="78"/>
      <c r="E5" s="78"/>
      <c r="F5" s="111" t="s">
        <v>95</v>
      </c>
      <c r="G5" s="133"/>
      <c r="H5" s="133"/>
      <c r="I5" s="133"/>
    </row>
    <row r="6" spans="1:9" ht="12.75" customHeight="1">
      <c r="A6" s="13"/>
      <c r="B6" s="13"/>
      <c r="D6" s="78"/>
      <c r="E6" s="78"/>
      <c r="F6" s="111" t="s">
        <v>99</v>
      </c>
      <c r="G6" s="133"/>
      <c r="H6" s="133"/>
      <c r="I6" s="133"/>
    </row>
    <row r="7" spans="1:9" ht="12.75">
      <c r="A7" s="13"/>
      <c r="B7" s="13"/>
      <c r="C7" s="13"/>
      <c r="D7" s="13"/>
      <c r="E7" s="13"/>
      <c r="F7" s="137" t="s">
        <v>100</v>
      </c>
      <c r="G7" s="138"/>
      <c r="H7" s="138"/>
      <c r="I7" s="138"/>
    </row>
    <row r="8" spans="1:9" ht="46.5" customHeight="1">
      <c r="A8" s="115" t="s">
        <v>88</v>
      </c>
      <c r="B8" s="115"/>
      <c r="C8" s="115"/>
      <c r="D8" s="115"/>
      <c r="E8" s="115"/>
      <c r="F8" s="115"/>
      <c r="G8" s="115"/>
      <c r="H8" s="115"/>
      <c r="I8" s="115"/>
    </row>
    <row r="9" spans="1:9" ht="24.75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9" ht="30" customHeight="1">
      <c r="A10" s="117" t="s">
        <v>44</v>
      </c>
      <c r="B10" s="116" t="s">
        <v>4</v>
      </c>
      <c r="C10" s="116"/>
      <c r="D10" s="116" t="s">
        <v>5</v>
      </c>
      <c r="E10" s="116"/>
      <c r="F10" s="116" t="s">
        <v>6</v>
      </c>
      <c r="G10" s="116"/>
      <c r="H10" s="116" t="s">
        <v>41</v>
      </c>
      <c r="I10" s="116"/>
    </row>
    <row r="11" spans="1:9" ht="78.75" customHeight="1">
      <c r="A11" s="117"/>
      <c r="B11" s="22" t="s">
        <v>65</v>
      </c>
      <c r="C11" s="22" t="s">
        <v>9</v>
      </c>
      <c r="D11" s="22" t="s">
        <v>8</v>
      </c>
      <c r="E11" s="22" t="s">
        <v>9</v>
      </c>
      <c r="F11" s="22" t="s">
        <v>66</v>
      </c>
      <c r="G11" s="22" t="s">
        <v>9</v>
      </c>
      <c r="H11" s="22" t="s">
        <v>66</v>
      </c>
      <c r="I11" s="22" t="s">
        <v>9</v>
      </c>
    </row>
    <row r="12" spans="1:9" s="9" customFormat="1" ht="61.5" customHeight="1">
      <c r="A12" s="79" t="s">
        <v>70</v>
      </c>
      <c r="B12" s="80">
        <v>1</v>
      </c>
      <c r="C12" s="80">
        <v>8</v>
      </c>
      <c r="D12" s="81" t="s">
        <v>82</v>
      </c>
      <c r="E12" s="80">
        <v>29</v>
      </c>
      <c r="F12" s="81" t="s">
        <v>83</v>
      </c>
      <c r="G12" s="80">
        <v>28</v>
      </c>
      <c r="H12" s="81" t="s">
        <v>67</v>
      </c>
      <c r="I12" s="80">
        <f>C12+E12+G12</f>
        <v>65</v>
      </c>
    </row>
    <row r="13" spans="1:9" ht="12.75">
      <c r="A13" s="13"/>
      <c r="B13" s="44"/>
      <c r="C13" s="44"/>
      <c r="D13" s="44"/>
      <c r="E13" s="44"/>
      <c r="F13" s="44"/>
      <c r="G13" s="44"/>
      <c r="H13" s="44"/>
      <c r="I13" s="44"/>
    </row>
    <row r="14" spans="1:9" ht="12.75">
      <c r="A14" s="13"/>
      <c r="B14" s="44"/>
      <c r="C14" s="44"/>
      <c r="D14" s="44"/>
      <c r="E14" s="44"/>
      <c r="F14" s="44"/>
      <c r="G14" s="44"/>
      <c r="H14" s="44"/>
      <c r="I14" s="44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13"/>
    </row>
    <row r="16" spans="1:24" ht="21.75" customHeight="1">
      <c r="A16" s="18" t="s">
        <v>71</v>
      </c>
      <c r="B16" s="18"/>
      <c r="C16" s="18"/>
      <c r="D16" s="18"/>
      <c r="E16" s="18"/>
      <c r="F16" s="106" t="s">
        <v>87</v>
      </c>
      <c r="G16" s="106"/>
      <c r="H16" s="106"/>
      <c r="I16" s="106"/>
      <c r="J16" s="24"/>
      <c r="K16" s="24"/>
      <c r="L16" s="24"/>
      <c r="M16" s="24"/>
      <c r="N16" s="24"/>
      <c r="O16" s="24"/>
      <c r="P16" s="24"/>
      <c r="Q16" s="24"/>
      <c r="R16" s="24"/>
      <c r="T16" s="18"/>
      <c r="U16" s="18"/>
      <c r="V16" s="18"/>
      <c r="W16" s="18"/>
      <c r="X16" s="18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2.7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2.7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3"/>
    </row>
  </sheetData>
  <sheetProtection/>
  <mergeCells count="13">
    <mergeCell ref="F5:I5"/>
    <mergeCell ref="F6:I6"/>
    <mergeCell ref="F7:I7"/>
    <mergeCell ref="F16:I16"/>
    <mergeCell ref="F1:I1"/>
    <mergeCell ref="F2:I2"/>
    <mergeCell ref="F3:I3"/>
    <mergeCell ref="A8:I8"/>
    <mergeCell ref="H10:I10"/>
    <mergeCell ref="A10:A11"/>
    <mergeCell ref="B10:C10"/>
    <mergeCell ref="D10:E10"/>
    <mergeCell ref="F10:G10"/>
  </mergeCells>
  <printOptions/>
  <pageMargins left="0.3937007874015748" right="0.3937007874015748" top="1.1811023622047245" bottom="0.984251968503937" header="0.196850393700787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"/>
  <sheetViews>
    <sheetView zoomScalePageLayoutView="0" workbookViewId="0" topLeftCell="A1">
      <selection activeCell="BS5" sqref="BS5"/>
    </sheetView>
  </sheetViews>
  <sheetFormatPr defaultColWidth="9.00390625" defaultRowHeight="12.75"/>
  <cols>
    <col min="1" max="1" width="10.375" style="5" customWidth="1"/>
    <col min="2" max="2" width="4.00390625" style="5" hidden="1" customWidth="1"/>
    <col min="3" max="3" width="4.75390625" style="5" hidden="1" customWidth="1"/>
    <col min="4" max="4" width="4.875" style="5" hidden="1" customWidth="1"/>
    <col min="5" max="5" width="4.625" style="5" hidden="1" customWidth="1"/>
    <col min="6" max="6" width="3.375" style="1" customWidth="1"/>
    <col min="7" max="7" width="5.125" style="1" customWidth="1"/>
    <col min="8" max="9" width="4.625" style="1" hidden="1" customWidth="1"/>
    <col min="10" max="10" width="3.625" style="1" customWidth="1"/>
    <col min="11" max="11" width="4.75390625" style="1" customWidth="1"/>
    <col min="12" max="13" width="4.125" style="1" hidden="1" customWidth="1"/>
    <col min="14" max="14" width="4.125" style="1" customWidth="1"/>
    <col min="15" max="15" width="4.25390625" style="1" customWidth="1"/>
    <col min="16" max="17" width="4.25390625" style="1" hidden="1" customWidth="1"/>
    <col min="18" max="19" width="3.375" style="1" customWidth="1"/>
    <col min="20" max="21" width="4.375" style="1" hidden="1" customWidth="1"/>
    <col min="22" max="22" width="5.00390625" style="7" customWidth="1"/>
    <col min="23" max="23" width="4.75390625" style="7" customWidth="1"/>
    <col min="24" max="25" width="4.375" style="7" hidden="1" customWidth="1"/>
    <col min="26" max="26" width="3.875" style="1" customWidth="1"/>
    <col min="27" max="27" width="4.25390625" style="1" customWidth="1"/>
    <col min="28" max="29" width="4.25390625" style="1" hidden="1" customWidth="1"/>
    <col min="30" max="31" width="4.125" style="1" customWidth="1"/>
    <col min="32" max="33" width="4.125" style="1" hidden="1" customWidth="1"/>
    <col min="34" max="34" width="4.25390625" style="1" hidden="1" customWidth="1"/>
    <col min="35" max="37" width="4.125" style="1" hidden="1" customWidth="1"/>
    <col min="38" max="38" width="4.375" style="1" customWidth="1"/>
    <col min="39" max="39" width="4.25390625" style="1" customWidth="1"/>
    <col min="40" max="40" width="5.00390625" style="1" hidden="1" customWidth="1"/>
    <col min="41" max="41" width="4.25390625" style="1" hidden="1" customWidth="1"/>
    <col min="42" max="43" width="4.25390625" style="1" customWidth="1"/>
    <col min="44" max="44" width="4.625" style="1" customWidth="1"/>
    <col min="45" max="45" width="4.375" style="1" customWidth="1"/>
    <col min="46" max="47" width="4.375" style="1" hidden="1" customWidth="1"/>
    <col min="48" max="48" width="4.375" style="1" customWidth="1"/>
    <col min="49" max="49" width="4.75390625" style="1" customWidth="1"/>
    <col min="50" max="51" width="5.25390625" style="1" hidden="1" customWidth="1"/>
    <col min="52" max="53" width="3.75390625" style="1" customWidth="1"/>
    <col min="54" max="54" width="4.375" style="1" hidden="1" customWidth="1"/>
    <col min="55" max="55" width="4.25390625" style="1" hidden="1" customWidth="1"/>
    <col min="56" max="57" width="3.375" style="1" customWidth="1"/>
    <col min="58" max="58" width="4.875" style="1" hidden="1" customWidth="1"/>
    <col min="59" max="59" width="4.25390625" style="1" hidden="1" customWidth="1"/>
    <col min="60" max="60" width="4.875" style="1" customWidth="1"/>
    <col min="61" max="61" width="3.375" style="1" customWidth="1"/>
    <col min="62" max="62" width="4.875" style="1" hidden="1" customWidth="1"/>
    <col min="63" max="63" width="3.875" style="1" hidden="1" customWidth="1"/>
    <col min="64" max="65" width="3.75390625" style="1" customWidth="1"/>
    <col min="66" max="66" width="4.375" style="1" hidden="1" customWidth="1"/>
    <col min="67" max="67" width="4.75390625" style="1" hidden="1" customWidth="1"/>
    <col min="68" max="68" width="5.625" style="8" customWidth="1"/>
    <col min="69" max="69" width="3.25390625" style="1" customWidth="1"/>
    <col min="70" max="70" width="4.75390625" style="1" customWidth="1"/>
    <col min="71" max="16384" width="9.125" style="1" customWidth="1"/>
  </cols>
  <sheetData>
    <row r="1" spans="1:70" s="4" customFormat="1" ht="12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6"/>
      <c r="BF1" s="26"/>
      <c r="BG1" s="26"/>
      <c r="BH1" s="111" t="s">
        <v>43</v>
      </c>
      <c r="BI1" s="111"/>
      <c r="BJ1" s="111"/>
      <c r="BK1" s="111"/>
      <c r="BL1" s="111"/>
      <c r="BM1" s="111"/>
      <c r="BN1" s="111"/>
      <c r="BO1" s="111"/>
      <c r="BP1" s="111"/>
      <c r="BQ1" s="111"/>
      <c r="BR1" s="111"/>
    </row>
    <row r="2" spans="1:70" s="4" customFormat="1" ht="12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6"/>
      <c r="BF2" s="26"/>
      <c r="BG2" s="26"/>
      <c r="BH2" s="112" t="s">
        <v>47</v>
      </c>
      <c r="BI2" s="112"/>
      <c r="BJ2" s="112"/>
      <c r="BK2" s="112"/>
      <c r="BL2" s="112"/>
      <c r="BM2" s="112"/>
      <c r="BN2" s="112"/>
      <c r="BO2" s="112"/>
      <c r="BP2" s="112"/>
      <c r="BQ2" s="112"/>
      <c r="BR2" s="112"/>
    </row>
    <row r="3" spans="1:70" s="4" customFormat="1" ht="18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6"/>
      <c r="BF3" s="26"/>
      <c r="BG3" s="26"/>
      <c r="BH3" s="112" t="s">
        <v>84</v>
      </c>
      <c r="BI3" s="112"/>
      <c r="BJ3" s="112"/>
      <c r="BK3" s="112"/>
      <c r="BL3" s="112"/>
      <c r="BM3" s="112"/>
      <c r="BN3" s="112"/>
      <c r="BO3" s="112"/>
      <c r="BP3" s="112"/>
      <c r="BQ3" s="112"/>
      <c r="BR3" s="112"/>
    </row>
    <row r="4" spans="1:70" s="4" customFormat="1" ht="18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6"/>
      <c r="BF4" s="26"/>
      <c r="BG4" s="26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</row>
    <row r="5" spans="1:70" s="4" customFormat="1" ht="18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6"/>
      <c r="BF5" s="26"/>
      <c r="BG5" s="26"/>
      <c r="BH5" s="111" t="s">
        <v>95</v>
      </c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s="4" customFormat="1" ht="18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6"/>
      <c r="BF6" s="26"/>
      <c r="BG6" s="26"/>
      <c r="BH6" s="112" t="s">
        <v>96</v>
      </c>
      <c r="BI6" s="132"/>
      <c r="BJ6" s="132"/>
      <c r="BK6" s="132"/>
      <c r="BL6" s="132"/>
      <c r="BM6" s="132"/>
      <c r="BN6" s="132"/>
      <c r="BO6" s="132"/>
      <c r="BP6" s="132"/>
      <c r="BQ6" s="132"/>
      <c r="BR6" s="132"/>
    </row>
    <row r="7" spans="1:70" s="4" customFormat="1" ht="18.75" customHeight="1">
      <c r="A7" s="25"/>
      <c r="B7" s="25"/>
      <c r="C7" s="25"/>
      <c r="D7" s="25"/>
      <c r="E7" s="25"/>
      <c r="F7" s="2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136" t="s">
        <v>98</v>
      </c>
      <c r="BI7" s="132"/>
      <c r="BJ7" s="132"/>
      <c r="BK7" s="132"/>
      <c r="BL7" s="132"/>
      <c r="BM7" s="132"/>
      <c r="BN7" s="132"/>
      <c r="BO7" s="132"/>
      <c r="BP7" s="132"/>
      <c r="BQ7" s="132"/>
      <c r="BR7" s="132"/>
    </row>
    <row r="8" spans="1:70" ht="37.5" customHeight="1">
      <c r="A8" s="115" t="s">
        <v>89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</row>
    <row r="9" spans="1:70" ht="18" customHeight="1">
      <c r="A9" s="2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4"/>
      <c r="BQ9" s="23"/>
      <c r="BR9" s="23"/>
    </row>
    <row r="10" spans="1:70" ht="91.5" customHeight="1">
      <c r="A10" s="126" t="s">
        <v>44</v>
      </c>
      <c r="B10" s="118" t="s">
        <v>31</v>
      </c>
      <c r="C10" s="118"/>
      <c r="D10" s="118"/>
      <c r="E10" s="118"/>
      <c r="F10" s="118" t="s">
        <v>32</v>
      </c>
      <c r="G10" s="118"/>
      <c r="H10" s="118"/>
      <c r="I10" s="118"/>
      <c r="J10" s="118" t="s">
        <v>33</v>
      </c>
      <c r="K10" s="118"/>
      <c r="L10" s="118"/>
      <c r="M10" s="118"/>
      <c r="N10" s="118" t="s">
        <v>34</v>
      </c>
      <c r="O10" s="118"/>
      <c r="P10" s="118"/>
      <c r="Q10" s="118"/>
      <c r="R10" s="118" t="s">
        <v>0</v>
      </c>
      <c r="S10" s="118"/>
      <c r="T10" s="118"/>
      <c r="U10" s="118"/>
      <c r="V10" s="119" t="s">
        <v>36</v>
      </c>
      <c r="W10" s="120"/>
      <c r="X10" s="120"/>
      <c r="Y10" s="121"/>
      <c r="Z10" s="118" t="s">
        <v>1</v>
      </c>
      <c r="AA10" s="118"/>
      <c r="AB10" s="118"/>
      <c r="AC10" s="118"/>
      <c r="AD10" s="118" t="s">
        <v>2</v>
      </c>
      <c r="AE10" s="118"/>
      <c r="AF10" s="118"/>
      <c r="AG10" s="118"/>
      <c r="AH10" s="118" t="s">
        <v>35</v>
      </c>
      <c r="AI10" s="118"/>
      <c r="AJ10" s="118"/>
      <c r="AK10" s="118"/>
      <c r="AL10" s="118" t="s">
        <v>35</v>
      </c>
      <c r="AM10" s="118"/>
      <c r="AN10" s="118"/>
      <c r="AO10" s="118"/>
      <c r="AP10" s="122" t="s">
        <v>3</v>
      </c>
      <c r="AQ10" s="123"/>
      <c r="AR10" s="118" t="s">
        <v>4</v>
      </c>
      <c r="AS10" s="118"/>
      <c r="AT10" s="118"/>
      <c r="AU10" s="118"/>
      <c r="AV10" s="119" t="s">
        <v>37</v>
      </c>
      <c r="AW10" s="120"/>
      <c r="AX10" s="120"/>
      <c r="AY10" s="121"/>
      <c r="AZ10" s="118" t="s">
        <v>5</v>
      </c>
      <c r="BA10" s="118"/>
      <c r="BB10" s="118"/>
      <c r="BC10" s="118"/>
      <c r="BD10" s="118" t="s">
        <v>6</v>
      </c>
      <c r="BE10" s="118"/>
      <c r="BF10" s="118"/>
      <c r="BG10" s="118"/>
      <c r="BH10" s="119" t="s">
        <v>38</v>
      </c>
      <c r="BI10" s="120"/>
      <c r="BJ10" s="120"/>
      <c r="BK10" s="121"/>
      <c r="BL10" s="128" t="s">
        <v>39</v>
      </c>
      <c r="BM10" s="129"/>
      <c r="BN10" s="129"/>
      <c r="BO10" s="130"/>
      <c r="BP10" s="124" t="s">
        <v>40</v>
      </c>
      <c r="BQ10" s="131" t="s">
        <v>57</v>
      </c>
      <c r="BR10" s="131"/>
    </row>
    <row r="11" spans="1:70" ht="74.25" customHeight="1">
      <c r="A11" s="127"/>
      <c r="B11" s="20" t="s">
        <v>8</v>
      </c>
      <c r="C11" s="20" t="s">
        <v>9</v>
      </c>
      <c r="D11" s="20" t="s">
        <v>8</v>
      </c>
      <c r="E11" s="20" t="s">
        <v>9</v>
      </c>
      <c r="F11" s="20" t="s">
        <v>8</v>
      </c>
      <c r="G11" s="20" t="s">
        <v>9</v>
      </c>
      <c r="H11" s="20" t="s">
        <v>8</v>
      </c>
      <c r="I11" s="20" t="s">
        <v>9</v>
      </c>
      <c r="J11" s="20" t="s">
        <v>8</v>
      </c>
      <c r="K11" s="20" t="s">
        <v>9</v>
      </c>
      <c r="L11" s="20" t="s">
        <v>8</v>
      </c>
      <c r="M11" s="20" t="s">
        <v>9</v>
      </c>
      <c r="N11" s="20" t="s">
        <v>8</v>
      </c>
      <c r="O11" s="20" t="s">
        <v>9</v>
      </c>
      <c r="P11" s="20" t="s">
        <v>8</v>
      </c>
      <c r="Q11" s="20" t="s">
        <v>9</v>
      </c>
      <c r="R11" s="20" t="s">
        <v>8</v>
      </c>
      <c r="S11" s="20" t="s">
        <v>9</v>
      </c>
      <c r="T11" s="20" t="s">
        <v>8</v>
      </c>
      <c r="U11" s="20" t="s">
        <v>9</v>
      </c>
      <c r="V11" s="52" t="s">
        <v>8</v>
      </c>
      <c r="W11" s="52" t="s">
        <v>9</v>
      </c>
      <c r="X11" s="52" t="s">
        <v>8</v>
      </c>
      <c r="Y11" s="52" t="s">
        <v>9</v>
      </c>
      <c r="Z11" s="20" t="s">
        <v>8</v>
      </c>
      <c r="AA11" s="20" t="s">
        <v>9</v>
      </c>
      <c r="AB11" s="20" t="s">
        <v>8</v>
      </c>
      <c r="AC11" s="20" t="s">
        <v>9</v>
      </c>
      <c r="AD11" s="20" t="s">
        <v>8</v>
      </c>
      <c r="AE11" s="20" t="s">
        <v>9</v>
      </c>
      <c r="AF11" s="20" t="s">
        <v>8</v>
      </c>
      <c r="AG11" s="20" t="s">
        <v>9</v>
      </c>
      <c r="AH11" s="20" t="s">
        <v>8</v>
      </c>
      <c r="AI11" s="20" t="s">
        <v>9</v>
      </c>
      <c r="AJ11" s="20" t="s">
        <v>8</v>
      </c>
      <c r="AK11" s="20" t="s">
        <v>9</v>
      </c>
      <c r="AL11" s="20" t="s">
        <v>8</v>
      </c>
      <c r="AM11" s="20" t="s">
        <v>9</v>
      </c>
      <c r="AN11" s="20" t="s">
        <v>8</v>
      </c>
      <c r="AO11" s="20" t="s">
        <v>9</v>
      </c>
      <c r="AP11" s="20" t="s">
        <v>8</v>
      </c>
      <c r="AQ11" s="20" t="s">
        <v>9</v>
      </c>
      <c r="AR11" s="20" t="s">
        <v>8</v>
      </c>
      <c r="AS11" s="20" t="s">
        <v>9</v>
      </c>
      <c r="AT11" s="20" t="s">
        <v>8</v>
      </c>
      <c r="AU11" s="20" t="s">
        <v>9</v>
      </c>
      <c r="AV11" s="52" t="s">
        <v>8</v>
      </c>
      <c r="AW11" s="52" t="s">
        <v>9</v>
      </c>
      <c r="AX11" s="52" t="s">
        <v>8</v>
      </c>
      <c r="AY11" s="52" t="s">
        <v>9</v>
      </c>
      <c r="AZ11" s="20" t="s">
        <v>8</v>
      </c>
      <c r="BA11" s="20" t="s">
        <v>9</v>
      </c>
      <c r="BB11" s="20" t="s">
        <v>8</v>
      </c>
      <c r="BC11" s="20" t="s">
        <v>9</v>
      </c>
      <c r="BD11" s="20" t="s">
        <v>8</v>
      </c>
      <c r="BE11" s="20" t="s">
        <v>9</v>
      </c>
      <c r="BF11" s="20" t="s">
        <v>8</v>
      </c>
      <c r="BG11" s="20" t="s">
        <v>9</v>
      </c>
      <c r="BH11" s="52" t="s">
        <v>8</v>
      </c>
      <c r="BI11" s="52" t="s">
        <v>9</v>
      </c>
      <c r="BJ11" s="52" t="s">
        <v>8</v>
      </c>
      <c r="BK11" s="52" t="s">
        <v>9</v>
      </c>
      <c r="BL11" s="20" t="s">
        <v>8</v>
      </c>
      <c r="BM11" s="20" t="s">
        <v>9</v>
      </c>
      <c r="BN11" s="20" t="s">
        <v>8</v>
      </c>
      <c r="BO11" s="20" t="s">
        <v>9</v>
      </c>
      <c r="BP11" s="125"/>
      <c r="BQ11" s="32" t="s">
        <v>65</v>
      </c>
      <c r="BR11" s="32" t="s">
        <v>9</v>
      </c>
    </row>
    <row r="12" spans="1:70" ht="51.75" customHeight="1">
      <c r="A12" s="19" t="s">
        <v>68</v>
      </c>
      <c r="B12" s="21"/>
      <c r="C12" s="21"/>
      <c r="D12" s="21"/>
      <c r="E12" s="21"/>
      <c r="F12" s="21">
        <v>1</v>
      </c>
      <c r="G12" s="21">
        <v>7</v>
      </c>
      <c r="H12" s="21"/>
      <c r="I12" s="21"/>
      <c r="J12" s="21">
        <v>1</v>
      </c>
      <c r="K12" s="21">
        <v>10</v>
      </c>
      <c r="L12" s="21"/>
      <c r="M12" s="21"/>
      <c r="N12" s="21">
        <v>1</v>
      </c>
      <c r="O12" s="21">
        <v>9</v>
      </c>
      <c r="P12" s="21"/>
      <c r="Q12" s="21"/>
      <c r="R12" s="21">
        <v>2</v>
      </c>
      <c r="S12" s="21">
        <f>7+6</f>
        <v>13</v>
      </c>
      <c r="T12" s="21"/>
      <c r="U12" s="21"/>
      <c r="V12" s="53">
        <f aca="true" t="shared" si="0" ref="V12:W14">F12+J12+N12+R12+D12</f>
        <v>5</v>
      </c>
      <c r="W12" s="53">
        <f t="shared" si="0"/>
        <v>39</v>
      </c>
      <c r="X12" s="53"/>
      <c r="Y12" s="53"/>
      <c r="Z12" s="21">
        <v>1</v>
      </c>
      <c r="AA12" s="21">
        <v>8</v>
      </c>
      <c r="AB12" s="21"/>
      <c r="AC12" s="21"/>
      <c r="AD12" s="21">
        <v>1</v>
      </c>
      <c r="AE12" s="21">
        <v>12</v>
      </c>
      <c r="AF12" s="21"/>
      <c r="AG12" s="21"/>
      <c r="AH12" s="21"/>
      <c r="AI12" s="21"/>
      <c r="AJ12" s="21"/>
      <c r="AK12" s="21"/>
      <c r="AL12" s="21">
        <v>1</v>
      </c>
      <c r="AM12" s="21">
        <v>12</v>
      </c>
      <c r="AN12" s="21"/>
      <c r="AO12" s="21"/>
      <c r="AP12" s="21">
        <v>1</v>
      </c>
      <c r="AQ12" s="21">
        <v>10</v>
      </c>
      <c r="AR12" s="21">
        <v>1</v>
      </c>
      <c r="AS12" s="21">
        <v>13</v>
      </c>
      <c r="AT12" s="21"/>
      <c r="AU12" s="21"/>
      <c r="AV12" s="53">
        <f aca="true" t="shared" si="1" ref="AV12:AW14">Z12+AD12+AH12+AL12+AR12+AP12</f>
        <v>5</v>
      </c>
      <c r="AW12" s="53">
        <f t="shared" si="1"/>
        <v>55</v>
      </c>
      <c r="AX12" s="53"/>
      <c r="AY12" s="53"/>
      <c r="AZ12" s="21">
        <v>1</v>
      </c>
      <c r="BA12" s="21">
        <v>11</v>
      </c>
      <c r="BB12" s="21"/>
      <c r="BC12" s="21"/>
      <c r="BD12" s="21"/>
      <c r="BE12" s="21"/>
      <c r="BF12" s="21"/>
      <c r="BG12" s="21"/>
      <c r="BH12" s="53">
        <f aca="true" t="shared" si="2" ref="BH12:BI14">AZ12+BD12</f>
        <v>1</v>
      </c>
      <c r="BI12" s="53">
        <f t="shared" si="2"/>
        <v>11</v>
      </c>
      <c r="BJ12" s="53">
        <f>BB12</f>
        <v>0</v>
      </c>
      <c r="BK12" s="53">
        <f>BC12</f>
        <v>0</v>
      </c>
      <c r="BL12" s="30">
        <f aca="true" t="shared" si="3" ref="BL12:BM14">V12+AV12+BH12</f>
        <v>11</v>
      </c>
      <c r="BM12" s="30">
        <f t="shared" si="3"/>
        <v>105</v>
      </c>
      <c r="BN12" s="19"/>
      <c r="BO12" s="19"/>
      <c r="BP12" s="31">
        <f>BM12/BL12</f>
        <v>9.545454545454545</v>
      </c>
      <c r="BQ12" s="21">
        <v>11</v>
      </c>
      <c r="BR12" s="21">
        <v>97</v>
      </c>
    </row>
    <row r="13" spans="1:70" ht="28.5" customHeight="1">
      <c r="A13" s="19" t="s">
        <v>69</v>
      </c>
      <c r="B13" s="21"/>
      <c r="C13" s="21"/>
      <c r="D13" s="21"/>
      <c r="E13" s="21"/>
      <c r="F13" s="21">
        <v>2</v>
      </c>
      <c r="G13" s="21">
        <v>26</v>
      </c>
      <c r="H13" s="21"/>
      <c r="I13" s="21"/>
      <c r="J13" s="21">
        <v>3</v>
      </c>
      <c r="K13" s="21">
        <v>38</v>
      </c>
      <c r="L13" s="21"/>
      <c r="M13" s="21"/>
      <c r="N13" s="21">
        <v>2</v>
      </c>
      <c r="O13" s="21">
        <v>23</v>
      </c>
      <c r="P13" s="21"/>
      <c r="Q13" s="21"/>
      <c r="R13" s="21">
        <v>4</v>
      </c>
      <c r="S13" s="21">
        <v>56</v>
      </c>
      <c r="T13" s="21"/>
      <c r="U13" s="21"/>
      <c r="V13" s="53">
        <f t="shared" si="0"/>
        <v>11</v>
      </c>
      <c r="W13" s="53">
        <f t="shared" si="0"/>
        <v>143</v>
      </c>
      <c r="X13" s="53"/>
      <c r="Y13" s="53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53">
        <f t="shared" si="1"/>
        <v>0</v>
      </c>
      <c r="AW13" s="53">
        <f t="shared" si="1"/>
        <v>0</v>
      </c>
      <c r="AX13" s="53"/>
      <c r="AY13" s="53"/>
      <c r="AZ13" s="21"/>
      <c r="BA13" s="21"/>
      <c r="BB13" s="21"/>
      <c r="BC13" s="21"/>
      <c r="BD13" s="21"/>
      <c r="BE13" s="21"/>
      <c r="BF13" s="21"/>
      <c r="BG13" s="21"/>
      <c r="BH13" s="53">
        <f t="shared" si="2"/>
        <v>0</v>
      </c>
      <c r="BI13" s="53">
        <f t="shared" si="2"/>
        <v>0</v>
      </c>
      <c r="BJ13" s="53"/>
      <c r="BK13" s="53"/>
      <c r="BL13" s="30">
        <f t="shared" si="3"/>
        <v>11</v>
      </c>
      <c r="BM13" s="30">
        <f t="shared" si="3"/>
        <v>143</v>
      </c>
      <c r="BN13" s="19"/>
      <c r="BO13" s="19"/>
      <c r="BP13" s="31">
        <f>BM13/BL13</f>
        <v>13</v>
      </c>
      <c r="BQ13" s="21">
        <v>11</v>
      </c>
      <c r="BR13" s="21">
        <v>143</v>
      </c>
    </row>
    <row r="14" spans="1:70" ht="28.5" customHeight="1">
      <c r="A14" s="64" t="s">
        <v>7</v>
      </c>
      <c r="B14" s="65"/>
      <c r="C14" s="65"/>
      <c r="D14" s="65"/>
      <c r="E14" s="65"/>
      <c r="F14" s="21">
        <f>SUM(F12:F13)</f>
        <v>3</v>
      </c>
      <c r="G14" s="21">
        <f aca="true" t="shared" si="4" ref="G14:BK14">SUM(G12:G13)</f>
        <v>33</v>
      </c>
      <c r="H14" s="21">
        <f t="shared" si="4"/>
        <v>0</v>
      </c>
      <c r="I14" s="21">
        <f t="shared" si="4"/>
        <v>0</v>
      </c>
      <c r="J14" s="21">
        <f t="shared" si="4"/>
        <v>4</v>
      </c>
      <c r="K14" s="21">
        <f t="shared" si="4"/>
        <v>48</v>
      </c>
      <c r="L14" s="21">
        <f t="shared" si="4"/>
        <v>0</v>
      </c>
      <c r="M14" s="21">
        <f t="shared" si="4"/>
        <v>0</v>
      </c>
      <c r="N14" s="21">
        <f t="shared" si="4"/>
        <v>3</v>
      </c>
      <c r="O14" s="21">
        <f t="shared" si="4"/>
        <v>32</v>
      </c>
      <c r="P14" s="21">
        <f t="shared" si="4"/>
        <v>0</v>
      </c>
      <c r="Q14" s="21">
        <f t="shared" si="4"/>
        <v>0</v>
      </c>
      <c r="R14" s="21">
        <f t="shared" si="4"/>
        <v>6</v>
      </c>
      <c r="S14" s="21">
        <f t="shared" si="4"/>
        <v>69</v>
      </c>
      <c r="T14" s="21">
        <f t="shared" si="4"/>
        <v>0</v>
      </c>
      <c r="U14" s="21">
        <f t="shared" si="4"/>
        <v>0</v>
      </c>
      <c r="V14" s="53">
        <f t="shared" si="0"/>
        <v>16</v>
      </c>
      <c r="W14" s="53">
        <f t="shared" si="0"/>
        <v>182</v>
      </c>
      <c r="X14" s="21">
        <f t="shared" si="4"/>
        <v>0</v>
      </c>
      <c r="Y14" s="21">
        <f t="shared" si="4"/>
        <v>0</v>
      </c>
      <c r="Z14" s="21">
        <f t="shared" si="4"/>
        <v>1</v>
      </c>
      <c r="AA14" s="21">
        <f t="shared" si="4"/>
        <v>8</v>
      </c>
      <c r="AB14" s="21">
        <f t="shared" si="4"/>
        <v>0</v>
      </c>
      <c r="AC14" s="21">
        <f t="shared" si="4"/>
        <v>0</v>
      </c>
      <c r="AD14" s="21">
        <f t="shared" si="4"/>
        <v>1</v>
      </c>
      <c r="AE14" s="21">
        <f t="shared" si="4"/>
        <v>12</v>
      </c>
      <c r="AF14" s="21">
        <f t="shared" si="4"/>
        <v>0</v>
      </c>
      <c r="AG14" s="21">
        <f t="shared" si="4"/>
        <v>0</v>
      </c>
      <c r="AH14" s="21">
        <f t="shared" si="4"/>
        <v>0</v>
      </c>
      <c r="AI14" s="21">
        <f t="shared" si="4"/>
        <v>0</v>
      </c>
      <c r="AJ14" s="21">
        <f t="shared" si="4"/>
        <v>0</v>
      </c>
      <c r="AK14" s="21">
        <f t="shared" si="4"/>
        <v>0</v>
      </c>
      <c r="AL14" s="21">
        <f t="shared" si="4"/>
        <v>1</v>
      </c>
      <c r="AM14" s="21">
        <f t="shared" si="4"/>
        <v>12</v>
      </c>
      <c r="AN14" s="21">
        <f t="shared" si="4"/>
        <v>0</v>
      </c>
      <c r="AO14" s="21">
        <f t="shared" si="4"/>
        <v>0</v>
      </c>
      <c r="AP14" s="21">
        <f t="shared" si="4"/>
        <v>1</v>
      </c>
      <c r="AQ14" s="21">
        <f t="shared" si="4"/>
        <v>10</v>
      </c>
      <c r="AR14" s="21">
        <f t="shared" si="4"/>
        <v>1</v>
      </c>
      <c r="AS14" s="21">
        <f t="shared" si="4"/>
        <v>13</v>
      </c>
      <c r="AT14" s="21">
        <f t="shared" si="4"/>
        <v>0</v>
      </c>
      <c r="AU14" s="21">
        <f t="shared" si="4"/>
        <v>0</v>
      </c>
      <c r="AV14" s="53">
        <f t="shared" si="1"/>
        <v>5</v>
      </c>
      <c r="AW14" s="53">
        <f t="shared" si="1"/>
        <v>55</v>
      </c>
      <c r="AX14" s="21">
        <f t="shared" si="4"/>
        <v>0</v>
      </c>
      <c r="AY14" s="21">
        <f t="shared" si="4"/>
        <v>0</v>
      </c>
      <c r="AZ14" s="21">
        <f t="shared" si="4"/>
        <v>1</v>
      </c>
      <c r="BA14" s="21">
        <f t="shared" si="4"/>
        <v>11</v>
      </c>
      <c r="BB14" s="21">
        <f t="shared" si="4"/>
        <v>0</v>
      </c>
      <c r="BC14" s="21">
        <f t="shared" si="4"/>
        <v>0</v>
      </c>
      <c r="BD14" s="21">
        <f t="shared" si="4"/>
        <v>0</v>
      </c>
      <c r="BE14" s="21">
        <f t="shared" si="4"/>
        <v>0</v>
      </c>
      <c r="BF14" s="21">
        <f t="shared" si="4"/>
        <v>0</v>
      </c>
      <c r="BG14" s="21">
        <f t="shared" si="4"/>
        <v>0</v>
      </c>
      <c r="BH14" s="53">
        <f t="shared" si="2"/>
        <v>1</v>
      </c>
      <c r="BI14" s="53">
        <f t="shared" si="2"/>
        <v>11</v>
      </c>
      <c r="BJ14" s="21">
        <f t="shared" si="4"/>
        <v>0</v>
      </c>
      <c r="BK14" s="21">
        <f t="shared" si="4"/>
        <v>0</v>
      </c>
      <c r="BL14" s="30">
        <f t="shared" si="3"/>
        <v>22</v>
      </c>
      <c r="BM14" s="30">
        <f t="shared" si="3"/>
        <v>248</v>
      </c>
      <c r="BN14" s="19"/>
      <c r="BO14" s="19"/>
      <c r="BP14" s="31">
        <f>BM14/BL14</f>
        <v>11.272727272727273</v>
      </c>
      <c r="BQ14" s="21">
        <f>SUM(BQ12:BQ13)</f>
        <v>22</v>
      </c>
      <c r="BR14" s="21">
        <f>SUM(BR12:BR13)</f>
        <v>240</v>
      </c>
    </row>
    <row r="15" spans="1:70" ht="28.5" customHeight="1">
      <c r="A15" s="66"/>
      <c r="B15" s="67"/>
      <c r="C15" s="67"/>
      <c r="D15" s="67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9"/>
      <c r="W15" s="69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9"/>
      <c r="AW15" s="69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9"/>
      <c r="BI15" s="69"/>
      <c r="BJ15" s="68"/>
      <c r="BK15" s="68"/>
      <c r="BL15" s="69"/>
      <c r="BM15" s="69"/>
      <c r="BN15" s="69"/>
      <c r="BO15" s="69"/>
      <c r="BP15" s="70"/>
      <c r="BQ15" s="68"/>
      <c r="BR15" s="68"/>
    </row>
    <row r="16" spans="1:70" ht="24.75" customHeight="1">
      <c r="A16" s="106" t="s">
        <v>72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06" t="s">
        <v>87</v>
      </c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7"/>
      <c r="BO16" s="17"/>
      <c r="BP16" s="17"/>
      <c r="BQ16" s="17"/>
      <c r="BR16" s="17"/>
    </row>
  </sheetData>
  <sheetProtection/>
  <mergeCells count="29">
    <mergeCell ref="BH5:BR5"/>
    <mergeCell ref="BH6:BR6"/>
    <mergeCell ref="BH7:BR7"/>
    <mergeCell ref="A16:AD16"/>
    <mergeCell ref="BP10:BP11"/>
    <mergeCell ref="BH1:BR1"/>
    <mergeCell ref="BH3:BR3"/>
    <mergeCell ref="BH2:BR2"/>
    <mergeCell ref="A10:A11"/>
    <mergeCell ref="BH10:BK10"/>
    <mergeCell ref="BL10:BO10"/>
    <mergeCell ref="BQ10:BR10"/>
    <mergeCell ref="AH10:AK10"/>
    <mergeCell ref="AL10:AO10"/>
    <mergeCell ref="AR10:AU10"/>
    <mergeCell ref="AV10:AY10"/>
    <mergeCell ref="AZ10:BC10"/>
    <mergeCell ref="BD10:BG10"/>
    <mergeCell ref="AP10:AQ10"/>
    <mergeCell ref="AV16:BM16"/>
    <mergeCell ref="R10:U10"/>
    <mergeCell ref="V10:Y10"/>
    <mergeCell ref="A8:BR8"/>
    <mergeCell ref="B10:E10"/>
    <mergeCell ref="F10:I10"/>
    <mergeCell ref="J10:M10"/>
    <mergeCell ref="N10:Q10"/>
    <mergeCell ref="Z10:AC10"/>
    <mergeCell ref="AD10:AG10"/>
  </mergeCells>
  <printOptions/>
  <pageMargins left="0.3937007874015748" right="0.3937007874015748" top="1.1811023622047245" bottom="0.984251968503937" header="0.3937007874015748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D5" sqref="AD5:AJ5"/>
    </sheetView>
  </sheetViews>
  <sheetFormatPr defaultColWidth="9.00390625" defaultRowHeight="12.75"/>
  <cols>
    <col min="1" max="1" width="15.125" style="0" customWidth="1"/>
    <col min="2" max="36" width="4.625" style="0" customWidth="1"/>
  </cols>
  <sheetData>
    <row r="1" spans="1:36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6"/>
      <c r="AD1" s="111" t="s">
        <v>85</v>
      </c>
      <c r="AE1" s="111"/>
      <c r="AF1" s="111"/>
      <c r="AG1" s="111"/>
      <c r="AH1" s="111"/>
      <c r="AI1" s="111"/>
      <c r="AJ1" s="111"/>
    </row>
    <row r="2" spans="1:36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6"/>
      <c r="AD2" s="112" t="s">
        <v>47</v>
      </c>
      <c r="AE2" s="112"/>
      <c r="AF2" s="112"/>
      <c r="AG2" s="112"/>
      <c r="AH2" s="112"/>
      <c r="AI2" s="112"/>
      <c r="AJ2" s="112"/>
    </row>
    <row r="3" spans="1:36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  <c r="AD3" s="112" t="s">
        <v>84</v>
      </c>
      <c r="AE3" s="112"/>
      <c r="AF3" s="112"/>
      <c r="AG3" s="112"/>
      <c r="AH3" s="112"/>
      <c r="AI3" s="112"/>
      <c r="AJ3" s="112"/>
    </row>
    <row r="4" spans="1:36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6"/>
      <c r="AD4" s="102"/>
      <c r="AE4" s="102"/>
      <c r="AF4" s="102"/>
      <c r="AG4" s="102"/>
      <c r="AH4" s="102"/>
      <c r="AI4" s="102"/>
      <c r="AJ4" s="102"/>
    </row>
    <row r="5" spans="1:36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  <c r="AD5" s="111" t="s">
        <v>95</v>
      </c>
      <c r="AE5" s="133"/>
      <c r="AF5" s="133"/>
      <c r="AG5" s="133"/>
      <c r="AH5" s="133"/>
      <c r="AI5" s="133"/>
      <c r="AJ5" s="133"/>
    </row>
    <row r="6" spans="1:36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  <c r="AD6" s="112" t="s">
        <v>96</v>
      </c>
      <c r="AE6" s="132"/>
      <c r="AF6" s="132"/>
      <c r="AG6" s="132"/>
      <c r="AH6" s="132"/>
      <c r="AI6" s="132"/>
      <c r="AJ6" s="132"/>
    </row>
    <row r="7" spans="1:36" ht="15">
      <c r="A7" s="25"/>
      <c r="B7" s="25"/>
      <c r="C7" s="28"/>
      <c r="D7" s="28"/>
      <c r="E7" s="28"/>
      <c r="F7" s="28"/>
      <c r="G7" s="28"/>
      <c r="H7" s="28"/>
      <c r="I7" s="28"/>
      <c r="J7" s="28"/>
      <c r="K7" s="28"/>
      <c r="L7" s="28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8"/>
      <c r="Z7" s="28"/>
      <c r="AA7" s="28"/>
      <c r="AB7" s="28"/>
      <c r="AC7" s="28"/>
      <c r="AD7" s="134" t="s">
        <v>97</v>
      </c>
      <c r="AE7" s="135"/>
      <c r="AF7" s="135"/>
      <c r="AG7" s="135"/>
      <c r="AH7" s="135"/>
      <c r="AI7" s="135"/>
      <c r="AJ7" s="135"/>
    </row>
    <row r="8" spans="1:36" ht="18.75">
      <c r="A8" s="115" t="s">
        <v>93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</row>
    <row r="9" spans="1:36" ht="18.75">
      <c r="A9" s="2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  <c r="AI9" s="23"/>
      <c r="AJ9" s="23"/>
    </row>
    <row r="10" spans="1:36" ht="64.5" customHeight="1">
      <c r="A10" s="126" t="s">
        <v>44</v>
      </c>
      <c r="B10" s="118" t="s">
        <v>32</v>
      </c>
      <c r="C10" s="118"/>
      <c r="D10" s="118" t="s">
        <v>33</v>
      </c>
      <c r="E10" s="118"/>
      <c r="F10" s="118" t="s">
        <v>34</v>
      </c>
      <c r="G10" s="118"/>
      <c r="H10" s="118" t="s">
        <v>0</v>
      </c>
      <c r="I10" s="118"/>
      <c r="J10" s="119" t="s">
        <v>36</v>
      </c>
      <c r="K10" s="120"/>
      <c r="L10" s="118" t="s">
        <v>1</v>
      </c>
      <c r="M10" s="118"/>
      <c r="N10" s="118" t="s">
        <v>2</v>
      </c>
      <c r="O10" s="118"/>
      <c r="P10" s="118" t="s">
        <v>35</v>
      </c>
      <c r="Q10" s="118"/>
      <c r="R10" s="118" t="s">
        <v>35</v>
      </c>
      <c r="S10" s="118"/>
      <c r="T10" s="122" t="s">
        <v>3</v>
      </c>
      <c r="U10" s="123"/>
      <c r="V10" s="118" t="s">
        <v>4</v>
      </c>
      <c r="W10" s="118"/>
      <c r="X10" s="119" t="s">
        <v>37</v>
      </c>
      <c r="Y10" s="120"/>
      <c r="Z10" s="118" t="s">
        <v>5</v>
      </c>
      <c r="AA10" s="118"/>
      <c r="AB10" s="118" t="s">
        <v>6</v>
      </c>
      <c r="AC10" s="118"/>
      <c r="AD10" s="119" t="s">
        <v>38</v>
      </c>
      <c r="AE10" s="120"/>
      <c r="AF10" s="128" t="s">
        <v>39</v>
      </c>
      <c r="AG10" s="129"/>
      <c r="AH10" s="124" t="s">
        <v>40</v>
      </c>
      <c r="AI10" s="131" t="s">
        <v>57</v>
      </c>
      <c r="AJ10" s="131"/>
    </row>
    <row r="11" spans="1:36" ht="78" customHeight="1">
      <c r="A11" s="127"/>
      <c r="B11" s="20" t="s">
        <v>8</v>
      </c>
      <c r="C11" s="20" t="s">
        <v>9</v>
      </c>
      <c r="D11" s="20" t="s">
        <v>8</v>
      </c>
      <c r="E11" s="20" t="s">
        <v>9</v>
      </c>
      <c r="F11" s="20" t="s">
        <v>8</v>
      </c>
      <c r="G11" s="20" t="s">
        <v>9</v>
      </c>
      <c r="H11" s="20" t="s">
        <v>8</v>
      </c>
      <c r="I11" s="20" t="s">
        <v>9</v>
      </c>
      <c r="J11" s="52" t="s">
        <v>8</v>
      </c>
      <c r="K11" s="52" t="s">
        <v>9</v>
      </c>
      <c r="L11" s="20" t="s">
        <v>8</v>
      </c>
      <c r="M11" s="20" t="s">
        <v>9</v>
      </c>
      <c r="N11" s="20" t="s">
        <v>8</v>
      </c>
      <c r="O11" s="20" t="s">
        <v>9</v>
      </c>
      <c r="P11" s="20" t="s">
        <v>8</v>
      </c>
      <c r="Q11" s="20" t="s">
        <v>9</v>
      </c>
      <c r="R11" s="20" t="s">
        <v>8</v>
      </c>
      <c r="S11" s="20" t="s">
        <v>9</v>
      </c>
      <c r="T11" s="20" t="s">
        <v>8</v>
      </c>
      <c r="U11" s="20" t="s">
        <v>9</v>
      </c>
      <c r="V11" s="20" t="s">
        <v>8</v>
      </c>
      <c r="W11" s="20" t="s">
        <v>9</v>
      </c>
      <c r="X11" s="52" t="s">
        <v>8</v>
      </c>
      <c r="Y11" s="52" t="s">
        <v>9</v>
      </c>
      <c r="Z11" s="20" t="s">
        <v>8</v>
      </c>
      <c r="AA11" s="20" t="s">
        <v>9</v>
      </c>
      <c r="AB11" s="20" t="s">
        <v>8</v>
      </c>
      <c r="AC11" s="20" t="s">
        <v>9</v>
      </c>
      <c r="AD11" s="52" t="s">
        <v>8</v>
      </c>
      <c r="AE11" s="52" t="s">
        <v>9</v>
      </c>
      <c r="AF11" s="20" t="s">
        <v>8</v>
      </c>
      <c r="AG11" s="20" t="s">
        <v>9</v>
      </c>
      <c r="AH11" s="125"/>
      <c r="AI11" s="32" t="s">
        <v>65</v>
      </c>
      <c r="AJ11" s="32" t="s">
        <v>9</v>
      </c>
    </row>
    <row r="12" spans="1:36" ht="33.75" customHeight="1">
      <c r="A12" s="19" t="s">
        <v>94</v>
      </c>
      <c r="B12" s="71">
        <v>1</v>
      </c>
      <c r="C12" s="71">
        <v>6</v>
      </c>
      <c r="D12" s="71">
        <v>1</v>
      </c>
      <c r="E12" s="71">
        <v>8</v>
      </c>
      <c r="F12" s="21"/>
      <c r="G12" s="21"/>
      <c r="H12" s="21"/>
      <c r="I12" s="21"/>
      <c r="J12" s="53">
        <f>B12+D12+F12+H12</f>
        <v>2</v>
      </c>
      <c r="K12" s="53">
        <f>C12+E12+G12+I12</f>
        <v>14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53">
        <f>L12+N12+P12+R12+V12+T12</f>
        <v>0</v>
      </c>
      <c r="Y12" s="53">
        <f>M12+O12+Q12+S12+W12+U12</f>
        <v>0</v>
      </c>
      <c r="Z12" s="21"/>
      <c r="AA12" s="21"/>
      <c r="AB12" s="21"/>
      <c r="AC12" s="21"/>
      <c r="AD12" s="53">
        <f>Z12+AB12</f>
        <v>0</v>
      </c>
      <c r="AE12" s="53">
        <f>AA12+AC12</f>
        <v>0</v>
      </c>
      <c r="AF12" s="30">
        <f>J12+X12+AD12</f>
        <v>2</v>
      </c>
      <c r="AG12" s="30">
        <f>K12+Y12+AE12</f>
        <v>14</v>
      </c>
      <c r="AH12" s="31">
        <f>AG12/AF12</f>
        <v>7</v>
      </c>
      <c r="AI12" s="21">
        <v>2</v>
      </c>
      <c r="AJ12" s="21">
        <v>14</v>
      </c>
    </row>
    <row r="13" spans="1:36" ht="30.75" customHeight="1">
      <c r="A13" s="64" t="s">
        <v>7</v>
      </c>
      <c r="B13" s="21">
        <f aca="true" t="shared" si="0" ref="B13:I13">SUM(B12:B12)</f>
        <v>1</v>
      </c>
      <c r="C13" s="21">
        <f t="shared" si="0"/>
        <v>6</v>
      </c>
      <c r="D13" s="21">
        <f t="shared" si="0"/>
        <v>1</v>
      </c>
      <c r="E13" s="21">
        <f t="shared" si="0"/>
        <v>8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53">
        <f>B13+D13+F13+H13</f>
        <v>2</v>
      </c>
      <c r="K13" s="53">
        <f>C13+E13+G13+I13</f>
        <v>14</v>
      </c>
      <c r="L13" s="21">
        <f aca="true" t="shared" si="1" ref="L13:W13">SUM(L12:L12)</f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53">
        <f>L13+N13+P13+R13+V13+T13</f>
        <v>0</v>
      </c>
      <c r="Y13" s="53">
        <f>M13+O13+Q13+S13+W13+U13</f>
        <v>0</v>
      </c>
      <c r="Z13" s="21">
        <f>SUM(Z12:Z12)</f>
        <v>0</v>
      </c>
      <c r="AA13" s="21">
        <f>SUM(AA12:AA12)</f>
        <v>0</v>
      </c>
      <c r="AB13" s="21">
        <f>SUM(AB12:AB12)</f>
        <v>0</v>
      </c>
      <c r="AC13" s="21">
        <f>SUM(AC12:AC12)</f>
        <v>0</v>
      </c>
      <c r="AD13" s="53">
        <f>Z13+AB13</f>
        <v>0</v>
      </c>
      <c r="AE13" s="53">
        <f>AA13+AC13</f>
        <v>0</v>
      </c>
      <c r="AF13" s="30">
        <f>J13+X13+AD13</f>
        <v>2</v>
      </c>
      <c r="AG13" s="30">
        <f>K13+Y13+AE13</f>
        <v>14</v>
      </c>
      <c r="AH13" s="31">
        <f>AG13/AF13</f>
        <v>7</v>
      </c>
      <c r="AI13" s="21">
        <f>SUM(AI12:AI12)</f>
        <v>2</v>
      </c>
      <c r="AJ13" s="21">
        <f>SUM(AJ12:AJ12)</f>
        <v>14</v>
      </c>
    </row>
    <row r="14" spans="1:36" ht="14.25">
      <c r="A14" s="66"/>
      <c r="B14" s="68"/>
      <c r="C14" s="68"/>
      <c r="D14" s="68"/>
      <c r="E14" s="68"/>
      <c r="F14" s="68"/>
      <c r="G14" s="68"/>
      <c r="H14" s="68"/>
      <c r="I14" s="68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69"/>
      <c r="Z14" s="68"/>
      <c r="AA14" s="68"/>
      <c r="AB14" s="68"/>
      <c r="AC14" s="68"/>
      <c r="AD14" s="69"/>
      <c r="AE14" s="69"/>
      <c r="AF14" s="69"/>
      <c r="AG14" s="69"/>
      <c r="AH14" s="70"/>
      <c r="AI14" s="68"/>
      <c r="AJ14" s="68"/>
    </row>
    <row r="15" spans="1:36" ht="18.75">
      <c r="A15" s="106" t="s">
        <v>72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06" t="s">
        <v>87</v>
      </c>
      <c r="Z15" s="106"/>
      <c r="AA15" s="106"/>
      <c r="AB15" s="106"/>
      <c r="AC15" s="106"/>
      <c r="AD15" s="106"/>
      <c r="AE15" s="106"/>
      <c r="AF15" s="106"/>
      <c r="AG15" s="18"/>
      <c r="AH15" s="17"/>
      <c r="AI15" s="17"/>
      <c r="AJ15" s="17"/>
    </row>
    <row r="16" spans="1:36" ht="12.75">
      <c r="A16" s="5"/>
      <c r="B16" s="1"/>
      <c r="C16" s="1"/>
      <c r="D16" s="1"/>
      <c r="E16" s="1"/>
      <c r="F16" s="1"/>
      <c r="G16" s="1"/>
      <c r="H16" s="1"/>
      <c r="I16" s="1"/>
      <c r="J16" s="7"/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8"/>
      <c r="AI16" s="1"/>
      <c r="AJ16" s="1"/>
    </row>
  </sheetData>
  <sheetProtection/>
  <mergeCells count="28">
    <mergeCell ref="J10:K10"/>
    <mergeCell ref="N10:O10"/>
    <mergeCell ref="R10:S10"/>
    <mergeCell ref="T10:U10"/>
    <mergeCell ref="AH10:AH11"/>
    <mergeCell ref="AD5:AJ5"/>
    <mergeCell ref="AD7:AJ7"/>
    <mergeCell ref="AD6:AJ6"/>
    <mergeCell ref="AD1:AJ1"/>
    <mergeCell ref="AD2:AJ2"/>
    <mergeCell ref="AD3:AJ3"/>
    <mergeCell ref="A8:AJ8"/>
    <mergeCell ref="A10:A11"/>
    <mergeCell ref="AI10:AJ10"/>
    <mergeCell ref="B10:C10"/>
    <mergeCell ref="D10:E10"/>
    <mergeCell ref="F10:G10"/>
    <mergeCell ref="H10:I10"/>
    <mergeCell ref="A15:N15"/>
    <mergeCell ref="Y15:AF15"/>
    <mergeCell ref="V10:W10"/>
    <mergeCell ref="X10:Y10"/>
    <mergeCell ref="Z10:AA10"/>
    <mergeCell ref="AB10:AC10"/>
    <mergeCell ref="AD10:AE10"/>
    <mergeCell ref="AF10:AG10"/>
    <mergeCell ref="L10:M10"/>
    <mergeCell ref="P10:Q10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Стеценко Світлана Миколаївна</cp:lastModifiedBy>
  <cp:lastPrinted>2021-09-01T11:51:55Z</cp:lastPrinted>
  <dcterms:created xsi:type="dcterms:W3CDTF">2008-07-31T12:03:57Z</dcterms:created>
  <dcterms:modified xsi:type="dcterms:W3CDTF">2021-09-01T11:52:19Z</dcterms:modified>
  <cp:category/>
  <cp:version/>
  <cp:contentType/>
  <cp:contentStatus/>
</cp:coreProperties>
</file>