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7275" activeTab="2"/>
  </bookViews>
  <sheets>
    <sheet name="додаток 1" sheetId="1" r:id="rId1"/>
    <sheet name="додаток 2" sheetId="2" r:id="rId2"/>
    <sheet name="додаток 3" sheetId="3" r:id="rId3"/>
    <sheet name="додаток4" sheetId="4" r:id="rId4"/>
    <sheet name="додаток 5" sheetId="5" r:id="rId5"/>
    <sheet name="додаток 4" sheetId="6" state="hidden" r:id="rId6"/>
  </sheets>
  <definedNames>
    <definedName name="_xlnm.Print_Titles" localSheetId="0">'додаток 1'!$7:$7</definedName>
    <definedName name="_xlnm.Print_Titles" localSheetId="1">'додаток 2'!$7:$7</definedName>
    <definedName name="_xlnm.Print_Titles" localSheetId="2">'додаток 3'!$7:$7</definedName>
    <definedName name="_xlnm.Print_Area" localSheetId="0">'додаток 1'!$A$1:$P$109</definedName>
    <definedName name="_xlnm.Print_Area" localSheetId="1">'додаток 2'!$A$1:$Q$126</definedName>
    <definedName name="_xlnm.Print_Area" localSheetId="2">'додаток 3'!$A$1:$P$67</definedName>
    <definedName name="_xlnm.Print_Area" localSheetId="5">'додаток 4'!$A$1:$O$49</definedName>
    <definedName name="_xlnm.Print_Area" localSheetId="4">'додаток 5'!$A$1:$O$17</definedName>
    <definedName name="_xlnm.Print_Area" localSheetId="3">'додаток4'!$A$1:$O$25</definedName>
  </definedNames>
  <calcPr fullCalcOnLoad="1"/>
</workbook>
</file>

<file path=xl/sharedStrings.xml><?xml version="1.0" encoding="utf-8"?>
<sst xmlns="http://schemas.openxmlformats.org/spreadsheetml/2006/main" count="521" uniqueCount="119">
  <si>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</si>
  <si>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</si>
  <si>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</si>
  <si>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</si>
  <si>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</si>
  <si>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</si>
  <si>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</si>
  <si>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</si>
  <si>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</si>
  <si>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</si>
  <si>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</si>
  <si>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</si>
  <si>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</si>
  <si>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</si>
  <si>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</si>
  <si>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</si>
  <si>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</si>
  <si>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>спеціальний фонд</t>
  </si>
  <si>
    <t>ТОВ "Сумитеплоенерго"</t>
  </si>
  <si>
    <t>Додаток 2</t>
  </si>
  <si>
    <t>куб.м.</t>
  </si>
  <si>
    <t>кВат/год</t>
  </si>
  <si>
    <t>№з/п</t>
  </si>
  <si>
    <t>Постачальник</t>
  </si>
  <si>
    <t>КП "Міськводоканал"</t>
  </si>
  <si>
    <t>водовідведення разом,</t>
  </si>
  <si>
    <t xml:space="preserve"> споживання холодної води</t>
  </si>
  <si>
    <t>Додаток 3</t>
  </si>
  <si>
    <t>Додаток 4</t>
  </si>
  <si>
    <t>тис. куб.м.</t>
  </si>
  <si>
    <t>листопд</t>
  </si>
  <si>
    <t xml:space="preserve"> Дирекція "Котельня Північного промвузла ПАТ "Сумське НВО" </t>
  </si>
  <si>
    <t>орендарі</t>
  </si>
  <si>
    <t xml:space="preserve"> без орендарів</t>
  </si>
  <si>
    <t>Разом:</t>
  </si>
  <si>
    <t>2020 рік</t>
  </si>
  <si>
    <t>без орендарів</t>
  </si>
  <si>
    <t>Назва установи</t>
  </si>
  <si>
    <t xml:space="preserve"> орендарі</t>
  </si>
  <si>
    <t>споживання природного газу по установах та закладах відділу охорони здоров'я Сумської міської ради на 2020 рік</t>
  </si>
  <si>
    <t>КНП "ЦМКЛ" СМР</t>
  </si>
  <si>
    <t>КНП "Клінічна лікарня №4" Сумської міської ради , всього</t>
  </si>
  <si>
    <t>КНП "Дитяча клінічна лікарня Святої Зінаїди" СМР</t>
  </si>
  <si>
    <t xml:space="preserve">КНП "Клінічний пологовий будинок Пресвятої Діви Марії" СМР </t>
  </si>
  <si>
    <t>КНП "Клінічна стоматологічна поліклініка" СМР</t>
  </si>
  <si>
    <t>КНП "Центр первинної медико-санітарної допомоги №1" СМР</t>
  </si>
  <si>
    <t>Разом лікарні</t>
  </si>
  <si>
    <t xml:space="preserve"> без орендарів,   у т.ч.:</t>
  </si>
  <si>
    <t xml:space="preserve"> Разом по  лікарням (водовідведення)     </t>
  </si>
  <si>
    <t>в т.ч.без орендарів</t>
  </si>
  <si>
    <t>у т.ч.без орендарів</t>
  </si>
  <si>
    <t xml:space="preserve">Разом   лікарні      </t>
  </si>
  <si>
    <t>КНП "Клінічна лікарня №5" СМР</t>
  </si>
  <si>
    <t>КНП "Клінічна лікарня №4" СМР</t>
  </si>
  <si>
    <t>КНП "Центр первинної медико-санітарної допомоги №2" СМР</t>
  </si>
  <si>
    <t xml:space="preserve">Інформаційно-аналітичний центр медичної статистики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</si>
  <si>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</si>
  <si>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Централізована бухгалтерія </t>
  </si>
  <si>
    <t>Органи місцевого самоврядування</t>
  </si>
  <si>
    <t>Всього</t>
  </si>
  <si>
    <t xml:space="preserve"> без орендарів, у т.ч.:</t>
  </si>
  <si>
    <t xml:space="preserve">Органи місцевого самоврядування </t>
  </si>
  <si>
    <t xml:space="preserve">Разом   (водовідведення)     </t>
  </si>
  <si>
    <t xml:space="preserve">Разом         </t>
  </si>
  <si>
    <t xml:space="preserve">Дирекція "Котельня Північного промвузла АТ "Сумське НВО" </t>
  </si>
  <si>
    <t>до рішення виконавчого комітету</t>
  </si>
  <si>
    <t xml:space="preserve">     Додаток 1</t>
  </si>
  <si>
    <t xml:space="preserve">до рішення виконавчого комітету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</si>
  <si>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</si>
  <si>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</si>
  <si>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</si>
  <si>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</si>
  <si>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</si>
  <si>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</si>
  <si>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</si>
  <si>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</si>
  <si>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</si>
  <si>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</si>
  <si>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 з/п</t>
  </si>
  <si>
    <t xml:space="preserve">КНП "Центральна міська клінічна лікарня" СМР </t>
  </si>
  <si>
    <t>КНП "Клінічна лікарня №5 СМР</t>
  </si>
  <si>
    <t xml:space="preserve"> споживання гарячої води (м.куб)</t>
  </si>
  <si>
    <t>Спецільний фонд (тепло)</t>
  </si>
  <si>
    <t>Спецільний фонд (гаряча вода)</t>
  </si>
  <si>
    <t>ТОВ "Сумитеплоенерго" (гаряча вода)</t>
  </si>
  <si>
    <t xml:space="preserve"> водовідведення гарячої води </t>
  </si>
  <si>
    <t>Разом, з них (теплоенергія):</t>
  </si>
  <si>
    <t>Разом, з них (гаряче водопостачання):</t>
  </si>
  <si>
    <t>ТОВ "Сумитеплоенерго" (гаряче водопостачання)</t>
  </si>
  <si>
    <t>Спеціальнй фонд (теплоенергія)</t>
  </si>
  <si>
    <t>Спеціальнй фонд (гаряче водопостачання)</t>
  </si>
  <si>
    <t>споживання теплової енергії по установах та закладах управління охорони здоров'я Сумської міської ради на 2021 рік</t>
  </si>
  <si>
    <t xml:space="preserve">  споживання водопостачання та водовідведення по установах та закладах управління охорони здоров'я Сумської міської ради на 2021 рік</t>
  </si>
  <si>
    <t xml:space="preserve">       споживання електричної енергії по установах та закладах управління охорони здоров'я Сумської міської ради на 2021 рік</t>
  </si>
  <si>
    <t>2021 рік</t>
  </si>
  <si>
    <t>12.</t>
  </si>
  <si>
    <t>13.</t>
  </si>
  <si>
    <t>Назва ЛПЗ</t>
  </si>
  <si>
    <t>Разом по лікарням:</t>
  </si>
  <si>
    <t>споживання природного газу по установах та закладах управління охорони здоров'я Сумської міської ради на 2021 рік</t>
  </si>
  <si>
    <t>Фельдшерсько - акушерський пункт с. Битиця</t>
  </si>
  <si>
    <t>Амбулаторія загальної  практики сімейної медицини с. В. Чернеччина</t>
  </si>
  <si>
    <t>Амбулаторія загальної  практики сімейної медицини                     с. В. Чернеччина</t>
  </si>
  <si>
    <t>водовідведення гарячої води</t>
  </si>
  <si>
    <t xml:space="preserve"> Дирекція "Котельня Північного промвузла ПАТ "Сумське НВО" (гаряча вода)</t>
  </si>
  <si>
    <t xml:space="preserve"> Дирекція "Котельня Північного промвузла ПАТ "Сумське НВО" (гаряче водопостачання)</t>
  </si>
  <si>
    <t>КНП "Клінічна лікарня Святого Пантелеймона" СМР</t>
  </si>
  <si>
    <t xml:space="preserve">від                     №             </t>
  </si>
  <si>
    <t>АЗПСМ с. Стецьківка</t>
  </si>
  <si>
    <t>14.</t>
  </si>
  <si>
    <t>15.</t>
  </si>
  <si>
    <t xml:space="preserve">від                        №               </t>
  </si>
  <si>
    <t xml:space="preserve">від                    №            </t>
  </si>
  <si>
    <t xml:space="preserve">від                       №       </t>
  </si>
  <si>
    <t>тис.куб.м.</t>
  </si>
  <si>
    <t>споживання твердого палива (дрова) по установах та закладах управління охорони здоров'я Сумської міської ради на 2021 рік</t>
  </si>
  <si>
    <t>В.о. начальника управління</t>
  </si>
  <si>
    <t>Н.Б. Кіпенко</t>
  </si>
  <si>
    <t>Додаток 5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</si>
</sst>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#,##0.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74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9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0" xfId="0" applyFont="1" applyFill="1" applyBorder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6" fillId="32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04" fontId="2" fillId="32" borderId="10" xfId="0" applyNumberFormat="1" applyFont="1" applyFill="1" applyBorder="1" applyAlignment="1">
      <alignment horizontal="center"/>
    </xf>
    <xf numFmtId="204" fontId="10" fillId="32" borderId="10" xfId="0" applyNumberFormat="1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7" fillId="32" borderId="16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17" fillId="32" borderId="10" xfId="53" applyNumberFormat="1" applyFont="1" applyFill="1" applyBorder="1" applyAlignment="1">
      <alignment horizontal="center" vertical="center" wrapText="1"/>
      <protection/>
    </xf>
    <xf numFmtId="2" fontId="17" fillId="33" borderId="10" xfId="53" applyNumberFormat="1" applyFont="1" applyFill="1" applyBorder="1" applyAlignment="1">
      <alignment horizontal="center" vertical="center" wrapText="1"/>
      <protection/>
    </xf>
    <xf numFmtId="0" fontId="17" fillId="32" borderId="1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11" fillId="33" borderId="17" xfId="0" applyNumberFormat="1" applyFont="1" applyFill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2" fontId="17" fillId="33" borderId="15" xfId="53" applyNumberFormat="1" applyFont="1" applyFill="1" applyBorder="1" applyAlignment="1">
      <alignment horizontal="center" vertical="center" wrapText="1"/>
      <protection/>
    </xf>
    <xf numFmtId="2" fontId="11" fillId="33" borderId="15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1" fontId="70" fillId="0" borderId="10" xfId="53" applyNumberFormat="1" applyFont="1" applyFill="1" applyBorder="1" applyAlignment="1">
      <alignment horizontal="center" vertical="center" wrapText="1"/>
      <protection/>
    </xf>
    <xf numFmtId="2" fontId="71" fillId="0" borderId="21" xfId="53" applyNumberFormat="1" applyFont="1" applyFill="1" applyBorder="1" applyAlignment="1">
      <alignment horizontal="left" vertical="center" wrapText="1"/>
      <protection/>
    </xf>
    <xf numFmtId="0" fontId="17" fillId="32" borderId="16" xfId="0" applyFont="1" applyFill="1" applyBorder="1" applyAlignment="1">
      <alignment/>
    </xf>
    <xf numFmtId="0" fontId="0" fillId="0" borderId="22" xfId="0" applyBorder="1" applyAlignment="1">
      <alignment/>
    </xf>
    <xf numFmtId="0" fontId="68" fillId="36" borderId="10" xfId="0" applyFont="1" applyFill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72" fillId="0" borderId="10" xfId="53" applyNumberFormat="1" applyFont="1" applyFill="1" applyBorder="1" applyAlignment="1">
      <alignment horizontal="center" vertical="center" wrapText="1"/>
      <protection/>
    </xf>
    <xf numFmtId="2" fontId="72" fillId="0" borderId="10" xfId="53" applyNumberFormat="1" applyFont="1" applyBorder="1" applyAlignment="1">
      <alignment horizontal="center" vertical="center" wrapText="1"/>
      <protection/>
    </xf>
    <xf numFmtId="2" fontId="17" fillId="33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2" borderId="23" xfId="0" applyFont="1" applyFill="1" applyBorder="1" applyAlignment="1">
      <alignment wrapText="1"/>
    </xf>
    <xf numFmtId="2" fontId="25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7" fillId="0" borderId="10" xfId="53" applyNumberFormat="1" applyFont="1" applyBorder="1" applyAlignment="1">
      <alignment horizontal="center"/>
      <protection/>
    </xf>
    <xf numFmtId="0" fontId="11" fillId="32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11" fillId="33" borderId="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/>
    </xf>
    <xf numFmtId="2" fontId="17" fillId="0" borderId="10" xfId="53" applyNumberFormat="1" applyFont="1" applyFill="1" applyBorder="1" applyAlignment="1">
      <alignment horizont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17" fillId="32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0" borderId="10" xfId="53" applyNumberFormat="1" applyFont="1" applyBorder="1" applyAlignment="1">
      <alignment horizontal="center" vertical="center" wrapText="1"/>
      <protection/>
    </xf>
    <xf numFmtId="2" fontId="17" fillId="32" borderId="10" xfId="53" applyNumberFormat="1" applyFont="1" applyFill="1" applyBorder="1" applyAlignment="1">
      <alignment horizontal="center"/>
      <protection/>
    </xf>
    <xf numFmtId="2" fontId="2" fillId="33" borderId="10" xfId="53" applyNumberFormat="1" applyFont="1" applyFill="1" applyBorder="1" applyAlignment="1">
      <alignment horizontal="center" vertical="center" wrapText="1"/>
      <protection/>
    </xf>
    <xf numFmtId="2" fontId="25" fillId="33" borderId="10" xfId="53" applyNumberFormat="1" applyFont="1" applyFill="1" applyBorder="1" applyAlignment="1">
      <alignment horizontal="center" vertical="center" wrapText="1"/>
      <protection/>
    </xf>
    <xf numFmtId="2" fontId="11" fillId="33" borderId="10" xfId="0" applyNumberFormat="1" applyFont="1" applyFill="1" applyBorder="1" applyAlignment="1">
      <alignment horizontal="center"/>
    </xf>
    <xf numFmtId="2" fontId="17" fillId="0" borderId="10" xfId="53" applyNumberFormat="1" applyFont="1" applyFill="1" applyBorder="1" applyAlignment="1">
      <alignment horizontal="center" wrapText="1"/>
      <protection/>
    </xf>
    <xf numFmtId="2" fontId="2" fillId="0" borderId="10" xfId="53" applyNumberFormat="1" applyFont="1" applyFill="1" applyBorder="1" applyAlignment="1">
      <alignment horizontal="center" wrapText="1"/>
      <protection/>
    </xf>
    <xf numFmtId="2" fontId="17" fillId="33" borderId="10" xfId="53" applyNumberFormat="1" applyFont="1" applyFill="1" applyBorder="1" applyAlignment="1">
      <alignment horizontal="center" wrapText="1"/>
      <protection/>
    </xf>
    <xf numFmtId="2" fontId="11" fillId="33" borderId="24" xfId="0" applyNumberFormat="1" applyFont="1" applyFill="1" applyBorder="1" applyAlignment="1">
      <alignment horizontal="center" vertical="center"/>
    </xf>
    <xf numFmtId="2" fontId="17" fillId="32" borderId="10" xfId="53" applyNumberFormat="1" applyFont="1" applyFill="1" applyBorder="1" applyAlignment="1">
      <alignment horizontal="center" vertical="center"/>
      <protection/>
    </xf>
    <xf numFmtId="2" fontId="25" fillId="33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2" fillId="33" borderId="17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7" fillId="32" borderId="15" xfId="53" applyNumberFormat="1" applyFont="1" applyFill="1" applyBorder="1" applyAlignment="1">
      <alignment horizontal="center" wrapText="1"/>
      <protection/>
    </xf>
    <xf numFmtId="2" fontId="17" fillId="33" borderId="10" xfId="53" applyNumberFormat="1" applyFont="1" applyFill="1" applyBorder="1" applyAlignment="1">
      <alignment horizontal="center"/>
      <protection/>
    </xf>
    <xf numFmtId="2" fontId="24" fillId="0" borderId="10" xfId="53" applyNumberFormat="1" applyFont="1" applyBorder="1" applyAlignment="1">
      <alignment horizontal="center" wrapText="1"/>
      <protection/>
    </xf>
    <xf numFmtId="2" fontId="24" fillId="32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2" fontId="11" fillId="33" borderId="10" xfId="53" applyNumberFormat="1" applyFont="1" applyFill="1" applyBorder="1" applyAlignment="1">
      <alignment horizontal="center" wrapText="1"/>
      <protection/>
    </xf>
    <xf numFmtId="0" fontId="2" fillId="32" borderId="16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4" fontId="2" fillId="32" borderId="17" xfId="0" applyNumberFormat="1" applyFont="1" applyFill="1" applyBorder="1" applyAlignment="1">
      <alignment horizontal="center" vertical="center"/>
    </xf>
    <xf numFmtId="4" fontId="10" fillId="32" borderId="1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 horizontal="center" vertical="center"/>
    </xf>
    <xf numFmtId="0" fontId="73" fillId="34" borderId="0" xfId="0" applyFont="1" applyFill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53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204" fontId="25" fillId="33" borderId="17" xfId="0" applyNumberFormat="1" applyFont="1" applyFill="1" applyBorder="1" applyAlignment="1">
      <alignment horizontal="center" vertical="center"/>
    </xf>
    <xf numFmtId="204" fontId="17" fillId="33" borderId="10" xfId="0" applyNumberFormat="1" applyFont="1" applyFill="1" applyBorder="1" applyAlignment="1">
      <alignment horizontal="center" vertical="center"/>
    </xf>
    <xf numFmtId="204" fontId="17" fillId="0" borderId="10" xfId="53" applyNumberFormat="1" applyFont="1" applyFill="1" applyBorder="1" applyAlignment="1">
      <alignment horizontal="center" vertical="center" wrapText="1"/>
      <protection/>
    </xf>
    <xf numFmtId="204" fontId="17" fillId="0" borderId="10" xfId="53" applyNumberFormat="1" applyFont="1" applyBorder="1" applyAlignment="1">
      <alignment horizontal="center" vertical="center" wrapText="1"/>
      <protection/>
    </xf>
    <xf numFmtId="204" fontId="11" fillId="33" borderId="10" xfId="0" applyNumberFormat="1" applyFont="1" applyFill="1" applyBorder="1" applyAlignment="1">
      <alignment horizontal="center" vertical="center"/>
    </xf>
    <xf numFmtId="204" fontId="17" fillId="0" borderId="10" xfId="0" applyNumberFormat="1" applyFont="1" applyFill="1" applyBorder="1" applyAlignment="1">
      <alignment horizontal="center"/>
    </xf>
    <xf numFmtId="204" fontId="17" fillId="33" borderId="10" xfId="0" applyNumberFormat="1" applyFont="1" applyFill="1" applyBorder="1" applyAlignment="1">
      <alignment horizontal="center"/>
    </xf>
    <xf numFmtId="204" fontId="24" fillId="0" borderId="10" xfId="53" applyNumberFormat="1" applyFont="1" applyBorder="1" applyAlignment="1">
      <alignment horizontal="center" wrapText="1"/>
      <protection/>
    </xf>
    <xf numFmtId="0" fontId="2" fillId="32" borderId="16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 wrapText="1"/>
    </xf>
    <xf numFmtId="0" fontId="68" fillId="36" borderId="20" xfId="0" applyFont="1" applyFill="1" applyBorder="1" applyAlignment="1">
      <alignment horizontal="center" vertical="center" wrapText="1"/>
    </xf>
    <xf numFmtId="0" fontId="68" fillId="36" borderId="17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11" fillId="32" borderId="27" xfId="0" applyFont="1" applyFill="1" applyBorder="1" applyAlignment="1">
      <alignment horizontal="center"/>
    </xf>
    <xf numFmtId="0" fontId="17" fillId="32" borderId="26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justify"/>
    </xf>
    <xf numFmtId="0" fontId="17" fillId="32" borderId="10" xfId="0" applyFont="1" applyFill="1" applyBorder="1" applyAlignment="1">
      <alignment horizontal="justify"/>
    </xf>
    <xf numFmtId="0" fontId="22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34" borderId="17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/>
    </xf>
    <xf numFmtId="0" fontId="17" fillId="32" borderId="29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left"/>
    </xf>
    <xf numFmtId="0" fontId="11" fillId="34" borderId="21" xfId="0" applyFont="1" applyFill="1" applyBorder="1" applyAlignment="1">
      <alignment horizontal="left"/>
    </xf>
    <xf numFmtId="0" fontId="11" fillId="34" borderId="31" xfId="0" applyFont="1" applyFill="1" applyBorder="1" applyAlignment="1">
      <alignment horizontal="left" wrapText="1"/>
    </xf>
    <xf numFmtId="0" fontId="11" fillId="34" borderId="21" xfId="0" applyFont="1" applyFill="1" applyBorder="1" applyAlignment="1">
      <alignment horizontal="left" wrapText="1"/>
    </xf>
    <xf numFmtId="0" fontId="2" fillId="32" borderId="26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0" sqref="D100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57421875" style="0" customWidth="1"/>
    <col min="5" max="5" width="9.421875" style="0" bestFit="1" customWidth="1"/>
    <col min="6" max="6" width="9.28125" style="0" bestFit="1" customWidth="1"/>
    <col min="7" max="7" width="9.57421875" style="0" bestFit="1" customWidth="1"/>
    <col min="8" max="8" width="9.00390625" style="0" bestFit="1" customWidth="1"/>
    <col min="9" max="9" width="9.140625" style="0" bestFit="1" customWidth="1"/>
    <col min="10" max="10" width="8.28125" style="0" bestFit="1" customWidth="1"/>
    <col min="11" max="11" width="9.28125" style="0" customWidth="1"/>
    <col min="12" max="12" width="10.00390625" style="0" bestFit="1" customWidth="1"/>
    <col min="13" max="13" width="9.421875" style="0" customWidth="1"/>
    <col min="14" max="14" width="11.00390625" style="0" customWidth="1"/>
    <col min="15" max="15" width="10.00390625" style="0" customWidth="1"/>
    <col min="16" max="16" width="14.57421875" style="44" customWidth="1"/>
    <col min="18" max="18" width="9.8515625" style="0" bestFit="1" customWidth="1"/>
  </cols>
  <sheetData>
    <row r="1" spans="10:16" ht="18.75">
      <c r="J1" s="1"/>
      <c r="K1" s="2" t="s">
        <v>66</v>
      </c>
      <c r="L1" s="2"/>
      <c r="M1" s="2"/>
      <c r="N1" s="2"/>
      <c r="O1" s="2"/>
      <c r="P1" s="43"/>
    </row>
    <row r="2" spans="1:16" ht="15" customHeight="1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65</v>
      </c>
      <c r="L2" s="7"/>
      <c r="M2" s="7"/>
      <c r="N2" s="7"/>
      <c r="O2" s="1"/>
      <c r="P2" s="43"/>
    </row>
    <row r="3" spans="1:16" ht="15" customHeight="1">
      <c r="A3" s="3"/>
      <c r="B3" s="8"/>
      <c r="C3" s="10"/>
      <c r="D3" s="10"/>
      <c r="E3" s="10"/>
      <c r="F3" s="10"/>
      <c r="G3" s="10"/>
      <c r="H3" s="10"/>
      <c r="I3" s="10"/>
      <c r="J3" s="11"/>
      <c r="K3" s="12" t="s">
        <v>107</v>
      </c>
      <c r="L3" s="12"/>
      <c r="M3" s="7"/>
      <c r="N3" s="7"/>
      <c r="O3" s="9"/>
      <c r="P3" s="43"/>
    </row>
    <row r="4" spans="1:25" ht="20.25">
      <c r="A4" s="13"/>
      <c r="B4" s="14"/>
      <c r="C4" s="15"/>
      <c r="D4" s="16"/>
      <c r="E4" s="16"/>
      <c r="F4" s="16"/>
      <c r="G4" s="16" t="s">
        <v>0</v>
      </c>
      <c r="H4" s="1"/>
      <c r="I4" s="16"/>
      <c r="J4" s="16"/>
      <c r="K4" s="16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16" ht="18.75">
      <c r="A5" s="17"/>
      <c r="B5" s="188" t="s">
        <v>91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3:16" ht="16.5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89" t="s">
        <v>1</v>
      </c>
      <c r="P6" s="189"/>
    </row>
    <row r="7" spans="1:16" ht="16.5" thickBot="1">
      <c r="A7" s="56" t="s">
        <v>78</v>
      </c>
      <c r="B7" s="57" t="s">
        <v>2</v>
      </c>
      <c r="C7" s="57" t="s">
        <v>3</v>
      </c>
      <c r="D7" s="41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10</v>
      </c>
      <c r="K7" s="41" t="s">
        <v>11</v>
      </c>
      <c r="L7" s="41" t="s">
        <v>12</v>
      </c>
      <c r="M7" s="41" t="s">
        <v>13</v>
      </c>
      <c r="N7" s="41" t="s">
        <v>14</v>
      </c>
      <c r="O7" s="41" t="s">
        <v>15</v>
      </c>
      <c r="P7" s="45" t="s">
        <v>94</v>
      </c>
    </row>
    <row r="8" spans="1:16" ht="31.5">
      <c r="A8" s="182" t="s">
        <v>16</v>
      </c>
      <c r="B8" s="58" t="s">
        <v>79</v>
      </c>
      <c r="C8" s="190" t="s">
        <v>18</v>
      </c>
      <c r="D8" s="76">
        <f>D9+D10+D11</f>
        <v>232.3</v>
      </c>
      <c r="E8" s="76">
        <f aca="true" t="shared" si="0" ref="E8:O8">E9+E10+E11</f>
        <v>246.2</v>
      </c>
      <c r="F8" s="76">
        <f t="shared" si="0"/>
        <v>200.25</v>
      </c>
      <c r="G8" s="76">
        <f t="shared" si="0"/>
        <v>101.1</v>
      </c>
      <c r="H8" s="76">
        <f t="shared" si="0"/>
        <v>6</v>
      </c>
      <c r="I8" s="76">
        <f t="shared" si="0"/>
        <v>5</v>
      </c>
      <c r="J8" s="76">
        <f t="shared" si="0"/>
        <v>6</v>
      </c>
      <c r="K8" s="76">
        <f t="shared" si="0"/>
        <v>6</v>
      </c>
      <c r="L8" s="76">
        <f t="shared" si="0"/>
        <v>6</v>
      </c>
      <c r="M8" s="76">
        <f t="shared" si="0"/>
        <v>48.2</v>
      </c>
      <c r="N8" s="76">
        <f t="shared" si="0"/>
        <v>170.3</v>
      </c>
      <c r="O8" s="76">
        <f t="shared" si="0"/>
        <v>267.3</v>
      </c>
      <c r="P8" s="77">
        <f>SUM(D8:O8)</f>
        <v>1294.65</v>
      </c>
    </row>
    <row r="9" spans="1:16" ht="15.75">
      <c r="A9" s="183"/>
      <c r="B9" s="31" t="s">
        <v>32</v>
      </c>
      <c r="C9" s="180"/>
      <c r="D9" s="81">
        <f>ROUND(0.035*D10,0)</f>
        <v>8</v>
      </c>
      <c r="E9" s="81">
        <f aca="true" t="shared" si="1" ref="E9:O9">ROUND(0.035*E10,0)</f>
        <v>8</v>
      </c>
      <c r="F9" s="81">
        <f t="shared" si="1"/>
        <v>7</v>
      </c>
      <c r="G9" s="81">
        <f t="shared" si="1"/>
        <v>3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1">
        <f t="shared" si="1"/>
        <v>2</v>
      </c>
      <c r="N9" s="81">
        <f t="shared" si="1"/>
        <v>6</v>
      </c>
      <c r="O9" s="81">
        <f t="shared" si="1"/>
        <v>9</v>
      </c>
      <c r="P9" s="77">
        <f>SUM(D9:O9)</f>
        <v>43</v>
      </c>
    </row>
    <row r="10" spans="1:16" ht="15.75">
      <c r="A10" s="183"/>
      <c r="B10" s="31" t="s">
        <v>33</v>
      </c>
      <c r="C10" s="180"/>
      <c r="D10" s="81">
        <v>224</v>
      </c>
      <c r="E10" s="81">
        <v>238</v>
      </c>
      <c r="F10" s="81">
        <v>193</v>
      </c>
      <c r="G10" s="81">
        <v>98</v>
      </c>
      <c r="H10" s="81">
        <v>6</v>
      </c>
      <c r="I10" s="81">
        <v>5</v>
      </c>
      <c r="J10" s="81">
        <v>6</v>
      </c>
      <c r="K10" s="81">
        <v>6</v>
      </c>
      <c r="L10" s="81">
        <v>6</v>
      </c>
      <c r="M10" s="81">
        <v>46</v>
      </c>
      <c r="N10" s="81">
        <v>164</v>
      </c>
      <c r="O10" s="81">
        <v>258</v>
      </c>
      <c r="P10" s="77">
        <f>SUM(D10:O10)</f>
        <v>1250</v>
      </c>
    </row>
    <row r="11" spans="1:16" ht="15.75">
      <c r="A11" s="183"/>
      <c r="B11" s="31" t="s">
        <v>17</v>
      </c>
      <c r="C11" s="181"/>
      <c r="D11" s="84">
        <v>0.3</v>
      </c>
      <c r="E11" s="84">
        <v>0.2</v>
      </c>
      <c r="F11" s="84">
        <v>0.25</v>
      </c>
      <c r="G11" s="84">
        <v>0.1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0.2</v>
      </c>
      <c r="N11" s="84">
        <v>0.3</v>
      </c>
      <c r="O11" s="84">
        <v>0.3</v>
      </c>
      <c r="P11" s="77">
        <f>SUM(D11:O11)</f>
        <v>1.6500000000000001</v>
      </c>
    </row>
    <row r="12" spans="1:16" ht="31.5">
      <c r="A12" s="183"/>
      <c r="B12" s="103" t="s">
        <v>81</v>
      </c>
      <c r="C12" s="179" t="s">
        <v>18</v>
      </c>
      <c r="D12" s="81">
        <f>D13+D14+D15</f>
        <v>515</v>
      </c>
      <c r="E12" s="81">
        <f aca="true" t="shared" si="2" ref="E12:N12">E13+E14+E15</f>
        <v>513</v>
      </c>
      <c r="F12" s="81">
        <f t="shared" si="2"/>
        <v>513</v>
      </c>
      <c r="G12" s="81">
        <f t="shared" si="2"/>
        <v>513</v>
      </c>
      <c r="H12" s="81">
        <f t="shared" si="2"/>
        <v>513</v>
      </c>
      <c r="I12" s="81">
        <f t="shared" si="2"/>
        <v>513</v>
      </c>
      <c r="J12" s="81">
        <f t="shared" si="2"/>
        <v>513</v>
      </c>
      <c r="K12" s="81">
        <f t="shared" si="2"/>
        <v>513</v>
      </c>
      <c r="L12" s="81">
        <f t="shared" si="2"/>
        <v>513</v>
      </c>
      <c r="M12" s="81">
        <f t="shared" si="2"/>
        <v>513</v>
      </c>
      <c r="N12" s="81">
        <f t="shared" si="2"/>
        <v>513</v>
      </c>
      <c r="O12" s="81">
        <f>O13+O14+O15</f>
        <v>513</v>
      </c>
      <c r="P12" s="129">
        <f aca="true" t="shared" si="3" ref="P12:P23">SUM(D12:O12)</f>
        <v>6158</v>
      </c>
    </row>
    <row r="13" spans="1:16" ht="15.75">
      <c r="A13" s="183"/>
      <c r="B13" s="102" t="s">
        <v>32</v>
      </c>
      <c r="C13" s="180"/>
      <c r="D13" s="81">
        <v>57</v>
      </c>
      <c r="E13" s="81">
        <v>57</v>
      </c>
      <c r="F13" s="81">
        <v>57</v>
      </c>
      <c r="G13" s="81">
        <v>57</v>
      </c>
      <c r="H13" s="81">
        <v>57</v>
      </c>
      <c r="I13" s="81">
        <v>57</v>
      </c>
      <c r="J13" s="81">
        <v>57</v>
      </c>
      <c r="K13" s="81">
        <v>57</v>
      </c>
      <c r="L13" s="81">
        <v>57</v>
      </c>
      <c r="M13" s="81">
        <v>57</v>
      </c>
      <c r="N13" s="81">
        <v>57</v>
      </c>
      <c r="O13" s="81">
        <v>57</v>
      </c>
      <c r="P13" s="129">
        <f t="shared" si="3"/>
        <v>684</v>
      </c>
    </row>
    <row r="14" spans="1:16" ht="15.75">
      <c r="A14" s="183"/>
      <c r="B14" s="102" t="s">
        <v>36</v>
      </c>
      <c r="C14" s="180"/>
      <c r="D14" s="81">
        <v>456</v>
      </c>
      <c r="E14" s="81">
        <v>454</v>
      </c>
      <c r="F14" s="81">
        <v>454</v>
      </c>
      <c r="G14" s="81">
        <v>454</v>
      </c>
      <c r="H14" s="81">
        <v>454</v>
      </c>
      <c r="I14" s="81">
        <v>454</v>
      </c>
      <c r="J14" s="81">
        <v>454</v>
      </c>
      <c r="K14" s="81">
        <v>454</v>
      </c>
      <c r="L14" s="81">
        <v>454</v>
      </c>
      <c r="M14" s="81">
        <v>454</v>
      </c>
      <c r="N14" s="81">
        <v>454</v>
      </c>
      <c r="O14" s="81">
        <v>454</v>
      </c>
      <c r="P14" s="129">
        <f t="shared" si="3"/>
        <v>5450</v>
      </c>
    </row>
    <row r="15" spans="1:16" ht="15.75">
      <c r="A15" s="184"/>
      <c r="B15" s="102" t="s">
        <v>17</v>
      </c>
      <c r="C15" s="181"/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J15" s="99">
        <v>2</v>
      </c>
      <c r="K15" s="99">
        <v>2</v>
      </c>
      <c r="L15" s="99">
        <v>2</v>
      </c>
      <c r="M15" s="99">
        <v>2</v>
      </c>
      <c r="N15" s="99">
        <v>2</v>
      </c>
      <c r="O15" s="99">
        <v>2</v>
      </c>
      <c r="P15" s="129">
        <f t="shared" si="3"/>
        <v>24</v>
      </c>
    </row>
    <row r="16" spans="1:16" ht="31.5">
      <c r="A16" s="175" t="s">
        <v>68</v>
      </c>
      <c r="B16" s="67" t="s">
        <v>53</v>
      </c>
      <c r="C16" s="185" t="s">
        <v>64</v>
      </c>
      <c r="D16" s="81">
        <f>D17+D18+D19</f>
        <v>341.8</v>
      </c>
      <c r="E16" s="81">
        <f aca="true" t="shared" si="4" ref="E16:O16">E17+E18+E19</f>
        <v>361.2</v>
      </c>
      <c r="F16" s="81">
        <f t="shared" si="4"/>
        <v>310.29999999999995</v>
      </c>
      <c r="G16" s="81">
        <f t="shared" si="4"/>
        <v>110.9</v>
      </c>
      <c r="H16" s="81">
        <f t="shared" si="4"/>
        <v>0</v>
      </c>
      <c r="I16" s="81">
        <f t="shared" si="4"/>
        <v>0</v>
      </c>
      <c r="J16" s="81">
        <f t="shared" si="4"/>
        <v>0</v>
      </c>
      <c r="K16" s="81">
        <f t="shared" si="4"/>
        <v>0</v>
      </c>
      <c r="L16" s="81">
        <f t="shared" si="4"/>
        <v>0</v>
      </c>
      <c r="M16" s="81">
        <f t="shared" si="4"/>
        <v>96.3</v>
      </c>
      <c r="N16" s="81">
        <f t="shared" si="4"/>
        <v>294.1</v>
      </c>
      <c r="O16" s="81">
        <f t="shared" si="4"/>
        <v>351.5</v>
      </c>
      <c r="P16" s="129">
        <f t="shared" si="3"/>
        <v>1866.1</v>
      </c>
    </row>
    <row r="17" spans="1:16" ht="18.75">
      <c r="A17" s="176"/>
      <c r="B17" s="66" t="s">
        <v>32</v>
      </c>
      <c r="C17" s="186"/>
      <c r="D17" s="118">
        <v>14.1</v>
      </c>
      <c r="E17" s="118">
        <v>17.2</v>
      </c>
      <c r="F17" s="118">
        <v>17.400000000000002</v>
      </c>
      <c r="G17" s="118">
        <v>6.5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9</v>
      </c>
      <c r="N17" s="118">
        <v>24.1</v>
      </c>
      <c r="O17" s="118">
        <v>29.5</v>
      </c>
      <c r="P17" s="129">
        <f t="shared" si="3"/>
        <v>117.80000000000001</v>
      </c>
    </row>
    <row r="18" spans="1:17" ht="18.75">
      <c r="A18" s="176"/>
      <c r="B18" s="66" t="s">
        <v>36</v>
      </c>
      <c r="C18" s="186"/>
      <c r="D18" s="118">
        <v>312.2</v>
      </c>
      <c r="E18" s="118">
        <v>326.7</v>
      </c>
      <c r="F18" s="118">
        <v>278.9</v>
      </c>
      <c r="G18" s="118">
        <v>99.2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78.8</v>
      </c>
      <c r="N18" s="118">
        <v>251</v>
      </c>
      <c r="O18" s="118">
        <v>295.7</v>
      </c>
      <c r="P18" s="129">
        <f t="shared" si="3"/>
        <v>1642.5</v>
      </c>
      <c r="Q18" s="162"/>
    </row>
    <row r="19" spans="1:16" ht="18.75">
      <c r="A19" s="176"/>
      <c r="B19" s="89" t="s">
        <v>17</v>
      </c>
      <c r="C19" s="187"/>
      <c r="D19" s="118">
        <v>15.5</v>
      </c>
      <c r="E19" s="118">
        <v>17.3</v>
      </c>
      <c r="F19" s="118">
        <v>14</v>
      </c>
      <c r="G19" s="118">
        <v>5.2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8.5</v>
      </c>
      <c r="N19" s="118">
        <v>19</v>
      </c>
      <c r="O19" s="118">
        <v>26.3</v>
      </c>
      <c r="P19" s="129">
        <f t="shared" si="3"/>
        <v>105.8</v>
      </c>
    </row>
    <row r="20" spans="1:16" ht="31.5">
      <c r="A20" s="176"/>
      <c r="B20" s="103" t="s">
        <v>81</v>
      </c>
      <c r="C20" s="185" t="s">
        <v>64</v>
      </c>
      <c r="D20" s="118">
        <f>D21+D22+D23</f>
        <v>170</v>
      </c>
      <c r="E20" s="118">
        <f aca="true" t="shared" si="5" ref="E20:O20">E21+E22+E23</f>
        <v>163</v>
      </c>
      <c r="F20" s="118">
        <f t="shared" si="5"/>
        <v>160</v>
      </c>
      <c r="G20" s="118">
        <f t="shared" si="5"/>
        <v>72</v>
      </c>
      <c r="H20" s="118">
        <f t="shared" si="5"/>
        <v>46</v>
      </c>
      <c r="I20" s="118">
        <f t="shared" si="5"/>
        <v>46</v>
      </c>
      <c r="J20" s="118">
        <f t="shared" si="5"/>
        <v>46</v>
      </c>
      <c r="K20" s="118">
        <f t="shared" si="5"/>
        <v>46</v>
      </c>
      <c r="L20" s="118">
        <f t="shared" si="5"/>
        <v>62</v>
      </c>
      <c r="M20" s="118">
        <f t="shared" si="5"/>
        <v>157</v>
      </c>
      <c r="N20" s="118">
        <f t="shared" si="5"/>
        <v>157</v>
      </c>
      <c r="O20" s="118">
        <f t="shared" si="5"/>
        <v>171</v>
      </c>
      <c r="P20" s="129">
        <f t="shared" si="3"/>
        <v>1296</v>
      </c>
    </row>
    <row r="21" spans="1:16" ht="18.75">
      <c r="A21" s="176"/>
      <c r="B21" s="102" t="s">
        <v>32</v>
      </c>
      <c r="C21" s="186"/>
      <c r="D21" s="118">
        <v>2</v>
      </c>
      <c r="E21" s="118">
        <v>2</v>
      </c>
      <c r="F21" s="118">
        <v>2</v>
      </c>
      <c r="G21" s="118">
        <v>2</v>
      </c>
      <c r="H21" s="118">
        <v>1</v>
      </c>
      <c r="I21" s="118">
        <v>1</v>
      </c>
      <c r="J21" s="118">
        <v>1</v>
      </c>
      <c r="K21" s="118">
        <v>1</v>
      </c>
      <c r="L21" s="118">
        <v>2</v>
      </c>
      <c r="M21" s="118">
        <v>2</v>
      </c>
      <c r="N21" s="118">
        <v>2</v>
      </c>
      <c r="O21" s="118">
        <v>2</v>
      </c>
      <c r="P21" s="129">
        <f t="shared" si="3"/>
        <v>20</v>
      </c>
    </row>
    <row r="22" spans="1:16" ht="18.75">
      <c r="A22" s="176"/>
      <c r="B22" s="102" t="s">
        <v>36</v>
      </c>
      <c r="C22" s="186"/>
      <c r="D22" s="118">
        <v>154</v>
      </c>
      <c r="E22" s="118">
        <v>148</v>
      </c>
      <c r="F22" s="118">
        <v>145</v>
      </c>
      <c r="G22" s="118">
        <v>60</v>
      </c>
      <c r="H22" s="118">
        <v>35</v>
      </c>
      <c r="I22" s="118">
        <v>35</v>
      </c>
      <c r="J22" s="118">
        <v>35</v>
      </c>
      <c r="K22" s="118">
        <v>35</v>
      </c>
      <c r="L22" s="118">
        <v>50</v>
      </c>
      <c r="M22" s="118">
        <v>142</v>
      </c>
      <c r="N22" s="118">
        <v>142</v>
      </c>
      <c r="O22" s="118">
        <v>155</v>
      </c>
      <c r="P22" s="129">
        <f t="shared" si="3"/>
        <v>1136</v>
      </c>
    </row>
    <row r="23" spans="1:16" ht="18.75">
      <c r="A23" s="177"/>
      <c r="B23" s="102" t="s">
        <v>17</v>
      </c>
      <c r="C23" s="187"/>
      <c r="D23" s="118">
        <v>14</v>
      </c>
      <c r="E23" s="118">
        <v>13</v>
      </c>
      <c r="F23" s="118">
        <v>13</v>
      </c>
      <c r="G23" s="118">
        <v>10</v>
      </c>
      <c r="H23" s="118">
        <v>10</v>
      </c>
      <c r="I23" s="118">
        <v>10</v>
      </c>
      <c r="J23" s="118">
        <v>10</v>
      </c>
      <c r="K23" s="118">
        <v>10</v>
      </c>
      <c r="L23" s="118">
        <v>10</v>
      </c>
      <c r="M23" s="118">
        <v>13</v>
      </c>
      <c r="N23" s="118">
        <v>13</v>
      </c>
      <c r="O23" s="118">
        <v>14</v>
      </c>
      <c r="P23" s="129">
        <f t="shared" si="3"/>
        <v>140</v>
      </c>
    </row>
    <row r="24" spans="1:16" ht="31.5">
      <c r="A24" s="178" t="s">
        <v>69</v>
      </c>
      <c r="B24" s="65" t="s">
        <v>52</v>
      </c>
      <c r="C24" s="172" t="s">
        <v>18</v>
      </c>
      <c r="D24" s="78">
        <f>D25+D26+D27</f>
        <v>608</v>
      </c>
      <c r="E24" s="78">
        <f aca="true" t="shared" si="6" ref="E24:O24">E25+E26+E27</f>
        <v>570</v>
      </c>
      <c r="F24" s="78">
        <f t="shared" si="6"/>
        <v>395</v>
      </c>
      <c r="G24" s="78">
        <f t="shared" si="6"/>
        <v>239</v>
      </c>
      <c r="H24" s="78">
        <f t="shared" si="6"/>
        <v>58</v>
      </c>
      <c r="I24" s="78">
        <f t="shared" si="6"/>
        <v>15</v>
      </c>
      <c r="J24" s="78">
        <f t="shared" si="6"/>
        <v>10</v>
      </c>
      <c r="K24" s="78">
        <f t="shared" si="6"/>
        <v>10</v>
      </c>
      <c r="L24" s="78">
        <f t="shared" si="6"/>
        <v>30</v>
      </c>
      <c r="M24" s="78">
        <f t="shared" si="6"/>
        <v>110</v>
      </c>
      <c r="N24" s="78">
        <f t="shared" si="6"/>
        <v>320</v>
      </c>
      <c r="O24" s="78">
        <f t="shared" si="6"/>
        <v>401</v>
      </c>
      <c r="P24" s="77">
        <f>SUM(D24:O24)</f>
        <v>2766</v>
      </c>
    </row>
    <row r="25" spans="1:16" ht="15.75">
      <c r="A25" s="178"/>
      <c r="B25" s="31" t="s">
        <v>32</v>
      </c>
      <c r="C25" s="172"/>
      <c r="D25" s="76">
        <v>17</v>
      </c>
      <c r="E25" s="76">
        <v>18</v>
      </c>
      <c r="F25" s="76">
        <v>14</v>
      </c>
      <c r="G25" s="76">
        <v>7</v>
      </c>
      <c r="H25" s="76">
        <v>1</v>
      </c>
      <c r="I25" s="76">
        <v>0</v>
      </c>
      <c r="J25" s="78">
        <v>0</v>
      </c>
      <c r="K25" s="78">
        <v>0</v>
      </c>
      <c r="L25" s="78">
        <v>0</v>
      </c>
      <c r="M25" s="78">
        <v>9</v>
      </c>
      <c r="N25" s="78">
        <v>18</v>
      </c>
      <c r="O25" s="78">
        <v>19</v>
      </c>
      <c r="P25" s="77">
        <f>SUM(D25:O25)</f>
        <v>103</v>
      </c>
    </row>
    <row r="26" spans="1:16" ht="15.75">
      <c r="A26" s="178"/>
      <c r="B26" s="31" t="s">
        <v>33</v>
      </c>
      <c r="C26" s="172"/>
      <c r="D26" s="63">
        <v>590</v>
      </c>
      <c r="E26" s="63">
        <v>550</v>
      </c>
      <c r="F26" s="63">
        <v>380</v>
      </c>
      <c r="G26" s="63">
        <v>230</v>
      </c>
      <c r="H26" s="63">
        <v>55</v>
      </c>
      <c r="I26" s="63">
        <v>15</v>
      </c>
      <c r="J26" s="63">
        <v>10</v>
      </c>
      <c r="K26" s="63">
        <v>10</v>
      </c>
      <c r="L26" s="63">
        <v>30</v>
      </c>
      <c r="M26" s="63">
        <v>100</v>
      </c>
      <c r="N26" s="63">
        <v>300</v>
      </c>
      <c r="O26" s="63">
        <v>380</v>
      </c>
      <c r="P26" s="77">
        <f>SUM(D26:O26)</f>
        <v>2650</v>
      </c>
    </row>
    <row r="27" spans="1:16" ht="15.75">
      <c r="A27" s="178"/>
      <c r="B27" s="31" t="s">
        <v>17</v>
      </c>
      <c r="C27" s="172"/>
      <c r="D27" s="63">
        <v>1</v>
      </c>
      <c r="E27" s="63">
        <v>2</v>
      </c>
      <c r="F27" s="63">
        <v>1</v>
      </c>
      <c r="G27" s="63">
        <v>2</v>
      </c>
      <c r="H27" s="63">
        <v>2</v>
      </c>
      <c r="I27" s="63">
        <v>0</v>
      </c>
      <c r="J27" s="63">
        <v>0</v>
      </c>
      <c r="K27" s="63">
        <v>0</v>
      </c>
      <c r="L27" s="63">
        <v>0</v>
      </c>
      <c r="M27" s="63">
        <v>1</v>
      </c>
      <c r="N27" s="63">
        <v>2</v>
      </c>
      <c r="O27" s="63">
        <v>2</v>
      </c>
      <c r="P27" s="77">
        <f>SUM(D27:O27)</f>
        <v>13</v>
      </c>
    </row>
    <row r="28" spans="1:16" ht="47.25">
      <c r="A28" s="175" t="s">
        <v>70</v>
      </c>
      <c r="B28" s="59" t="s">
        <v>42</v>
      </c>
      <c r="C28" s="172"/>
      <c r="D28" s="78">
        <f>D29+D30+D31</f>
        <v>371</v>
      </c>
      <c r="E28" s="78">
        <f aca="true" t="shared" si="7" ref="E28:O28">E29+E30+E31</f>
        <v>368</v>
      </c>
      <c r="F28" s="78">
        <f t="shared" si="7"/>
        <v>362</v>
      </c>
      <c r="G28" s="78">
        <f t="shared" si="7"/>
        <v>204</v>
      </c>
      <c r="H28" s="78">
        <f t="shared" si="7"/>
        <v>20</v>
      </c>
      <c r="I28" s="78">
        <f t="shared" si="7"/>
        <v>15</v>
      </c>
      <c r="J28" s="78">
        <f t="shared" si="7"/>
        <v>9</v>
      </c>
      <c r="K28" s="78">
        <f t="shared" si="7"/>
        <v>9</v>
      </c>
      <c r="L28" s="78">
        <f t="shared" si="7"/>
        <v>14</v>
      </c>
      <c r="M28" s="78">
        <f t="shared" si="7"/>
        <v>132</v>
      </c>
      <c r="N28" s="78">
        <f t="shared" si="7"/>
        <v>351</v>
      </c>
      <c r="O28" s="78">
        <f t="shared" si="7"/>
        <v>358</v>
      </c>
      <c r="P28" s="77">
        <f aca="true" t="shared" si="8" ref="P28:P34">SUM(D28:O28)</f>
        <v>2213</v>
      </c>
    </row>
    <row r="29" spans="1:16" ht="15.75">
      <c r="A29" s="176"/>
      <c r="B29" s="31" t="s">
        <v>32</v>
      </c>
      <c r="C29" s="172"/>
      <c r="D29" s="76">
        <f>D33+D37</f>
        <v>27</v>
      </c>
      <c r="E29" s="76">
        <f aca="true" t="shared" si="9" ref="E29:O30">E33+E37</f>
        <v>23</v>
      </c>
      <c r="F29" s="76">
        <f t="shared" si="9"/>
        <v>20</v>
      </c>
      <c r="G29" s="76">
        <f t="shared" si="9"/>
        <v>16</v>
      </c>
      <c r="H29" s="76">
        <f t="shared" si="9"/>
        <v>0</v>
      </c>
      <c r="I29" s="76">
        <f t="shared" si="9"/>
        <v>0</v>
      </c>
      <c r="J29" s="76">
        <f t="shared" si="9"/>
        <v>0</v>
      </c>
      <c r="K29" s="76">
        <f t="shared" si="9"/>
        <v>0</v>
      </c>
      <c r="L29" s="76">
        <f t="shared" si="9"/>
        <v>0</v>
      </c>
      <c r="M29" s="76">
        <f t="shared" si="9"/>
        <v>9</v>
      </c>
      <c r="N29" s="76">
        <f t="shared" si="9"/>
        <v>26</v>
      </c>
      <c r="O29" s="76">
        <f t="shared" si="9"/>
        <v>32</v>
      </c>
      <c r="P29" s="77">
        <f t="shared" si="8"/>
        <v>153</v>
      </c>
    </row>
    <row r="30" spans="1:16" ht="15.75">
      <c r="A30" s="176"/>
      <c r="B30" s="31" t="s">
        <v>33</v>
      </c>
      <c r="C30" s="172"/>
      <c r="D30" s="76">
        <f>D34+D38</f>
        <v>344</v>
      </c>
      <c r="E30" s="76">
        <f t="shared" si="9"/>
        <v>345</v>
      </c>
      <c r="F30" s="76">
        <f t="shared" si="9"/>
        <v>342</v>
      </c>
      <c r="G30" s="76">
        <f t="shared" si="9"/>
        <v>188</v>
      </c>
      <c r="H30" s="76">
        <f t="shared" si="9"/>
        <v>20</v>
      </c>
      <c r="I30" s="76">
        <f t="shared" si="9"/>
        <v>15</v>
      </c>
      <c r="J30" s="76">
        <f t="shared" si="9"/>
        <v>9</v>
      </c>
      <c r="K30" s="76">
        <f t="shared" si="9"/>
        <v>9</v>
      </c>
      <c r="L30" s="76">
        <f t="shared" si="9"/>
        <v>14</v>
      </c>
      <c r="M30" s="76">
        <f t="shared" si="9"/>
        <v>123</v>
      </c>
      <c r="N30" s="76">
        <f t="shared" si="9"/>
        <v>325</v>
      </c>
      <c r="O30" s="76">
        <f t="shared" si="9"/>
        <v>326</v>
      </c>
      <c r="P30" s="77">
        <f t="shared" si="8"/>
        <v>2060</v>
      </c>
    </row>
    <row r="31" spans="1:16" ht="15.75">
      <c r="A31" s="176"/>
      <c r="B31" s="31" t="s">
        <v>17</v>
      </c>
      <c r="C31" s="172"/>
      <c r="D31" s="76">
        <f>D35</f>
        <v>0</v>
      </c>
      <c r="E31" s="76">
        <f aca="true" t="shared" si="10" ref="E31:O31">E35</f>
        <v>0</v>
      </c>
      <c r="F31" s="76">
        <f t="shared" si="10"/>
        <v>0</v>
      </c>
      <c r="G31" s="76">
        <f t="shared" si="10"/>
        <v>0</v>
      </c>
      <c r="H31" s="76">
        <f t="shared" si="10"/>
        <v>0</v>
      </c>
      <c r="I31" s="76">
        <f t="shared" si="10"/>
        <v>0</v>
      </c>
      <c r="J31" s="76">
        <f t="shared" si="10"/>
        <v>0</v>
      </c>
      <c r="K31" s="76">
        <f t="shared" si="10"/>
        <v>0</v>
      </c>
      <c r="L31" s="76">
        <f t="shared" si="10"/>
        <v>0</v>
      </c>
      <c r="M31" s="76">
        <f t="shared" si="10"/>
        <v>0</v>
      </c>
      <c r="N31" s="76">
        <f t="shared" si="10"/>
        <v>0</v>
      </c>
      <c r="O31" s="76">
        <f t="shared" si="10"/>
        <v>0</v>
      </c>
      <c r="P31" s="77">
        <f t="shared" si="8"/>
        <v>0</v>
      </c>
    </row>
    <row r="32" spans="1:16" ht="15.75">
      <c r="A32" s="176"/>
      <c r="B32" s="31"/>
      <c r="C32" s="179" t="s">
        <v>18</v>
      </c>
      <c r="D32" s="76">
        <f>D33+D34+D35</f>
        <v>317</v>
      </c>
      <c r="E32" s="76">
        <f aca="true" t="shared" si="11" ref="E32:O32">E33+E34+E35</f>
        <v>315</v>
      </c>
      <c r="F32" s="76">
        <f t="shared" si="11"/>
        <v>312</v>
      </c>
      <c r="G32" s="76">
        <f t="shared" si="11"/>
        <v>183</v>
      </c>
      <c r="H32" s="76">
        <f t="shared" si="11"/>
        <v>20</v>
      </c>
      <c r="I32" s="76">
        <f t="shared" si="11"/>
        <v>15</v>
      </c>
      <c r="J32" s="76">
        <f t="shared" si="11"/>
        <v>9</v>
      </c>
      <c r="K32" s="76">
        <f t="shared" si="11"/>
        <v>9</v>
      </c>
      <c r="L32" s="76">
        <f t="shared" si="11"/>
        <v>14</v>
      </c>
      <c r="M32" s="76">
        <f t="shared" si="11"/>
        <v>105</v>
      </c>
      <c r="N32" s="76">
        <f t="shared" si="11"/>
        <v>296</v>
      </c>
      <c r="O32" s="76">
        <f t="shared" si="11"/>
        <v>300</v>
      </c>
      <c r="P32" s="77">
        <f t="shared" si="8"/>
        <v>1895</v>
      </c>
    </row>
    <row r="33" spans="1:16" ht="15.75">
      <c r="A33" s="176"/>
      <c r="B33" s="31" t="s">
        <v>32</v>
      </c>
      <c r="C33" s="180"/>
      <c r="D33" s="76">
        <v>17</v>
      </c>
      <c r="E33" s="76">
        <v>15</v>
      </c>
      <c r="F33" s="76">
        <v>12</v>
      </c>
      <c r="G33" s="76">
        <v>10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5</v>
      </c>
      <c r="N33" s="76">
        <v>16</v>
      </c>
      <c r="O33" s="76">
        <v>20</v>
      </c>
      <c r="P33" s="77">
        <f t="shared" si="8"/>
        <v>95</v>
      </c>
    </row>
    <row r="34" spans="1:16" ht="15.75">
      <c r="A34" s="176"/>
      <c r="B34" s="31" t="s">
        <v>33</v>
      </c>
      <c r="C34" s="180"/>
      <c r="D34" s="62">
        <v>300</v>
      </c>
      <c r="E34" s="62">
        <v>300</v>
      </c>
      <c r="F34" s="62">
        <v>300</v>
      </c>
      <c r="G34" s="62">
        <v>173</v>
      </c>
      <c r="H34" s="62">
        <v>20</v>
      </c>
      <c r="I34" s="62">
        <v>15</v>
      </c>
      <c r="J34" s="62">
        <v>9</v>
      </c>
      <c r="K34" s="62">
        <v>9</v>
      </c>
      <c r="L34" s="62">
        <v>14</v>
      </c>
      <c r="M34" s="62">
        <v>100</v>
      </c>
      <c r="N34" s="62">
        <v>280</v>
      </c>
      <c r="O34" s="62">
        <v>280</v>
      </c>
      <c r="P34" s="77">
        <f t="shared" si="8"/>
        <v>1800</v>
      </c>
    </row>
    <row r="35" spans="1:16" ht="15.75">
      <c r="A35" s="176"/>
      <c r="B35" s="31" t="s">
        <v>17</v>
      </c>
      <c r="C35" s="181"/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77">
        <f>P31</f>
        <v>0</v>
      </c>
    </row>
    <row r="36" spans="1:16" ht="15.75">
      <c r="A36" s="176"/>
      <c r="B36" s="31" t="s">
        <v>34</v>
      </c>
      <c r="C36" s="179" t="s">
        <v>31</v>
      </c>
      <c r="D36" s="63">
        <f>D37+D38</f>
        <v>54</v>
      </c>
      <c r="E36" s="63">
        <f aca="true" t="shared" si="12" ref="E36:O36">E37+E38</f>
        <v>53</v>
      </c>
      <c r="F36" s="63">
        <f t="shared" si="12"/>
        <v>50</v>
      </c>
      <c r="G36" s="63">
        <f t="shared" si="12"/>
        <v>21</v>
      </c>
      <c r="H36" s="63">
        <f t="shared" si="12"/>
        <v>0</v>
      </c>
      <c r="I36" s="63">
        <f t="shared" si="12"/>
        <v>0</v>
      </c>
      <c r="J36" s="63">
        <f t="shared" si="12"/>
        <v>0</v>
      </c>
      <c r="K36" s="63">
        <f t="shared" si="12"/>
        <v>0</v>
      </c>
      <c r="L36" s="63">
        <f t="shared" si="12"/>
        <v>0</v>
      </c>
      <c r="M36" s="63">
        <f t="shared" si="12"/>
        <v>27</v>
      </c>
      <c r="N36" s="63">
        <f t="shared" si="12"/>
        <v>55</v>
      </c>
      <c r="O36" s="63">
        <f t="shared" si="12"/>
        <v>58</v>
      </c>
      <c r="P36" s="77">
        <f aca="true" t="shared" si="13" ref="P36:P55">SUM(D36:O36)</f>
        <v>318</v>
      </c>
    </row>
    <row r="37" spans="1:16" ht="15.75">
      <c r="A37" s="176"/>
      <c r="B37" s="31" t="s">
        <v>32</v>
      </c>
      <c r="C37" s="180"/>
      <c r="D37" s="62">
        <v>10</v>
      </c>
      <c r="E37" s="62">
        <v>8</v>
      </c>
      <c r="F37" s="62">
        <v>8</v>
      </c>
      <c r="G37" s="62">
        <v>6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4</v>
      </c>
      <c r="N37" s="62">
        <v>10</v>
      </c>
      <c r="O37" s="62">
        <v>12</v>
      </c>
      <c r="P37" s="77">
        <f t="shared" si="13"/>
        <v>58</v>
      </c>
    </row>
    <row r="38" spans="1:16" ht="15.75">
      <c r="A38" s="176"/>
      <c r="B38" s="49" t="s">
        <v>36</v>
      </c>
      <c r="C38" s="181"/>
      <c r="D38" s="62">
        <v>44</v>
      </c>
      <c r="E38" s="62">
        <v>45</v>
      </c>
      <c r="F38" s="62">
        <v>42</v>
      </c>
      <c r="G38" s="62">
        <v>15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23</v>
      </c>
      <c r="N38" s="62">
        <v>45</v>
      </c>
      <c r="O38" s="62">
        <v>46</v>
      </c>
      <c r="P38" s="80">
        <f t="shared" si="13"/>
        <v>260</v>
      </c>
    </row>
    <row r="39" spans="1:16" ht="31.5">
      <c r="A39" s="176"/>
      <c r="B39" s="103" t="s">
        <v>81</v>
      </c>
      <c r="C39" s="179" t="s">
        <v>18</v>
      </c>
      <c r="D39" s="79">
        <f>D40+D41+D42</f>
        <v>40</v>
      </c>
      <c r="E39" s="79">
        <f aca="true" t="shared" si="14" ref="E39:O39">E40+E41+E42</f>
        <v>40</v>
      </c>
      <c r="F39" s="79">
        <f t="shared" si="14"/>
        <v>40</v>
      </c>
      <c r="G39" s="79">
        <f t="shared" si="14"/>
        <v>30</v>
      </c>
      <c r="H39" s="79">
        <f t="shared" si="14"/>
        <v>20</v>
      </c>
      <c r="I39" s="79">
        <f t="shared" si="14"/>
        <v>20</v>
      </c>
      <c r="J39" s="79">
        <f t="shared" si="14"/>
        <v>20</v>
      </c>
      <c r="K39" s="79">
        <f t="shared" si="14"/>
        <v>20</v>
      </c>
      <c r="L39" s="79">
        <f t="shared" si="14"/>
        <v>20</v>
      </c>
      <c r="M39" s="79">
        <f t="shared" si="14"/>
        <v>26</v>
      </c>
      <c r="N39" s="79">
        <f t="shared" si="14"/>
        <v>40</v>
      </c>
      <c r="O39" s="79">
        <f t="shared" si="14"/>
        <v>40</v>
      </c>
      <c r="P39" s="80">
        <f t="shared" si="13"/>
        <v>356</v>
      </c>
    </row>
    <row r="40" spans="1:16" ht="15.75">
      <c r="A40" s="176"/>
      <c r="B40" s="102" t="s">
        <v>32</v>
      </c>
      <c r="C40" s="180"/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80">
        <f t="shared" si="13"/>
        <v>0</v>
      </c>
    </row>
    <row r="41" spans="1:16" ht="15.75">
      <c r="A41" s="176"/>
      <c r="B41" s="102" t="s">
        <v>36</v>
      </c>
      <c r="C41" s="180"/>
      <c r="D41" s="130">
        <v>40</v>
      </c>
      <c r="E41" s="130">
        <v>40</v>
      </c>
      <c r="F41" s="130">
        <v>40</v>
      </c>
      <c r="G41" s="130">
        <v>30</v>
      </c>
      <c r="H41" s="130">
        <v>20</v>
      </c>
      <c r="I41" s="130">
        <v>20</v>
      </c>
      <c r="J41" s="130">
        <v>20</v>
      </c>
      <c r="K41" s="130">
        <v>20</v>
      </c>
      <c r="L41" s="130">
        <v>20</v>
      </c>
      <c r="M41" s="130">
        <v>26</v>
      </c>
      <c r="N41" s="130">
        <v>40</v>
      </c>
      <c r="O41" s="130">
        <v>40</v>
      </c>
      <c r="P41" s="80">
        <f t="shared" si="13"/>
        <v>356</v>
      </c>
    </row>
    <row r="42" spans="1:16" ht="15.75">
      <c r="A42" s="177"/>
      <c r="B42" s="102" t="s">
        <v>17</v>
      </c>
      <c r="C42" s="181"/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80">
        <f t="shared" si="13"/>
        <v>0</v>
      </c>
    </row>
    <row r="43" spans="1:16" ht="47.25">
      <c r="A43" s="175" t="s">
        <v>71</v>
      </c>
      <c r="B43" s="60" t="s">
        <v>106</v>
      </c>
      <c r="C43" s="174" t="s">
        <v>18</v>
      </c>
      <c r="D43" s="76">
        <f>D44+D45+D46</f>
        <v>182.731662</v>
      </c>
      <c r="E43" s="76">
        <f aca="true" t="shared" si="15" ref="E43:O43">E44+E45+E46</f>
        <v>156.860142</v>
      </c>
      <c r="F43" s="76">
        <f t="shared" si="15"/>
        <v>122.46101999999999</v>
      </c>
      <c r="G43" s="76">
        <f t="shared" si="15"/>
        <v>95.662735</v>
      </c>
      <c r="H43" s="76">
        <f t="shared" si="15"/>
        <v>0</v>
      </c>
      <c r="I43" s="76">
        <f t="shared" si="15"/>
        <v>0</v>
      </c>
      <c r="J43" s="76">
        <f t="shared" si="15"/>
        <v>0</v>
      </c>
      <c r="K43" s="76">
        <f t="shared" si="15"/>
        <v>0</v>
      </c>
      <c r="L43" s="76">
        <f t="shared" si="15"/>
        <v>0</v>
      </c>
      <c r="M43" s="76">
        <f t="shared" si="15"/>
        <v>60.466114</v>
      </c>
      <c r="N43" s="76">
        <f t="shared" si="15"/>
        <v>131.051968</v>
      </c>
      <c r="O43" s="76">
        <f t="shared" si="15"/>
        <v>141.363266</v>
      </c>
      <c r="P43" s="77">
        <f>SUM(D43:O43)</f>
        <v>890.5969069999999</v>
      </c>
    </row>
    <row r="44" spans="1:16" ht="15.75">
      <c r="A44" s="176"/>
      <c r="B44" s="31" t="s">
        <v>32</v>
      </c>
      <c r="C44" s="174"/>
      <c r="D44" s="163">
        <v>1.958903</v>
      </c>
      <c r="E44" s="163">
        <v>1.69716</v>
      </c>
      <c r="F44" s="163">
        <v>1.32547</v>
      </c>
      <c r="G44" s="163">
        <v>0.662735</v>
      </c>
      <c r="H44" s="163">
        <v>0</v>
      </c>
      <c r="I44" s="163">
        <v>0</v>
      </c>
      <c r="J44" s="163">
        <v>0</v>
      </c>
      <c r="K44" s="164">
        <v>0</v>
      </c>
      <c r="L44" s="164">
        <v>0</v>
      </c>
      <c r="M44" s="164">
        <v>0.466114</v>
      </c>
      <c r="N44" s="164">
        <v>1.051968</v>
      </c>
      <c r="O44" s="164">
        <v>1.363266</v>
      </c>
      <c r="P44" s="167">
        <f>SUM(D44:O44)</f>
        <v>8.525616</v>
      </c>
    </row>
    <row r="45" spans="1:16" ht="15.75">
      <c r="A45" s="176"/>
      <c r="B45" s="31" t="s">
        <v>33</v>
      </c>
      <c r="C45" s="174"/>
      <c r="D45" s="165">
        <v>180.772759</v>
      </c>
      <c r="E45" s="165">
        <v>155.162982</v>
      </c>
      <c r="F45" s="165">
        <v>121.13555</v>
      </c>
      <c r="G45" s="165">
        <v>95</v>
      </c>
      <c r="H45" s="165">
        <v>0</v>
      </c>
      <c r="I45" s="165">
        <v>0</v>
      </c>
      <c r="J45" s="166">
        <v>0</v>
      </c>
      <c r="K45" s="166">
        <v>0</v>
      </c>
      <c r="L45" s="166">
        <v>0</v>
      </c>
      <c r="M45" s="166">
        <v>60</v>
      </c>
      <c r="N45" s="166">
        <v>130</v>
      </c>
      <c r="O45" s="166">
        <v>140</v>
      </c>
      <c r="P45" s="167">
        <f>SUM(D45:O45)</f>
        <v>882.071291</v>
      </c>
    </row>
    <row r="46" spans="1:16" ht="15.75">
      <c r="A46" s="177"/>
      <c r="B46" s="31" t="s">
        <v>17</v>
      </c>
      <c r="C46" s="174"/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77">
        <f>SUM(D46:O46)</f>
        <v>0</v>
      </c>
    </row>
    <row r="47" spans="1:16" s="74" customFormat="1" ht="15.75">
      <c r="A47" s="178"/>
      <c r="B47" s="73" t="s">
        <v>46</v>
      </c>
      <c r="C47" s="70" t="s">
        <v>86</v>
      </c>
      <c r="D47" s="81">
        <f>D28+D24+D16+D8+D43</f>
        <v>1735.8316619999998</v>
      </c>
      <c r="E47" s="81">
        <f aca="true" t="shared" si="16" ref="E47:O47">E28+E24+E16+E8+E43</f>
        <v>1702.260142</v>
      </c>
      <c r="F47" s="81">
        <f t="shared" si="16"/>
        <v>1390.01102</v>
      </c>
      <c r="G47" s="81">
        <f t="shared" si="16"/>
        <v>750.662735</v>
      </c>
      <c r="H47" s="81">
        <f t="shared" si="16"/>
        <v>84</v>
      </c>
      <c r="I47" s="81">
        <f t="shared" si="16"/>
        <v>35</v>
      </c>
      <c r="J47" s="81">
        <f t="shared" si="16"/>
        <v>25</v>
      </c>
      <c r="K47" s="81">
        <f t="shared" si="16"/>
        <v>25</v>
      </c>
      <c r="L47" s="81">
        <f t="shared" si="16"/>
        <v>50</v>
      </c>
      <c r="M47" s="81">
        <f t="shared" si="16"/>
        <v>446.966114</v>
      </c>
      <c r="N47" s="81">
        <f t="shared" si="16"/>
        <v>1266.451968</v>
      </c>
      <c r="O47" s="81">
        <f t="shared" si="16"/>
        <v>1519.163266</v>
      </c>
      <c r="P47" s="82">
        <f t="shared" si="13"/>
        <v>9030.346907</v>
      </c>
    </row>
    <row r="48" spans="1:16" s="74" customFormat="1" ht="24.75" customHeight="1">
      <c r="A48" s="178"/>
      <c r="B48" s="73"/>
      <c r="C48" s="70" t="s">
        <v>87</v>
      </c>
      <c r="D48" s="81">
        <f>D39+D12</f>
        <v>555</v>
      </c>
      <c r="E48" s="81">
        <f>E39+E12</f>
        <v>553</v>
      </c>
      <c r="F48" s="81">
        <f>F39+F12</f>
        <v>553</v>
      </c>
      <c r="G48" s="81">
        <f>G39+G12</f>
        <v>543</v>
      </c>
      <c r="H48" s="81">
        <f>H39+H12</f>
        <v>533</v>
      </c>
      <c r="I48" s="81">
        <f>I39+I12</f>
        <v>533</v>
      </c>
      <c r="J48" s="81">
        <f>J39+J12</f>
        <v>533</v>
      </c>
      <c r="K48" s="81">
        <f>K39+K12</f>
        <v>533</v>
      </c>
      <c r="L48" s="81">
        <f>L39+L12</f>
        <v>533</v>
      </c>
      <c r="M48" s="81">
        <f>M39+M12</f>
        <v>539</v>
      </c>
      <c r="N48" s="81">
        <f>N39+N12</f>
        <v>553</v>
      </c>
      <c r="O48" s="81">
        <f>O39+O12</f>
        <v>553</v>
      </c>
      <c r="P48" s="82">
        <f t="shared" si="13"/>
        <v>6514</v>
      </c>
    </row>
    <row r="49" spans="1:16" s="27" customFormat="1" ht="15.75">
      <c r="A49" s="178"/>
      <c r="B49" s="53" t="s">
        <v>47</v>
      </c>
      <c r="C49" s="53"/>
      <c r="D49" s="76">
        <f>D50+D51</f>
        <v>1650.972759</v>
      </c>
      <c r="E49" s="76">
        <f aca="true" t="shared" si="17" ref="E49:O49">E50+E51</f>
        <v>1614.862982</v>
      </c>
      <c r="F49" s="76">
        <f t="shared" si="17"/>
        <v>1315.03555</v>
      </c>
      <c r="G49" s="76">
        <f t="shared" si="17"/>
        <v>710.2</v>
      </c>
      <c r="H49" s="76">
        <f t="shared" si="17"/>
        <v>81</v>
      </c>
      <c r="I49" s="76">
        <f t="shared" si="17"/>
        <v>35</v>
      </c>
      <c r="J49" s="76">
        <f t="shared" si="17"/>
        <v>25</v>
      </c>
      <c r="K49" s="76">
        <f t="shared" si="17"/>
        <v>25</v>
      </c>
      <c r="L49" s="76">
        <f t="shared" si="17"/>
        <v>50</v>
      </c>
      <c r="M49" s="76">
        <f t="shared" si="17"/>
        <v>407.8</v>
      </c>
      <c r="N49" s="76">
        <f t="shared" si="17"/>
        <v>1170</v>
      </c>
      <c r="O49" s="76">
        <f t="shared" si="17"/>
        <v>1399.7</v>
      </c>
      <c r="P49" s="82">
        <f t="shared" si="13"/>
        <v>8484.571291</v>
      </c>
    </row>
    <row r="50" spans="1:16" s="27" customFormat="1" ht="15.75">
      <c r="A50" s="178"/>
      <c r="B50" s="53"/>
      <c r="C50" s="53" t="s">
        <v>18</v>
      </c>
      <c r="D50" s="76">
        <f>D34+D26+D10+D45</f>
        <v>1294.772759</v>
      </c>
      <c r="E50" s="76">
        <f aca="true" t="shared" si="18" ref="E50:O50">E34+E26+E10+E45</f>
        <v>1243.162982</v>
      </c>
      <c r="F50" s="76">
        <f t="shared" si="18"/>
        <v>994.13555</v>
      </c>
      <c r="G50" s="76">
        <f t="shared" si="18"/>
        <v>596</v>
      </c>
      <c r="H50" s="76">
        <f t="shared" si="18"/>
        <v>81</v>
      </c>
      <c r="I50" s="76">
        <f t="shared" si="18"/>
        <v>35</v>
      </c>
      <c r="J50" s="76">
        <f t="shared" si="18"/>
        <v>25</v>
      </c>
      <c r="K50" s="76">
        <f t="shared" si="18"/>
        <v>25</v>
      </c>
      <c r="L50" s="76">
        <f t="shared" si="18"/>
        <v>50</v>
      </c>
      <c r="M50" s="76">
        <f t="shared" si="18"/>
        <v>306</v>
      </c>
      <c r="N50" s="76">
        <f t="shared" si="18"/>
        <v>874</v>
      </c>
      <c r="O50" s="76">
        <f t="shared" si="18"/>
        <v>1058</v>
      </c>
      <c r="P50" s="82">
        <f t="shared" si="13"/>
        <v>6582.071291</v>
      </c>
    </row>
    <row r="51" spans="1:16" s="27" customFormat="1" ht="31.5">
      <c r="A51" s="178"/>
      <c r="B51" s="53"/>
      <c r="C51" s="53" t="s">
        <v>31</v>
      </c>
      <c r="D51" s="76">
        <f>D38+D18</f>
        <v>356.2</v>
      </c>
      <c r="E51" s="76">
        <f>E38+E18</f>
        <v>371.7</v>
      </c>
      <c r="F51" s="76">
        <f>F38+F18</f>
        <v>320.9</v>
      </c>
      <c r="G51" s="76">
        <f>G38+G18</f>
        <v>114.2</v>
      </c>
      <c r="H51" s="76">
        <f>H38+H18</f>
        <v>0</v>
      </c>
      <c r="I51" s="76">
        <f>I38+I18</f>
        <v>0</v>
      </c>
      <c r="J51" s="76">
        <f>J38+J18</f>
        <v>0</v>
      </c>
      <c r="K51" s="76">
        <f>K38+K18</f>
        <v>0</v>
      </c>
      <c r="L51" s="76">
        <f>L38+L18</f>
        <v>0</v>
      </c>
      <c r="M51" s="76">
        <f>M38+M18</f>
        <v>101.8</v>
      </c>
      <c r="N51" s="76">
        <f>N38+N18</f>
        <v>296</v>
      </c>
      <c r="O51" s="76">
        <f>O38+O18</f>
        <v>341.7</v>
      </c>
      <c r="P51" s="82">
        <f t="shared" si="13"/>
        <v>1902.5</v>
      </c>
    </row>
    <row r="52" spans="1:16" s="27" customFormat="1" ht="31.5">
      <c r="A52" s="178"/>
      <c r="B52" s="53" t="s">
        <v>47</v>
      </c>
      <c r="C52" s="53" t="s">
        <v>84</v>
      </c>
      <c r="D52" s="76">
        <f>D41+D14</f>
        <v>496</v>
      </c>
      <c r="E52" s="76">
        <f>E41+E14</f>
        <v>494</v>
      </c>
      <c r="F52" s="76">
        <f>F41+F14</f>
        <v>494</v>
      </c>
      <c r="G52" s="76">
        <f>G41+G14</f>
        <v>484</v>
      </c>
      <c r="H52" s="76">
        <f>H41+H14</f>
        <v>474</v>
      </c>
      <c r="I52" s="76">
        <f>I41+I14</f>
        <v>474</v>
      </c>
      <c r="J52" s="76">
        <f>J41+J14</f>
        <v>474</v>
      </c>
      <c r="K52" s="76">
        <f>K41+K14</f>
        <v>474</v>
      </c>
      <c r="L52" s="76">
        <f>L41+L14</f>
        <v>474</v>
      </c>
      <c r="M52" s="76">
        <f>M41+M14</f>
        <v>480</v>
      </c>
      <c r="N52" s="76">
        <f>N41+N14</f>
        <v>494</v>
      </c>
      <c r="O52" s="76">
        <f>O41+O14</f>
        <v>494</v>
      </c>
      <c r="P52" s="82">
        <f t="shared" si="13"/>
        <v>5806</v>
      </c>
    </row>
    <row r="53" spans="1:16" s="27" customFormat="1" ht="47.25">
      <c r="A53" s="178"/>
      <c r="B53" s="53" t="s">
        <v>47</v>
      </c>
      <c r="C53" s="53" t="s">
        <v>104</v>
      </c>
      <c r="D53" s="76">
        <f>D22</f>
        <v>154</v>
      </c>
      <c r="E53" s="76">
        <f>E22</f>
        <v>148</v>
      </c>
      <c r="F53" s="76">
        <f>F22</f>
        <v>145</v>
      </c>
      <c r="G53" s="76">
        <f>G22</f>
        <v>60</v>
      </c>
      <c r="H53" s="76">
        <f>H22</f>
        <v>35</v>
      </c>
      <c r="I53" s="76">
        <f>I22</f>
        <v>35</v>
      </c>
      <c r="J53" s="76">
        <f>J22</f>
        <v>35</v>
      </c>
      <c r="K53" s="76">
        <f>K22</f>
        <v>35</v>
      </c>
      <c r="L53" s="76">
        <f>L22</f>
        <v>50</v>
      </c>
      <c r="M53" s="76">
        <f>M22</f>
        <v>142</v>
      </c>
      <c r="N53" s="76">
        <f>N22</f>
        <v>142</v>
      </c>
      <c r="O53" s="76">
        <f>O22</f>
        <v>155</v>
      </c>
      <c r="P53" s="82">
        <f t="shared" si="13"/>
        <v>1136</v>
      </c>
    </row>
    <row r="54" spans="1:16" s="27" customFormat="1" ht="15.75">
      <c r="A54" s="178"/>
      <c r="B54" s="53" t="s">
        <v>82</v>
      </c>
      <c r="C54" s="53"/>
      <c r="D54" s="76">
        <f>D27+D11+D19</f>
        <v>16.8</v>
      </c>
      <c r="E54" s="76">
        <f>E27+E11+E19</f>
        <v>19.5</v>
      </c>
      <c r="F54" s="76">
        <f>F27+F11+F19</f>
        <v>15.25</v>
      </c>
      <c r="G54" s="76">
        <f>G27+G11+G19</f>
        <v>7.300000000000001</v>
      </c>
      <c r="H54" s="76">
        <f>H27+H11+H19</f>
        <v>2</v>
      </c>
      <c r="I54" s="76">
        <f>I27+I11+I19</f>
        <v>0</v>
      </c>
      <c r="J54" s="76">
        <f>J27+J11+J19</f>
        <v>0</v>
      </c>
      <c r="K54" s="76">
        <f>K27+K11+K19</f>
        <v>0</v>
      </c>
      <c r="L54" s="76">
        <f>L27+L11+L19</f>
        <v>0</v>
      </c>
      <c r="M54" s="76">
        <f>M27+M11+M19</f>
        <v>9.7</v>
      </c>
      <c r="N54" s="76">
        <f>N27+N11+N19</f>
        <v>21.3</v>
      </c>
      <c r="O54" s="76">
        <f>O27+O11+O19</f>
        <v>28.6</v>
      </c>
      <c r="P54" s="82">
        <f t="shared" si="13"/>
        <v>120.44999999999999</v>
      </c>
    </row>
    <row r="55" spans="1:16" s="27" customFormat="1" ht="31.5">
      <c r="A55" s="132"/>
      <c r="B55" s="53" t="s">
        <v>83</v>
      </c>
      <c r="C55" s="70"/>
      <c r="D55" s="96">
        <f>D42+D15+D23</f>
        <v>16</v>
      </c>
      <c r="E55" s="96">
        <f>E42+E15+E23</f>
        <v>15</v>
      </c>
      <c r="F55" s="96">
        <f>F42+F15+F23</f>
        <v>15</v>
      </c>
      <c r="G55" s="96">
        <f>G42+G15+G23</f>
        <v>12</v>
      </c>
      <c r="H55" s="96">
        <f>H42+H15+H23</f>
        <v>12</v>
      </c>
      <c r="I55" s="96">
        <f>I42+I15+I23</f>
        <v>12</v>
      </c>
      <c r="J55" s="96">
        <f>J42+J15+J23</f>
        <v>12</v>
      </c>
      <c r="K55" s="96">
        <f>K42+K15+K23</f>
        <v>12</v>
      </c>
      <c r="L55" s="96">
        <f>L42+L15+L23</f>
        <v>12</v>
      </c>
      <c r="M55" s="96">
        <f>M42+M15+M23</f>
        <v>15</v>
      </c>
      <c r="N55" s="96">
        <f>N42+N15+N23</f>
        <v>15</v>
      </c>
      <c r="O55" s="96">
        <f>O42+O15+O23</f>
        <v>16</v>
      </c>
      <c r="P55" s="82">
        <f t="shared" si="13"/>
        <v>164</v>
      </c>
    </row>
    <row r="56" spans="1:16" ht="47.25">
      <c r="A56" s="177" t="s">
        <v>72</v>
      </c>
      <c r="B56" s="58" t="s">
        <v>43</v>
      </c>
      <c r="C56" s="191"/>
      <c r="D56" s="96">
        <f>D57+D58+D59</f>
        <v>201.6</v>
      </c>
      <c r="E56" s="96">
        <f aca="true" t="shared" si="19" ref="E56:O56">E57+E58+E59</f>
        <v>230.5</v>
      </c>
      <c r="F56" s="96">
        <f t="shared" si="19"/>
        <v>166.5</v>
      </c>
      <c r="G56" s="96">
        <f t="shared" si="19"/>
        <v>129.3</v>
      </c>
      <c r="H56" s="96">
        <f t="shared" si="19"/>
        <v>31.5</v>
      </c>
      <c r="I56" s="96">
        <f t="shared" si="19"/>
        <v>31</v>
      </c>
      <c r="J56" s="96">
        <f t="shared" si="19"/>
        <v>12</v>
      </c>
      <c r="K56" s="96">
        <f t="shared" si="19"/>
        <v>12</v>
      </c>
      <c r="L56" s="96">
        <f t="shared" si="19"/>
        <v>31</v>
      </c>
      <c r="M56" s="96">
        <f t="shared" si="19"/>
        <v>108.7</v>
      </c>
      <c r="N56" s="96">
        <f t="shared" si="19"/>
        <v>134.4</v>
      </c>
      <c r="O56" s="96">
        <f t="shared" si="19"/>
        <v>198.5</v>
      </c>
      <c r="P56" s="75">
        <f aca="true" t="shared" si="20" ref="P56:P62">SUM(D56:O56)</f>
        <v>1287.0000000000002</v>
      </c>
    </row>
    <row r="57" spans="1:16" ht="15.75">
      <c r="A57" s="178"/>
      <c r="B57" s="31" t="s">
        <v>32</v>
      </c>
      <c r="C57" s="172"/>
      <c r="D57" s="76">
        <f>D61+D65</f>
        <v>4.6</v>
      </c>
      <c r="E57" s="76">
        <f aca="true" t="shared" si="21" ref="E57:O58">E61+E65</f>
        <v>4.5</v>
      </c>
      <c r="F57" s="76">
        <f t="shared" si="21"/>
        <v>3.5</v>
      </c>
      <c r="G57" s="76">
        <f t="shared" si="21"/>
        <v>2.3</v>
      </c>
      <c r="H57" s="76">
        <f t="shared" si="21"/>
        <v>1</v>
      </c>
      <c r="I57" s="76">
        <f t="shared" si="21"/>
        <v>0.5</v>
      </c>
      <c r="J57" s="76">
        <f t="shared" si="21"/>
        <v>0.5</v>
      </c>
      <c r="K57" s="76">
        <f t="shared" si="21"/>
        <v>0.5</v>
      </c>
      <c r="L57" s="76">
        <f t="shared" si="21"/>
        <v>0.5</v>
      </c>
      <c r="M57" s="76">
        <f t="shared" si="21"/>
        <v>2.2</v>
      </c>
      <c r="N57" s="76">
        <f t="shared" si="21"/>
        <v>3.4</v>
      </c>
      <c r="O57" s="76">
        <f t="shared" si="21"/>
        <v>5.5</v>
      </c>
      <c r="P57" s="77">
        <f t="shared" si="20"/>
        <v>28.999999999999996</v>
      </c>
    </row>
    <row r="58" spans="1:16" ht="15.75">
      <c r="A58" s="178"/>
      <c r="B58" s="31" t="s">
        <v>33</v>
      </c>
      <c r="C58" s="172"/>
      <c r="D58" s="76">
        <f>D62+D66</f>
        <v>196</v>
      </c>
      <c r="E58" s="76">
        <f t="shared" si="21"/>
        <v>225</v>
      </c>
      <c r="F58" s="76">
        <f t="shared" si="21"/>
        <v>162</v>
      </c>
      <c r="G58" s="76">
        <f t="shared" si="21"/>
        <v>126</v>
      </c>
      <c r="H58" s="76">
        <f t="shared" si="21"/>
        <v>30</v>
      </c>
      <c r="I58" s="76">
        <f t="shared" si="21"/>
        <v>30</v>
      </c>
      <c r="J58" s="76">
        <f t="shared" si="21"/>
        <v>11</v>
      </c>
      <c r="K58" s="76">
        <f t="shared" si="21"/>
        <v>11</v>
      </c>
      <c r="L58" s="76">
        <f t="shared" si="21"/>
        <v>30</v>
      </c>
      <c r="M58" s="76">
        <f t="shared" si="21"/>
        <v>106</v>
      </c>
      <c r="N58" s="76">
        <f t="shared" si="21"/>
        <v>130</v>
      </c>
      <c r="O58" s="76">
        <f t="shared" si="21"/>
        <v>192</v>
      </c>
      <c r="P58" s="77">
        <f t="shared" si="20"/>
        <v>1249</v>
      </c>
    </row>
    <row r="59" spans="1:16" ht="15.75">
      <c r="A59" s="178"/>
      <c r="B59" s="31" t="s">
        <v>17</v>
      </c>
      <c r="C59" s="172"/>
      <c r="D59" s="76">
        <f>D63</f>
        <v>1</v>
      </c>
      <c r="E59" s="76">
        <f aca="true" t="shared" si="22" ref="E59:O59">E63</f>
        <v>1</v>
      </c>
      <c r="F59" s="76">
        <f t="shared" si="22"/>
        <v>1</v>
      </c>
      <c r="G59" s="76">
        <f t="shared" si="22"/>
        <v>1</v>
      </c>
      <c r="H59" s="76">
        <f t="shared" si="22"/>
        <v>0.5</v>
      </c>
      <c r="I59" s="76">
        <f t="shared" si="22"/>
        <v>0.5</v>
      </c>
      <c r="J59" s="76">
        <f t="shared" si="22"/>
        <v>0.5</v>
      </c>
      <c r="K59" s="76">
        <f t="shared" si="22"/>
        <v>0.5</v>
      </c>
      <c r="L59" s="76">
        <f t="shared" si="22"/>
        <v>0.5</v>
      </c>
      <c r="M59" s="76">
        <f t="shared" si="22"/>
        <v>0.5</v>
      </c>
      <c r="N59" s="76">
        <f t="shared" si="22"/>
        <v>1</v>
      </c>
      <c r="O59" s="76">
        <f t="shared" si="22"/>
        <v>1</v>
      </c>
      <c r="P59" s="77">
        <f t="shared" si="20"/>
        <v>9</v>
      </c>
    </row>
    <row r="60" spans="1:16" ht="15.75">
      <c r="A60" s="178"/>
      <c r="B60" s="31"/>
      <c r="C60" s="172" t="s">
        <v>18</v>
      </c>
      <c r="D60" s="76">
        <f>D61+D62+D63</f>
        <v>185</v>
      </c>
      <c r="E60" s="76">
        <f aca="true" t="shared" si="23" ref="E60:O60">E61+E62+E63</f>
        <v>215</v>
      </c>
      <c r="F60" s="76">
        <f t="shared" si="23"/>
        <v>154</v>
      </c>
      <c r="G60" s="76">
        <f t="shared" si="23"/>
        <v>123</v>
      </c>
      <c r="H60" s="76">
        <f t="shared" si="23"/>
        <v>31.5</v>
      </c>
      <c r="I60" s="76">
        <f t="shared" si="23"/>
        <v>31</v>
      </c>
      <c r="J60" s="76">
        <f t="shared" si="23"/>
        <v>12</v>
      </c>
      <c r="K60" s="76">
        <f t="shared" si="23"/>
        <v>12</v>
      </c>
      <c r="L60" s="76">
        <f t="shared" si="23"/>
        <v>31</v>
      </c>
      <c r="M60" s="76">
        <f t="shared" si="23"/>
        <v>103.5</v>
      </c>
      <c r="N60" s="76">
        <f t="shared" si="23"/>
        <v>124</v>
      </c>
      <c r="O60" s="76">
        <f t="shared" si="23"/>
        <v>186</v>
      </c>
      <c r="P60" s="77">
        <f t="shared" si="20"/>
        <v>1208</v>
      </c>
    </row>
    <row r="61" spans="1:16" ht="15.75">
      <c r="A61" s="178"/>
      <c r="B61" s="31" t="s">
        <v>32</v>
      </c>
      <c r="C61" s="172"/>
      <c r="D61" s="76">
        <v>4</v>
      </c>
      <c r="E61" s="76">
        <v>4</v>
      </c>
      <c r="F61" s="76">
        <v>3</v>
      </c>
      <c r="G61" s="76">
        <v>2</v>
      </c>
      <c r="H61" s="76">
        <v>1</v>
      </c>
      <c r="I61" s="76">
        <v>0.5</v>
      </c>
      <c r="J61" s="78">
        <v>0.5</v>
      </c>
      <c r="K61" s="78">
        <v>0.5</v>
      </c>
      <c r="L61" s="78">
        <v>0.5</v>
      </c>
      <c r="M61" s="78">
        <v>2</v>
      </c>
      <c r="N61" s="78">
        <v>3</v>
      </c>
      <c r="O61" s="78">
        <v>5</v>
      </c>
      <c r="P61" s="77">
        <f t="shared" si="20"/>
        <v>26</v>
      </c>
    </row>
    <row r="62" spans="1:16" ht="15.75">
      <c r="A62" s="178"/>
      <c r="B62" s="31" t="s">
        <v>33</v>
      </c>
      <c r="C62" s="172"/>
      <c r="D62" s="83">
        <v>180</v>
      </c>
      <c r="E62" s="83">
        <v>210</v>
      </c>
      <c r="F62" s="83">
        <v>150</v>
      </c>
      <c r="G62" s="83">
        <v>120</v>
      </c>
      <c r="H62" s="83">
        <v>30</v>
      </c>
      <c r="I62" s="83">
        <v>30</v>
      </c>
      <c r="J62" s="83">
        <v>11</v>
      </c>
      <c r="K62" s="83">
        <v>11</v>
      </c>
      <c r="L62" s="83">
        <v>30</v>
      </c>
      <c r="M62" s="83">
        <v>101</v>
      </c>
      <c r="N62" s="83">
        <v>120</v>
      </c>
      <c r="O62" s="83">
        <v>180</v>
      </c>
      <c r="P62" s="82">
        <f t="shared" si="20"/>
        <v>1173</v>
      </c>
    </row>
    <row r="63" spans="1:16" ht="15.75">
      <c r="A63" s="178"/>
      <c r="B63" s="31" t="s">
        <v>17</v>
      </c>
      <c r="C63" s="172"/>
      <c r="D63" s="84">
        <v>1</v>
      </c>
      <c r="E63" s="84">
        <v>1</v>
      </c>
      <c r="F63" s="84">
        <v>1</v>
      </c>
      <c r="G63" s="84">
        <v>1</v>
      </c>
      <c r="H63" s="84">
        <v>0.5</v>
      </c>
      <c r="I63" s="84">
        <v>0.5</v>
      </c>
      <c r="J63" s="84">
        <v>0.5</v>
      </c>
      <c r="K63" s="84">
        <v>0.5</v>
      </c>
      <c r="L63" s="84">
        <v>0.5</v>
      </c>
      <c r="M63" s="84">
        <v>0.5</v>
      </c>
      <c r="N63" s="84">
        <v>1</v>
      </c>
      <c r="O63" s="84">
        <v>1</v>
      </c>
      <c r="P63" s="82">
        <f>P59</f>
        <v>9</v>
      </c>
    </row>
    <row r="64" spans="1:16" ht="15.75">
      <c r="A64" s="178"/>
      <c r="B64" s="31" t="s">
        <v>34</v>
      </c>
      <c r="C64" s="172" t="s">
        <v>31</v>
      </c>
      <c r="D64" s="84">
        <f>D65+D66</f>
        <v>16.6</v>
      </c>
      <c r="E64" s="84">
        <f aca="true" t="shared" si="24" ref="E64:O64">E65+E66</f>
        <v>15.5</v>
      </c>
      <c r="F64" s="84">
        <f t="shared" si="24"/>
        <v>12.5</v>
      </c>
      <c r="G64" s="84">
        <f t="shared" si="24"/>
        <v>6.3</v>
      </c>
      <c r="H64" s="84">
        <f t="shared" si="24"/>
        <v>0</v>
      </c>
      <c r="I64" s="84">
        <f t="shared" si="24"/>
        <v>0</v>
      </c>
      <c r="J64" s="84">
        <f t="shared" si="24"/>
        <v>0</v>
      </c>
      <c r="K64" s="84">
        <f t="shared" si="24"/>
        <v>0</v>
      </c>
      <c r="L64" s="84">
        <f t="shared" si="24"/>
        <v>0</v>
      </c>
      <c r="M64" s="84">
        <f t="shared" si="24"/>
        <v>5.2</v>
      </c>
      <c r="N64" s="84">
        <f t="shared" si="24"/>
        <v>10.4</v>
      </c>
      <c r="O64" s="84">
        <f t="shared" si="24"/>
        <v>12.5</v>
      </c>
      <c r="P64" s="82">
        <f aca="true" t="shared" si="25" ref="P64:P70">SUM(D64:O64)</f>
        <v>79</v>
      </c>
    </row>
    <row r="65" spans="1:16" ht="15.75">
      <c r="A65" s="178"/>
      <c r="B65" s="31" t="s">
        <v>32</v>
      </c>
      <c r="C65" s="172"/>
      <c r="D65" s="84">
        <v>0.6</v>
      </c>
      <c r="E65" s="84">
        <v>0.5</v>
      </c>
      <c r="F65" s="84">
        <v>0.5</v>
      </c>
      <c r="G65" s="84">
        <v>0.3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0.2</v>
      </c>
      <c r="N65" s="84">
        <v>0.4</v>
      </c>
      <c r="O65" s="84">
        <v>0.5</v>
      </c>
      <c r="P65" s="82">
        <f t="shared" si="25"/>
        <v>3</v>
      </c>
    </row>
    <row r="66" spans="1:16" ht="15.75">
      <c r="A66" s="178"/>
      <c r="B66" s="31" t="s">
        <v>36</v>
      </c>
      <c r="C66" s="172"/>
      <c r="D66" s="81">
        <v>16</v>
      </c>
      <c r="E66" s="81">
        <v>15</v>
      </c>
      <c r="F66" s="81">
        <v>12</v>
      </c>
      <c r="G66" s="81">
        <v>6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1">
        <v>5</v>
      </c>
      <c r="N66" s="81">
        <v>10</v>
      </c>
      <c r="O66" s="81">
        <v>12</v>
      </c>
      <c r="P66" s="82">
        <f t="shared" si="25"/>
        <v>76</v>
      </c>
    </row>
    <row r="67" spans="1:16" ht="47.25">
      <c r="A67" s="178" t="s">
        <v>73</v>
      </c>
      <c r="B67" s="60" t="s">
        <v>44</v>
      </c>
      <c r="C67" s="172" t="s">
        <v>18</v>
      </c>
      <c r="D67" s="76">
        <f>D68+D69+D70</f>
        <v>43</v>
      </c>
      <c r="E67" s="76">
        <f aca="true" t="shared" si="26" ref="E67:O67">E68+E69+E70</f>
        <v>49</v>
      </c>
      <c r="F67" s="76">
        <f t="shared" si="26"/>
        <v>42</v>
      </c>
      <c r="G67" s="76">
        <f t="shared" si="26"/>
        <v>14</v>
      </c>
      <c r="H67" s="76">
        <f t="shared" si="26"/>
        <v>0</v>
      </c>
      <c r="I67" s="76">
        <f t="shared" si="26"/>
        <v>0</v>
      </c>
      <c r="J67" s="76">
        <f t="shared" si="26"/>
        <v>0</v>
      </c>
      <c r="K67" s="76">
        <f t="shared" si="26"/>
        <v>0</v>
      </c>
      <c r="L67" s="76">
        <f t="shared" si="26"/>
        <v>0</v>
      </c>
      <c r="M67" s="76">
        <f t="shared" si="26"/>
        <v>21</v>
      </c>
      <c r="N67" s="76">
        <f t="shared" si="26"/>
        <v>38</v>
      </c>
      <c r="O67" s="76">
        <f t="shared" si="26"/>
        <v>52.4</v>
      </c>
      <c r="P67" s="77">
        <f t="shared" si="25"/>
        <v>259.4</v>
      </c>
    </row>
    <row r="68" spans="1:16" ht="15.75">
      <c r="A68" s="178"/>
      <c r="B68" s="31" t="s">
        <v>32</v>
      </c>
      <c r="C68" s="172"/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7">
        <f t="shared" si="25"/>
        <v>0</v>
      </c>
    </row>
    <row r="69" spans="1:16" ht="15.75">
      <c r="A69" s="178"/>
      <c r="B69" s="31" t="s">
        <v>33</v>
      </c>
      <c r="C69" s="172"/>
      <c r="D69" s="76">
        <v>30</v>
      </c>
      <c r="E69" s="76">
        <v>38</v>
      </c>
      <c r="F69" s="76">
        <v>32</v>
      </c>
      <c r="G69" s="76">
        <v>11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18</v>
      </c>
      <c r="N69" s="76">
        <v>28</v>
      </c>
      <c r="O69" s="76">
        <v>42.4</v>
      </c>
      <c r="P69" s="77">
        <f t="shared" si="25"/>
        <v>199.4</v>
      </c>
    </row>
    <row r="70" spans="1:16" ht="15.75">
      <c r="A70" s="178"/>
      <c r="B70" s="31" t="s">
        <v>17</v>
      </c>
      <c r="C70" s="172"/>
      <c r="D70" s="76">
        <v>13</v>
      </c>
      <c r="E70" s="76">
        <v>11</v>
      </c>
      <c r="F70" s="76">
        <v>10</v>
      </c>
      <c r="G70" s="76">
        <v>3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3</v>
      </c>
      <c r="N70" s="76">
        <v>10</v>
      </c>
      <c r="O70" s="76">
        <v>10</v>
      </c>
      <c r="P70" s="77">
        <f t="shared" si="25"/>
        <v>60</v>
      </c>
    </row>
    <row r="71" spans="1:16" ht="47.25">
      <c r="A71" s="175" t="s">
        <v>74</v>
      </c>
      <c r="B71" s="60" t="s">
        <v>45</v>
      </c>
      <c r="C71" s="172"/>
      <c r="D71" s="78">
        <f>D72+D73+D74</f>
        <v>117.3</v>
      </c>
      <c r="E71" s="78">
        <f aca="true" t="shared" si="27" ref="E71:O71">E72+E73+E74</f>
        <v>113.3</v>
      </c>
      <c r="F71" s="78">
        <f t="shared" si="27"/>
        <v>95.3</v>
      </c>
      <c r="G71" s="78">
        <f t="shared" si="27"/>
        <v>19.3</v>
      </c>
      <c r="H71" s="78">
        <f t="shared" si="27"/>
        <v>0</v>
      </c>
      <c r="I71" s="78">
        <f t="shared" si="27"/>
        <v>0</v>
      </c>
      <c r="J71" s="78">
        <f t="shared" si="27"/>
        <v>0</v>
      </c>
      <c r="K71" s="78">
        <f t="shared" si="27"/>
        <v>0</v>
      </c>
      <c r="L71" s="78">
        <f t="shared" si="27"/>
        <v>0</v>
      </c>
      <c r="M71" s="78">
        <f t="shared" si="27"/>
        <v>27.3</v>
      </c>
      <c r="N71" s="78">
        <f t="shared" si="27"/>
        <v>109.3</v>
      </c>
      <c r="O71" s="78">
        <f t="shared" si="27"/>
        <v>115.3</v>
      </c>
      <c r="P71" s="77">
        <f aca="true" t="shared" si="28" ref="P71:P77">SUM(D71:O71)</f>
        <v>597.1</v>
      </c>
    </row>
    <row r="72" spans="1:16" ht="15.75">
      <c r="A72" s="176"/>
      <c r="B72" s="31" t="s">
        <v>32</v>
      </c>
      <c r="C72" s="172"/>
      <c r="D72" s="76">
        <f>D76+D80</f>
        <v>9</v>
      </c>
      <c r="E72" s="76">
        <f aca="true" t="shared" si="29" ref="E72:O73">E76+E80</f>
        <v>9</v>
      </c>
      <c r="F72" s="76">
        <f t="shared" si="29"/>
        <v>7</v>
      </c>
      <c r="G72" s="76">
        <f t="shared" si="29"/>
        <v>2</v>
      </c>
      <c r="H72" s="76">
        <f t="shared" si="29"/>
        <v>0</v>
      </c>
      <c r="I72" s="76">
        <f t="shared" si="29"/>
        <v>0</v>
      </c>
      <c r="J72" s="76">
        <f t="shared" si="29"/>
        <v>0</v>
      </c>
      <c r="K72" s="76">
        <f t="shared" si="29"/>
        <v>0</v>
      </c>
      <c r="L72" s="76">
        <f t="shared" si="29"/>
        <v>0</v>
      </c>
      <c r="M72" s="76">
        <f t="shared" si="29"/>
        <v>4</v>
      </c>
      <c r="N72" s="76">
        <f t="shared" si="29"/>
        <v>9</v>
      </c>
      <c r="O72" s="76">
        <f t="shared" si="29"/>
        <v>9</v>
      </c>
      <c r="P72" s="77">
        <f t="shared" si="28"/>
        <v>49</v>
      </c>
    </row>
    <row r="73" spans="1:16" ht="15.75">
      <c r="A73" s="176"/>
      <c r="B73" s="31" t="s">
        <v>33</v>
      </c>
      <c r="C73" s="172"/>
      <c r="D73" s="76">
        <f>D77+D81</f>
        <v>108.3</v>
      </c>
      <c r="E73" s="76">
        <f t="shared" si="29"/>
        <v>104.3</v>
      </c>
      <c r="F73" s="76">
        <f t="shared" si="29"/>
        <v>88.3</v>
      </c>
      <c r="G73" s="76">
        <f t="shared" si="29"/>
        <v>17.3</v>
      </c>
      <c r="H73" s="76">
        <f t="shared" si="29"/>
        <v>0</v>
      </c>
      <c r="I73" s="76">
        <f t="shared" si="29"/>
        <v>0</v>
      </c>
      <c r="J73" s="76">
        <f t="shared" si="29"/>
        <v>0</v>
      </c>
      <c r="K73" s="76">
        <f t="shared" si="29"/>
        <v>0</v>
      </c>
      <c r="L73" s="76">
        <f t="shared" si="29"/>
        <v>0</v>
      </c>
      <c r="M73" s="76">
        <f t="shared" si="29"/>
        <v>23.3</v>
      </c>
      <c r="N73" s="76">
        <f t="shared" si="29"/>
        <v>100.3</v>
      </c>
      <c r="O73" s="76">
        <f t="shared" si="29"/>
        <v>106.3</v>
      </c>
      <c r="P73" s="77">
        <f t="shared" si="28"/>
        <v>548.1</v>
      </c>
    </row>
    <row r="74" spans="1:16" ht="15.75">
      <c r="A74" s="176"/>
      <c r="B74" s="31" t="s">
        <v>17</v>
      </c>
      <c r="C74" s="172"/>
      <c r="D74" s="76">
        <f>D78</f>
        <v>0</v>
      </c>
      <c r="E74" s="76">
        <f aca="true" t="shared" si="30" ref="E74:O74">E78</f>
        <v>0</v>
      </c>
      <c r="F74" s="76">
        <f t="shared" si="30"/>
        <v>0</v>
      </c>
      <c r="G74" s="76">
        <f t="shared" si="30"/>
        <v>0</v>
      </c>
      <c r="H74" s="76">
        <f t="shared" si="30"/>
        <v>0</v>
      </c>
      <c r="I74" s="76">
        <f t="shared" si="30"/>
        <v>0</v>
      </c>
      <c r="J74" s="76">
        <f t="shared" si="30"/>
        <v>0</v>
      </c>
      <c r="K74" s="76">
        <f t="shared" si="30"/>
        <v>0</v>
      </c>
      <c r="L74" s="76">
        <f t="shared" si="30"/>
        <v>0</v>
      </c>
      <c r="M74" s="76">
        <f t="shared" si="30"/>
        <v>0</v>
      </c>
      <c r="N74" s="76">
        <f t="shared" si="30"/>
        <v>0</v>
      </c>
      <c r="O74" s="76">
        <f t="shared" si="30"/>
        <v>0</v>
      </c>
      <c r="P74" s="77">
        <f t="shared" si="28"/>
        <v>0</v>
      </c>
    </row>
    <row r="75" spans="1:16" ht="15.75">
      <c r="A75" s="176"/>
      <c r="B75" s="31"/>
      <c r="C75" s="172" t="s">
        <v>18</v>
      </c>
      <c r="D75" s="76">
        <f>D76+D77+D78</f>
        <v>12</v>
      </c>
      <c r="E75" s="76">
        <f aca="true" t="shared" si="31" ref="E75:O75">E76+E77+E78</f>
        <v>10</v>
      </c>
      <c r="F75" s="76">
        <f t="shared" si="31"/>
        <v>4</v>
      </c>
      <c r="G75" s="76">
        <f t="shared" si="31"/>
        <v>2</v>
      </c>
      <c r="H75" s="76">
        <f t="shared" si="31"/>
        <v>0</v>
      </c>
      <c r="I75" s="76">
        <f t="shared" si="31"/>
        <v>0</v>
      </c>
      <c r="J75" s="76">
        <f t="shared" si="31"/>
        <v>0</v>
      </c>
      <c r="K75" s="76">
        <f t="shared" si="31"/>
        <v>0</v>
      </c>
      <c r="L75" s="76">
        <f t="shared" si="31"/>
        <v>0</v>
      </c>
      <c r="M75" s="76">
        <f t="shared" si="31"/>
        <v>5</v>
      </c>
      <c r="N75" s="76">
        <f t="shared" si="31"/>
        <v>10</v>
      </c>
      <c r="O75" s="76">
        <f t="shared" si="31"/>
        <v>10</v>
      </c>
      <c r="P75" s="77">
        <f t="shared" si="28"/>
        <v>53</v>
      </c>
    </row>
    <row r="76" spans="1:16" ht="15.75">
      <c r="A76" s="176"/>
      <c r="B76" s="31" t="s">
        <v>32</v>
      </c>
      <c r="C76" s="172"/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7">
        <f t="shared" si="28"/>
        <v>0</v>
      </c>
    </row>
    <row r="77" spans="1:16" ht="15.75">
      <c r="A77" s="176"/>
      <c r="B77" s="31" t="s">
        <v>33</v>
      </c>
      <c r="C77" s="172"/>
      <c r="D77" s="63">
        <v>12</v>
      </c>
      <c r="E77" s="63">
        <v>10</v>
      </c>
      <c r="F77" s="63">
        <v>4</v>
      </c>
      <c r="G77" s="63">
        <v>2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5</v>
      </c>
      <c r="N77" s="63">
        <v>10</v>
      </c>
      <c r="O77" s="63">
        <v>10</v>
      </c>
      <c r="P77" s="77">
        <f t="shared" si="28"/>
        <v>53</v>
      </c>
    </row>
    <row r="78" spans="1:16" ht="15.75">
      <c r="A78" s="176"/>
      <c r="B78" s="31" t="s">
        <v>17</v>
      </c>
      <c r="C78" s="172"/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77">
        <f>P74</f>
        <v>0</v>
      </c>
    </row>
    <row r="79" spans="1:16" ht="15.75">
      <c r="A79" s="176"/>
      <c r="B79" s="31" t="s">
        <v>34</v>
      </c>
      <c r="C79" s="172" t="s">
        <v>31</v>
      </c>
      <c r="D79" s="63">
        <f>D80+D81</f>
        <v>105.3</v>
      </c>
      <c r="E79" s="63">
        <f aca="true" t="shared" si="32" ref="E79:O79">E80+E81</f>
        <v>103.3</v>
      </c>
      <c r="F79" s="63">
        <f t="shared" si="32"/>
        <v>91.3</v>
      </c>
      <c r="G79" s="63">
        <f t="shared" si="32"/>
        <v>17.3</v>
      </c>
      <c r="H79" s="63">
        <f t="shared" si="32"/>
        <v>0</v>
      </c>
      <c r="I79" s="63">
        <f t="shared" si="32"/>
        <v>0</v>
      </c>
      <c r="J79" s="63">
        <f t="shared" si="32"/>
        <v>0</v>
      </c>
      <c r="K79" s="63">
        <f t="shared" si="32"/>
        <v>0</v>
      </c>
      <c r="L79" s="63">
        <f t="shared" si="32"/>
        <v>0</v>
      </c>
      <c r="M79" s="63">
        <f t="shared" si="32"/>
        <v>22.3</v>
      </c>
      <c r="N79" s="63">
        <f t="shared" si="32"/>
        <v>99.3</v>
      </c>
      <c r="O79" s="63">
        <f t="shared" si="32"/>
        <v>105.3</v>
      </c>
      <c r="P79" s="77">
        <f aca="true" t="shared" si="33" ref="P79:P93">SUM(D79:O79)</f>
        <v>544.1</v>
      </c>
    </row>
    <row r="80" spans="1:16" ht="15.75">
      <c r="A80" s="176"/>
      <c r="B80" s="31" t="s">
        <v>32</v>
      </c>
      <c r="C80" s="172"/>
      <c r="D80" s="63">
        <v>9</v>
      </c>
      <c r="E80" s="63">
        <v>9</v>
      </c>
      <c r="F80" s="63">
        <v>7</v>
      </c>
      <c r="G80" s="63">
        <v>2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4</v>
      </c>
      <c r="N80" s="63">
        <v>9</v>
      </c>
      <c r="O80" s="63">
        <v>9</v>
      </c>
      <c r="P80" s="77">
        <f t="shared" si="33"/>
        <v>49</v>
      </c>
    </row>
    <row r="81" spans="1:16" ht="15.75">
      <c r="A81" s="176"/>
      <c r="B81" s="31" t="s">
        <v>36</v>
      </c>
      <c r="C81" s="172"/>
      <c r="D81" s="63">
        <f>97-0.7</f>
        <v>96.3</v>
      </c>
      <c r="E81" s="63">
        <f>95-0.7</f>
        <v>94.3</v>
      </c>
      <c r="F81" s="63">
        <f>85-0.7</f>
        <v>84.3</v>
      </c>
      <c r="G81" s="63">
        <f>16-0.7</f>
        <v>15.3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f>19-0.7</f>
        <v>18.3</v>
      </c>
      <c r="N81" s="63">
        <f>91-0.7</f>
        <v>90.3</v>
      </c>
      <c r="O81" s="63">
        <f>97-0.7</f>
        <v>96.3</v>
      </c>
      <c r="P81" s="77">
        <f t="shared" si="33"/>
        <v>495.1</v>
      </c>
    </row>
    <row r="82" spans="1:16" ht="31.5">
      <c r="A82" s="176"/>
      <c r="B82" s="103" t="s">
        <v>81</v>
      </c>
      <c r="C82" s="179" t="s">
        <v>31</v>
      </c>
      <c r="D82" s="63">
        <f>D83+D84+D85</f>
        <v>12</v>
      </c>
      <c r="E82" s="63">
        <f aca="true" t="shared" si="34" ref="E82:O82">E83+E84+E85</f>
        <v>12</v>
      </c>
      <c r="F82" s="63">
        <f t="shared" si="34"/>
        <v>12</v>
      </c>
      <c r="G82" s="63">
        <f t="shared" si="34"/>
        <v>12</v>
      </c>
      <c r="H82" s="63">
        <f t="shared" si="34"/>
        <v>0</v>
      </c>
      <c r="I82" s="63">
        <f t="shared" si="34"/>
        <v>0</v>
      </c>
      <c r="J82" s="63">
        <f t="shared" si="34"/>
        <v>0</v>
      </c>
      <c r="K82" s="63">
        <f t="shared" si="34"/>
        <v>0</v>
      </c>
      <c r="L82" s="63">
        <f t="shared" si="34"/>
        <v>0</v>
      </c>
      <c r="M82" s="63">
        <f t="shared" si="34"/>
        <v>12</v>
      </c>
      <c r="N82" s="63">
        <f t="shared" si="34"/>
        <v>12</v>
      </c>
      <c r="O82" s="63">
        <f t="shared" si="34"/>
        <v>12</v>
      </c>
      <c r="P82" s="77">
        <f t="shared" si="33"/>
        <v>84</v>
      </c>
    </row>
    <row r="83" spans="1:16" ht="15.75">
      <c r="A83" s="176"/>
      <c r="B83" s="102" t="s">
        <v>32</v>
      </c>
      <c r="C83" s="180"/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77">
        <f t="shared" si="33"/>
        <v>0</v>
      </c>
    </row>
    <row r="84" spans="1:16" ht="15.75">
      <c r="A84" s="176"/>
      <c r="B84" s="102" t="s">
        <v>36</v>
      </c>
      <c r="C84" s="180"/>
      <c r="D84" s="63">
        <v>12</v>
      </c>
      <c r="E84" s="63">
        <v>12</v>
      </c>
      <c r="F84" s="63">
        <v>12</v>
      </c>
      <c r="G84" s="63">
        <v>12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12</v>
      </c>
      <c r="N84" s="63">
        <v>12</v>
      </c>
      <c r="O84" s="63">
        <v>12</v>
      </c>
      <c r="P84" s="77">
        <f t="shared" si="33"/>
        <v>84</v>
      </c>
    </row>
    <row r="85" spans="1:16" ht="15.75">
      <c r="A85" s="177"/>
      <c r="B85" s="102" t="s">
        <v>17</v>
      </c>
      <c r="C85" s="181"/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77">
        <f t="shared" si="33"/>
        <v>0</v>
      </c>
    </row>
    <row r="86" spans="1:16" ht="47.25">
      <c r="A86" s="175" t="s">
        <v>75</v>
      </c>
      <c r="B86" s="60" t="s">
        <v>54</v>
      </c>
      <c r="C86" s="172" t="s">
        <v>18</v>
      </c>
      <c r="D86" s="76">
        <f>D87+D88+D89</f>
        <v>79.01</v>
      </c>
      <c r="E86" s="76">
        <f aca="true" t="shared" si="35" ref="E86:O86">E87+E88+E89</f>
        <v>92.38</v>
      </c>
      <c r="F86" s="76">
        <f t="shared" si="35"/>
        <v>71.456</v>
      </c>
      <c r="G86" s="76">
        <f t="shared" si="35"/>
        <v>30.591</v>
      </c>
      <c r="H86" s="76">
        <f t="shared" si="35"/>
        <v>8.034</v>
      </c>
      <c r="I86" s="76">
        <f t="shared" si="35"/>
        <v>9.037</v>
      </c>
      <c r="J86" s="76">
        <f t="shared" si="35"/>
        <v>3.014</v>
      </c>
      <c r="K86" s="76">
        <f t="shared" si="35"/>
        <v>20.1</v>
      </c>
      <c r="L86" s="76">
        <f t="shared" si="35"/>
        <v>23</v>
      </c>
      <c r="M86" s="76">
        <f t="shared" si="35"/>
        <v>71.5</v>
      </c>
      <c r="N86" s="76">
        <f t="shared" si="35"/>
        <v>82.5</v>
      </c>
      <c r="O86" s="76">
        <f t="shared" si="35"/>
        <v>92.5</v>
      </c>
      <c r="P86" s="77">
        <f t="shared" si="33"/>
        <v>583.1220000000001</v>
      </c>
    </row>
    <row r="87" spans="1:16" ht="15.75">
      <c r="A87" s="176"/>
      <c r="B87" s="31" t="s">
        <v>32</v>
      </c>
      <c r="C87" s="172"/>
      <c r="D87" s="131">
        <v>2.01</v>
      </c>
      <c r="E87" s="131">
        <v>2.38</v>
      </c>
      <c r="F87" s="131">
        <v>1.4559999999999997</v>
      </c>
      <c r="G87" s="131">
        <v>0.5910000000000001</v>
      </c>
      <c r="H87" s="131">
        <v>0.034</v>
      </c>
      <c r="I87" s="131">
        <v>0.037</v>
      </c>
      <c r="J87" s="131">
        <v>0.014</v>
      </c>
      <c r="K87" s="78">
        <v>0.1</v>
      </c>
      <c r="L87" s="78">
        <v>1</v>
      </c>
      <c r="M87" s="78">
        <v>1.5</v>
      </c>
      <c r="N87" s="78">
        <v>2.5</v>
      </c>
      <c r="O87" s="78">
        <v>2.5</v>
      </c>
      <c r="P87" s="77">
        <f t="shared" si="33"/>
        <v>14.122</v>
      </c>
    </row>
    <row r="88" spans="1:16" ht="15.75">
      <c r="A88" s="176"/>
      <c r="B88" s="31" t="s">
        <v>33</v>
      </c>
      <c r="C88" s="172"/>
      <c r="D88" s="84">
        <v>77</v>
      </c>
      <c r="E88" s="84">
        <v>90</v>
      </c>
      <c r="F88" s="84">
        <v>70</v>
      </c>
      <c r="G88" s="84">
        <v>30</v>
      </c>
      <c r="H88" s="84">
        <v>8</v>
      </c>
      <c r="I88" s="84">
        <v>9</v>
      </c>
      <c r="J88" s="121">
        <v>3</v>
      </c>
      <c r="K88" s="121">
        <v>20</v>
      </c>
      <c r="L88" s="121">
        <v>22</v>
      </c>
      <c r="M88" s="121">
        <v>70</v>
      </c>
      <c r="N88" s="121">
        <v>80</v>
      </c>
      <c r="O88" s="121">
        <v>90</v>
      </c>
      <c r="P88" s="77">
        <f t="shared" si="33"/>
        <v>569</v>
      </c>
    </row>
    <row r="89" spans="1:16" ht="15.75">
      <c r="A89" s="176"/>
      <c r="B89" s="31" t="s">
        <v>17</v>
      </c>
      <c r="C89" s="172"/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77">
        <f t="shared" si="33"/>
        <v>0</v>
      </c>
    </row>
    <row r="90" spans="1:16" ht="31.5">
      <c r="A90" s="176"/>
      <c r="B90" s="103" t="s">
        <v>81</v>
      </c>
      <c r="C90" s="179" t="s">
        <v>18</v>
      </c>
      <c r="D90" s="63">
        <f>D91+D92+D93</f>
        <v>2.3</v>
      </c>
      <c r="E90" s="63">
        <f aca="true" t="shared" si="36" ref="E90:O90">E91+E92+E93</f>
        <v>11.4</v>
      </c>
      <c r="F90" s="63">
        <f t="shared" si="36"/>
        <v>12.2</v>
      </c>
      <c r="G90" s="63">
        <f t="shared" si="36"/>
        <v>10.7</v>
      </c>
      <c r="H90" s="63">
        <f t="shared" si="36"/>
        <v>5.9</v>
      </c>
      <c r="I90" s="63">
        <f t="shared" si="36"/>
        <v>8.3</v>
      </c>
      <c r="J90" s="63">
        <f t="shared" si="36"/>
        <v>2.4</v>
      </c>
      <c r="K90" s="63">
        <f t="shared" si="36"/>
        <v>4</v>
      </c>
      <c r="L90" s="63">
        <f t="shared" si="36"/>
        <v>12</v>
      </c>
      <c r="M90" s="63">
        <f t="shared" si="36"/>
        <v>12</v>
      </c>
      <c r="N90" s="63">
        <f t="shared" si="36"/>
        <v>12</v>
      </c>
      <c r="O90" s="63">
        <f t="shared" si="36"/>
        <v>15</v>
      </c>
      <c r="P90" s="77">
        <f t="shared" si="33"/>
        <v>108.19999999999999</v>
      </c>
    </row>
    <row r="91" spans="1:16" ht="15.75">
      <c r="A91" s="176"/>
      <c r="B91" s="102" t="s">
        <v>32</v>
      </c>
      <c r="C91" s="180"/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77">
        <f t="shared" si="33"/>
        <v>0</v>
      </c>
    </row>
    <row r="92" spans="1:16" ht="18.75">
      <c r="A92" s="176"/>
      <c r="B92" s="102" t="s">
        <v>36</v>
      </c>
      <c r="C92" s="180"/>
      <c r="D92" s="107">
        <v>2.3</v>
      </c>
      <c r="E92" s="107">
        <v>11.4</v>
      </c>
      <c r="F92" s="107">
        <v>12.2</v>
      </c>
      <c r="G92" s="107">
        <v>10.7</v>
      </c>
      <c r="H92" s="107">
        <v>5.9</v>
      </c>
      <c r="I92" s="107">
        <v>8.3</v>
      </c>
      <c r="J92" s="107">
        <v>2.4</v>
      </c>
      <c r="K92" s="123">
        <v>4</v>
      </c>
      <c r="L92" s="123">
        <v>12</v>
      </c>
      <c r="M92" s="123">
        <v>12</v>
      </c>
      <c r="N92" s="124">
        <v>12</v>
      </c>
      <c r="O92" s="124">
        <v>15</v>
      </c>
      <c r="P92" s="77">
        <f t="shared" si="33"/>
        <v>108.19999999999999</v>
      </c>
    </row>
    <row r="93" spans="1:16" ht="15.75">
      <c r="A93" s="177"/>
      <c r="B93" s="102" t="s">
        <v>17</v>
      </c>
      <c r="C93" s="181"/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77">
        <f t="shared" si="33"/>
        <v>0</v>
      </c>
    </row>
    <row r="94" spans="1:16" ht="31.5">
      <c r="A94" s="97" t="s">
        <v>76</v>
      </c>
      <c r="B94" s="31" t="s">
        <v>55</v>
      </c>
      <c r="C94" s="172" t="s">
        <v>56</v>
      </c>
      <c r="D94" s="84">
        <v>1</v>
      </c>
      <c r="E94" s="84">
        <v>1</v>
      </c>
      <c r="F94" s="84">
        <v>1</v>
      </c>
      <c r="G94" s="84">
        <v>0.2</v>
      </c>
      <c r="H94" s="84">
        <v>0</v>
      </c>
      <c r="I94" s="84">
        <v>0</v>
      </c>
      <c r="J94" s="84">
        <v>0</v>
      </c>
      <c r="K94" s="81">
        <v>0</v>
      </c>
      <c r="L94" s="81">
        <v>0</v>
      </c>
      <c r="M94" s="81">
        <v>0.3</v>
      </c>
      <c r="N94" s="81">
        <v>1</v>
      </c>
      <c r="O94" s="81">
        <v>1.5</v>
      </c>
      <c r="P94" s="77">
        <f>SUM(D94:O94)</f>
        <v>6</v>
      </c>
    </row>
    <row r="95" spans="1:16" ht="15.75">
      <c r="A95" s="97" t="s">
        <v>77</v>
      </c>
      <c r="B95" s="31" t="s">
        <v>57</v>
      </c>
      <c r="C95" s="172"/>
      <c r="D95" s="84">
        <v>2.2</v>
      </c>
      <c r="E95" s="84">
        <v>2</v>
      </c>
      <c r="F95" s="84">
        <v>1.1</v>
      </c>
      <c r="G95" s="84">
        <v>0.1</v>
      </c>
      <c r="H95" s="84">
        <v>0</v>
      </c>
      <c r="I95" s="84">
        <v>0</v>
      </c>
      <c r="J95" s="84">
        <v>0</v>
      </c>
      <c r="K95" s="81">
        <v>0</v>
      </c>
      <c r="L95" s="81">
        <v>0</v>
      </c>
      <c r="M95" s="81">
        <v>0.1</v>
      </c>
      <c r="N95" s="81">
        <v>0.5</v>
      </c>
      <c r="O95" s="81">
        <v>1</v>
      </c>
      <c r="P95" s="77">
        <f>SUM(D95:O95)</f>
        <v>7</v>
      </c>
    </row>
    <row r="96" spans="1:16" ht="31.5">
      <c r="A96" s="97" t="s">
        <v>95</v>
      </c>
      <c r="B96" s="31" t="s">
        <v>58</v>
      </c>
      <c r="C96" s="172"/>
      <c r="D96" s="81">
        <v>4.5</v>
      </c>
      <c r="E96" s="81">
        <v>3</v>
      </c>
      <c r="F96" s="81">
        <v>2.2</v>
      </c>
      <c r="G96" s="81">
        <v>0.3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0.3</v>
      </c>
      <c r="N96" s="81">
        <v>2</v>
      </c>
      <c r="O96" s="81">
        <v>2</v>
      </c>
      <c r="P96" s="77">
        <f>SUM(D96:O96)</f>
        <v>14.3</v>
      </c>
    </row>
    <row r="97" spans="1:16" ht="15.75">
      <c r="A97" s="173"/>
      <c r="B97" s="69" t="s">
        <v>59</v>
      </c>
      <c r="C97" s="70" t="s">
        <v>86</v>
      </c>
      <c r="D97" s="75">
        <f>D96+D95+D94+D86+D71+D67+D56+D47</f>
        <v>2184.4416619999997</v>
      </c>
      <c r="E97" s="75">
        <f>E96+E95+E94+E86+E71+E67+E56+E47</f>
        <v>2193.440142</v>
      </c>
      <c r="F97" s="75">
        <f>F96+F95+F94+F86+F71+F67+F56+F47</f>
        <v>1769.56702</v>
      </c>
      <c r="G97" s="75">
        <f>G96+G95+G94+G86+G71+G67+G56+G47</f>
        <v>944.453735</v>
      </c>
      <c r="H97" s="75">
        <f>H96+H95+H94+H86+H71+H67+H56+H47</f>
        <v>123.53399999999999</v>
      </c>
      <c r="I97" s="75">
        <f>I96+I95+I94+I86+I71+I67+I56+I47</f>
        <v>75.037</v>
      </c>
      <c r="J97" s="75">
        <f>J96+J95+J94+J86+J71+J67+J56+J47</f>
        <v>40.013999999999996</v>
      </c>
      <c r="K97" s="75">
        <f>K96+K95+K94+K86+K71+K67+K56+K47</f>
        <v>57.1</v>
      </c>
      <c r="L97" s="75">
        <f>L96+L95+L94+L86+L71+L67+L56+L47</f>
        <v>104</v>
      </c>
      <c r="M97" s="75">
        <f>M96+M95+M94+M86+M71+M67+M56+M47</f>
        <v>676.166114</v>
      </c>
      <c r="N97" s="75">
        <f>N96+N95+N94+N86+N71+N67+N56+N47</f>
        <v>1634.1519680000001</v>
      </c>
      <c r="O97" s="75">
        <f>O96+O95+O94+O86+O71+O67+O56+O47</f>
        <v>1982.363266</v>
      </c>
      <c r="P97" s="77">
        <f aca="true" t="shared" si="37" ref="P97:P105">SUM(D97:O97)</f>
        <v>11784.268907</v>
      </c>
    </row>
    <row r="98" spans="1:16" ht="25.5" customHeight="1">
      <c r="A98" s="173"/>
      <c r="B98" s="69"/>
      <c r="C98" s="70" t="s">
        <v>87</v>
      </c>
      <c r="D98" s="75">
        <f>D90+D48</f>
        <v>557.3</v>
      </c>
      <c r="E98" s="75">
        <f>E90+E48</f>
        <v>564.4</v>
      </c>
      <c r="F98" s="75">
        <f>F90+F48</f>
        <v>565.2</v>
      </c>
      <c r="G98" s="75">
        <f>G90+G48</f>
        <v>553.7</v>
      </c>
      <c r="H98" s="75">
        <f>H90+H48</f>
        <v>538.9</v>
      </c>
      <c r="I98" s="75">
        <f>I90+I48</f>
        <v>541.3</v>
      </c>
      <c r="J98" s="75">
        <f>J90+J48</f>
        <v>535.4</v>
      </c>
      <c r="K98" s="75">
        <f>K90+K48</f>
        <v>537</v>
      </c>
      <c r="L98" s="75">
        <f>L90+L48</f>
        <v>545</v>
      </c>
      <c r="M98" s="75">
        <f>M90+M48</f>
        <v>551</v>
      </c>
      <c r="N98" s="75">
        <f>N90+N48</f>
        <v>565</v>
      </c>
      <c r="O98" s="75">
        <f>O90+O48</f>
        <v>568</v>
      </c>
      <c r="P98" s="77">
        <f t="shared" si="37"/>
        <v>6622.200000000001</v>
      </c>
    </row>
    <row r="99" spans="1:16" ht="15.75">
      <c r="A99" s="173"/>
      <c r="B99" s="53" t="s">
        <v>60</v>
      </c>
      <c r="C99" s="53"/>
      <c r="D99" s="77">
        <f>D96+D95+D94+D88+D81+D77+D69+D66+D62+D49</f>
        <v>2069.972759</v>
      </c>
      <c r="E99" s="77">
        <f aca="true" t="shared" si="38" ref="E99:O99">E96+E95+E94+E88+E81+E77+E69+E66+E62+E49</f>
        <v>2078.1629820000003</v>
      </c>
      <c r="F99" s="77">
        <f t="shared" si="38"/>
        <v>1671.63555</v>
      </c>
      <c r="G99" s="77">
        <f t="shared" si="38"/>
        <v>895.1</v>
      </c>
      <c r="H99" s="77">
        <f t="shared" si="38"/>
        <v>119</v>
      </c>
      <c r="I99" s="77">
        <f t="shared" si="38"/>
        <v>74</v>
      </c>
      <c r="J99" s="77">
        <f t="shared" si="38"/>
        <v>39</v>
      </c>
      <c r="K99" s="77">
        <f t="shared" si="38"/>
        <v>56</v>
      </c>
      <c r="L99" s="77">
        <f t="shared" si="38"/>
        <v>102</v>
      </c>
      <c r="M99" s="77">
        <f t="shared" si="38"/>
        <v>625.8</v>
      </c>
      <c r="N99" s="77">
        <f t="shared" si="38"/>
        <v>1511.8</v>
      </c>
      <c r="O99" s="77">
        <f t="shared" si="38"/>
        <v>1834.9</v>
      </c>
      <c r="P99" s="77">
        <f t="shared" si="37"/>
        <v>11077.371291</v>
      </c>
    </row>
    <row r="100" spans="1:16" ht="15.75">
      <c r="A100" s="173"/>
      <c r="B100" s="69"/>
      <c r="C100" s="53" t="s">
        <v>18</v>
      </c>
      <c r="D100" s="77">
        <f>D96+D95+D88+D77+D69+D62+D50</f>
        <v>1600.472759</v>
      </c>
      <c r="E100" s="77">
        <f aca="true" t="shared" si="39" ref="E100:O100">E96+E95+E88+E77+E69+E62+E50</f>
        <v>1596.162982</v>
      </c>
      <c r="F100" s="77">
        <f t="shared" si="39"/>
        <v>1253.43555</v>
      </c>
      <c r="G100" s="77">
        <f t="shared" si="39"/>
        <v>759.4</v>
      </c>
      <c r="H100" s="77">
        <f t="shared" si="39"/>
        <v>119</v>
      </c>
      <c r="I100" s="77">
        <f t="shared" si="39"/>
        <v>74</v>
      </c>
      <c r="J100" s="77">
        <f t="shared" si="39"/>
        <v>39</v>
      </c>
      <c r="K100" s="77">
        <f t="shared" si="39"/>
        <v>56</v>
      </c>
      <c r="L100" s="77">
        <f t="shared" si="39"/>
        <v>102</v>
      </c>
      <c r="M100" s="77">
        <f t="shared" si="39"/>
        <v>500.4</v>
      </c>
      <c r="N100" s="77">
        <f t="shared" si="39"/>
        <v>1114.5</v>
      </c>
      <c r="O100" s="77">
        <f t="shared" si="39"/>
        <v>1383.4</v>
      </c>
      <c r="P100" s="77">
        <f t="shared" si="37"/>
        <v>8597.771291</v>
      </c>
    </row>
    <row r="101" spans="1:16" ht="31.5">
      <c r="A101" s="173"/>
      <c r="B101" s="69"/>
      <c r="C101" s="53" t="s">
        <v>31</v>
      </c>
      <c r="D101" s="77">
        <f>D94+D81+D66+D51</f>
        <v>469.5</v>
      </c>
      <c r="E101" s="77">
        <f>E94+E81+E66+E51</f>
        <v>482</v>
      </c>
      <c r="F101" s="77">
        <f>F94+F81+F66+F51</f>
        <v>418.2</v>
      </c>
      <c r="G101" s="77">
        <f>G94+G81+G66+G51</f>
        <v>135.7</v>
      </c>
      <c r="H101" s="77">
        <f>H94+H81+H66+H51</f>
        <v>0</v>
      </c>
      <c r="I101" s="77">
        <f>I94+I81+I66+I51</f>
        <v>0</v>
      </c>
      <c r="J101" s="77">
        <f>J94+J81+J66+J51</f>
        <v>0</v>
      </c>
      <c r="K101" s="77">
        <f>K94+K81+K66+K51</f>
        <v>0</v>
      </c>
      <c r="L101" s="77">
        <f>L94+L81+L66+L51</f>
        <v>0</v>
      </c>
      <c r="M101" s="77">
        <f>M94+M81+M66+M51</f>
        <v>125.4</v>
      </c>
      <c r="N101" s="77">
        <f>N94+N81+N66+N51</f>
        <v>397.3</v>
      </c>
      <c r="O101" s="77">
        <f>O94+O81+O66+O51</f>
        <v>451.5</v>
      </c>
      <c r="P101" s="77">
        <f t="shared" si="37"/>
        <v>2479.6000000000004</v>
      </c>
    </row>
    <row r="102" spans="1:16" ht="31.5">
      <c r="A102" s="173"/>
      <c r="B102" s="69"/>
      <c r="C102" s="53" t="s">
        <v>88</v>
      </c>
      <c r="D102" s="80">
        <f>D92+D52</f>
        <v>498.3</v>
      </c>
      <c r="E102" s="80">
        <f>E92+E52</f>
        <v>505.4</v>
      </c>
      <c r="F102" s="80">
        <f>F92+F52</f>
        <v>506.2</v>
      </c>
      <c r="G102" s="80">
        <f>G92+G52</f>
        <v>494.7</v>
      </c>
      <c r="H102" s="80">
        <f>H92+H52</f>
        <v>479.9</v>
      </c>
      <c r="I102" s="80">
        <f>I92+I52</f>
        <v>482.3</v>
      </c>
      <c r="J102" s="80">
        <f>J92+J52</f>
        <v>476.4</v>
      </c>
      <c r="K102" s="80">
        <f>K92+K52</f>
        <v>478</v>
      </c>
      <c r="L102" s="80">
        <f>L92+L52</f>
        <v>486</v>
      </c>
      <c r="M102" s="80">
        <f>M92+M52</f>
        <v>492</v>
      </c>
      <c r="N102" s="80">
        <f>N92+N52</f>
        <v>506</v>
      </c>
      <c r="O102" s="80">
        <f>O92+O52</f>
        <v>509</v>
      </c>
      <c r="P102" s="77">
        <f t="shared" si="37"/>
        <v>5914.200000000001</v>
      </c>
    </row>
    <row r="103" spans="1:16" ht="47.25">
      <c r="A103" s="173"/>
      <c r="B103" s="69"/>
      <c r="C103" s="53" t="s">
        <v>105</v>
      </c>
      <c r="D103" s="80">
        <f>D84+D22</f>
        <v>166</v>
      </c>
      <c r="E103" s="80">
        <f>E84+E22</f>
        <v>160</v>
      </c>
      <c r="F103" s="80">
        <f>F84+F22</f>
        <v>157</v>
      </c>
      <c r="G103" s="80">
        <f>G84+G22</f>
        <v>72</v>
      </c>
      <c r="H103" s="80">
        <f>H84+H22</f>
        <v>35</v>
      </c>
      <c r="I103" s="80">
        <f>I84+I22</f>
        <v>35</v>
      </c>
      <c r="J103" s="80">
        <f>J84+J22</f>
        <v>35</v>
      </c>
      <c r="K103" s="80">
        <f>K84+K22</f>
        <v>35</v>
      </c>
      <c r="L103" s="80">
        <f>L84+L22</f>
        <v>50</v>
      </c>
      <c r="M103" s="80">
        <f>M84+M22</f>
        <v>154</v>
      </c>
      <c r="N103" s="80">
        <f>N84+N22</f>
        <v>154</v>
      </c>
      <c r="O103" s="80">
        <f>O84+O22</f>
        <v>167</v>
      </c>
      <c r="P103" s="77">
        <f t="shared" si="37"/>
        <v>1220</v>
      </c>
    </row>
    <row r="104" spans="1:16" ht="31.5">
      <c r="A104" s="173"/>
      <c r="B104" s="53" t="s">
        <v>89</v>
      </c>
      <c r="C104" s="53"/>
      <c r="D104" s="77">
        <f>D70+D59+D54</f>
        <v>30.8</v>
      </c>
      <c r="E104" s="77">
        <f>E70+E59+E54</f>
        <v>31.5</v>
      </c>
      <c r="F104" s="77">
        <f>F70+F59+F54</f>
        <v>26.25</v>
      </c>
      <c r="G104" s="77">
        <f>G70+G59+G54</f>
        <v>11.3</v>
      </c>
      <c r="H104" s="77">
        <f>H70+H59+H54</f>
        <v>2.5</v>
      </c>
      <c r="I104" s="77">
        <f>I70+I59+I54</f>
        <v>0.5</v>
      </c>
      <c r="J104" s="77">
        <f>J70+J59+J54</f>
        <v>0.5</v>
      </c>
      <c r="K104" s="77">
        <f>K70+K59+K54</f>
        <v>0.5</v>
      </c>
      <c r="L104" s="77">
        <f>L70+L59+L54</f>
        <v>0.5</v>
      </c>
      <c r="M104" s="77">
        <f>M70+M59+M54</f>
        <v>13.2</v>
      </c>
      <c r="N104" s="77">
        <f>N70+N59+N54</f>
        <v>32.3</v>
      </c>
      <c r="O104" s="77">
        <f>O70+O59+O54</f>
        <v>39.6</v>
      </c>
      <c r="P104" s="77">
        <f t="shared" si="37"/>
        <v>189.45</v>
      </c>
    </row>
    <row r="105" spans="1:16" ht="31.5">
      <c r="A105" s="173"/>
      <c r="B105" s="53" t="s">
        <v>90</v>
      </c>
      <c r="C105" s="110"/>
      <c r="D105" s="77">
        <f>D93+D55</f>
        <v>16</v>
      </c>
      <c r="E105" s="77">
        <f>E93+E55</f>
        <v>15</v>
      </c>
      <c r="F105" s="77">
        <f>F93+F55</f>
        <v>15</v>
      </c>
      <c r="G105" s="77">
        <f>G93+G55</f>
        <v>12</v>
      </c>
      <c r="H105" s="77">
        <f>H93+H55</f>
        <v>12</v>
      </c>
      <c r="I105" s="77">
        <f>I93+I55</f>
        <v>12</v>
      </c>
      <c r="J105" s="77">
        <f>J93+J55</f>
        <v>12</v>
      </c>
      <c r="K105" s="77">
        <f>K93+K55</f>
        <v>12</v>
      </c>
      <c r="L105" s="77">
        <f>L93+L55</f>
        <v>12</v>
      </c>
      <c r="M105" s="77">
        <f>M93+M55</f>
        <v>15</v>
      </c>
      <c r="N105" s="77">
        <f>N93+N55</f>
        <v>15</v>
      </c>
      <c r="O105" s="77">
        <f>O93+O55</f>
        <v>16</v>
      </c>
      <c r="P105" s="77">
        <f t="shared" si="37"/>
        <v>164</v>
      </c>
    </row>
    <row r="106" spans="1:16" ht="15.75">
      <c r="A106" s="111"/>
      <c r="B106" s="112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5"/>
    </row>
    <row r="108" spans="1:17" ht="18.75">
      <c r="A108" s="71"/>
      <c r="B108" s="20" t="s">
        <v>116</v>
      </c>
      <c r="D108" s="20"/>
      <c r="E108" s="16"/>
      <c r="F108" s="16"/>
      <c r="G108" s="16"/>
      <c r="H108" s="16"/>
      <c r="I108" s="16"/>
      <c r="J108" s="16"/>
      <c r="K108" s="16"/>
      <c r="L108" s="16"/>
      <c r="M108" s="30"/>
      <c r="N108" s="30" t="s">
        <v>117</v>
      </c>
      <c r="O108" s="30"/>
      <c r="P108" s="30"/>
      <c r="Q108" s="72"/>
    </row>
  </sheetData>
  <sheetProtection/>
  <mergeCells count="35">
    <mergeCell ref="A16:A23"/>
    <mergeCell ref="C20:C23"/>
    <mergeCell ref="C36:C38"/>
    <mergeCell ref="C56:C59"/>
    <mergeCell ref="A28:A42"/>
    <mergeCell ref="C60:C63"/>
    <mergeCell ref="A24:A27"/>
    <mergeCell ref="A43:A46"/>
    <mergeCell ref="C43:C46"/>
    <mergeCell ref="C12:C15"/>
    <mergeCell ref="A8:A15"/>
    <mergeCell ref="C16:C19"/>
    <mergeCell ref="A47:A54"/>
    <mergeCell ref="A56:A66"/>
    <mergeCell ref="L4:Y4"/>
    <mergeCell ref="B5:P5"/>
    <mergeCell ref="C24:C27"/>
    <mergeCell ref="O6:P6"/>
    <mergeCell ref="C8:C11"/>
    <mergeCell ref="A67:A70"/>
    <mergeCell ref="C67:C70"/>
    <mergeCell ref="C64:C66"/>
    <mergeCell ref="C28:C31"/>
    <mergeCell ref="C32:C35"/>
    <mergeCell ref="C39:C42"/>
    <mergeCell ref="C94:C96"/>
    <mergeCell ref="A97:A105"/>
    <mergeCell ref="C75:C78"/>
    <mergeCell ref="C79:C81"/>
    <mergeCell ref="C86:C89"/>
    <mergeCell ref="C71:C74"/>
    <mergeCell ref="C90:C93"/>
    <mergeCell ref="A86:A93"/>
    <mergeCell ref="A71:A85"/>
    <mergeCell ref="C82:C85"/>
  </mergeCells>
  <printOptions/>
  <pageMargins left="0.6299212598425197" right="0.2362204724409449" top="0.7480314960629921" bottom="0.7480314960629921" header="0.31496062992125984" footer="0.31496062992125984"/>
  <pageSetup fitToHeight="2" horizontalDpi="600" verticalDpi="600" orientation="landscape" paperSize="9" scale="62" r:id="rId1"/>
  <rowBreaks count="2" manualBreakCount="2">
    <brk id="38" max="15" man="1"/>
    <brk id="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view="pageBreakPreview" zoomScale="80" zoomScaleNormal="7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69" sqref="E69:P69"/>
    </sheetView>
  </sheetViews>
  <sheetFormatPr defaultColWidth="9.140625" defaultRowHeight="12.75"/>
  <cols>
    <col min="1" max="1" width="7.57421875" style="0" customWidth="1"/>
    <col min="3" max="3" width="32.00390625" style="0" customWidth="1"/>
    <col min="4" max="4" width="25.140625" style="0" bestFit="1" customWidth="1"/>
    <col min="5" max="5" width="14.7109375" style="0" customWidth="1"/>
    <col min="6" max="6" width="11.8515625" style="0" bestFit="1" customWidth="1"/>
    <col min="7" max="7" width="9.7109375" style="0" customWidth="1"/>
    <col min="8" max="8" width="9.140625" style="0" bestFit="1" customWidth="1"/>
    <col min="9" max="9" width="9.00390625" style="0" customWidth="1"/>
    <col min="10" max="10" width="8.8515625" style="0" customWidth="1"/>
    <col min="11" max="11" width="9.28125" style="0" bestFit="1" customWidth="1"/>
    <col min="12" max="12" width="9.140625" style="0" customWidth="1"/>
    <col min="13" max="13" width="9.7109375" style="0" customWidth="1"/>
    <col min="14" max="14" width="9.57421875" style="0" customWidth="1"/>
    <col min="15" max="15" width="10.8515625" style="0" customWidth="1"/>
    <col min="16" max="16" width="12.140625" style="0" bestFit="1" customWidth="1"/>
    <col min="17" max="17" width="16.140625" style="44" customWidth="1"/>
  </cols>
  <sheetData>
    <row r="1" spans="12:17" ht="18.75">
      <c r="L1" s="1"/>
      <c r="M1" s="12" t="s">
        <v>19</v>
      </c>
      <c r="N1" s="12"/>
      <c r="O1" s="12"/>
      <c r="P1" s="1"/>
      <c r="Q1" s="43"/>
    </row>
    <row r="2" spans="1:17" ht="18.75">
      <c r="A2" s="21"/>
      <c r="B2" s="22"/>
      <c r="C2" s="22"/>
      <c r="D2" s="22"/>
      <c r="E2" s="23"/>
      <c r="F2" s="23"/>
      <c r="G2" s="23"/>
      <c r="H2" s="23"/>
      <c r="I2" s="23"/>
      <c r="J2" s="24"/>
      <c r="K2" s="5"/>
      <c r="L2" s="7"/>
      <c r="M2" s="7" t="s">
        <v>67</v>
      </c>
      <c r="N2" s="7"/>
      <c r="O2" s="7"/>
      <c r="P2" s="1"/>
      <c r="Q2" s="43"/>
    </row>
    <row r="3" spans="1:17" ht="18.75">
      <c r="A3" s="21"/>
      <c r="B3" s="22"/>
      <c r="C3" s="22"/>
      <c r="D3" s="22"/>
      <c r="E3" s="23"/>
      <c r="F3" s="23"/>
      <c r="G3" s="23"/>
      <c r="H3" s="23"/>
      <c r="I3" s="23"/>
      <c r="J3" s="24"/>
      <c r="K3" s="5"/>
      <c r="L3" s="7"/>
      <c r="M3" s="12" t="s">
        <v>112</v>
      </c>
      <c r="N3" s="12"/>
      <c r="O3" s="7"/>
      <c r="P3" s="9"/>
      <c r="Q3" s="43"/>
    </row>
    <row r="4" spans="1:17" ht="18.75">
      <c r="A4" s="25"/>
      <c r="B4" s="188" t="s">
        <v>0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ht="18.75">
      <c r="A5" s="25"/>
      <c r="B5" s="188" t="s">
        <v>92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7" ht="19.5" thickBot="1">
      <c r="A6" s="25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89" t="s">
        <v>20</v>
      </c>
      <c r="Q6" s="189"/>
    </row>
    <row r="7" spans="1:17" ht="16.5" thickBot="1">
      <c r="A7" s="104" t="s">
        <v>78</v>
      </c>
      <c r="B7" s="205" t="str">
        <f>'додаток 1'!B7</f>
        <v>Назва установи </v>
      </c>
      <c r="C7" s="206"/>
      <c r="D7" s="40" t="s">
        <v>23</v>
      </c>
      <c r="E7" s="41" t="s">
        <v>4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1" t="s">
        <v>11</v>
      </c>
      <c r="M7" s="41" t="s">
        <v>12</v>
      </c>
      <c r="N7" s="41" t="s">
        <v>13</v>
      </c>
      <c r="O7" s="41" t="s">
        <v>14</v>
      </c>
      <c r="P7" s="41" t="s">
        <v>15</v>
      </c>
      <c r="Q7" s="45" t="s">
        <v>94</v>
      </c>
    </row>
    <row r="8" spans="1:17" ht="15.75">
      <c r="A8" s="192" t="s">
        <v>16</v>
      </c>
      <c r="B8" s="207" t="s">
        <v>40</v>
      </c>
      <c r="C8" s="207"/>
      <c r="D8" s="42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8"/>
    </row>
    <row r="9" spans="1:17" ht="16.5" customHeight="1">
      <c r="A9" s="192"/>
      <c r="B9" s="193" t="s">
        <v>25</v>
      </c>
      <c r="C9" s="193"/>
      <c r="D9" s="52" t="s">
        <v>24</v>
      </c>
      <c r="E9" s="116">
        <f>E13+E17</f>
        <v>1552</v>
      </c>
      <c r="F9" s="116">
        <f aca="true" t="shared" si="0" ref="F9:P10">F13+F17</f>
        <v>1551</v>
      </c>
      <c r="G9" s="116">
        <f t="shared" si="0"/>
        <v>1480</v>
      </c>
      <c r="H9" s="116">
        <f t="shared" si="0"/>
        <v>1481</v>
      </c>
      <c r="I9" s="116">
        <f t="shared" si="0"/>
        <v>1610</v>
      </c>
      <c r="J9" s="116">
        <f t="shared" si="0"/>
        <v>1561</v>
      </c>
      <c r="K9" s="116">
        <f t="shared" si="0"/>
        <v>1579</v>
      </c>
      <c r="L9" s="116">
        <f t="shared" si="0"/>
        <v>1635</v>
      </c>
      <c r="M9" s="116">
        <f t="shared" si="0"/>
        <v>1589</v>
      </c>
      <c r="N9" s="116">
        <f t="shared" si="0"/>
        <v>1511</v>
      </c>
      <c r="O9" s="116">
        <f t="shared" si="0"/>
        <v>1510</v>
      </c>
      <c r="P9" s="116">
        <f t="shared" si="0"/>
        <v>1469</v>
      </c>
      <c r="Q9" s="77">
        <f>SUM(E9:P9)</f>
        <v>18528</v>
      </c>
    </row>
    <row r="10" spans="1:17" ht="16.5" customHeight="1">
      <c r="A10" s="192"/>
      <c r="B10" s="194" t="s">
        <v>32</v>
      </c>
      <c r="C10" s="194"/>
      <c r="D10" s="52"/>
      <c r="E10" s="116">
        <f>E14+E18</f>
        <v>199</v>
      </c>
      <c r="F10" s="116">
        <f t="shared" si="0"/>
        <v>200</v>
      </c>
      <c r="G10" s="116">
        <f t="shared" si="0"/>
        <v>199</v>
      </c>
      <c r="H10" s="116">
        <f t="shared" si="0"/>
        <v>200</v>
      </c>
      <c r="I10" s="116">
        <f t="shared" si="0"/>
        <v>199</v>
      </c>
      <c r="J10" s="116">
        <f t="shared" si="0"/>
        <v>200</v>
      </c>
      <c r="K10" s="116">
        <f t="shared" si="0"/>
        <v>199</v>
      </c>
      <c r="L10" s="116">
        <f t="shared" si="0"/>
        <v>200</v>
      </c>
      <c r="M10" s="116">
        <f t="shared" si="0"/>
        <v>199</v>
      </c>
      <c r="N10" s="116">
        <f t="shared" si="0"/>
        <v>200</v>
      </c>
      <c r="O10" s="116">
        <f t="shared" si="0"/>
        <v>199</v>
      </c>
      <c r="P10" s="116">
        <f t="shared" si="0"/>
        <v>200</v>
      </c>
      <c r="Q10" s="77">
        <f>SUM(E10:P10)</f>
        <v>2394</v>
      </c>
    </row>
    <row r="11" spans="1:17" ht="15.75">
      <c r="A11" s="192"/>
      <c r="B11" s="194" t="s">
        <v>36</v>
      </c>
      <c r="C11" s="194"/>
      <c r="D11" s="52"/>
      <c r="E11" s="116">
        <f aca="true" t="shared" si="1" ref="E11:P11">E15+E19</f>
        <v>1346</v>
      </c>
      <c r="F11" s="116">
        <f t="shared" si="1"/>
        <v>1344</v>
      </c>
      <c r="G11" s="116">
        <f t="shared" si="1"/>
        <v>1274</v>
      </c>
      <c r="H11" s="116">
        <f t="shared" si="1"/>
        <v>1274</v>
      </c>
      <c r="I11" s="116">
        <f t="shared" si="1"/>
        <v>1404</v>
      </c>
      <c r="J11" s="116">
        <f t="shared" si="1"/>
        <v>1354</v>
      </c>
      <c r="K11" s="116">
        <f t="shared" si="1"/>
        <v>1373</v>
      </c>
      <c r="L11" s="116">
        <f t="shared" si="1"/>
        <v>1428</v>
      </c>
      <c r="M11" s="116">
        <f t="shared" si="1"/>
        <v>1383</v>
      </c>
      <c r="N11" s="116">
        <f t="shared" si="1"/>
        <v>1304</v>
      </c>
      <c r="O11" s="116">
        <f t="shared" si="1"/>
        <v>1304</v>
      </c>
      <c r="P11" s="116">
        <f t="shared" si="1"/>
        <v>1262</v>
      </c>
      <c r="Q11" s="77">
        <f>SUM(E11:P11)</f>
        <v>16050</v>
      </c>
    </row>
    <row r="12" spans="1:17" ht="15.75">
      <c r="A12" s="192"/>
      <c r="B12" s="194" t="s">
        <v>17</v>
      </c>
      <c r="C12" s="194"/>
      <c r="D12" s="52"/>
      <c r="E12" s="116">
        <f aca="true" t="shared" si="2" ref="E12:P12">E16+E20</f>
        <v>7</v>
      </c>
      <c r="F12" s="116">
        <f t="shared" si="2"/>
        <v>7</v>
      </c>
      <c r="G12" s="116">
        <f t="shared" si="2"/>
        <v>7</v>
      </c>
      <c r="H12" s="116">
        <f t="shared" si="2"/>
        <v>7</v>
      </c>
      <c r="I12" s="116">
        <f t="shared" si="2"/>
        <v>7</v>
      </c>
      <c r="J12" s="116">
        <f t="shared" si="2"/>
        <v>7</v>
      </c>
      <c r="K12" s="116">
        <f t="shared" si="2"/>
        <v>7</v>
      </c>
      <c r="L12" s="116">
        <f t="shared" si="2"/>
        <v>7</v>
      </c>
      <c r="M12" s="116">
        <f t="shared" si="2"/>
        <v>7</v>
      </c>
      <c r="N12" s="116">
        <f t="shared" si="2"/>
        <v>7</v>
      </c>
      <c r="O12" s="116">
        <f t="shared" si="2"/>
        <v>7</v>
      </c>
      <c r="P12" s="116">
        <f t="shared" si="2"/>
        <v>7</v>
      </c>
      <c r="Q12" s="77">
        <f>SUM(P12+O12+N12+M12+L12+K12+J12+I12+H12+G12+F12+E12)</f>
        <v>84</v>
      </c>
    </row>
    <row r="13" spans="1:17" ht="20.25" customHeight="1">
      <c r="A13" s="192"/>
      <c r="B13" s="193" t="s">
        <v>26</v>
      </c>
      <c r="C13" s="193"/>
      <c r="D13" s="52" t="s">
        <v>24</v>
      </c>
      <c r="E13" s="116">
        <f>E14+E15+E16</f>
        <v>1037</v>
      </c>
      <c r="F13" s="116">
        <f aca="true" t="shared" si="3" ref="F13:O13">F14+F15+F16</f>
        <v>1038</v>
      </c>
      <c r="G13" s="116">
        <f t="shared" si="3"/>
        <v>967</v>
      </c>
      <c r="H13" s="116">
        <f t="shared" si="3"/>
        <v>968</v>
      </c>
      <c r="I13" s="116">
        <f t="shared" si="3"/>
        <v>1097</v>
      </c>
      <c r="J13" s="116">
        <f t="shared" si="3"/>
        <v>1048</v>
      </c>
      <c r="K13" s="116">
        <f t="shared" si="3"/>
        <v>1066</v>
      </c>
      <c r="L13" s="116">
        <f t="shared" si="3"/>
        <v>1122</v>
      </c>
      <c r="M13" s="116">
        <f t="shared" si="3"/>
        <v>1076</v>
      </c>
      <c r="N13" s="116">
        <f t="shared" si="3"/>
        <v>998</v>
      </c>
      <c r="O13" s="116">
        <f t="shared" si="3"/>
        <v>997</v>
      </c>
      <c r="P13" s="116">
        <f>P14+P15+P16</f>
        <v>956</v>
      </c>
      <c r="Q13" s="77">
        <f aca="true" t="shared" si="4" ref="Q13:Q20">SUM(E13:P13)</f>
        <v>12370</v>
      </c>
    </row>
    <row r="14" spans="1:17" ht="20.25" customHeight="1">
      <c r="A14" s="192"/>
      <c r="B14" s="194" t="s">
        <v>32</v>
      </c>
      <c r="C14" s="194"/>
      <c r="D14" s="52"/>
      <c r="E14" s="116">
        <v>142</v>
      </c>
      <c r="F14" s="116">
        <v>143</v>
      </c>
      <c r="G14" s="116">
        <v>142</v>
      </c>
      <c r="H14" s="116">
        <v>143</v>
      </c>
      <c r="I14" s="116">
        <v>142</v>
      </c>
      <c r="J14" s="116">
        <v>143</v>
      </c>
      <c r="K14" s="116">
        <v>142</v>
      </c>
      <c r="L14" s="116">
        <v>143</v>
      </c>
      <c r="M14" s="116">
        <v>142</v>
      </c>
      <c r="N14" s="116">
        <v>143</v>
      </c>
      <c r="O14" s="116">
        <v>142</v>
      </c>
      <c r="P14" s="116">
        <v>143</v>
      </c>
      <c r="Q14" s="77">
        <f t="shared" si="4"/>
        <v>1710</v>
      </c>
    </row>
    <row r="15" spans="1:19" ht="15.75">
      <c r="A15" s="192"/>
      <c r="B15" s="194" t="s">
        <v>36</v>
      </c>
      <c r="C15" s="194"/>
      <c r="D15" s="52"/>
      <c r="E15" s="116">
        <v>890</v>
      </c>
      <c r="F15" s="116">
        <v>890</v>
      </c>
      <c r="G15" s="116">
        <v>820</v>
      </c>
      <c r="H15" s="116">
        <v>820</v>
      </c>
      <c r="I15" s="116">
        <v>950</v>
      </c>
      <c r="J15" s="116">
        <v>900</v>
      </c>
      <c r="K15" s="116">
        <v>919</v>
      </c>
      <c r="L15" s="116">
        <v>974</v>
      </c>
      <c r="M15" s="116">
        <v>929</v>
      </c>
      <c r="N15" s="116">
        <v>850</v>
      </c>
      <c r="O15" s="116">
        <v>850</v>
      </c>
      <c r="P15" s="116">
        <v>808</v>
      </c>
      <c r="Q15" s="94">
        <f>SUM(E15:P15)</f>
        <v>10600</v>
      </c>
      <c r="R15" s="86"/>
      <c r="S15" s="85"/>
    </row>
    <row r="16" spans="1:17" ht="15.75">
      <c r="A16" s="192"/>
      <c r="B16" s="194" t="s">
        <v>17</v>
      </c>
      <c r="C16" s="194"/>
      <c r="D16" s="52"/>
      <c r="E16" s="128">
        <v>5</v>
      </c>
      <c r="F16" s="128">
        <v>5</v>
      </c>
      <c r="G16" s="128">
        <v>5</v>
      </c>
      <c r="H16" s="128">
        <v>5</v>
      </c>
      <c r="I16" s="128">
        <v>5</v>
      </c>
      <c r="J16" s="128">
        <v>5</v>
      </c>
      <c r="K16" s="128">
        <v>5</v>
      </c>
      <c r="L16" s="128">
        <v>5</v>
      </c>
      <c r="M16" s="128">
        <v>5</v>
      </c>
      <c r="N16" s="128">
        <v>5</v>
      </c>
      <c r="O16" s="128">
        <v>5</v>
      </c>
      <c r="P16" s="128">
        <v>5</v>
      </c>
      <c r="Q16" s="77">
        <f t="shared" si="4"/>
        <v>60</v>
      </c>
    </row>
    <row r="17" spans="1:17" ht="15.75">
      <c r="A17" s="192"/>
      <c r="B17" s="193" t="s">
        <v>85</v>
      </c>
      <c r="C17" s="193"/>
      <c r="D17" s="52" t="s">
        <v>24</v>
      </c>
      <c r="E17" s="128">
        <f>E18+E19+E20</f>
        <v>515</v>
      </c>
      <c r="F17" s="128">
        <f aca="true" t="shared" si="5" ref="F17:P17">F18+F19+F20</f>
        <v>513</v>
      </c>
      <c r="G17" s="128">
        <f t="shared" si="5"/>
        <v>513</v>
      </c>
      <c r="H17" s="128">
        <f t="shared" si="5"/>
        <v>513</v>
      </c>
      <c r="I17" s="128">
        <f t="shared" si="5"/>
        <v>513</v>
      </c>
      <c r="J17" s="128">
        <f t="shared" si="5"/>
        <v>513</v>
      </c>
      <c r="K17" s="128">
        <f t="shared" si="5"/>
        <v>513</v>
      </c>
      <c r="L17" s="128">
        <f t="shared" si="5"/>
        <v>513</v>
      </c>
      <c r="M17" s="128">
        <f t="shared" si="5"/>
        <v>513</v>
      </c>
      <c r="N17" s="128">
        <f t="shared" si="5"/>
        <v>513</v>
      </c>
      <c r="O17" s="128">
        <f t="shared" si="5"/>
        <v>513</v>
      </c>
      <c r="P17" s="128">
        <f t="shared" si="5"/>
        <v>513</v>
      </c>
      <c r="Q17" s="77">
        <f t="shared" si="4"/>
        <v>6158</v>
      </c>
    </row>
    <row r="18" spans="1:17" ht="15.75">
      <c r="A18" s="192"/>
      <c r="B18" s="194" t="s">
        <v>32</v>
      </c>
      <c r="C18" s="194"/>
      <c r="D18" s="52"/>
      <c r="E18" s="116">
        <v>57</v>
      </c>
      <c r="F18" s="116">
        <v>57</v>
      </c>
      <c r="G18" s="116">
        <v>57</v>
      </c>
      <c r="H18" s="116">
        <v>57</v>
      </c>
      <c r="I18" s="116">
        <v>57</v>
      </c>
      <c r="J18" s="116">
        <v>57</v>
      </c>
      <c r="K18" s="116">
        <v>57</v>
      </c>
      <c r="L18" s="116">
        <v>57</v>
      </c>
      <c r="M18" s="116">
        <v>57</v>
      </c>
      <c r="N18" s="116">
        <v>57</v>
      </c>
      <c r="O18" s="116">
        <v>57</v>
      </c>
      <c r="P18" s="116">
        <v>57</v>
      </c>
      <c r="Q18" s="77">
        <f t="shared" si="4"/>
        <v>684</v>
      </c>
    </row>
    <row r="19" spans="1:17" ht="15.75">
      <c r="A19" s="192"/>
      <c r="B19" s="194" t="s">
        <v>36</v>
      </c>
      <c r="C19" s="194"/>
      <c r="D19" s="52"/>
      <c r="E19" s="116">
        <v>456</v>
      </c>
      <c r="F19" s="116">
        <v>454</v>
      </c>
      <c r="G19" s="116">
        <v>454</v>
      </c>
      <c r="H19" s="116">
        <v>454</v>
      </c>
      <c r="I19" s="116">
        <v>454</v>
      </c>
      <c r="J19" s="116">
        <v>454</v>
      </c>
      <c r="K19" s="116">
        <v>454</v>
      </c>
      <c r="L19" s="116">
        <v>454</v>
      </c>
      <c r="M19" s="116">
        <v>454</v>
      </c>
      <c r="N19" s="116">
        <v>454</v>
      </c>
      <c r="O19" s="116">
        <v>454</v>
      </c>
      <c r="P19" s="116">
        <v>454</v>
      </c>
      <c r="Q19" s="77">
        <f t="shared" si="4"/>
        <v>5450</v>
      </c>
    </row>
    <row r="20" spans="1:17" ht="15.75">
      <c r="A20" s="192"/>
      <c r="B20" s="194" t="s">
        <v>17</v>
      </c>
      <c r="C20" s="194"/>
      <c r="D20" s="52"/>
      <c r="E20" s="117">
        <v>2</v>
      </c>
      <c r="F20" s="117">
        <v>2</v>
      </c>
      <c r="G20" s="117">
        <v>2</v>
      </c>
      <c r="H20" s="117">
        <v>2</v>
      </c>
      <c r="I20" s="117">
        <v>2</v>
      </c>
      <c r="J20" s="117">
        <v>2</v>
      </c>
      <c r="K20" s="117">
        <v>2</v>
      </c>
      <c r="L20" s="117">
        <v>2</v>
      </c>
      <c r="M20" s="117">
        <v>2</v>
      </c>
      <c r="N20" s="117">
        <v>2</v>
      </c>
      <c r="O20" s="117">
        <v>2</v>
      </c>
      <c r="P20" s="117">
        <v>2</v>
      </c>
      <c r="Q20" s="77">
        <f t="shared" si="4"/>
        <v>24</v>
      </c>
    </row>
    <row r="21" spans="1:17" ht="15.75" customHeight="1">
      <c r="A21" s="184" t="s">
        <v>68</v>
      </c>
      <c r="B21" s="204" t="s">
        <v>53</v>
      </c>
      <c r="C21" s="204"/>
      <c r="D21" s="52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77"/>
    </row>
    <row r="22" spans="1:17" ht="15.75">
      <c r="A22" s="192"/>
      <c r="B22" s="193" t="s">
        <v>25</v>
      </c>
      <c r="C22" s="193"/>
      <c r="D22" s="52" t="s">
        <v>24</v>
      </c>
      <c r="E22" s="119">
        <f>E23+E24+E25</f>
        <v>1500</v>
      </c>
      <c r="F22" s="119">
        <f aca="true" t="shared" si="6" ref="F22:P22">F23+F24+F25</f>
        <v>1525</v>
      </c>
      <c r="G22" s="119">
        <f t="shared" si="6"/>
        <v>1510</v>
      </c>
      <c r="H22" s="119">
        <f t="shared" si="6"/>
        <v>1347</v>
      </c>
      <c r="I22" s="119">
        <f t="shared" si="6"/>
        <v>1321</v>
      </c>
      <c r="J22" s="119">
        <f t="shared" si="6"/>
        <v>1359</v>
      </c>
      <c r="K22" s="119">
        <f t="shared" si="6"/>
        <v>1366</v>
      </c>
      <c r="L22" s="119">
        <f t="shared" si="6"/>
        <v>1371</v>
      </c>
      <c r="M22" s="119">
        <f t="shared" si="6"/>
        <v>1369</v>
      </c>
      <c r="N22" s="119">
        <f t="shared" si="6"/>
        <v>1464</v>
      </c>
      <c r="O22" s="119">
        <f t="shared" si="6"/>
        <v>1629</v>
      </c>
      <c r="P22" s="119">
        <f t="shared" si="6"/>
        <v>1635</v>
      </c>
      <c r="Q22" s="77">
        <f>SUM(E22:P22)</f>
        <v>17396</v>
      </c>
    </row>
    <row r="23" spans="1:17" ht="15.75">
      <c r="A23" s="192"/>
      <c r="B23" s="194" t="s">
        <v>32</v>
      </c>
      <c r="C23" s="194"/>
      <c r="D23" s="52"/>
      <c r="E23" s="119">
        <f>E27+E31</f>
        <v>317</v>
      </c>
      <c r="F23" s="119">
        <f aca="true" t="shared" si="7" ref="F23:P25">F27+F31</f>
        <v>317</v>
      </c>
      <c r="G23" s="119">
        <f t="shared" si="7"/>
        <v>314</v>
      </c>
      <c r="H23" s="119">
        <f t="shared" si="7"/>
        <v>312</v>
      </c>
      <c r="I23" s="119">
        <f t="shared" si="7"/>
        <v>311</v>
      </c>
      <c r="J23" s="119">
        <f t="shared" si="7"/>
        <v>316</v>
      </c>
      <c r="K23" s="119">
        <f t="shared" si="7"/>
        <v>316</v>
      </c>
      <c r="L23" s="119">
        <f t="shared" si="7"/>
        <v>316</v>
      </c>
      <c r="M23" s="119">
        <f t="shared" si="7"/>
        <v>342</v>
      </c>
      <c r="N23" s="119">
        <f t="shared" si="7"/>
        <v>342</v>
      </c>
      <c r="O23" s="119">
        <f t="shared" si="7"/>
        <v>399</v>
      </c>
      <c r="P23" s="119">
        <f t="shared" si="7"/>
        <v>388</v>
      </c>
      <c r="Q23" s="77">
        <f>SUM(E23:P23)</f>
        <v>3990</v>
      </c>
    </row>
    <row r="24" spans="1:17" ht="15.75">
      <c r="A24" s="192"/>
      <c r="B24" s="194" t="s">
        <v>36</v>
      </c>
      <c r="C24" s="194"/>
      <c r="D24" s="52"/>
      <c r="E24" s="119">
        <f>E28+E32</f>
        <v>1014</v>
      </c>
      <c r="F24" s="119">
        <f t="shared" si="7"/>
        <v>998</v>
      </c>
      <c r="G24" s="119">
        <f t="shared" si="7"/>
        <v>995</v>
      </c>
      <c r="H24" s="119">
        <f t="shared" si="7"/>
        <v>910</v>
      </c>
      <c r="I24" s="119">
        <f t="shared" si="7"/>
        <v>885</v>
      </c>
      <c r="J24" s="119">
        <f t="shared" si="7"/>
        <v>915</v>
      </c>
      <c r="K24" s="119">
        <f t="shared" si="7"/>
        <v>915</v>
      </c>
      <c r="L24" s="119">
        <f t="shared" si="7"/>
        <v>915</v>
      </c>
      <c r="M24" s="119">
        <f t="shared" si="7"/>
        <v>900</v>
      </c>
      <c r="N24" s="119">
        <f t="shared" si="7"/>
        <v>992</v>
      </c>
      <c r="O24" s="119">
        <f t="shared" si="7"/>
        <v>1092</v>
      </c>
      <c r="P24" s="119">
        <f t="shared" si="7"/>
        <v>1105</v>
      </c>
      <c r="Q24" s="77">
        <f>SUM(E24:P24)</f>
        <v>11636</v>
      </c>
    </row>
    <row r="25" spans="1:17" ht="15.75">
      <c r="A25" s="192"/>
      <c r="B25" s="194" t="s">
        <v>17</v>
      </c>
      <c r="C25" s="194"/>
      <c r="D25" s="52"/>
      <c r="E25" s="119">
        <f>E29+E33</f>
        <v>169</v>
      </c>
      <c r="F25" s="119">
        <f t="shared" si="7"/>
        <v>210</v>
      </c>
      <c r="G25" s="119">
        <f t="shared" si="7"/>
        <v>201</v>
      </c>
      <c r="H25" s="119">
        <f t="shared" si="7"/>
        <v>125</v>
      </c>
      <c r="I25" s="119">
        <f t="shared" si="7"/>
        <v>125</v>
      </c>
      <c r="J25" s="119">
        <f t="shared" si="7"/>
        <v>128</v>
      </c>
      <c r="K25" s="119">
        <f t="shared" si="7"/>
        <v>135</v>
      </c>
      <c r="L25" s="119">
        <f t="shared" si="7"/>
        <v>140</v>
      </c>
      <c r="M25" s="119">
        <f t="shared" si="7"/>
        <v>127</v>
      </c>
      <c r="N25" s="119">
        <f t="shared" si="7"/>
        <v>130</v>
      </c>
      <c r="O25" s="119">
        <f t="shared" si="7"/>
        <v>138</v>
      </c>
      <c r="P25" s="119">
        <f t="shared" si="7"/>
        <v>142</v>
      </c>
      <c r="Q25" s="77">
        <f>SUM(P25+O25+N25+M25+L25+K25+J25+I25+H25+G25+F25+E25)</f>
        <v>1770</v>
      </c>
    </row>
    <row r="26" spans="1:17" ht="15.75">
      <c r="A26" s="192"/>
      <c r="B26" s="193" t="s">
        <v>26</v>
      </c>
      <c r="C26" s="193"/>
      <c r="D26" s="52" t="s">
        <v>24</v>
      </c>
      <c r="E26" s="119">
        <f>E27+E28+E29</f>
        <v>1330</v>
      </c>
      <c r="F26" s="119">
        <f aca="true" t="shared" si="8" ref="F26:O26">F27+F28+F29</f>
        <v>1362</v>
      </c>
      <c r="G26" s="119">
        <f t="shared" si="8"/>
        <v>1350</v>
      </c>
      <c r="H26" s="119">
        <f t="shared" si="8"/>
        <v>1275</v>
      </c>
      <c r="I26" s="119">
        <f t="shared" si="8"/>
        <v>1275</v>
      </c>
      <c r="J26" s="119">
        <f t="shared" si="8"/>
        <v>1313</v>
      </c>
      <c r="K26" s="119">
        <f t="shared" si="8"/>
        <v>1320</v>
      </c>
      <c r="L26" s="119">
        <f t="shared" si="8"/>
        <v>1325</v>
      </c>
      <c r="M26" s="119">
        <f t="shared" si="8"/>
        <v>1307</v>
      </c>
      <c r="N26" s="119">
        <f t="shared" si="8"/>
        <v>1307</v>
      </c>
      <c r="O26" s="119">
        <f t="shared" si="8"/>
        <v>1472</v>
      </c>
      <c r="P26" s="119">
        <f>P27+P28+P29</f>
        <v>1464</v>
      </c>
      <c r="Q26" s="77">
        <f aca="true" t="shared" si="9" ref="Q26:Q33">SUM(E26:P26)</f>
        <v>16100</v>
      </c>
    </row>
    <row r="27" spans="1:17" ht="18.75">
      <c r="A27" s="192"/>
      <c r="B27" s="194" t="s">
        <v>32</v>
      </c>
      <c r="C27" s="194"/>
      <c r="D27" s="52"/>
      <c r="E27" s="106">
        <v>315</v>
      </c>
      <c r="F27" s="106">
        <v>315</v>
      </c>
      <c r="G27" s="106">
        <v>312</v>
      </c>
      <c r="H27" s="106">
        <v>310</v>
      </c>
      <c r="I27" s="106">
        <v>310</v>
      </c>
      <c r="J27" s="106">
        <v>315</v>
      </c>
      <c r="K27" s="106">
        <v>315</v>
      </c>
      <c r="L27" s="106">
        <v>315</v>
      </c>
      <c r="M27" s="106">
        <v>340</v>
      </c>
      <c r="N27" s="106">
        <v>340</v>
      </c>
      <c r="O27" s="106">
        <v>397</v>
      </c>
      <c r="P27" s="106">
        <v>386</v>
      </c>
      <c r="Q27" s="77">
        <f t="shared" si="9"/>
        <v>3970</v>
      </c>
    </row>
    <row r="28" spans="1:17" ht="18.75">
      <c r="A28" s="192"/>
      <c r="B28" s="194" t="s">
        <v>36</v>
      </c>
      <c r="C28" s="194"/>
      <c r="D28" s="52"/>
      <c r="E28" s="127">
        <v>860</v>
      </c>
      <c r="F28" s="127">
        <v>850</v>
      </c>
      <c r="G28" s="127">
        <v>850</v>
      </c>
      <c r="H28" s="127">
        <v>850</v>
      </c>
      <c r="I28" s="127">
        <v>850</v>
      </c>
      <c r="J28" s="127">
        <v>880</v>
      </c>
      <c r="K28" s="127">
        <v>880</v>
      </c>
      <c r="L28" s="127">
        <v>880</v>
      </c>
      <c r="M28" s="127">
        <v>850</v>
      </c>
      <c r="N28" s="127">
        <v>850</v>
      </c>
      <c r="O28" s="127">
        <v>950</v>
      </c>
      <c r="P28" s="127">
        <v>950</v>
      </c>
      <c r="Q28" s="77">
        <f t="shared" si="9"/>
        <v>10500</v>
      </c>
    </row>
    <row r="29" spans="1:17" ht="18.75">
      <c r="A29" s="192"/>
      <c r="B29" s="194" t="s">
        <v>17</v>
      </c>
      <c r="C29" s="194"/>
      <c r="D29" s="52"/>
      <c r="E29" s="127">
        <v>155</v>
      </c>
      <c r="F29" s="127">
        <v>197</v>
      </c>
      <c r="G29" s="127">
        <v>188</v>
      </c>
      <c r="H29" s="127">
        <v>115</v>
      </c>
      <c r="I29" s="127">
        <v>115</v>
      </c>
      <c r="J29" s="127">
        <v>118</v>
      </c>
      <c r="K29" s="127">
        <v>125</v>
      </c>
      <c r="L29" s="127">
        <v>130</v>
      </c>
      <c r="M29" s="127">
        <v>117</v>
      </c>
      <c r="N29" s="127">
        <v>117</v>
      </c>
      <c r="O29" s="127">
        <v>125</v>
      </c>
      <c r="P29" s="127">
        <v>128</v>
      </c>
      <c r="Q29" s="77">
        <f t="shared" si="9"/>
        <v>1630</v>
      </c>
    </row>
    <row r="30" spans="1:17" ht="18.75">
      <c r="A30" s="145"/>
      <c r="B30" s="193" t="s">
        <v>103</v>
      </c>
      <c r="C30" s="193"/>
      <c r="D30" s="52" t="s">
        <v>24</v>
      </c>
      <c r="E30" s="127">
        <f>E31+E32+E33</f>
        <v>170</v>
      </c>
      <c r="F30" s="127">
        <f aca="true" t="shared" si="10" ref="F30:P30">F31+F32+F33</f>
        <v>163</v>
      </c>
      <c r="G30" s="127">
        <f t="shared" si="10"/>
        <v>160</v>
      </c>
      <c r="H30" s="127">
        <f t="shared" si="10"/>
        <v>72</v>
      </c>
      <c r="I30" s="127">
        <f t="shared" si="10"/>
        <v>46</v>
      </c>
      <c r="J30" s="127">
        <f t="shared" si="10"/>
        <v>46</v>
      </c>
      <c r="K30" s="127">
        <f t="shared" si="10"/>
        <v>46</v>
      </c>
      <c r="L30" s="127">
        <f t="shared" si="10"/>
        <v>46</v>
      </c>
      <c r="M30" s="127">
        <f t="shared" si="10"/>
        <v>62</v>
      </c>
      <c r="N30" s="127">
        <f t="shared" si="10"/>
        <v>157</v>
      </c>
      <c r="O30" s="127">
        <f t="shared" si="10"/>
        <v>157</v>
      </c>
      <c r="P30" s="127">
        <f t="shared" si="10"/>
        <v>171</v>
      </c>
      <c r="Q30" s="77">
        <f t="shared" si="9"/>
        <v>1296</v>
      </c>
    </row>
    <row r="31" spans="1:17" ht="18.75">
      <c r="A31" s="145"/>
      <c r="B31" s="194" t="s">
        <v>32</v>
      </c>
      <c r="C31" s="194"/>
      <c r="D31" s="52"/>
      <c r="E31" s="127">
        <v>2</v>
      </c>
      <c r="F31" s="127">
        <v>2</v>
      </c>
      <c r="G31" s="127">
        <v>2</v>
      </c>
      <c r="H31" s="127">
        <v>2</v>
      </c>
      <c r="I31" s="127">
        <v>1</v>
      </c>
      <c r="J31" s="127">
        <v>1</v>
      </c>
      <c r="K31" s="127">
        <v>1</v>
      </c>
      <c r="L31" s="127">
        <v>1</v>
      </c>
      <c r="M31" s="127">
        <v>2</v>
      </c>
      <c r="N31" s="127">
        <v>2</v>
      </c>
      <c r="O31" s="127">
        <v>2</v>
      </c>
      <c r="P31" s="127">
        <v>2</v>
      </c>
      <c r="Q31" s="77">
        <f t="shared" si="9"/>
        <v>20</v>
      </c>
    </row>
    <row r="32" spans="1:17" ht="18.75">
      <c r="A32" s="145"/>
      <c r="B32" s="194" t="s">
        <v>36</v>
      </c>
      <c r="C32" s="194"/>
      <c r="D32" s="52"/>
      <c r="E32" s="127">
        <v>154</v>
      </c>
      <c r="F32" s="127">
        <v>148</v>
      </c>
      <c r="G32" s="127">
        <v>145</v>
      </c>
      <c r="H32" s="127">
        <v>60</v>
      </c>
      <c r="I32" s="127">
        <v>35</v>
      </c>
      <c r="J32" s="127">
        <v>35</v>
      </c>
      <c r="K32" s="127">
        <v>35</v>
      </c>
      <c r="L32" s="127">
        <v>35</v>
      </c>
      <c r="M32" s="127">
        <v>50</v>
      </c>
      <c r="N32" s="127">
        <v>142</v>
      </c>
      <c r="O32" s="127">
        <v>142</v>
      </c>
      <c r="P32" s="127">
        <v>155</v>
      </c>
      <c r="Q32" s="77">
        <f t="shared" si="9"/>
        <v>1136</v>
      </c>
    </row>
    <row r="33" spans="1:17" ht="18.75">
      <c r="A33" s="145"/>
      <c r="B33" s="194" t="s">
        <v>17</v>
      </c>
      <c r="C33" s="194"/>
      <c r="D33" s="52"/>
      <c r="E33" s="127">
        <v>14</v>
      </c>
      <c r="F33" s="127">
        <v>13</v>
      </c>
      <c r="G33" s="127">
        <v>13</v>
      </c>
      <c r="H33" s="127">
        <v>10</v>
      </c>
      <c r="I33" s="127">
        <v>10</v>
      </c>
      <c r="J33" s="127">
        <v>10</v>
      </c>
      <c r="K33" s="127">
        <v>10</v>
      </c>
      <c r="L33" s="127">
        <v>10</v>
      </c>
      <c r="M33" s="127">
        <v>10</v>
      </c>
      <c r="N33" s="127">
        <v>13</v>
      </c>
      <c r="O33" s="127">
        <v>13</v>
      </c>
      <c r="P33" s="127">
        <v>14</v>
      </c>
      <c r="Q33" s="77">
        <f t="shared" si="9"/>
        <v>140</v>
      </c>
    </row>
    <row r="34" spans="1:17" ht="15.75">
      <c r="A34" s="192" t="s">
        <v>69</v>
      </c>
      <c r="B34" s="208" t="s">
        <v>52</v>
      </c>
      <c r="C34" s="208"/>
      <c r="D34" s="52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77"/>
    </row>
    <row r="35" spans="1:17" ht="15.75">
      <c r="A35" s="192"/>
      <c r="B35" s="193" t="s">
        <v>25</v>
      </c>
      <c r="C35" s="193"/>
      <c r="D35" s="52" t="s">
        <v>24</v>
      </c>
      <c r="E35" s="120">
        <f>E36+E37+E38</f>
        <v>3275</v>
      </c>
      <c r="F35" s="120">
        <f aca="true" t="shared" si="11" ref="F35:P35">F36+F37+F38</f>
        <v>3032</v>
      </c>
      <c r="G35" s="120">
        <f t="shared" si="11"/>
        <v>2571.5</v>
      </c>
      <c r="H35" s="120">
        <f t="shared" si="11"/>
        <v>2569.5</v>
      </c>
      <c r="I35" s="120">
        <f t="shared" si="11"/>
        <v>2228.5</v>
      </c>
      <c r="J35" s="120">
        <f t="shared" si="11"/>
        <v>2726</v>
      </c>
      <c r="K35" s="120">
        <f t="shared" si="11"/>
        <v>2723.5</v>
      </c>
      <c r="L35" s="120">
        <f t="shared" si="11"/>
        <v>2388</v>
      </c>
      <c r="M35" s="120">
        <f t="shared" si="11"/>
        <v>2462</v>
      </c>
      <c r="N35" s="120">
        <f t="shared" si="11"/>
        <v>2545</v>
      </c>
      <c r="O35" s="120">
        <f t="shared" si="11"/>
        <v>2743</v>
      </c>
      <c r="P35" s="120">
        <f t="shared" si="11"/>
        <v>3179.5</v>
      </c>
      <c r="Q35" s="77">
        <f>SUM(E35:P35)</f>
        <v>32443.5</v>
      </c>
    </row>
    <row r="36" spans="1:17" ht="15.75">
      <c r="A36" s="192"/>
      <c r="B36" s="194" t="s">
        <v>32</v>
      </c>
      <c r="C36" s="194"/>
      <c r="D36" s="52"/>
      <c r="E36" s="120">
        <f>E40</f>
        <v>867</v>
      </c>
      <c r="F36" s="120">
        <f aca="true" t="shared" si="12" ref="F36:P36">F40</f>
        <v>922</v>
      </c>
      <c r="G36" s="120">
        <f t="shared" si="12"/>
        <v>647.5</v>
      </c>
      <c r="H36" s="120">
        <f t="shared" si="12"/>
        <v>657.5</v>
      </c>
      <c r="I36" s="120">
        <f t="shared" si="12"/>
        <v>604.5</v>
      </c>
      <c r="J36" s="120">
        <f t="shared" si="12"/>
        <v>926</v>
      </c>
      <c r="K36" s="120">
        <f t="shared" si="12"/>
        <v>912.5</v>
      </c>
      <c r="L36" s="120">
        <f t="shared" si="12"/>
        <v>663</v>
      </c>
      <c r="M36" s="120">
        <f t="shared" si="12"/>
        <v>737</v>
      </c>
      <c r="N36" s="120">
        <f t="shared" si="12"/>
        <v>720</v>
      </c>
      <c r="O36" s="120">
        <f t="shared" si="12"/>
        <v>718</v>
      </c>
      <c r="P36" s="120">
        <f t="shared" si="12"/>
        <v>854.5</v>
      </c>
      <c r="Q36" s="77">
        <f>SUM(E36:P36)</f>
        <v>9229.5</v>
      </c>
    </row>
    <row r="37" spans="1:17" ht="15.75">
      <c r="A37" s="192"/>
      <c r="B37" s="194" t="s">
        <v>36</v>
      </c>
      <c r="C37" s="194"/>
      <c r="D37" s="52"/>
      <c r="E37" s="120">
        <f aca="true" t="shared" si="13" ref="E37:P37">E41</f>
        <v>2400</v>
      </c>
      <c r="F37" s="120">
        <f t="shared" si="13"/>
        <v>2100</v>
      </c>
      <c r="G37" s="120">
        <f t="shared" si="13"/>
        <v>1900</v>
      </c>
      <c r="H37" s="120">
        <f t="shared" si="13"/>
        <v>1900</v>
      </c>
      <c r="I37" s="120">
        <f t="shared" si="13"/>
        <v>1600</v>
      </c>
      <c r="J37" s="120">
        <f t="shared" si="13"/>
        <v>1800</v>
      </c>
      <c r="K37" s="120">
        <f t="shared" si="13"/>
        <v>1800</v>
      </c>
      <c r="L37" s="120">
        <f t="shared" si="13"/>
        <v>1700</v>
      </c>
      <c r="M37" s="120">
        <f t="shared" si="13"/>
        <v>1700</v>
      </c>
      <c r="N37" s="120">
        <f t="shared" si="13"/>
        <v>1800</v>
      </c>
      <c r="O37" s="120">
        <f t="shared" si="13"/>
        <v>2000</v>
      </c>
      <c r="P37" s="120">
        <f t="shared" si="13"/>
        <v>2300</v>
      </c>
      <c r="Q37" s="77">
        <f>SUM(E37:P37)</f>
        <v>23000</v>
      </c>
    </row>
    <row r="38" spans="1:17" ht="15.75">
      <c r="A38" s="192"/>
      <c r="B38" s="194" t="s">
        <v>17</v>
      </c>
      <c r="C38" s="194"/>
      <c r="D38" s="52"/>
      <c r="E38" s="120">
        <f aca="true" t="shared" si="14" ref="E38:P38">E42</f>
        <v>8</v>
      </c>
      <c r="F38" s="120">
        <f t="shared" si="14"/>
        <v>10</v>
      </c>
      <c r="G38" s="120">
        <f t="shared" si="14"/>
        <v>24</v>
      </c>
      <c r="H38" s="120">
        <f t="shared" si="14"/>
        <v>12</v>
      </c>
      <c r="I38" s="120">
        <f t="shared" si="14"/>
        <v>24</v>
      </c>
      <c r="J38" s="120">
        <f t="shared" si="14"/>
        <v>0</v>
      </c>
      <c r="K38" s="120">
        <f t="shared" si="14"/>
        <v>11</v>
      </c>
      <c r="L38" s="120">
        <f t="shared" si="14"/>
        <v>25</v>
      </c>
      <c r="M38" s="120">
        <f t="shared" si="14"/>
        <v>25</v>
      </c>
      <c r="N38" s="120">
        <f t="shared" si="14"/>
        <v>25</v>
      </c>
      <c r="O38" s="120">
        <f t="shared" si="14"/>
        <v>25</v>
      </c>
      <c r="P38" s="120">
        <f t="shared" si="14"/>
        <v>25</v>
      </c>
      <c r="Q38" s="77">
        <f>SUM(P38+O38+N38+M38+L38+K38+J38+I38+H38+G38+F38+E38)</f>
        <v>214</v>
      </c>
    </row>
    <row r="39" spans="1:17" ht="15.75">
      <c r="A39" s="192"/>
      <c r="B39" s="193" t="s">
        <v>26</v>
      </c>
      <c r="C39" s="193"/>
      <c r="D39" s="52" t="s">
        <v>24</v>
      </c>
      <c r="E39" s="120">
        <f>E40+E41+E42</f>
        <v>3275</v>
      </c>
      <c r="F39" s="120">
        <f aca="true" t="shared" si="15" ref="F39:O39">F40+F41+F42</f>
        <v>3032</v>
      </c>
      <c r="G39" s="120">
        <f t="shared" si="15"/>
        <v>2571.5</v>
      </c>
      <c r="H39" s="120">
        <f t="shared" si="15"/>
        <v>2569.5</v>
      </c>
      <c r="I39" s="120">
        <f t="shared" si="15"/>
        <v>2228.5</v>
      </c>
      <c r="J39" s="120">
        <f t="shared" si="15"/>
        <v>2726</v>
      </c>
      <c r="K39" s="120">
        <f t="shared" si="15"/>
        <v>2723.5</v>
      </c>
      <c r="L39" s="120">
        <f t="shared" si="15"/>
        <v>2388</v>
      </c>
      <c r="M39" s="120">
        <f t="shared" si="15"/>
        <v>2462</v>
      </c>
      <c r="N39" s="120">
        <f t="shared" si="15"/>
        <v>2545</v>
      </c>
      <c r="O39" s="120">
        <f t="shared" si="15"/>
        <v>2743</v>
      </c>
      <c r="P39" s="120">
        <f>P40+P41+P42</f>
        <v>3179.5</v>
      </c>
      <c r="Q39" s="77">
        <f>SUM(E39:P39)</f>
        <v>32443.5</v>
      </c>
    </row>
    <row r="40" spans="1:17" ht="15.75">
      <c r="A40" s="192"/>
      <c r="B40" s="194" t="s">
        <v>32</v>
      </c>
      <c r="C40" s="194"/>
      <c r="D40" s="52"/>
      <c r="E40" s="120">
        <v>867</v>
      </c>
      <c r="F40" s="120">
        <v>922</v>
      </c>
      <c r="G40" s="120">
        <v>647.5</v>
      </c>
      <c r="H40" s="120">
        <v>657.5</v>
      </c>
      <c r="I40" s="120">
        <v>604.5</v>
      </c>
      <c r="J40" s="120">
        <v>926</v>
      </c>
      <c r="K40" s="120">
        <v>912.5</v>
      </c>
      <c r="L40" s="120">
        <v>663</v>
      </c>
      <c r="M40" s="120">
        <v>737</v>
      </c>
      <c r="N40" s="120">
        <v>720</v>
      </c>
      <c r="O40" s="120">
        <v>718</v>
      </c>
      <c r="P40" s="120">
        <v>854.5</v>
      </c>
      <c r="Q40" s="77">
        <f>SUM(E40:P40)</f>
        <v>9229.5</v>
      </c>
    </row>
    <row r="41" spans="1:17" ht="15.75">
      <c r="A41" s="192"/>
      <c r="B41" s="194" t="s">
        <v>36</v>
      </c>
      <c r="C41" s="194"/>
      <c r="D41" s="52"/>
      <c r="E41" s="128">
        <v>2400</v>
      </c>
      <c r="F41" s="128">
        <v>2100</v>
      </c>
      <c r="G41" s="128">
        <v>1900</v>
      </c>
      <c r="H41" s="128">
        <v>1900</v>
      </c>
      <c r="I41" s="128">
        <v>1600</v>
      </c>
      <c r="J41" s="128">
        <v>1800</v>
      </c>
      <c r="K41" s="128">
        <v>1800</v>
      </c>
      <c r="L41" s="128">
        <v>1700</v>
      </c>
      <c r="M41" s="128">
        <v>1700</v>
      </c>
      <c r="N41" s="128">
        <v>1800</v>
      </c>
      <c r="O41" s="128">
        <v>2000</v>
      </c>
      <c r="P41" s="128">
        <v>2300</v>
      </c>
      <c r="Q41" s="77">
        <f>SUM(E41:P41)</f>
        <v>23000</v>
      </c>
    </row>
    <row r="42" spans="1:17" ht="15.75">
      <c r="A42" s="192"/>
      <c r="B42" s="194" t="s">
        <v>17</v>
      </c>
      <c r="C42" s="194"/>
      <c r="D42" s="52"/>
      <c r="E42" s="128">
        <v>8</v>
      </c>
      <c r="F42" s="128">
        <v>10</v>
      </c>
      <c r="G42" s="128">
        <v>24</v>
      </c>
      <c r="H42" s="128">
        <v>12</v>
      </c>
      <c r="I42" s="128">
        <v>24</v>
      </c>
      <c r="J42" s="128">
        <v>0</v>
      </c>
      <c r="K42" s="128">
        <v>11</v>
      </c>
      <c r="L42" s="128">
        <v>25</v>
      </c>
      <c r="M42" s="128">
        <v>25</v>
      </c>
      <c r="N42" s="128">
        <v>25</v>
      </c>
      <c r="O42" s="128">
        <v>25</v>
      </c>
      <c r="P42" s="128">
        <v>25</v>
      </c>
      <c r="Q42" s="77">
        <f>SUM(E42:P42)</f>
        <v>214</v>
      </c>
    </row>
    <row r="43" spans="1:17" ht="31.5" customHeight="1">
      <c r="A43" s="192" t="s">
        <v>70</v>
      </c>
      <c r="B43" s="203" t="s">
        <v>42</v>
      </c>
      <c r="C43" s="203"/>
      <c r="D43" s="52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77"/>
    </row>
    <row r="44" spans="1:17" ht="15.75">
      <c r="A44" s="192"/>
      <c r="B44" s="193" t="s">
        <v>25</v>
      </c>
      <c r="C44" s="193"/>
      <c r="D44" s="52" t="s">
        <v>24</v>
      </c>
      <c r="E44" s="119">
        <f>E45+E46+E47</f>
        <v>1306</v>
      </c>
      <c r="F44" s="119">
        <f aca="true" t="shared" si="16" ref="F44:P44">F45+F46+F47</f>
        <v>1677</v>
      </c>
      <c r="G44" s="119">
        <f t="shared" si="16"/>
        <v>1529</v>
      </c>
      <c r="H44" s="119">
        <f t="shared" si="16"/>
        <v>1454</v>
      </c>
      <c r="I44" s="119">
        <f t="shared" si="16"/>
        <v>1207</v>
      </c>
      <c r="J44" s="119">
        <f t="shared" si="16"/>
        <v>1039</v>
      </c>
      <c r="K44" s="119">
        <f t="shared" si="16"/>
        <v>1315</v>
      </c>
      <c r="L44" s="119">
        <f t="shared" si="16"/>
        <v>1200</v>
      </c>
      <c r="M44" s="119">
        <f t="shared" si="16"/>
        <v>1386</v>
      </c>
      <c r="N44" s="119">
        <f t="shared" si="16"/>
        <v>1608</v>
      </c>
      <c r="O44" s="119">
        <f t="shared" si="16"/>
        <v>1752</v>
      </c>
      <c r="P44" s="119">
        <f t="shared" si="16"/>
        <v>1817</v>
      </c>
      <c r="Q44" s="77">
        <f aca="true" t="shared" si="17" ref="Q44:Q55">SUM(E44:P44)</f>
        <v>17290</v>
      </c>
    </row>
    <row r="45" spans="1:17" ht="15.75">
      <c r="A45" s="192"/>
      <c r="B45" s="194" t="s">
        <v>32</v>
      </c>
      <c r="C45" s="194"/>
      <c r="D45" s="52"/>
      <c r="E45" s="119">
        <f>E49+E53</f>
        <v>171</v>
      </c>
      <c r="F45" s="119">
        <f aca="true" t="shared" si="18" ref="F45:P47">F49+F53</f>
        <v>151</v>
      </c>
      <c r="G45" s="119">
        <f t="shared" si="18"/>
        <v>180</v>
      </c>
      <c r="H45" s="119">
        <f t="shared" si="18"/>
        <v>102</v>
      </c>
      <c r="I45" s="119">
        <f t="shared" si="18"/>
        <v>100</v>
      </c>
      <c r="J45" s="119">
        <f t="shared" si="18"/>
        <v>100</v>
      </c>
      <c r="K45" s="119">
        <f t="shared" si="18"/>
        <v>100</v>
      </c>
      <c r="L45" s="119">
        <f t="shared" si="18"/>
        <v>100</v>
      </c>
      <c r="M45" s="119">
        <f t="shared" si="18"/>
        <v>130</v>
      </c>
      <c r="N45" s="119">
        <f t="shared" si="18"/>
        <v>145</v>
      </c>
      <c r="O45" s="119">
        <f t="shared" si="18"/>
        <v>150</v>
      </c>
      <c r="P45" s="119">
        <f t="shared" si="18"/>
        <v>170</v>
      </c>
      <c r="Q45" s="77">
        <f t="shared" si="17"/>
        <v>1599</v>
      </c>
    </row>
    <row r="46" spans="1:17" ht="15.75">
      <c r="A46" s="192"/>
      <c r="B46" s="194" t="s">
        <v>36</v>
      </c>
      <c r="C46" s="194"/>
      <c r="D46" s="52"/>
      <c r="E46" s="119">
        <f>E50+E54</f>
        <v>1135</v>
      </c>
      <c r="F46" s="119">
        <f t="shared" si="18"/>
        <v>1526</v>
      </c>
      <c r="G46" s="119">
        <f t="shared" si="18"/>
        <v>1349</v>
      </c>
      <c r="H46" s="119">
        <f t="shared" si="18"/>
        <v>1352</v>
      </c>
      <c r="I46" s="119">
        <f t="shared" si="18"/>
        <v>1107</v>
      </c>
      <c r="J46" s="119">
        <f t="shared" si="18"/>
        <v>939</v>
      </c>
      <c r="K46" s="119">
        <f t="shared" si="18"/>
        <v>1215</v>
      </c>
      <c r="L46" s="119">
        <f t="shared" si="18"/>
        <v>1100</v>
      </c>
      <c r="M46" s="119">
        <f t="shared" si="18"/>
        <v>1256</v>
      </c>
      <c r="N46" s="119">
        <f t="shared" si="18"/>
        <v>1463</v>
      </c>
      <c r="O46" s="119">
        <f t="shared" si="18"/>
        <v>1602</v>
      </c>
      <c r="P46" s="119">
        <f t="shared" si="18"/>
        <v>1647</v>
      </c>
      <c r="Q46" s="77">
        <f t="shared" si="17"/>
        <v>15691</v>
      </c>
    </row>
    <row r="47" spans="1:17" ht="15.75">
      <c r="A47" s="192"/>
      <c r="B47" s="194" t="s">
        <v>17</v>
      </c>
      <c r="C47" s="194"/>
      <c r="D47" s="52"/>
      <c r="E47" s="119">
        <f>E51+E55</f>
        <v>0</v>
      </c>
      <c r="F47" s="119">
        <f t="shared" si="18"/>
        <v>0</v>
      </c>
      <c r="G47" s="119">
        <f t="shared" si="18"/>
        <v>0</v>
      </c>
      <c r="H47" s="119">
        <f t="shared" si="18"/>
        <v>0</v>
      </c>
      <c r="I47" s="119">
        <f t="shared" si="18"/>
        <v>0</v>
      </c>
      <c r="J47" s="119">
        <f t="shared" si="18"/>
        <v>0</v>
      </c>
      <c r="K47" s="119">
        <f t="shared" si="18"/>
        <v>0</v>
      </c>
      <c r="L47" s="119">
        <f t="shared" si="18"/>
        <v>0</v>
      </c>
      <c r="M47" s="119">
        <f t="shared" si="18"/>
        <v>0</v>
      </c>
      <c r="N47" s="119">
        <f t="shared" si="18"/>
        <v>0</v>
      </c>
      <c r="O47" s="119">
        <f t="shared" si="18"/>
        <v>0</v>
      </c>
      <c r="P47" s="119">
        <f t="shared" si="18"/>
        <v>0</v>
      </c>
      <c r="Q47" s="77">
        <f t="shared" si="17"/>
        <v>0</v>
      </c>
    </row>
    <row r="48" spans="1:17" ht="15.75">
      <c r="A48" s="192"/>
      <c r="B48" s="193" t="s">
        <v>26</v>
      </c>
      <c r="C48" s="193"/>
      <c r="D48" s="52" t="s">
        <v>24</v>
      </c>
      <c r="E48" s="119">
        <f>E49+E50+E51</f>
        <v>1266</v>
      </c>
      <c r="F48" s="119">
        <f aca="true" t="shared" si="19" ref="F48:O48">F49+F50+F51</f>
        <v>1637</v>
      </c>
      <c r="G48" s="119">
        <f t="shared" si="19"/>
        <v>1489</v>
      </c>
      <c r="H48" s="119">
        <f t="shared" si="19"/>
        <v>1424</v>
      </c>
      <c r="I48" s="119">
        <f t="shared" si="19"/>
        <v>1187</v>
      </c>
      <c r="J48" s="119">
        <f t="shared" si="19"/>
        <v>1019</v>
      </c>
      <c r="K48" s="119">
        <f t="shared" si="19"/>
        <v>1295</v>
      </c>
      <c r="L48" s="119">
        <f t="shared" si="19"/>
        <v>1180</v>
      </c>
      <c r="M48" s="119">
        <f t="shared" si="19"/>
        <v>1366</v>
      </c>
      <c r="N48" s="119">
        <f t="shared" si="19"/>
        <v>1582</v>
      </c>
      <c r="O48" s="119">
        <f t="shared" si="19"/>
        <v>1712</v>
      </c>
      <c r="P48" s="119">
        <f>P49+P50+P51</f>
        <v>1777</v>
      </c>
      <c r="Q48" s="77">
        <f t="shared" si="17"/>
        <v>16934</v>
      </c>
    </row>
    <row r="49" spans="1:17" ht="15.75">
      <c r="A49" s="192"/>
      <c r="B49" s="194" t="s">
        <v>32</v>
      </c>
      <c r="C49" s="194"/>
      <c r="D49" s="52"/>
      <c r="E49" s="119">
        <v>171</v>
      </c>
      <c r="F49" s="119">
        <v>151</v>
      </c>
      <c r="G49" s="119">
        <v>180</v>
      </c>
      <c r="H49" s="119">
        <v>102</v>
      </c>
      <c r="I49" s="119">
        <v>100</v>
      </c>
      <c r="J49" s="119">
        <v>100</v>
      </c>
      <c r="K49" s="119">
        <v>100</v>
      </c>
      <c r="L49" s="119">
        <v>100</v>
      </c>
      <c r="M49" s="119">
        <v>130</v>
      </c>
      <c r="N49" s="119">
        <v>145</v>
      </c>
      <c r="O49" s="119">
        <v>150</v>
      </c>
      <c r="P49" s="119">
        <v>170</v>
      </c>
      <c r="Q49" s="77">
        <f t="shared" si="17"/>
        <v>1599</v>
      </c>
    </row>
    <row r="50" spans="1:17" ht="15.75">
      <c r="A50" s="192"/>
      <c r="B50" s="194" t="s">
        <v>36</v>
      </c>
      <c r="C50" s="194"/>
      <c r="D50" s="52"/>
      <c r="E50" s="128">
        <v>1095</v>
      </c>
      <c r="F50" s="128">
        <v>1486</v>
      </c>
      <c r="G50" s="128">
        <v>1309</v>
      </c>
      <c r="H50" s="128">
        <v>1322</v>
      </c>
      <c r="I50" s="128">
        <v>1087</v>
      </c>
      <c r="J50" s="128">
        <v>919</v>
      </c>
      <c r="K50" s="128">
        <v>1195</v>
      </c>
      <c r="L50" s="128">
        <v>1080</v>
      </c>
      <c r="M50" s="128">
        <v>1236</v>
      </c>
      <c r="N50" s="128">
        <v>1437</v>
      </c>
      <c r="O50" s="128">
        <v>1562</v>
      </c>
      <c r="P50" s="128">
        <v>1607</v>
      </c>
      <c r="Q50" s="77">
        <f t="shared" si="17"/>
        <v>15335</v>
      </c>
    </row>
    <row r="51" spans="1:17" ht="15.75">
      <c r="A51" s="192"/>
      <c r="B51" s="194" t="s">
        <v>17</v>
      </c>
      <c r="C51" s="194"/>
      <c r="D51" s="52"/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77">
        <f t="shared" si="17"/>
        <v>0</v>
      </c>
    </row>
    <row r="52" spans="1:17" ht="15.75" customHeight="1">
      <c r="A52" s="192"/>
      <c r="B52" s="193" t="s">
        <v>85</v>
      </c>
      <c r="C52" s="193"/>
      <c r="D52" s="52" t="s">
        <v>24</v>
      </c>
      <c r="E52" s="119">
        <f>E53+E54+E55</f>
        <v>40</v>
      </c>
      <c r="F52" s="119">
        <f aca="true" t="shared" si="20" ref="F52:O52">F53+F54+F55</f>
        <v>40</v>
      </c>
      <c r="G52" s="119">
        <f t="shared" si="20"/>
        <v>40</v>
      </c>
      <c r="H52" s="119">
        <f t="shared" si="20"/>
        <v>30</v>
      </c>
      <c r="I52" s="119">
        <f t="shared" si="20"/>
        <v>20</v>
      </c>
      <c r="J52" s="119">
        <f t="shared" si="20"/>
        <v>20</v>
      </c>
      <c r="K52" s="119">
        <f t="shared" si="20"/>
        <v>20</v>
      </c>
      <c r="L52" s="119">
        <f t="shared" si="20"/>
        <v>20</v>
      </c>
      <c r="M52" s="119">
        <f t="shared" si="20"/>
        <v>20</v>
      </c>
      <c r="N52" s="119">
        <f t="shared" si="20"/>
        <v>26</v>
      </c>
      <c r="O52" s="119">
        <f t="shared" si="20"/>
        <v>40</v>
      </c>
      <c r="P52" s="119">
        <f>P53+P54+P55</f>
        <v>40</v>
      </c>
      <c r="Q52" s="77">
        <f t="shared" si="17"/>
        <v>356</v>
      </c>
    </row>
    <row r="53" spans="1:17" ht="15.75">
      <c r="A53" s="192"/>
      <c r="B53" s="194" t="s">
        <v>32</v>
      </c>
      <c r="C53" s="194"/>
      <c r="D53" s="31"/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  <c r="Q53" s="77">
        <f t="shared" si="17"/>
        <v>0</v>
      </c>
    </row>
    <row r="54" spans="1:17" ht="15.75">
      <c r="A54" s="192"/>
      <c r="B54" s="194" t="s">
        <v>36</v>
      </c>
      <c r="C54" s="194"/>
      <c r="D54" s="52"/>
      <c r="E54" s="122">
        <v>40</v>
      </c>
      <c r="F54" s="122">
        <v>40</v>
      </c>
      <c r="G54" s="122">
        <v>40</v>
      </c>
      <c r="H54" s="122">
        <v>30</v>
      </c>
      <c r="I54" s="122">
        <v>20</v>
      </c>
      <c r="J54" s="122">
        <v>20</v>
      </c>
      <c r="K54" s="122">
        <v>20</v>
      </c>
      <c r="L54" s="122">
        <v>20</v>
      </c>
      <c r="M54" s="122">
        <v>20</v>
      </c>
      <c r="N54" s="122">
        <v>26</v>
      </c>
      <c r="O54" s="122">
        <v>40</v>
      </c>
      <c r="P54" s="122">
        <v>40</v>
      </c>
      <c r="Q54" s="77">
        <f t="shared" si="17"/>
        <v>356</v>
      </c>
    </row>
    <row r="55" spans="1:17" ht="15.75">
      <c r="A55" s="192"/>
      <c r="B55" s="194" t="s">
        <v>17</v>
      </c>
      <c r="C55" s="194"/>
      <c r="D55" s="52"/>
      <c r="E55" s="142">
        <v>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77">
        <f t="shared" si="17"/>
        <v>0</v>
      </c>
    </row>
    <row r="56" spans="1:17" ht="32.25" customHeight="1">
      <c r="A56" s="209" t="s">
        <v>71</v>
      </c>
      <c r="B56" s="200" t="s">
        <v>106</v>
      </c>
      <c r="C56" s="200"/>
      <c r="D56" s="52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77"/>
    </row>
    <row r="57" spans="1:17" ht="15.75">
      <c r="A57" s="183"/>
      <c r="B57" s="193" t="s">
        <v>25</v>
      </c>
      <c r="C57" s="193"/>
      <c r="D57" s="52" t="s">
        <v>24</v>
      </c>
      <c r="E57" s="119">
        <f>E58+E59+E60</f>
        <v>503.052</v>
      </c>
      <c r="F57" s="119">
        <f aca="true" t="shared" si="21" ref="F57:P57">F58+F59+F60</f>
        <v>712.18</v>
      </c>
      <c r="G57" s="119">
        <f t="shared" si="21"/>
        <v>690.24</v>
      </c>
      <c r="H57" s="119">
        <f t="shared" si="21"/>
        <v>676.134</v>
      </c>
      <c r="I57" s="119">
        <f t="shared" si="21"/>
        <v>604</v>
      </c>
      <c r="J57" s="119">
        <f t="shared" si="21"/>
        <v>609</v>
      </c>
      <c r="K57" s="119">
        <f t="shared" si="21"/>
        <v>610</v>
      </c>
      <c r="L57" s="119">
        <f t="shared" si="21"/>
        <v>607</v>
      </c>
      <c r="M57" s="119">
        <f t="shared" si="21"/>
        <v>609</v>
      </c>
      <c r="N57" s="119">
        <f t="shared" si="21"/>
        <v>708</v>
      </c>
      <c r="O57" s="119">
        <f t="shared" si="21"/>
        <v>704</v>
      </c>
      <c r="P57" s="119">
        <f t="shared" si="21"/>
        <v>707</v>
      </c>
      <c r="Q57" s="77">
        <f>SUM(E57:P57)</f>
        <v>7739.606</v>
      </c>
    </row>
    <row r="58" spans="1:17" ht="15.75">
      <c r="A58" s="183"/>
      <c r="B58" s="194" t="s">
        <v>32</v>
      </c>
      <c r="C58" s="194"/>
      <c r="D58" s="52"/>
      <c r="E58" s="119">
        <f>E62</f>
        <v>5</v>
      </c>
      <c r="F58" s="119">
        <f aca="true" t="shared" si="22" ref="F58:P58">F62</f>
        <v>7</v>
      </c>
      <c r="G58" s="119">
        <f t="shared" si="22"/>
        <v>7</v>
      </c>
      <c r="H58" s="119">
        <f t="shared" si="22"/>
        <v>7</v>
      </c>
      <c r="I58" s="119">
        <f t="shared" si="22"/>
        <v>4</v>
      </c>
      <c r="J58" s="119">
        <f t="shared" si="22"/>
        <v>9</v>
      </c>
      <c r="K58" s="119">
        <f t="shared" si="22"/>
        <v>10</v>
      </c>
      <c r="L58" s="119">
        <f t="shared" si="22"/>
        <v>7</v>
      </c>
      <c r="M58" s="119">
        <f t="shared" si="22"/>
        <v>9</v>
      </c>
      <c r="N58" s="119">
        <f t="shared" si="22"/>
        <v>8</v>
      </c>
      <c r="O58" s="119">
        <f t="shared" si="22"/>
        <v>4</v>
      </c>
      <c r="P58" s="119">
        <f t="shared" si="22"/>
        <v>7</v>
      </c>
      <c r="Q58" s="77">
        <f>SUM(E58:P58)</f>
        <v>84</v>
      </c>
    </row>
    <row r="59" spans="1:17" ht="15.75">
      <c r="A59" s="183"/>
      <c r="B59" s="194" t="s">
        <v>36</v>
      </c>
      <c r="C59" s="194"/>
      <c r="D59" s="52"/>
      <c r="E59" s="119">
        <f>E63</f>
        <v>498.052</v>
      </c>
      <c r="F59" s="119">
        <f aca="true" t="shared" si="23" ref="F59:P59">F63</f>
        <v>705.18</v>
      </c>
      <c r="G59" s="119">
        <f t="shared" si="23"/>
        <v>683.24</v>
      </c>
      <c r="H59" s="119">
        <f t="shared" si="23"/>
        <v>669.134</v>
      </c>
      <c r="I59" s="119">
        <f t="shared" si="23"/>
        <v>600</v>
      </c>
      <c r="J59" s="119">
        <f t="shared" si="23"/>
        <v>600</v>
      </c>
      <c r="K59" s="119">
        <f t="shared" si="23"/>
        <v>600</v>
      </c>
      <c r="L59" s="119">
        <f t="shared" si="23"/>
        <v>600</v>
      </c>
      <c r="M59" s="119">
        <f t="shared" si="23"/>
        <v>600</v>
      </c>
      <c r="N59" s="119">
        <f t="shared" si="23"/>
        <v>700</v>
      </c>
      <c r="O59" s="119">
        <f t="shared" si="23"/>
        <v>700</v>
      </c>
      <c r="P59" s="119">
        <f t="shared" si="23"/>
        <v>700</v>
      </c>
      <c r="Q59" s="77">
        <f>SUM(E59:P59)</f>
        <v>7655.606</v>
      </c>
    </row>
    <row r="60" spans="1:17" ht="15.75">
      <c r="A60" s="183"/>
      <c r="B60" s="194" t="s">
        <v>17</v>
      </c>
      <c r="C60" s="194"/>
      <c r="D60" s="52"/>
      <c r="E60" s="119">
        <f>E64</f>
        <v>0</v>
      </c>
      <c r="F60" s="119">
        <f aca="true" t="shared" si="24" ref="F60:P60">F64</f>
        <v>0</v>
      </c>
      <c r="G60" s="119">
        <f t="shared" si="24"/>
        <v>0</v>
      </c>
      <c r="H60" s="119">
        <f t="shared" si="24"/>
        <v>0</v>
      </c>
      <c r="I60" s="119">
        <f t="shared" si="24"/>
        <v>0</v>
      </c>
      <c r="J60" s="119">
        <f t="shared" si="24"/>
        <v>0</v>
      </c>
      <c r="K60" s="119">
        <f t="shared" si="24"/>
        <v>0</v>
      </c>
      <c r="L60" s="119">
        <f t="shared" si="24"/>
        <v>0</v>
      </c>
      <c r="M60" s="119">
        <f t="shared" si="24"/>
        <v>0</v>
      </c>
      <c r="N60" s="119">
        <f t="shared" si="24"/>
        <v>0</v>
      </c>
      <c r="O60" s="119">
        <f t="shared" si="24"/>
        <v>0</v>
      </c>
      <c r="P60" s="119">
        <f t="shared" si="24"/>
        <v>0</v>
      </c>
      <c r="Q60" s="77">
        <f>SUM(P60+O60+N60+M60+L60+K60+J60+I60+H60+G60+F60+E60)</f>
        <v>0</v>
      </c>
    </row>
    <row r="61" spans="1:17" ht="15.75">
      <c r="A61" s="183"/>
      <c r="B61" s="193" t="s">
        <v>26</v>
      </c>
      <c r="C61" s="193"/>
      <c r="D61" s="52" t="s">
        <v>24</v>
      </c>
      <c r="E61" s="169">
        <f>E62+E63+E64</f>
        <v>503.052</v>
      </c>
      <c r="F61" s="169">
        <f aca="true" t="shared" si="25" ref="F61:O61">F62+F63+F64</f>
        <v>712.18</v>
      </c>
      <c r="G61" s="169">
        <f t="shared" si="25"/>
        <v>690.24</v>
      </c>
      <c r="H61" s="169">
        <f t="shared" si="25"/>
        <v>676.134</v>
      </c>
      <c r="I61" s="169">
        <f t="shared" si="25"/>
        <v>604</v>
      </c>
      <c r="J61" s="169">
        <f t="shared" si="25"/>
        <v>609</v>
      </c>
      <c r="K61" s="169">
        <f t="shared" si="25"/>
        <v>610</v>
      </c>
      <c r="L61" s="169">
        <f t="shared" si="25"/>
        <v>607</v>
      </c>
      <c r="M61" s="169">
        <f t="shared" si="25"/>
        <v>609</v>
      </c>
      <c r="N61" s="169">
        <f t="shared" si="25"/>
        <v>708</v>
      </c>
      <c r="O61" s="169">
        <f t="shared" si="25"/>
        <v>704</v>
      </c>
      <c r="P61" s="169">
        <f>P62+P63+P64</f>
        <v>707</v>
      </c>
      <c r="Q61" s="167">
        <f>SUM(E61:P61)</f>
        <v>7739.606</v>
      </c>
    </row>
    <row r="62" spans="1:17" ht="15.75">
      <c r="A62" s="183"/>
      <c r="B62" s="194" t="s">
        <v>32</v>
      </c>
      <c r="C62" s="194"/>
      <c r="D62" s="52"/>
      <c r="E62" s="119">
        <v>5</v>
      </c>
      <c r="F62" s="119">
        <v>7</v>
      </c>
      <c r="G62" s="119">
        <v>7</v>
      </c>
      <c r="H62" s="119">
        <v>7</v>
      </c>
      <c r="I62" s="119">
        <v>4</v>
      </c>
      <c r="J62" s="119">
        <v>9</v>
      </c>
      <c r="K62" s="119">
        <v>10</v>
      </c>
      <c r="L62" s="119">
        <v>7</v>
      </c>
      <c r="M62" s="119">
        <v>9</v>
      </c>
      <c r="N62" s="119">
        <v>8</v>
      </c>
      <c r="O62" s="119">
        <v>4</v>
      </c>
      <c r="P62" s="119">
        <v>7</v>
      </c>
      <c r="Q62" s="77">
        <f>SUM(E62:P62)</f>
        <v>84</v>
      </c>
    </row>
    <row r="63" spans="1:17" ht="15.75">
      <c r="A63" s="183"/>
      <c r="B63" s="194" t="s">
        <v>36</v>
      </c>
      <c r="C63" s="194"/>
      <c r="D63" s="52"/>
      <c r="E63" s="168">
        <v>498.052</v>
      </c>
      <c r="F63" s="168">
        <v>705.18</v>
      </c>
      <c r="G63" s="168">
        <v>683.24</v>
      </c>
      <c r="H63" s="168">
        <v>669.134</v>
      </c>
      <c r="I63" s="168">
        <v>600</v>
      </c>
      <c r="J63" s="168">
        <v>600</v>
      </c>
      <c r="K63" s="169">
        <v>600</v>
      </c>
      <c r="L63" s="169">
        <v>600</v>
      </c>
      <c r="M63" s="170">
        <v>600</v>
      </c>
      <c r="N63" s="170">
        <v>700</v>
      </c>
      <c r="O63" s="170">
        <v>700</v>
      </c>
      <c r="P63" s="170">
        <v>700</v>
      </c>
      <c r="Q63" s="167">
        <f>SUM(E63:P63)</f>
        <v>7655.606</v>
      </c>
    </row>
    <row r="64" spans="1:17" ht="15.75">
      <c r="A64" s="184"/>
      <c r="B64" s="194" t="s">
        <v>17</v>
      </c>
      <c r="C64" s="194"/>
      <c r="D64" s="52"/>
      <c r="E64" s="128">
        <v>0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v>0</v>
      </c>
      <c r="P64" s="128">
        <v>0</v>
      </c>
      <c r="Q64" s="77">
        <f>SUM(E64:P64)</f>
        <v>0</v>
      </c>
    </row>
    <row r="65" spans="1:17" ht="15.75">
      <c r="A65" s="192"/>
      <c r="B65" s="198" t="s">
        <v>48</v>
      </c>
      <c r="C65" s="198"/>
      <c r="D65" s="54" t="s">
        <v>24</v>
      </c>
      <c r="E65" s="125">
        <f>E44+E35+E22+E9+E57</f>
        <v>8136.052</v>
      </c>
      <c r="F65" s="125">
        <f aca="true" t="shared" si="26" ref="F65:P65">F44+F35+F22+F9+F57</f>
        <v>8497.18</v>
      </c>
      <c r="G65" s="125">
        <f t="shared" si="26"/>
        <v>7780.74</v>
      </c>
      <c r="H65" s="125">
        <f t="shared" si="26"/>
        <v>7527.634</v>
      </c>
      <c r="I65" s="125">
        <f t="shared" si="26"/>
        <v>6970.5</v>
      </c>
      <c r="J65" s="125">
        <f t="shared" si="26"/>
        <v>7294</v>
      </c>
      <c r="K65" s="125">
        <f t="shared" si="26"/>
        <v>7593.5</v>
      </c>
      <c r="L65" s="125">
        <f t="shared" si="26"/>
        <v>7201</v>
      </c>
      <c r="M65" s="125">
        <f t="shared" si="26"/>
        <v>7415</v>
      </c>
      <c r="N65" s="125">
        <f t="shared" si="26"/>
        <v>7836</v>
      </c>
      <c r="O65" s="125">
        <f t="shared" si="26"/>
        <v>8338</v>
      </c>
      <c r="P65" s="125">
        <f t="shared" si="26"/>
        <v>8807.5</v>
      </c>
      <c r="Q65" s="77">
        <f aca="true" t="shared" si="27" ref="Q65:Q70">SUM(E65:P65)</f>
        <v>93397.106</v>
      </c>
    </row>
    <row r="66" spans="1:17" ht="15.75">
      <c r="A66" s="192"/>
      <c r="B66" s="198" t="s">
        <v>49</v>
      </c>
      <c r="C66" s="198"/>
      <c r="D66" s="54"/>
      <c r="E66" s="125">
        <f>E46+E37+E24+E11+E59</f>
        <v>6393.052</v>
      </c>
      <c r="F66" s="125">
        <f aca="true" t="shared" si="28" ref="F66:P66">F46+F37+F24+F11+F59</f>
        <v>6673.18</v>
      </c>
      <c r="G66" s="125">
        <f t="shared" si="28"/>
        <v>6201.24</v>
      </c>
      <c r="H66" s="125">
        <f t="shared" si="28"/>
        <v>6105.134</v>
      </c>
      <c r="I66" s="125">
        <f t="shared" si="28"/>
        <v>5596</v>
      </c>
      <c r="J66" s="125">
        <f t="shared" si="28"/>
        <v>5608</v>
      </c>
      <c r="K66" s="125">
        <f t="shared" si="28"/>
        <v>5903</v>
      </c>
      <c r="L66" s="125">
        <f t="shared" si="28"/>
        <v>5743</v>
      </c>
      <c r="M66" s="125">
        <f t="shared" si="28"/>
        <v>5839</v>
      </c>
      <c r="N66" s="125">
        <f t="shared" si="28"/>
        <v>6259</v>
      </c>
      <c r="O66" s="125">
        <f t="shared" si="28"/>
        <v>6698</v>
      </c>
      <c r="P66" s="125">
        <f t="shared" si="28"/>
        <v>7014</v>
      </c>
      <c r="Q66" s="77">
        <f t="shared" si="27"/>
        <v>74032.606</v>
      </c>
    </row>
    <row r="67" spans="1:17" ht="15.75">
      <c r="A67" s="192"/>
      <c r="B67" s="198" t="s">
        <v>17</v>
      </c>
      <c r="C67" s="198"/>
      <c r="D67" s="54"/>
      <c r="E67" s="125">
        <f>E47+E38+E25+E12</f>
        <v>184</v>
      </c>
      <c r="F67" s="125">
        <f>F47+F38+F25+F12</f>
        <v>227</v>
      </c>
      <c r="G67" s="125">
        <f>G47+G38+G25+G12</f>
        <v>232</v>
      </c>
      <c r="H67" s="125">
        <f>H47+H38+H25+H12</f>
        <v>144</v>
      </c>
      <c r="I67" s="125">
        <f>I47+I38+I25+I12</f>
        <v>156</v>
      </c>
      <c r="J67" s="125">
        <f>J47+J38+J25+J12</f>
        <v>135</v>
      </c>
      <c r="K67" s="125">
        <f>K47+K38+K25+K12</f>
        <v>153</v>
      </c>
      <c r="L67" s="125">
        <f>L47+L38+L25+L12</f>
        <v>172</v>
      </c>
      <c r="M67" s="125">
        <f>M47+M38+M25+M12</f>
        <v>159</v>
      </c>
      <c r="N67" s="125">
        <f>N47+N38+N25+N12</f>
        <v>162</v>
      </c>
      <c r="O67" s="125">
        <f>O47+O38+O25+O12</f>
        <v>170</v>
      </c>
      <c r="P67" s="125">
        <f>P47+P38+P25+P12</f>
        <v>174</v>
      </c>
      <c r="Q67" s="77">
        <f t="shared" si="27"/>
        <v>2068</v>
      </c>
    </row>
    <row r="68" spans="1:17" ht="15.75">
      <c r="A68" s="192"/>
      <c r="B68" s="198" t="s">
        <v>26</v>
      </c>
      <c r="C68" s="198"/>
      <c r="D68" s="54" t="s">
        <v>24</v>
      </c>
      <c r="E68" s="125">
        <f>E48+E39+E26+E13+E61</f>
        <v>7411.052</v>
      </c>
      <c r="F68" s="125">
        <f aca="true" t="shared" si="29" ref="F68:P68">F48+F39+F26+F13+F61</f>
        <v>7781.18</v>
      </c>
      <c r="G68" s="125">
        <f t="shared" si="29"/>
        <v>7067.74</v>
      </c>
      <c r="H68" s="125">
        <f t="shared" si="29"/>
        <v>6912.634</v>
      </c>
      <c r="I68" s="125">
        <f t="shared" si="29"/>
        <v>6391.5</v>
      </c>
      <c r="J68" s="125">
        <f t="shared" si="29"/>
        <v>6715</v>
      </c>
      <c r="K68" s="125">
        <f t="shared" si="29"/>
        <v>7014.5</v>
      </c>
      <c r="L68" s="125">
        <f t="shared" si="29"/>
        <v>6622</v>
      </c>
      <c r="M68" s="125">
        <f t="shared" si="29"/>
        <v>6820</v>
      </c>
      <c r="N68" s="125">
        <f t="shared" si="29"/>
        <v>7140</v>
      </c>
      <c r="O68" s="125">
        <f t="shared" si="29"/>
        <v>7628</v>
      </c>
      <c r="P68" s="125">
        <f t="shared" si="29"/>
        <v>8083.5</v>
      </c>
      <c r="Q68" s="77">
        <f t="shared" si="27"/>
        <v>85587.106</v>
      </c>
    </row>
    <row r="69" spans="1:17" ht="15.75">
      <c r="A69" s="192"/>
      <c r="B69" s="198" t="s">
        <v>50</v>
      </c>
      <c r="C69" s="198"/>
      <c r="D69" s="54"/>
      <c r="E69" s="125">
        <f>E50+E41+E28+E15+E63</f>
        <v>5743.052</v>
      </c>
      <c r="F69" s="125">
        <f aca="true" t="shared" si="30" ref="F69:P69">F50+F41+F28+F15+F63</f>
        <v>6031.18</v>
      </c>
      <c r="G69" s="125">
        <f t="shared" si="30"/>
        <v>5562.24</v>
      </c>
      <c r="H69" s="125">
        <f t="shared" si="30"/>
        <v>5561.134</v>
      </c>
      <c r="I69" s="125">
        <f t="shared" si="30"/>
        <v>5087</v>
      </c>
      <c r="J69" s="125">
        <f t="shared" si="30"/>
        <v>5099</v>
      </c>
      <c r="K69" s="125">
        <f t="shared" si="30"/>
        <v>5394</v>
      </c>
      <c r="L69" s="125">
        <f t="shared" si="30"/>
        <v>5234</v>
      </c>
      <c r="M69" s="125">
        <f t="shared" si="30"/>
        <v>5315</v>
      </c>
      <c r="N69" s="125">
        <f t="shared" si="30"/>
        <v>5637</v>
      </c>
      <c r="O69" s="125">
        <f t="shared" si="30"/>
        <v>6062</v>
      </c>
      <c r="P69" s="125">
        <f t="shared" si="30"/>
        <v>6365</v>
      </c>
      <c r="Q69" s="77">
        <f t="shared" si="27"/>
        <v>67090.606</v>
      </c>
    </row>
    <row r="70" spans="1:17" ht="15.75">
      <c r="A70" s="192"/>
      <c r="B70" s="198" t="s">
        <v>17</v>
      </c>
      <c r="C70" s="198"/>
      <c r="D70" s="54"/>
      <c r="E70" s="125">
        <f>E51+E42+E29+E16</f>
        <v>168</v>
      </c>
      <c r="F70" s="125">
        <f>F51+F42+F29+F16</f>
        <v>212</v>
      </c>
      <c r="G70" s="125">
        <f>G51+G42+G29+G16</f>
        <v>217</v>
      </c>
      <c r="H70" s="125">
        <f>H51+H42+H29+H16</f>
        <v>132</v>
      </c>
      <c r="I70" s="125">
        <f>I51+I42+I29+I16</f>
        <v>144</v>
      </c>
      <c r="J70" s="125">
        <f>J51+J42+J29+J16</f>
        <v>123</v>
      </c>
      <c r="K70" s="125">
        <f>K51+K42+K29+K16</f>
        <v>141</v>
      </c>
      <c r="L70" s="125">
        <f>L51+L42+L29+L16</f>
        <v>160</v>
      </c>
      <c r="M70" s="125">
        <f>M51+M42+M29+M16</f>
        <v>147</v>
      </c>
      <c r="N70" s="125">
        <f>N51+N42+N29+N16</f>
        <v>147</v>
      </c>
      <c r="O70" s="125">
        <f>O51+O42+O29+O16</f>
        <v>155</v>
      </c>
      <c r="P70" s="125">
        <f>P51+P42+P29+P16</f>
        <v>158</v>
      </c>
      <c r="Q70" s="77">
        <f t="shared" si="27"/>
        <v>1904</v>
      </c>
    </row>
    <row r="71" spans="1:17" ht="33" customHeight="1">
      <c r="A71" s="192" t="s">
        <v>72</v>
      </c>
      <c r="B71" s="203" t="s">
        <v>43</v>
      </c>
      <c r="C71" s="203"/>
      <c r="D71" s="52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33"/>
    </row>
    <row r="72" spans="1:17" ht="15.75">
      <c r="A72" s="192"/>
      <c r="B72" s="193" t="s">
        <v>25</v>
      </c>
      <c r="C72" s="193"/>
      <c r="D72" s="52" t="s">
        <v>24</v>
      </c>
      <c r="E72" s="119">
        <f>E73+E74+E75</f>
        <v>963</v>
      </c>
      <c r="F72" s="119">
        <f aca="true" t="shared" si="31" ref="F72:P72">F73+F74+F75</f>
        <v>963</v>
      </c>
      <c r="G72" s="119">
        <f t="shared" si="31"/>
        <v>963</v>
      </c>
      <c r="H72" s="119">
        <f t="shared" si="31"/>
        <v>963</v>
      </c>
      <c r="I72" s="119">
        <f t="shared" si="31"/>
        <v>953</v>
      </c>
      <c r="J72" s="119">
        <f t="shared" si="31"/>
        <v>953</v>
      </c>
      <c r="K72" s="119">
        <f t="shared" si="31"/>
        <v>953</v>
      </c>
      <c r="L72" s="119">
        <f t="shared" si="31"/>
        <v>953</v>
      </c>
      <c r="M72" s="119">
        <f t="shared" si="31"/>
        <v>963</v>
      </c>
      <c r="N72" s="119">
        <f t="shared" si="31"/>
        <v>963</v>
      </c>
      <c r="O72" s="119">
        <f t="shared" si="31"/>
        <v>963</v>
      </c>
      <c r="P72" s="119">
        <f t="shared" si="31"/>
        <v>963</v>
      </c>
      <c r="Q72" s="77">
        <f>SUM(E72:P72)</f>
        <v>11516</v>
      </c>
    </row>
    <row r="73" spans="1:17" ht="15.75">
      <c r="A73" s="192"/>
      <c r="B73" s="194" t="s">
        <v>32</v>
      </c>
      <c r="C73" s="194"/>
      <c r="D73" s="52"/>
      <c r="E73" s="119">
        <f>E77</f>
        <v>40</v>
      </c>
      <c r="F73" s="119">
        <f aca="true" t="shared" si="32" ref="F73:P73">F77</f>
        <v>40</v>
      </c>
      <c r="G73" s="119">
        <f t="shared" si="32"/>
        <v>40</v>
      </c>
      <c r="H73" s="119">
        <f t="shared" si="32"/>
        <v>40</v>
      </c>
      <c r="I73" s="119">
        <f t="shared" si="32"/>
        <v>40</v>
      </c>
      <c r="J73" s="119">
        <f t="shared" si="32"/>
        <v>40</v>
      </c>
      <c r="K73" s="119">
        <f t="shared" si="32"/>
        <v>40</v>
      </c>
      <c r="L73" s="119">
        <f t="shared" si="32"/>
        <v>40</v>
      </c>
      <c r="M73" s="119">
        <f t="shared" si="32"/>
        <v>40</v>
      </c>
      <c r="N73" s="119">
        <f t="shared" si="32"/>
        <v>40</v>
      </c>
      <c r="O73" s="119">
        <f t="shared" si="32"/>
        <v>40</v>
      </c>
      <c r="P73" s="119">
        <f t="shared" si="32"/>
        <v>40</v>
      </c>
      <c r="Q73" s="77">
        <f>SUM(E73:P73)</f>
        <v>480</v>
      </c>
    </row>
    <row r="74" spans="1:17" ht="15.75">
      <c r="A74" s="192"/>
      <c r="B74" s="194" t="s">
        <v>36</v>
      </c>
      <c r="C74" s="194"/>
      <c r="D74" s="52"/>
      <c r="E74" s="119">
        <f aca="true" t="shared" si="33" ref="E74:P74">E78</f>
        <v>920</v>
      </c>
      <c r="F74" s="119">
        <f t="shared" si="33"/>
        <v>920</v>
      </c>
      <c r="G74" s="119">
        <f t="shared" si="33"/>
        <v>920</v>
      </c>
      <c r="H74" s="119">
        <f t="shared" si="33"/>
        <v>920</v>
      </c>
      <c r="I74" s="119">
        <f t="shared" si="33"/>
        <v>910</v>
      </c>
      <c r="J74" s="119">
        <f t="shared" si="33"/>
        <v>910</v>
      </c>
      <c r="K74" s="119">
        <f t="shared" si="33"/>
        <v>910</v>
      </c>
      <c r="L74" s="119">
        <f t="shared" si="33"/>
        <v>910</v>
      </c>
      <c r="M74" s="119">
        <f t="shared" si="33"/>
        <v>920</v>
      </c>
      <c r="N74" s="119">
        <f t="shared" si="33"/>
        <v>920</v>
      </c>
      <c r="O74" s="119">
        <f t="shared" si="33"/>
        <v>920</v>
      </c>
      <c r="P74" s="119">
        <f t="shared" si="33"/>
        <v>920</v>
      </c>
      <c r="Q74" s="77">
        <f>SUM(E74:P74)</f>
        <v>11000</v>
      </c>
    </row>
    <row r="75" spans="1:17" ht="15.75">
      <c r="A75" s="192"/>
      <c r="B75" s="194" t="s">
        <v>17</v>
      </c>
      <c r="C75" s="194"/>
      <c r="D75" s="52"/>
      <c r="E75" s="119">
        <f aca="true" t="shared" si="34" ref="E75:P75">E79</f>
        <v>3</v>
      </c>
      <c r="F75" s="119">
        <f t="shared" si="34"/>
        <v>3</v>
      </c>
      <c r="G75" s="119">
        <f t="shared" si="34"/>
        <v>3</v>
      </c>
      <c r="H75" s="119">
        <f t="shared" si="34"/>
        <v>3</v>
      </c>
      <c r="I75" s="119">
        <f t="shared" si="34"/>
        <v>3</v>
      </c>
      <c r="J75" s="119">
        <f t="shared" si="34"/>
        <v>3</v>
      </c>
      <c r="K75" s="119">
        <f t="shared" si="34"/>
        <v>3</v>
      </c>
      <c r="L75" s="119">
        <f t="shared" si="34"/>
        <v>3</v>
      </c>
      <c r="M75" s="119">
        <f t="shared" si="34"/>
        <v>3</v>
      </c>
      <c r="N75" s="119">
        <f t="shared" si="34"/>
        <v>3</v>
      </c>
      <c r="O75" s="119">
        <f t="shared" si="34"/>
        <v>3</v>
      </c>
      <c r="P75" s="119">
        <f t="shared" si="34"/>
        <v>3</v>
      </c>
      <c r="Q75" s="77">
        <f>SUM(P75+O75+N75+M75+L75+K75+J75+I75+H75+G75+F75+E75)</f>
        <v>36</v>
      </c>
    </row>
    <row r="76" spans="1:17" ht="15.75">
      <c r="A76" s="192"/>
      <c r="B76" s="193" t="s">
        <v>26</v>
      </c>
      <c r="C76" s="193"/>
      <c r="D76" s="52" t="s">
        <v>24</v>
      </c>
      <c r="E76" s="119">
        <f>E77+E78+E79</f>
        <v>963</v>
      </c>
      <c r="F76" s="119">
        <f aca="true" t="shared" si="35" ref="F76:O76">F77+F78+F79</f>
        <v>963</v>
      </c>
      <c r="G76" s="119">
        <f t="shared" si="35"/>
        <v>963</v>
      </c>
      <c r="H76" s="119">
        <f t="shared" si="35"/>
        <v>963</v>
      </c>
      <c r="I76" s="119">
        <f t="shared" si="35"/>
        <v>953</v>
      </c>
      <c r="J76" s="119">
        <f t="shared" si="35"/>
        <v>953</v>
      </c>
      <c r="K76" s="119">
        <f t="shared" si="35"/>
        <v>953</v>
      </c>
      <c r="L76" s="119">
        <f t="shared" si="35"/>
        <v>953</v>
      </c>
      <c r="M76" s="119">
        <f t="shared" si="35"/>
        <v>963</v>
      </c>
      <c r="N76" s="119">
        <f t="shared" si="35"/>
        <v>963</v>
      </c>
      <c r="O76" s="119">
        <f t="shared" si="35"/>
        <v>963</v>
      </c>
      <c r="P76" s="119">
        <f>P77+P78+P79</f>
        <v>963</v>
      </c>
      <c r="Q76" s="77">
        <f>SUM(E76:P76)</f>
        <v>11516</v>
      </c>
    </row>
    <row r="77" spans="1:17" ht="15.75">
      <c r="A77" s="192"/>
      <c r="B77" s="194" t="s">
        <v>32</v>
      </c>
      <c r="C77" s="194"/>
      <c r="D77" s="52"/>
      <c r="E77" s="120">
        <v>40</v>
      </c>
      <c r="F77" s="120">
        <v>40</v>
      </c>
      <c r="G77" s="120">
        <v>40</v>
      </c>
      <c r="H77" s="120">
        <v>40</v>
      </c>
      <c r="I77" s="120">
        <v>40</v>
      </c>
      <c r="J77" s="120">
        <v>40</v>
      </c>
      <c r="K77" s="120">
        <v>40</v>
      </c>
      <c r="L77" s="120">
        <v>40</v>
      </c>
      <c r="M77" s="120">
        <v>40</v>
      </c>
      <c r="N77" s="120">
        <v>40</v>
      </c>
      <c r="O77" s="120">
        <v>40</v>
      </c>
      <c r="P77" s="120">
        <v>40</v>
      </c>
      <c r="Q77" s="77">
        <f>SUM(E77:P77)</f>
        <v>480</v>
      </c>
    </row>
    <row r="78" spans="1:17" ht="15.75">
      <c r="A78" s="192"/>
      <c r="B78" s="194" t="s">
        <v>36</v>
      </c>
      <c r="C78" s="194"/>
      <c r="D78" s="52"/>
      <c r="E78" s="119">
        <v>920</v>
      </c>
      <c r="F78" s="119">
        <v>920</v>
      </c>
      <c r="G78" s="119">
        <v>920</v>
      </c>
      <c r="H78" s="119">
        <v>920</v>
      </c>
      <c r="I78" s="119">
        <v>910</v>
      </c>
      <c r="J78" s="119">
        <v>910</v>
      </c>
      <c r="K78" s="119">
        <v>910</v>
      </c>
      <c r="L78" s="119">
        <v>910</v>
      </c>
      <c r="M78" s="119">
        <v>920</v>
      </c>
      <c r="N78" s="119">
        <v>920</v>
      </c>
      <c r="O78" s="119">
        <v>920</v>
      </c>
      <c r="P78" s="119">
        <v>920</v>
      </c>
      <c r="Q78" s="82">
        <f>SUM(E78:P78)</f>
        <v>11000</v>
      </c>
    </row>
    <row r="79" spans="1:17" ht="15.75">
      <c r="A79" s="192"/>
      <c r="B79" s="194" t="s">
        <v>17</v>
      </c>
      <c r="C79" s="194"/>
      <c r="D79" s="52"/>
      <c r="E79" s="128">
        <v>3</v>
      </c>
      <c r="F79" s="128">
        <v>3</v>
      </c>
      <c r="G79" s="128">
        <v>3</v>
      </c>
      <c r="H79" s="128">
        <v>3</v>
      </c>
      <c r="I79" s="128">
        <v>3</v>
      </c>
      <c r="J79" s="128">
        <v>3</v>
      </c>
      <c r="K79" s="128">
        <v>3</v>
      </c>
      <c r="L79" s="128">
        <v>3</v>
      </c>
      <c r="M79" s="128">
        <v>3</v>
      </c>
      <c r="N79" s="128">
        <v>3</v>
      </c>
      <c r="O79" s="128">
        <v>3</v>
      </c>
      <c r="P79" s="128">
        <v>3</v>
      </c>
      <c r="Q79" s="77">
        <f>SUM(E79:P79)</f>
        <v>36</v>
      </c>
    </row>
    <row r="80" spans="1:17" ht="31.5" customHeight="1">
      <c r="A80" s="192" t="s">
        <v>73</v>
      </c>
      <c r="B80" s="203" t="s">
        <v>44</v>
      </c>
      <c r="C80" s="203"/>
      <c r="D80" s="52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77"/>
    </row>
    <row r="81" spans="1:17" ht="15.75">
      <c r="A81" s="192"/>
      <c r="B81" s="193" t="s">
        <v>25</v>
      </c>
      <c r="C81" s="193"/>
      <c r="D81" s="52" t="s">
        <v>24</v>
      </c>
      <c r="E81" s="119">
        <f>E82+E83+E84</f>
        <v>152</v>
      </c>
      <c r="F81" s="119">
        <f aca="true" t="shared" si="36" ref="F81:P81">F82+F83+F84</f>
        <v>163</v>
      </c>
      <c r="G81" s="119">
        <f t="shared" si="36"/>
        <v>164</v>
      </c>
      <c r="H81" s="119">
        <f t="shared" si="36"/>
        <v>161</v>
      </c>
      <c r="I81" s="119">
        <f t="shared" si="36"/>
        <v>150</v>
      </c>
      <c r="J81" s="119">
        <f t="shared" si="36"/>
        <v>130</v>
      </c>
      <c r="K81" s="119">
        <f t="shared" si="36"/>
        <v>120</v>
      </c>
      <c r="L81" s="119">
        <f t="shared" si="36"/>
        <v>130</v>
      </c>
      <c r="M81" s="119">
        <f t="shared" si="36"/>
        <v>140</v>
      </c>
      <c r="N81" s="119">
        <f t="shared" si="36"/>
        <v>150</v>
      </c>
      <c r="O81" s="119">
        <f t="shared" si="36"/>
        <v>165</v>
      </c>
      <c r="P81" s="119">
        <f t="shared" si="36"/>
        <v>175</v>
      </c>
      <c r="Q81" s="77">
        <f>SUM(E81:P81)</f>
        <v>1800</v>
      </c>
    </row>
    <row r="82" spans="1:17" ht="15.75">
      <c r="A82" s="192"/>
      <c r="B82" s="194" t="s">
        <v>32</v>
      </c>
      <c r="C82" s="194"/>
      <c r="D82" s="52"/>
      <c r="E82" s="119">
        <f>E86</f>
        <v>0</v>
      </c>
      <c r="F82" s="119">
        <f aca="true" t="shared" si="37" ref="F82:P82">F86</f>
        <v>0</v>
      </c>
      <c r="G82" s="119">
        <f t="shared" si="37"/>
        <v>0</v>
      </c>
      <c r="H82" s="119">
        <f t="shared" si="37"/>
        <v>0</v>
      </c>
      <c r="I82" s="119">
        <f t="shared" si="37"/>
        <v>0</v>
      </c>
      <c r="J82" s="119">
        <f t="shared" si="37"/>
        <v>0</v>
      </c>
      <c r="K82" s="119">
        <f t="shared" si="37"/>
        <v>0</v>
      </c>
      <c r="L82" s="119">
        <f t="shared" si="37"/>
        <v>0</v>
      </c>
      <c r="M82" s="119">
        <f t="shared" si="37"/>
        <v>0</v>
      </c>
      <c r="N82" s="119">
        <f t="shared" si="37"/>
        <v>0</v>
      </c>
      <c r="O82" s="119">
        <f t="shared" si="37"/>
        <v>0</v>
      </c>
      <c r="P82" s="119">
        <f t="shared" si="37"/>
        <v>0</v>
      </c>
      <c r="Q82" s="77">
        <f>SUM(E82:P82)</f>
        <v>0</v>
      </c>
    </row>
    <row r="83" spans="1:17" ht="15.75">
      <c r="A83" s="192"/>
      <c r="B83" s="194" t="s">
        <v>36</v>
      </c>
      <c r="C83" s="194"/>
      <c r="D83" s="52"/>
      <c r="E83" s="119">
        <f aca="true" t="shared" si="38" ref="E83:P83">E87</f>
        <v>112</v>
      </c>
      <c r="F83" s="119">
        <f t="shared" si="38"/>
        <v>118</v>
      </c>
      <c r="G83" s="119">
        <f t="shared" si="38"/>
        <v>119</v>
      </c>
      <c r="H83" s="119">
        <f t="shared" si="38"/>
        <v>116</v>
      </c>
      <c r="I83" s="119">
        <f t="shared" si="38"/>
        <v>110</v>
      </c>
      <c r="J83" s="119">
        <f t="shared" si="38"/>
        <v>90</v>
      </c>
      <c r="K83" s="119">
        <f t="shared" si="38"/>
        <v>80</v>
      </c>
      <c r="L83" s="119">
        <f t="shared" si="38"/>
        <v>90</v>
      </c>
      <c r="M83" s="119">
        <f t="shared" si="38"/>
        <v>100</v>
      </c>
      <c r="N83" s="119">
        <f t="shared" si="38"/>
        <v>110</v>
      </c>
      <c r="O83" s="119">
        <f t="shared" si="38"/>
        <v>130</v>
      </c>
      <c r="P83" s="119">
        <f t="shared" si="38"/>
        <v>145</v>
      </c>
      <c r="Q83" s="77">
        <f>SUM(E83:P83)</f>
        <v>1320</v>
      </c>
    </row>
    <row r="84" spans="1:17" ht="15.75">
      <c r="A84" s="192"/>
      <c r="B84" s="194" t="s">
        <v>17</v>
      </c>
      <c r="C84" s="194"/>
      <c r="D84" s="52"/>
      <c r="E84" s="119">
        <f aca="true" t="shared" si="39" ref="E84:P84">E88</f>
        <v>40</v>
      </c>
      <c r="F84" s="119">
        <f t="shared" si="39"/>
        <v>45</v>
      </c>
      <c r="G84" s="119">
        <f t="shared" si="39"/>
        <v>45</v>
      </c>
      <c r="H84" s="119">
        <f t="shared" si="39"/>
        <v>45</v>
      </c>
      <c r="I84" s="119">
        <f t="shared" si="39"/>
        <v>40</v>
      </c>
      <c r="J84" s="119">
        <f t="shared" si="39"/>
        <v>40</v>
      </c>
      <c r="K84" s="119">
        <f t="shared" si="39"/>
        <v>40</v>
      </c>
      <c r="L84" s="119">
        <f t="shared" si="39"/>
        <v>40</v>
      </c>
      <c r="M84" s="119">
        <f t="shared" si="39"/>
        <v>40</v>
      </c>
      <c r="N84" s="119">
        <f t="shared" si="39"/>
        <v>40</v>
      </c>
      <c r="O84" s="119">
        <f t="shared" si="39"/>
        <v>35</v>
      </c>
      <c r="P84" s="119">
        <f t="shared" si="39"/>
        <v>30</v>
      </c>
      <c r="Q84" s="77">
        <f>SUM(P84+O84+N84+M84+L84+K84+J84+I84+H84+G84+F84+E84)</f>
        <v>480</v>
      </c>
    </row>
    <row r="85" spans="1:17" ht="15.75">
      <c r="A85" s="192"/>
      <c r="B85" s="193" t="s">
        <v>26</v>
      </c>
      <c r="C85" s="193"/>
      <c r="D85" s="52" t="s">
        <v>24</v>
      </c>
      <c r="E85" s="119">
        <f>E86+E87+E88</f>
        <v>152</v>
      </c>
      <c r="F85" s="119">
        <f aca="true" t="shared" si="40" ref="F85:O85">F86+F87+F88</f>
        <v>163</v>
      </c>
      <c r="G85" s="119">
        <f t="shared" si="40"/>
        <v>164</v>
      </c>
      <c r="H85" s="119">
        <f t="shared" si="40"/>
        <v>161</v>
      </c>
      <c r="I85" s="119">
        <f t="shared" si="40"/>
        <v>150</v>
      </c>
      <c r="J85" s="119">
        <f t="shared" si="40"/>
        <v>130</v>
      </c>
      <c r="K85" s="119">
        <f t="shared" si="40"/>
        <v>120</v>
      </c>
      <c r="L85" s="119">
        <f t="shared" si="40"/>
        <v>130</v>
      </c>
      <c r="M85" s="119">
        <f t="shared" si="40"/>
        <v>140</v>
      </c>
      <c r="N85" s="119">
        <f t="shared" si="40"/>
        <v>150</v>
      </c>
      <c r="O85" s="119">
        <f t="shared" si="40"/>
        <v>165</v>
      </c>
      <c r="P85" s="119">
        <f>P86+P87+P88</f>
        <v>175</v>
      </c>
      <c r="Q85" s="77">
        <f>SUM(E85:P85)</f>
        <v>1800</v>
      </c>
    </row>
    <row r="86" spans="1:17" ht="15.75">
      <c r="A86" s="192"/>
      <c r="B86" s="194" t="s">
        <v>32</v>
      </c>
      <c r="C86" s="194"/>
      <c r="D86" s="52"/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0</v>
      </c>
      <c r="P86" s="119">
        <v>0</v>
      </c>
      <c r="Q86" s="77">
        <f>SUM(E86:P86)</f>
        <v>0</v>
      </c>
    </row>
    <row r="87" spans="1:17" ht="15.75">
      <c r="A87" s="192"/>
      <c r="B87" s="194" t="s">
        <v>36</v>
      </c>
      <c r="C87" s="194"/>
      <c r="D87" s="52"/>
      <c r="E87" s="119">
        <v>112</v>
      </c>
      <c r="F87" s="119">
        <v>118</v>
      </c>
      <c r="G87" s="119">
        <v>119</v>
      </c>
      <c r="H87" s="119">
        <v>116</v>
      </c>
      <c r="I87" s="119">
        <v>110</v>
      </c>
      <c r="J87" s="119">
        <v>90</v>
      </c>
      <c r="K87" s="119">
        <v>80</v>
      </c>
      <c r="L87" s="119">
        <v>90</v>
      </c>
      <c r="M87" s="119">
        <v>100</v>
      </c>
      <c r="N87" s="119">
        <v>110</v>
      </c>
      <c r="O87" s="119">
        <v>130</v>
      </c>
      <c r="P87" s="119">
        <v>145</v>
      </c>
      <c r="Q87" s="77">
        <f>SUM(E87:P87)</f>
        <v>1320</v>
      </c>
    </row>
    <row r="88" spans="1:17" ht="15.75">
      <c r="A88" s="192"/>
      <c r="B88" s="194" t="s">
        <v>17</v>
      </c>
      <c r="C88" s="194"/>
      <c r="D88" s="52"/>
      <c r="E88" s="109">
        <v>40</v>
      </c>
      <c r="F88" s="109">
        <v>45</v>
      </c>
      <c r="G88" s="109">
        <v>45</v>
      </c>
      <c r="H88" s="109">
        <v>45</v>
      </c>
      <c r="I88" s="109">
        <v>40</v>
      </c>
      <c r="J88" s="109">
        <v>40</v>
      </c>
      <c r="K88" s="109">
        <v>40</v>
      </c>
      <c r="L88" s="109">
        <v>40</v>
      </c>
      <c r="M88" s="109">
        <v>40</v>
      </c>
      <c r="N88" s="109">
        <v>40</v>
      </c>
      <c r="O88" s="109">
        <v>35</v>
      </c>
      <c r="P88" s="109">
        <v>30</v>
      </c>
      <c r="Q88" s="77">
        <f>SUM(E88:P88)</f>
        <v>480</v>
      </c>
    </row>
    <row r="89" spans="1:17" ht="32.25" customHeight="1">
      <c r="A89" s="195" t="s">
        <v>74</v>
      </c>
      <c r="B89" s="203" t="s">
        <v>45</v>
      </c>
      <c r="C89" s="203"/>
      <c r="D89" s="52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77"/>
    </row>
    <row r="90" spans="1:17" ht="15.75">
      <c r="A90" s="196"/>
      <c r="B90" s="193" t="s">
        <v>25</v>
      </c>
      <c r="C90" s="193"/>
      <c r="D90" s="52" t="s">
        <v>24</v>
      </c>
      <c r="E90" s="119">
        <f>E91+E92+E93</f>
        <v>542</v>
      </c>
      <c r="F90" s="119">
        <f aca="true" t="shared" si="41" ref="F90:P90">F91+F92+F93</f>
        <v>542</v>
      </c>
      <c r="G90" s="119">
        <f t="shared" si="41"/>
        <v>542</v>
      </c>
      <c r="H90" s="119">
        <f t="shared" si="41"/>
        <v>507</v>
      </c>
      <c r="I90" s="119">
        <f t="shared" si="41"/>
        <v>495</v>
      </c>
      <c r="J90" s="119">
        <f t="shared" si="41"/>
        <v>495</v>
      </c>
      <c r="K90" s="119">
        <f t="shared" si="41"/>
        <v>495</v>
      </c>
      <c r="L90" s="119">
        <f t="shared" si="41"/>
        <v>495</v>
      </c>
      <c r="M90" s="119">
        <f t="shared" si="41"/>
        <v>495</v>
      </c>
      <c r="N90" s="119">
        <f t="shared" si="41"/>
        <v>542</v>
      </c>
      <c r="O90" s="119">
        <f t="shared" si="41"/>
        <v>605</v>
      </c>
      <c r="P90" s="119">
        <f t="shared" si="41"/>
        <v>605</v>
      </c>
      <c r="Q90" s="77">
        <f>SUM(E90:P90)</f>
        <v>6360</v>
      </c>
    </row>
    <row r="91" spans="1:17" ht="15.75">
      <c r="A91" s="196"/>
      <c r="B91" s="194" t="s">
        <v>32</v>
      </c>
      <c r="C91" s="194"/>
      <c r="D91" s="52"/>
      <c r="E91" s="119">
        <f>E95+E99</f>
        <v>23</v>
      </c>
      <c r="F91" s="119">
        <f aca="true" t="shared" si="42" ref="F91:P93">F95+F99</f>
        <v>23</v>
      </c>
      <c r="G91" s="119">
        <f t="shared" si="42"/>
        <v>23</v>
      </c>
      <c r="H91" s="119">
        <f t="shared" si="42"/>
        <v>23</v>
      </c>
      <c r="I91" s="119">
        <f t="shared" si="42"/>
        <v>23</v>
      </c>
      <c r="J91" s="119">
        <f t="shared" si="42"/>
        <v>23</v>
      </c>
      <c r="K91" s="119">
        <f t="shared" si="42"/>
        <v>23</v>
      </c>
      <c r="L91" s="119">
        <f t="shared" si="42"/>
        <v>23</v>
      </c>
      <c r="M91" s="119">
        <f t="shared" si="42"/>
        <v>23</v>
      </c>
      <c r="N91" s="119">
        <f t="shared" si="42"/>
        <v>23</v>
      </c>
      <c r="O91" s="119">
        <f t="shared" si="42"/>
        <v>23</v>
      </c>
      <c r="P91" s="119">
        <f t="shared" si="42"/>
        <v>23</v>
      </c>
      <c r="Q91" s="77">
        <f>SUM(E91:P91)</f>
        <v>276</v>
      </c>
    </row>
    <row r="92" spans="1:17" ht="15.75">
      <c r="A92" s="196"/>
      <c r="B92" s="194" t="s">
        <v>36</v>
      </c>
      <c r="C92" s="194"/>
      <c r="D92" s="52"/>
      <c r="E92" s="119">
        <f>E96+E100</f>
        <v>519</v>
      </c>
      <c r="F92" s="119">
        <f t="shared" si="42"/>
        <v>519</v>
      </c>
      <c r="G92" s="119">
        <f t="shared" si="42"/>
        <v>519</v>
      </c>
      <c r="H92" s="119">
        <f t="shared" si="42"/>
        <v>484</v>
      </c>
      <c r="I92" s="119">
        <f t="shared" si="42"/>
        <v>472</v>
      </c>
      <c r="J92" s="119">
        <f t="shared" si="42"/>
        <v>472</v>
      </c>
      <c r="K92" s="119">
        <f t="shared" si="42"/>
        <v>472</v>
      </c>
      <c r="L92" s="119">
        <f t="shared" si="42"/>
        <v>472</v>
      </c>
      <c r="M92" s="119">
        <f t="shared" si="42"/>
        <v>472</v>
      </c>
      <c r="N92" s="119">
        <f t="shared" si="42"/>
        <v>519</v>
      </c>
      <c r="O92" s="119">
        <f t="shared" si="42"/>
        <v>582</v>
      </c>
      <c r="P92" s="119">
        <f t="shared" si="42"/>
        <v>582</v>
      </c>
      <c r="Q92" s="77">
        <f>SUM(E92:P92)</f>
        <v>6084</v>
      </c>
    </row>
    <row r="93" spans="1:17" ht="15.75">
      <c r="A93" s="196"/>
      <c r="B93" s="194" t="s">
        <v>17</v>
      </c>
      <c r="C93" s="194"/>
      <c r="D93" s="52"/>
      <c r="E93" s="119">
        <f>E97+E101</f>
        <v>0</v>
      </c>
      <c r="F93" s="119">
        <f t="shared" si="42"/>
        <v>0</v>
      </c>
      <c r="G93" s="119">
        <f t="shared" si="42"/>
        <v>0</v>
      </c>
      <c r="H93" s="119">
        <f t="shared" si="42"/>
        <v>0</v>
      </c>
      <c r="I93" s="119">
        <f t="shared" si="42"/>
        <v>0</v>
      </c>
      <c r="J93" s="119">
        <f t="shared" si="42"/>
        <v>0</v>
      </c>
      <c r="K93" s="119">
        <f t="shared" si="42"/>
        <v>0</v>
      </c>
      <c r="L93" s="119">
        <f t="shared" si="42"/>
        <v>0</v>
      </c>
      <c r="M93" s="119">
        <f t="shared" si="42"/>
        <v>0</v>
      </c>
      <c r="N93" s="119">
        <f t="shared" si="42"/>
        <v>0</v>
      </c>
      <c r="O93" s="119">
        <f t="shared" si="42"/>
        <v>0</v>
      </c>
      <c r="P93" s="119">
        <f t="shared" si="42"/>
        <v>0</v>
      </c>
      <c r="Q93" s="77">
        <f>SUM(P93+O93+N93+M93+L93+K93+J93+I93+H93+G93+F93+E93)</f>
        <v>0</v>
      </c>
    </row>
    <row r="94" spans="1:17" ht="15.75">
      <c r="A94" s="196"/>
      <c r="B94" s="193" t="s">
        <v>26</v>
      </c>
      <c r="C94" s="193"/>
      <c r="D94" s="52" t="s">
        <v>24</v>
      </c>
      <c r="E94" s="119">
        <f aca="true" t="shared" si="43" ref="E94:P94">E95+E96+E97</f>
        <v>530</v>
      </c>
      <c r="F94" s="119">
        <f t="shared" si="43"/>
        <v>530</v>
      </c>
      <c r="G94" s="119">
        <f t="shared" si="43"/>
        <v>530</v>
      </c>
      <c r="H94" s="119">
        <f t="shared" si="43"/>
        <v>495</v>
      </c>
      <c r="I94" s="119">
        <f t="shared" si="43"/>
        <v>495</v>
      </c>
      <c r="J94" s="119">
        <f t="shared" si="43"/>
        <v>495</v>
      </c>
      <c r="K94" s="119">
        <f t="shared" si="43"/>
        <v>495</v>
      </c>
      <c r="L94" s="119">
        <f t="shared" si="43"/>
        <v>495</v>
      </c>
      <c r="M94" s="119">
        <f t="shared" si="43"/>
        <v>495</v>
      </c>
      <c r="N94" s="119">
        <f t="shared" si="43"/>
        <v>530</v>
      </c>
      <c r="O94" s="119">
        <f t="shared" si="43"/>
        <v>593</v>
      </c>
      <c r="P94" s="119">
        <f t="shared" si="43"/>
        <v>593</v>
      </c>
      <c r="Q94" s="77">
        <f>SUM(E94:P94)</f>
        <v>6276</v>
      </c>
    </row>
    <row r="95" spans="1:17" ht="15.75">
      <c r="A95" s="196"/>
      <c r="B95" s="194" t="s">
        <v>32</v>
      </c>
      <c r="C95" s="194"/>
      <c r="D95" s="52"/>
      <c r="E95" s="119">
        <v>23</v>
      </c>
      <c r="F95" s="119">
        <v>23</v>
      </c>
      <c r="G95" s="119">
        <v>23</v>
      </c>
      <c r="H95" s="119">
        <v>23</v>
      </c>
      <c r="I95" s="119">
        <v>23</v>
      </c>
      <c r="J95" s="119">
        <v>23</v>
      </c>
      <c r="K95" s="119">
        <v>23</v>
      </c>
      <c r="L95" s="119">
        <v>23</v>
      </c>
      <c r="M95" s="119">
        <v>23</v>
      </c>
      <c r="N95" s="119">
        <v>23</v>
      </c>
      <c r="O95" s="119">
        <v>23</v>
      </c>
      <c r="P95" s="119">
        <v>23</v>
      </c>
      <c r="Q95" s="77">
        <f>SUM(E95:P95)</f>
        <v>276</v>
      </c>
    </row>
    <row r="96" spans="1:17" ht="15.75">
      <c r="A96" s="196"/>
      <c r="B96" s="194" t="s">
        <v>36</v>
      </c>
      <c r="C96" s="194"/>
      <c r="D96" s="52"/>
      <c r="E96" s="128">
        <v>507</v>
      </c>
      <c r="F96" s="128">
        <v>507</v>
      </c>
      <c r="G96" s="128">
        <v>507</v>
      </c>
      <c r="H96" s="128">
        <v>472</v>
      </c>
      <c r="I96" s="128">
        <v>472</v>
      </c>
      <c r="J96" s="128">
        <v>472</v>
      </c>
      <c r="K96" s="128">
        <v>472</v>
      </c>
      <c r="L96" s="128">
        <v>472</v>
      </c>
      <c r="M96" s="128">
        <v>472</v>
      </c>
      <c r="N96" s="128">
        <v>507</v>
      </c>
      <c r="O96" s="128">
        <v>570</v>
      </c>
      <c r="P96" s="128">
        <v>570</v>
      </c>
      <c r="Q96" s="77">
        <f>SUM(E96:P96)</f>
        <v>6000</v>
      </c>
    </row>
    <row r="97" spans="1:17" ht="15.75">
      <c r="A97" s="196"/>
      <c r="B97" s="194" t="s">
        <v>17</v>
      </c>
      <c r="C97" s="194"/>
      <c r="D97" s="52"/>
      <c r="E97" s="128">
        <v>0</v>
      </c>
      <c r="F97" s="128">
        <v>0</v>
      </c>
      <c r="G97" s="128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77">
        <f>SUM(E97:P97)</f>
        <v>0</v>
      </c>
    </row>
    <row r="98" spans="1:17" ht="15.75">
      <c r="A98" s="196"/>
      <c r="B98" s="193" t="s">
        <v>85</v>
      </c>
      <c r="C98" s="193"/>
      <c r="D98" s="52" t="s">
        <v>24</v>
      </c>
      <c r="E98" s="128">
        <f>E99+E100+E101</f>
        <v>12</v>
      </c>
      <c r="F98" s="128">
        <f aca="true" t="shared" si="44" ref="F98:P98">F99+F100+F101</f>
        <v>12</v>
      </c>
      <c r="G98" s="128">
        <f t="shared" si="44"/>
        <v>12</v>
      </c>
      <c r="H98" s="128">
        <f t="shared" si="44"/>
        <v>12</v>
      </c>
      <c r="I98" s="128">
        <f t="shared" si="44"/>
        <v>0</v>
      </c>
      <c r="J98" s="128">
        <f t="shared" si="44"/>
        <v>0</v>
      </c>
      <c r="K98" s="128">
        <f t="shared" si="44"/>
        <v>0</v>
      </c>
      <c r="L98" s="128">
        <f t="shared" si="44"/>
        <v>0</v>
      </c>
      <c r="M98" s="128">
        <f t="shared" si="44"/>
        <v>0</v>
      </c>
      <c r="N98" s="128">
        <f t="shared" si="44"/>
        <v>12</v>
      </c>
      <c r="O98" s="128">
        <f t="shared" si="44"/>
        <v>12</v>
      </c>
      <c r="P98" s="128">
        <f t="shared" si="44"/>
        <v>12</v>
      </c>
      <c r="Q98" s="146">
        <f>Q99+Q100+Q101</f>
        <v>84</v>
      </c>
    </row>
    <row r="99" spans="1:17" ht="15.75">
      <c r="A99" s="196"/>
      <c r="B99" s="194" t="s">
        <v>32</v>
      </c>
      <c r="C99" s="194"/>
      <c r="D99" s="52"/>
      <c r="E99" s="128">
        <v>0</v>
      </c>
      <c r="F99" s="128">
        <v>0</v>
      </c>
      <c r="G99" s="128">
        <v>0</v>
      </c>
      <c r="H99" s="128">
        <v>0</v>
      </c>
      <c r="I99" s="128">
        <v>0</v>
      </c>
      <c r="J99" s="128">
        <v>0</v>
      </c>
      <c r="K99" s="128">
        <v>0</v>
      </c>
      <c r="L99" s="128">
        <v>0</v>
      </c>
      <c r="M99" s="128">
        <v>0</v>
      </c>
      <c r="N99" s="128">
        <v>0</v>
      </c>
      <c r="O99" s="128">
        <v>0</v>
      </c>
      <c r="P99" s="128">
        <v>0</v>
      </c>
      <c r="Q99" s="146">
        <v>0</v>
      </c>
    </row>
    <row r="100" spans="1:17" ht="15.75">
      <c r="A100" s="196"/>
      <c r="B100" s="194" t="s">
        <v>36</v>
      </c>
      <c r="C100" s="194"/>
      <c r="D100" s="52"/>
      <c r="E100" s="128">
        <v>12</v>
      </c>
      <c r="F100" s="128">
        <v>12</v>
      </c>
      <c r="G100" s="128">
        <v>12</v>
      </c>
      <c r="H100" s="128">
        <v>12</v>
      </c>
      <c r="I100" s="128">
        <v>0</v>
      </c>
      <c r="J100" s="128">
        <v>0</v>
      </c>
      <c r="K100" s="128">
        <v>0</v>
      </c>
      <c r="L100" s="128">
        <v>0</v>
      </c>
      <c r="M100" s="128">
        <v>0</v>
      </c>
      <c r="N100" s="128">
        <v>12</v>
      </c>
      <c r="O100" s="128">
        <v>12</v>
      </c>
      <c r="P100" s="128">
        <v>12</v>
      </c>
      <c r="Q100" s="146">
        <f>SUM(E100:P100)</f>
        <v>84</v>
      </c>
    </row>
    <row r="101" spans="1:17" ht="15.75">
      <c r="A101" s="197"/>
      <c r="B101" s="194" t="s">
        <v>17</v>
      </c>
      <c r="C101" s="194"/>
      <c r="D101" s="52"/>
      <c r="E101" s="128">
        <v>0</v>
      </c>
      <c r="F101" s="128">
        <v>0</v>
      </c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  <c r="O101" s="128">
        <v>0</v>
      </c>
      <c r="P101" s="128">
        <v>0</v>
      </c>
      <c r="Q101" s="146">
        <v>0</v>
      </c>
    </row>
    <row r="102" spans="1:17" ht="31.5" customHeight="1">
      <c r="A102" s="195" t="s">
        <v>75</v>
      </c>
      <c r="B102" s="200" t="s">
        <v>54</v>
      </c>
      <c r="C102" s="200"/>
      <c r="D102" s="52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77"/>
    </row>
    <row r="103" spans="1:17" ht="15.75">
      <c r="A103" s="196"/>
      <c r="B103" s="193" t="s">
        <v>25</v>
      </c>
      <c r="C103" s="193"/>
      <c r="D103" s="52" t="s">
        <v>24</v>
      </c>
      <c r="E103" s="119">
        <f>E104+E105+E106</f>
        <v>268.5</v>
      </c>
      <c r="F103" s="119">
        <f aca="true" t="shared" si="45" ref="F103:P103">F104+F105+F106</f>
        <v>297.59999999999997</v>
      </c>
      <c r="G103" s="119">
        <f t="shared" si="45"/>
        <v>318.4</v>
      </c>
      <c r="H103" s="119">
        <f t="shared" si="45"/>
        <v>216.89999999999998</v>
      </c>
      <c r="I103" s="119">
        <f t="shared" si="45"/>
        <v>212.1</v>
      </c>
      <c r="J103" s="119">
        <f t="shared" si="45"/>
        <v>214.5</v>
      </c>
      <c r="K103" s="119">
        <f t="shared" si="45"/>
        <v>228.6</v>
      </c>
      <c r="L103" s="119">
        <f t="shared" si="45"/>
        <v>190.2</v>
      </c>
      <c r="M103" s="119">
        <f t="shared" si="45"/>
        <v>268.2</v>
      </c>
      <c r="N103" s="119">
        <f t="shared" si="45"/>
        <v>298.2</v>
      </c>
      <c r="O103" s="119">
        <f t="shared" si="45"/>
        <v>278.2</v>
      </c>
      <c r="P103" s="119">
        <f t="shared" si="45"/>
        <v>271.2</v>
      </c>
      <c r="Q103" s="77">
        <f>SUM(E103:P103)</f>
        <v>3062.599999999999</v>
      </c>
    </row>
    <row r="104" spans="1:17" ht="15.75">
      <c r="A104" s="196"/>
      <c r="B104" s="194" t="s">
        <v>32</v>
      </c>
      <c r="C104" s="194"/>
      <c r="D104" s="52"/>
      <c r="E104" s="119">
        <f>E108+E112</f>
        <v>6.2</v>
      </c>
      <c r="F104" s="119">
        <f aca="true" t="shared" si="46" ref="F104:P104">F108+F112</f>
        <v>6.2</v>
      </c>
      <c r="G104" s="119">
        <f t="shared" si="46"/>
        <v>6.2</v>
      </c>
      <c r="H104" s="119">
        <f t="shared" si="46"/>
        <v>6.2</v>
      </c>
      <c r="I104" s="119">
        <f t="shared" si="46"/>
        <v>6.2</v>
      </c>
      <c r="J104" s="119">
        <f t="shared" si="46"/>
        <v>6.2</v>
      </c>
      <c r="K104" s="119">
        <f t="shared" si="46"/>
        <v>6.2</v>
      </c>
      <c r="L104" s="119">
        <f t="shared" si="46"/>
        <v>6.2</v>
      </c>
      <c r="M104" s="119">
        <f t="shared" si="46"/>
        <v>6.2</v>
      </c>
      <c r="N104" s="119">
        <f t="shared" si="46"/>
        <v>6.2</v>
      </c>
      <c r="O104" s="119">
        <f t="shared" si="46"/>
        <v>6.2</v>
      </c>
      <c r="P104" s="119">
        <f t="shared" si="46"/>
        <v>6.2</v>
      </c>
      <c r="Q104" s="77">
        <f>SUM(E104:P104)</f>
        <v>74.40000000000002</v>
      </c>
    </row>
    <row r="105" spans="1:17" ht="15.75">
      <c r="A105" s="196"/>
      <c r="B105" s="194" t="s">
        <v>36</v>
      </c>
      <c r="C105" s="194"/>
      <c r="D105" s="52"/>
      <c r="E105" s="119">
        <f aca="true" t="shared" si="47" ref="E105:P106">E109+E113</f>
        <v>262.3</v>
      </c>
      <c r="F105" s="119">
        <f t="shared" si="47"/>
        <v>291.4</v>
      </c>
      <c r="G105" s="119">
        <f t="shared" si="47"/>
        <v>312.2</v>
      </c>
      <c r="H105" s="119">
        <f t="shared" si="47"/>
        <v>210.7</v>
      </c>
      <c r="I105" s="119">
        <f t="shared" si="47"/>
        <v>205.9</v>
      </c>
      <c r="J105" s="119">
        <f t="shared" si="47"/>
        <v>208.3</v>
      </c>
      <c r="K105" s="119">
        <f t="shared" si="47"/>
        <v>222.4</v>
      </c>
      <c r="L105" s="119">
        <f t="shared" si="47"/>
        <v>184</v>
      </c>
      <c r="M105" s="119">
        <f t="shared" si="47"/>
        <v>262</v>
      </c>
      <c r="N105" s="119">
        <f t="shared" si="47"/>
        <v>292</v>
      </c>
      <c r="O105" s="119">
        <f t="shared" si="47"/>
        <v>272</v>
      </c>
      <c r="P105" s="119">
        <f t="shared" si="47"/>
        <v>265</v>
      </c>
      <c r="Q105" s="77">
        <f>SUM(E105:P105)</f>
        <v>2988.2000000000003</v>
      </c>
    </row>
    <row r="106" spans="1:17" ht="15.75">
      <c r="A106" s="196"/>
      <c r="B106" s="194" t="s">
        <v>17</v>
      </c>
      <c r="C106" s="194"/>
      <c r="D106" s="52"/>
      <c r="E106" s="119">
        <f t="shared" si="47"/>
        <v>0</v>
      </c>
      <c r="F106" s="119">
        <f t="shared" si="47"/>
        <v>0</v>
      </c>
      <c r="G106" s="119">
        <f t="shared" si="47"/>
        <v>0</v>
      </c>
      <c r="H106" s="119">
        <f t="shared" si="47"/>
        <v>0</v>
      </c>
      <c r="I106" s="119">
        <f t="shared" si="47"/>
        <v>0</v>
      </c>
      <c r="J106" s="119">
        <f t="shared" si="47"/>
        <v>0</v>
      </c>
      <c r="K106" s="119">
        <f t="shared" si="47"/>
        <v>0</v>
      </c>
      <c r="L106" s="119">
        <f t="shared" si="47"/>
        <v>0</v>
      </c>
      <c r="M106" s="119">
        <f t="shared" si="47"/>
        <v>0</v>
      </c>
      <c r="N106" s="119">
        <f t="shared" si="47"/>
        <v>0</v>
      </c>
      <c r="O106" s="119">
        <f t="shared" si="47"/>
        <v>0</v>
      </c>
      <c r="P106" s="119">
        <f t="shared" si="47"/>
        <v>0</v>
      </c>
      <c r="Q106" s="77">
        <f>SUM(P106+O106+N106+M106+L106+K106+J106+I106+H106+G106+F106+E106)</f>
        <v>0</v>
      </c>
    </row>
    <row r="107" spans="1:17" ht="15.75">
      <c r="A107" s="196"/>
      <c r="B107" s="193" t="s">
        <v>26</v>
      </c>
      <c r="C107" s="193"/>
      <c r="D107" s="52" t="s">
        <v>24</v>
      </c>
      <c r="E107" s="119">
        <f>E108+E109+E110</f>
        <v>266.2</v>
      </c>
      <c r="F107" s="119">
        <f aca="true" t="shared" si="48" ref="F107:O107">F108+F109+F110</f>
        <v>286.2</v>
      </c>
      <c r="G107" s="119">
        <f t="shared" si="48"/>
        <v>306.2</v>
      </c>
      <c r="H107" s="119">
        <f t="shared" si="48"/>
        <v>206.2</v>
      </c>
      <c r="I107" s="119">
        <f t="shared" si="48"/>
        <v>206.2</v>
      </c>
      <c r="J107" s="119">
        <f t="shared" si="48"/>
        <v>206.2</v>
      </c>
      <c r="K107" s="119">
        <f t="shared" si="48"/>
        <v>226.2</v>
      </c>
      <c r="L107" s="119">
        <f t="shared" si="48"/>
        <v>186.2</v>
      </c>
      <c r="M107" s="119">
        <f t="shared" si="48"/>
        <v>256.2</v>
      </c>
      <c r="N107" s="119">
        <f t="shared" si="48"/>
        <v>286.2</v>
      </c>
      <c r="O107" s="119">
        <f t="shared" si="48"/>
        <v>266.2</v>
      </c>
      <c r="P107" s="119">
        <f>P108+P109+P110</f>
        <v>256.2</v>
      </c>
      <c r="Q107" s="77">
        <f aca="true" t="shared" si="49" ref="Q107:Q116">SUM(E107:P107)</f>
        <v>2954.3999999999996</v>
      </c>
    </row>
    <row r="108" spans="1:17" ht="15.75">
      <c r="A108" s="196"/>
      <c r="B108" s="194" t="s">
        <v>32</v>
      </c>
      <c r="C108" s="194"/>
      <c r="D108" s="52"/>
      <c r="E108" s="119">
        <v>6.2</v>
      </c>
      <c r="F108" s="119">
        <v>6.2</v>
      </c>
      <c r="G108" s="119">
        <v>6.2</v>
      </c>
      <c r="H108" s="119">
        <v>6.2</v>
      </c>
      <c r="I108" s="119">
        <v>6.2</v>
      </c>
      <c r="J108" s="119">
        <v>6.2</v>
      </c>
      <c r="K108" s="119">
        <v>6.2</v>
      </c>
      <c r="L108" s="119">
        <v>6.2</v>
      </c>
      <c r="M108" s="119">
        <v>6.2</v>
      </c>
      <c r="N108" s="119">
        <v>6.2</v>
      </c>
      <c r="O108" s="119">
        <v>6.2</v>
      </c>
      <c r="P108" s="119">
        <v>6.2</v>
      </c>
      <c r="Q108" s="77">
        <f t="shared" si="49"/>
        <v>74.40000000000002</v>
      </c>
    </row>
    <row r="109" spans="1:17" ht="15.75">
      <c r="A109" s="196"/>
      <c r="B109" s="194" t="s">
        <v>36</v>
      </c>
      <c r="C109" s="194"/>
      <c r="D109" s="52"/>
      <c r="E109" s="116">
        <v>260</v>
      </c>
      <c r="F109" s="116">
        <v>280</v>
      </c>
      <c r="G109" s="116">
        <v>300</v>
      </c>
      <c r="H109" s="116">
        <v>200</v>
      </c>
      <c r="I109" s="116">
        <v>200</v>
      </c>
      <c r="J109" s="116">
        <v>200</v>
      </c>
      <c r="K109" s="120">
        <v>220</v>
      </c>
      <c r="L109" s="120">
        <v>180</v>
      </c>
      <c r="M109" s="143">
        <v>250</v>
      </c>
      <c r="N109" s="143">
        <v>280</v>
      </c>
      <c r="O109" s="143">
        <v>260</v>
      </c>
      <c r="P109" s="143">
        <v>250</v>
      </c>
      <c r="Q109" s="77">
        <f t="shared" si="49"/>
        <v>2880</v>
      </c>
    </row>
    <row r="110" spans="1:17" ht="15.75">
      <c r="A110" s="196"/>
      <c r="B110" s="194" t="s">
        <v>17</v>
      </c>
      <c r="C110" s="194"/>
      <c r="D110" s="52"/>
      <c r="E110" s="128">
        <v>0</v>
      </c>
      <c r="F110" s="128">
        <v>0</v>
      </c>
      <c r="G110" s="128">
        <v>0</v>
      </c>
      <c r="H110" s="128">
        <v>0</v>
      </c>
      <c r="I110" s="128">
        <v>0</v>
      </c>
      <c r="J110" s="128">
        <v>0</v>
      </c>
      <c r="K110" s="128">
        <v>0</v>
      </c>
      <c r="L110" s="128">
        <v>0</v>
      </c>
      <c r="M110" s="128">
        <v>0</v>
      </c>
      <c r="N110" s="128">
        <v>0</v>
      </c>
      <c r="O110" s="128">
        <v>0</v>
      </c>
      <c r="P110" s="128">
        <v>0</v>
      </c>
      <c r="Q110" s="77">
        <f t="shared" si="49"/>
        <v>0</v>
      </c>
    </row>
    <row r="111" spans="1:17" ht="15.75">
      <c r="A111" s="196"/>
      <c r="B111" s="193" t="s">
        <v>85</v>
      </c>
      <c r="C111" s="193"/>
      <c r="D111" s="52" t="s">
        <v>24</v>
      </c>
      <c r="E111" s="128">
        <f>E112+E113+E114</f>
        <v>2.3</v>
      </c>
      <c r="F111" s="128">
        <f aca="true" t="shared" si="50" ref="F111:P111">F112+F113+F114</f>
        <v>11.4</v>
      </c>
      <c r="G111" s="128">
        <f t="shared" si="50"/>
        <v>12.2</v>
      </c>
      <c r="H111" s="128">
        <f t="shared" si="50"/>
        <v>10.7</v>
      </c>
      <c r="I111" s="128">
        <f t="shared" si="50"/>
        <v>5.9</v>
      </c>
      <c r="J111" s="128">
        <f t="shared" si="50"/>
        <v>8.3</v>
      </c>
      <c r="K111" s="128">
        <f t="shared" si="50"/>
        <v>2.4</v>
      </c>
      <c r="L111" s="128">
        <f t="shared" si="50"/>
        <v>4</v>
      </c>
      <c r="M111" s="128">
        <f t="shared" si="50"/>
        <v>12</v>
      </c>
      <c r="N111" s="128">
        <f t="shared" si="50"/>
        <v>12</v>
      </c>
      <c r="O111" s="128">
        <f t="shared" si="50"/>
        <v>12</v>
      </c>
      <c r="P111" s="128">
        <f t="shared" si="50"/>
        <v>15</v>
      </c>
      <c r="Q111" s="77">
        <f t="shared" si="49"/>
        <v>108.19999999999999</v>
      </c>
    </row>
    <row r="112" spans="1:17" ht="15.75">
      <c r="A112" s="196"/>
      <c r="B112" s="194" t="s">
        <v>32</v>
      </c>
      <c r="C112" s="194"/>
      <c r="D112" s="31"/>
      <c r="E112" s="128">
        <v>0</v>
      </c>
      <c r="F112" s="128">
        <v>0</v>
      </c>
      <c r="G112" s="128">
        <v>0</v>
      </c>
      <c r="H112" s="128">
        <v>0</v>
      </c>
      <c r="I112" s="128">
        <v>0</v>
      </c>
      <c r="J112" s="128">
        <v>0</v>
      </c>
      <c r="K112" s="128">
        <v>0</v>
      </c>
      <c r="L112" s="128">
        <v>0</v>
      </c>
      <c r="M112" s="128">
        <v>0</v>
      </c>
      <c r="N112" s="128">
        <v>0</v>
      </c>
      <c r="O112" s="128">
        <v>0</v>
      </c>
      <c r="P112" s="128">
        <v>0</v>
      </c>
      <c r="Q112" s="77">
        <f t="shared" si="49"/>
        <v>0</v>
      </c>
    </row>
    <row r="113" spans="1:17" ht="15.75">
      <c r="A113" s="196"/>
      <c r="B113" s="194" t="s">
        <v>36</v>
      </c>
      <c r="C113" s="194"/>
      <c r="D113" s="52"/>
      <c r="E113" s="120">
        <v>2.3</v>
      </c>
      <c r="F113" s="120">
        <v>11.4</v>
      </c>
      <c r="G113" s="120">
        <v>12.2</v>
      </c>
      <c r="H113" s="120">
        <v>10.7</v>
      </c>
      <c r="I113" s="120">
        <v>5.9</v>
      </c>
      <c r="J113" s="120">
        <v>8.3</v>
      </c>
      <c r="K113" s="120">
        <v>2.4</v>
      </c>
      <c r="L113" s="128">
        <v>4</v>
      </c>
      <c r="M113" s="128">
        <v>12</v>
      </c>
      <c r="N113" s="128">
        <v>12</v>
      </c>
      <c r="O113" s="128">
        <v>12</v>
      </c>
      <c r="P113" s="128">
        <v>15</v>
      </c>
      <c r="Q113" s="77">
        <f t="shared" si="49"/>
        <v>108.19999999999999</v>
      </c>
    </row>
    <row r="114" spans="1:17" ht="15.75">
      <c r="A114" s="197"/>
      <c r="B114" s="194" t="s">
        <v>17</v>
      </c>
      <c r="C114" s="194"/>
      <c r="D114" s="52"/>
      <c r="E114" s="128">
        <v>0</v>
      </c>
      <c r="F114" s="128">
        <v>0</v>
      </c>
      <c r="G114" s="128">
        <v>0</v>
      </c>
      <c r="H114" s="128">
        <v>0</v>
      </c>
      <c r="I114" s="128">
        <v>0</v>
      </c>
      <c r="J114" s="128">
        <v>0</v>
      </c>
      <c r="K114" s="128">
        <v>0</v>
      </c>
      <c r="L114" s="128">
        <v>0</v>
      </c>
      <c r="M114" s="128">
        <v>0</v>
      </c>
      <c r="N114" s="128">
        <v>0</v>
      </c>
      <c r="O114" s="128">
        <v>0</v>
      </c>
      <c r="P114" s="128">
        <v>0</v>
      </c>
      <c r="Q114" s="77">
        <f t="shared" si="49"/>
        <v>0</v>
      </c>
    </row>
    <row r="115" spans="1:17" ht="15.75">
      <c r="A115" s="91" t="s">
        <v>76</v>
      </c>
      <c r="B115" s="201" t="s">
        <v>55</v>
      </c>
      <c r="C115" s="202"/>
      <c r="D115" s="52" t="s">
        <v>24</v>
      </c>
      <c r="E115" s="120">
        <v>4.2</v>
      </c>
      <c r="F115" s="120">
        <v>4.2</v>
      </c>
      <c r="G115" s="120">
        <v>4.2</v>
      </c>
      <c r="H115" s="120">
        <v>4.2</v>
      </c>
      <c r="I115" s="120">
        <v>3</v>
      </c>
      <c r="J115" s="120">
        <v>3</v>
      </c>
      <c r="K115" s="120">
        <v>3</v>
      </c>
      <c r="L115" s="120">
        <v>3</v>
      </c>
      <c r="M115" s="120">
        <v>3</v>
      </c>
      <c r="N115" s="120">
        <v>4</v>
      </c>
      <c r="O115" s="120">
        <v>4</v>
      </c>
      <c r="P115" s="120">
        <v>4.2</v>
      </c>
      <c r="Q115" s="78">
        <f t="shared" si="49"/>
        <v>44</v>
      </c>
    </row>
    <row r="116" spans="1:17" ht="15.75">
      <c r="A116" s="91" t="s">
        <v>77</v>
      </c>
      <c r="B116" s="194" t="s">
        <v>57</v>
      </c>
      <c r="C116" s="194"/>
      <c r="D116" s="52" t="s">
        <v>24</v>
      </c>
      <c r="E116" s="120">
        <v>6</v>
      </c>
      <c r="F116" s="120">
        <v>5.9</v>
      </c>
      <c r="G116" s="120">
        <v>5.9</v>
      </c>
      <c r="H116" s="120">
        <v>5.5</v>
      </c>
      <c r="I116" s="120">
        <v>5.5</v>
      </c>
      <c r="J116" s="120">
        <v>5.5</v>
      </c>
      <c r="K116" s="120">
        <v>5.5</v>
      </c>
      <c r="L116" s="120">
        <v>5.5</v>
      </c>
      <c r="M116" s="120">
        <v>5.9</v>
      </c>
      <c r="N116" s="120">
        <v>5.9</v>
      </c>
      <c r="O116" s="120">
        <v>5.9</v>
      </c>
      <c r="P116" s="120">
        <v>6</v>
      </c>
      <c r="Q116" s="78">
        <f t="shared" si="49"/>
        <v>69</v>
      </c>
    </row>
    <row r="117" spans="1:17" ht="15.75">
      <c r="A117" s="91" t="s">
        <v>95</v>
      </c>
      <c r="B117" s="194" t="s">
        <v>61</v>
      </c>
      <c r="C117" s="194"/>
      <c r="D117" s="52" t="s">
        <v>24</v>
      </c>
      <c r="E117" s="144">
        <v>3.5</v>
      </c>
      <c r="F117" s="144">
        <v>3.5</v>
      </c>
      <c r="G117" s="144">
        <v>3.5</v>
      </c>
      <c r="H117" s="144">
        <v>3.5</v>
      </c>
      <c r="I117" s="144">
        <v>3.5</v>
      </c>
      <c r="J117" s="144">
        <v>3</v>
      </c>
      <c r="K117" s="144">
        <v>3</v>
      </c>
      <c r="L117" s="144">
        <v>3</v>
      </c>
      <c r="M117" s="144">
        <v>3</v>
      </c>
      <c r="N117" s="144">
        <v>3.5</v>
      </c>
      <c r="O117" s="144">
        <v>3.5</v>
      </c>
      <c r="P117" s="144">
        <v>3.5</v>
      </c>
      <c r="Q117" s="78">
        <f>SUM(P117+O117+N117+M117+L117+K117+J117+I117+H117+G117+F117+E117)</f>
        <v>40</v>
      </c>
    </row>
    <row r="118" spans="1:17" ht="15.75">
      <c r="A118" s="199"/>
      <c r="B118" s="198" t="s">
        <v>62</v>
      </c>
      <c r="C118" s="198"/>
      <c r="D118" s="54" t="s">
        <v>24</v>
      </c>
      <c r="E118" s="77">
        <f>E103+E90+E81+E72+E65+E117+E116+E115</f>
        <v>10075.252</v>
      </c>
      <c r="F118" s="77">
        <f aca="true" t="shared" si="51" ref="F118:P118">F103+F90+F81+F72+F65+F117+F116+F115</f>
        <v>10476.380000000001</v>
      </c>
      <c r="G118" s="77">
        <f t="shared" si="51"/>
        <v>9781.74</v>
      </c>
      <c r="H118" s="77">
        <f t="shared" si="51"/>
        <v>9388.734</v>
      </c>
      <c r="I118" s="77">
        <f t="shared" si="51"/>
        <v>8792.6</v>
      </c>
      <c r="J118" s="77">
        <f t="shared" si="51"/>
        <v>9098</v>
      </c>
      <c r="K118" s="77">
        <f t="shared" si="51"/>
        <v>9401.6</v>
      </c>
      <c r="L118" s="77">
        <f t="shared" si="51"/>
        <v>8980.7</v>
      </c>
      <c r="M118" s="77">
        <f t="shared" si="51"/>
        <v>9293.1</v>
      </c>
      <c r="N118" s="77">
        <f t="shared" si="51"/>
        <v>9802.6</v>
      </c>
      <c r="O118" s="77">
        <f t="shared" si="51"/>
        <v>10362.6</v>
      </c>
      <c r="P118" s="77">
        <f t="shared" si="51"/>
        <v>10835.400000000001</v>
      </c>
      <c r="Q118" s="93">
        <f>SUM(E118:P118)</f>
        <v>116288.706</v>
      </c>
    </row>
    <row r="119" spans="1:17" ht="15.75">
      <c r="A119" s="199"/>
      <c r="B119" s="198" t="s">
        <v>50</v>
      </c>
      <c r="C119" s="198"/>
      <c r="D119" s="54"/>
      <c r="E119" s="93">
        <f>E105+E92+E83+E74+E66+E117+E116+E115</f>
        <v>8220.052</v>
      </c>
      <c r="F119" s="93">
        <f aca="true" t="shared" si="52" ref="F119:P119">F105+F92+F83+F74+F66+F117+F116+F115</f>
        <v>8535.18</v>
      </c>
      <c r="G119" s="93">
        <f t="shared" si="52"/>
        <v>8085.039999999999</v>
      </c>
      <c r="H119" s="93">
        <f t="shared" si="52"/>
        <v>7849.034</v>
      </c>
      <c r="I119" s="93">
        <f t="shared" si="52"/>
        <v>7305.9</v>
      </c>
      <c r="J119" s="93">
        <f t="shared" si="52"/>
        <v>7299.8</v>
      </c>
      <c r="K119" s="93">
        <f t="shared" si="52"/>
        <v>7598.9</v>
      </c>
      <c r="L119" s="93">
        <f t="shared" si="52"/>
        <v>7410.5</v>
      </c>
      <c r="M119" s="93">
        <f t="shared" si="52"/>
        <v>7604.9</v>
      </c>
      <c r="N119" s="93">
        <f t="shared" si="52"/>
        <v>8113.4</v>
      </c>
      <c r="O119" s="93">
        <f t="shared" si="52"/>
        <v>8615.4</v>
      </c>
      <c r="P119" s="93">
        <f t="shared" si="52"/>
        <v>8939.7</v>
      </c>
      <c r="Q119" s="93">
        <f>SUM(E119:P119)</f>
        <v>95577.80599999998</v>
      </c>
    </row>
    <row r="120" spans="1:17" ht="15.75">
      <c r="A120" s="199"/>
      <c r="B120" s="198" t="s">
        <v>17</v>
      </c>
      <c r="C120" s="198"/>
      <c r="D120" s="54"/>
      <c r="E120" s="93">
        <f>E106+E93+E84+E75+E67</f>
        <v>227</v>
      </c>
      <c r="F120" s="93">
        <f>F106+F93+F84+F75+F67</f>
        <v>275</v>
      </c>
      <c r="G120" s="93">
        <f>G106+G93+G84+G75+G67</f>
        <v>280</v>
      </c>
      <c r="H120" s="93">
        <f>H106+H93+H84+H75+H67</f>
        <v>192</v>
      </c>
      <c r="I120" s="93">
        <f>I106+I93+I84+I75+I67</f>
        <v>199</v>
      </c>
      <c r="J120" s="93">
        <f>J106+J93+J84+J75+J67</f>
        <v>178</v>
      </c>
      <c r="K120" s="93">
        <f>K106+K93+K84+K75+K67</f>
        <v>196</v>
      </c>
      <c r="L120" s="93">
        <f>L106+L93+L84+L75+L67</f>
        <v>215</v>
      </c>
      <c r="M120" s="93">
        <f>M106+M93+M84+M75+M67</f>
        <v>202</v>
      </c>
      <c r="N120" s="93">
        <f>N106+N93+N84+N75+N67</f>
        <v>205</v>
      </c>
      <c r="O120" s="93">
        <f>O106+O93+O84+O75+O67</f>
        <v>208</v>
      </c>
      <c r="P120" s="93">
        <f>P106+P93+P84+P75+P67</f>
        <v>207</v>
      </c>
      <c r="Q120" s="93">
        <f>SUM(E120:P120)</f>
        <v>2584</v>
      </c>
    </row>
    <row r="121" spans="1:17" ht="15.75">
      <c r="A121" s="199"/>
      <c r="B121" s="198" t="s">
        <v>26</v>
      </c>
      <c r="C121" s="198"/>
      <c r="D121" s="54" t="s">
        <v>24</v>
      </c>
      <c r="E121" s="93">
        <f>E107+E94+E85+E76+E68+E117+E116+E115</f>
        <v>9335.952000000001</v>
      </c>
      <c r="F121" s="93">
        <f aca="true" t="shared" si="53" ref="F121:P121">F107+F94+F85+F76+F68+F117+F116+F115</f>
        <v>9736.980000000001</v>
      </c>
      <c r="G121" s="93">
        <f t="shared" si="53"/>
        <v>9044.54</v>
      </c>
      <c r="H121" s="93">
        <f t="shared" si="53"/>
        <v>8751.034000000001</v>
      </c>
      <c r="I121" s="93">
        <f t="shared" si="53"/>
        <v>8207.7</v>
      </c>
      <c r="J121" s="93">
        <f t="shared" si="53"/>
        <v>8510.7</v>
      </c>
      <c r="K121" s="93">
        <f t="shared" si="53"/>
        <v>8820.2</v>
      </c>
      <c r="L121" s="93">
        <f t="shared" si="53"/>
        <v>8397.7</v>
      </c>
      <c r="M121" s="93">
        <f t="shared" si="53"/>
        <v>8686.1</v>
      </c>
      <c r="N121" s="93">
        <f t="shared" si="53"/>
        <v>9082.6</v>
      </c>
      <c r="O121" s="93">
        <f t="shared" si="53"/>
        <v>9628.6</v>
      </c>
      <c r="P121" s="93">
        <f t="shared" si="53"/>
        <v>10084.400000000001</v>
      </c>
      <c r="Q121" s="93">
        <f>SUM(E121:P121)</f>
        <v>108286.50600000002</v>
      </c>
    </row>
    <row r="122" spans="1:17" ht="15.75">
      <c r="A122" s="199"/>
      <c r="B122" s="198" t="s">
        <v>50</v>
      </c>
      <c r="C122" s="198"/>
      <c r="D122" s="54"/>
      <c r="E122" s="93">
        <f>E117+E116+E115+E109+E96+E87+E78+E69</f>
        <v>7555.7519999999995</v>
      </c>
      <c r="F122" s="93">
        <f aca="true" t="shared" si="54" ref="F122:P122">F117+F116+F115+F109+F96+F87+F78+F69</f>
        <v>7869.780000000001</v>
      </c>
      <c r="G122" s="93">
        <f t="shared" si="54"/>
        <v>7421.84</v>
      </c>
      <c r="H122" s="93">
        <f t="shared" si="54"/>
        <v>7282.334</v>
      </c>
      <c r="I122" s="93">
        <f t="shared" si="54"/>
        <v>6791</v>
      </c>
      <c r="J122" s="93">
        <f t="shared" si="54"/>
        <v>6782.5</v>
      </c>
      <c r="K122" s="93">
        <f t="shared" si="54"/>
        <v>7087.5</v>
      </c>
      <c r="L122" s="93">
        <f t="shared" si="54"/>
        <v>6897.5</v>
      </c>
      <c r="M122" s="93">
        <f t="shared" si="54"/>
        <v>7068.9</v>
      </c>
      <c r="N122" s="93">
        <f t="shared" si="54"/>
        <v>7467.4</v>
      </c>
      <c r="O122" s="93">
        <f t="shared" si="54"/>
        <v>7955.4</v>
      </c>
      <c r="P122" s="93">
        <f t="shared" si="54"/>
        <v>8263.7</v>
      </c>
      <c r="Q122" s="93">
        <f>SUM(E122:P122)</f>
        <v>88443.60599999999</v>
      </c>
    </row>
    <row r="123" spans="1:17" ht="15.75">
      <c r="A123" s="199"/>
      <c r="B123" s="198" t="s">
        <v>17</v>
      </c>
      <c r="C123" s="198"/>
      <c r="D123" s="54"/>
      <c r="E123" s="93">
        <f>E110+E97+E88+E79+E70</f>
        <v>211</v>
      </c>
      <c r="F123" s="93">
        <f>F110+F97+F88+F79+F70</f>
        <v>260</v>
      </c>
      <c r="G123" s="93">
        <f>G110+G97+G88+G79+G70</f>
        <v>265</v>
      </c>
      <c r="H123" s="93">
        <f>H110+H97+H88+H79+H70</f>
        <v>180</v>
      </c>
      <c r="I123" s="93">
        <f>I110+I97+I88+I79+I70</f>
        <v>187</v>
      </c>
      <c r="J123" s="93">
        <f>J110+J97+J88+J79+J70</f>
        <v>166</v>
      </c>
      <c r="K123" s="93">
        <f>K110+K97+K88+K79+K70</f>
        <v>184</v>
      </c>
      <c r="L123" s="93">
        <f>L110+L97+L88+L79+L70</f>
        <v>203</v>
      </c>
      <c r="M123" s="93">
        <f>M110+M97+M88+M79+M70</f>
        <v>190</v>
      </c>
      <c r="N123" s="93">
        <f>N110+N97+N88+N79+N70</f>
        <v>190</v>
      </c>
      <c r="O123" s="93">
        <f>O110+O97+O88+O79+O70</f>
        <v>193</v>
      </c>
      <c r="P123" s="93">
        <f>P110+P97+P88+P79+P70</f>
        <v>191</v>
      </c>
      <c r="Q123" s="93">
        <f>Q110+Q97+Q88+Q79+Q70</f>
        <v>2420</v>
      </c>
    </row>
    <row r="126" spans="1:17" ht="18.75">
      <c r="A126" s="71"/>
      <c r="B126" s="20" t="s">
        <v>116</v>
      </c>
      <c r="D126" s="20"/>
      <c r="E126" s="16"/>
      <c r="F126" s="16"/>
      <c r="G126" s="16"/>
      <c r="H126" s="16"/>
      <c r="I126" s="16"/>
      <c r="J126" s="16"/>
      <c r="K126" s="16"/>
      <c r="L126" s="16"/>
      <c r="M126" s="30"/>
      <c r="N126" s="30" t="s">
        <v>117</v>
      </c>
      <c r="O126" s="30"/>
      <c r="P126" s="30"/>
      <c r="Q126" s="72"/>
    </row>
  </sheetData>
  <sheetProtection/>
  <mergeCells count="131">
    <mergeCell ref="B61:C61"/>
    <mergeCell ref="B62:C62"/>
    <mergeCell ref="B63:C63"/>
    <mergeCell ref="B64:C64"/>
    <mergeCell ref="A56:A64"/>
    <mergeCell ref="B56:C56"/>
    <mergeCell ref="B57:C57"/>
    <mergeCell ref="B58:C58"/>
    <mergeCell ref="B59:C59"/>
    <mergeCell ref="B60:C60"/>
    <mergeCell ref="B100:C100"/>
    <mergeCell ref="B101:C101"/>
    <mergeCell ref="A89:A101"/>
    <mergeCell ref="B30:C30"/>
    <mergeCell ref="B31:C31"/>
    <mergeCell ref="B32:C32"/>
    <mergeCell ref="B33:C33"/>
    <mergeCell ref="B34:C34"/>
    <mergeCell ref="B41:C41"/>
    <mergeCell ref="B42:C42"/>
    <mergeCell ref="B15:C15"/>
    <mergeCell ref="B39:C39"/>
    <mergeCell ref="B40:C40"/>
    <mergeCell ref="B28:C28"/>
    <mergeCell ref="B20:C20"/>
    <mergeCell ref="B19:C19"/>
    <mergeCell ref="B27:C27"/>
    <mergeCell ref="B36:C36"/>
    <mergeCell ref="B4:Q4"/>
    <mergeCell ref="B5:Q5"/>
    <mergeCell ref="B7:C7"/>
    <mergeCell ref="B9:C9"/>
    <mergeCell ref="B8:C8"/>
    <mergeCell ref="B10:C10"/>
    <mergeCell ref="B43:C43"/>
    <mergeCell ref="P6:Q6"/>
    <mergeCell ref="B14:C14"/>
    <mergeCell ref="B12:C12"/>
    <mergeCell ref="B16:C16"/>
    <mergeCell ref="B17:C17"/>
    <mergeCell ref="B18:C18"/>
    <mergeCell ref="B13:C13"/>
    <mergeCell ref="B35:C35"/>
    <mergeCell ref="B11:C11"/>
    <mergeCell ref="B37:C37"/>
    <mergeCell ref="B38:C38"/>
    <mergeCell ref="B21:C21"/>
    <mergeCell ref="B22:C22"/>
    <mergeCell ref="B23:C23"/>
    <mergeCell ref="B24:C24"/>
    <mergeCell ref="B25:C25"/>
    <mergeCell ref="B26:C26"/>
    <mergeCell ref="B29:C29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52:C52"/>
    <mergeCell ref="B71:C71"/>
    <mergeCell ref="B72:C72"/>
    <mergeCell ref="B73:C73"/>
    <mergeCell ref="B74:C74"/>
    <mergeCell ref="B75:C75"/>
    <mergeCell ref="B76:C76"/>
    <mergeCell ref="B80:C80"/>
    <mergeCell ref="B81:C81"/>
    <mergeCell ref="B82:C82"/>
    <mergeCell ref="B83:C83"/>
    <mergeCell ref="B84:C84"/>
    <mergeCell ref="B77:C77"/>
    <mergeCell ref="B78:C78"/>
    <mergeCell ref="B79:C79"/>
    <mergeCell ref="B89:C89"/>
    <mergeCell ref="B90:C90"/>
    <mergeCell ref="B91:C91"/>
    <mergeCell ref="B92:C92"/>
    <mergeCell ref="B85:C85"/>
    <mergeCell ref="B86:C86"/>
    <mergeCell ref="B87:C87"/>
    <mergeCell ref="B88:C88"/>
    <mergeCell ref="B96:C96"/>
    <mergeCell ref="B97:C97"/>
    <mergeCell ref="B109:C109"/>
    <mergeCell ref="B110:C110"/>
    <mergeCell ref="B102:C102"/>
    <mergeCell ref="B103:C103"/>
    <mergeCell ref="B104:C104"/>
    <mergeCell ref="B106:C106"/>
    <mergeCell ref="B98:C98"/>
    <mergeCell ref="B99:C99"/>
    <mergeCell ref="A21:A29"/>
    <mergeCell ref="A34:A42"/>
    <mergeCell ref="A43:A55"/>
    <mergeCell ref="A65:A70"/>
    <mergeCell ref="B50:C50"/>
    <mergeCell ref="B65:C65"/>
    <mergeCell ref="B67:C67"/>
    <mergeCell ref="B68:C68"/>
    <mergeCell ref="B69:C69"/>
    <mergeCell ref="B70:C70"/>
    <mergeCell ref="B115:C115"/>
    <mergeCell ref="B116:C116"/>
    <mergeCell ref="B105:C105"/>
    <mergeCell ref="B108:C108"/>
    <mergeCell ref="B107:C107"/>
    <mergeCell ref="B93:C93"/>
    <mergeCell ref="B94:C94"/>
    <mergeCell ref="B95:C95"/>
    <mergeCell ref="B123:C123"/>
    <mergeCell ref="A118:A123"/>
    <mergeCell ref="B117:C117"/>
    <mergeCell ref="B118:C118"/>
    <mergeCell ref="B119:C119"/>
    <mergeCell ref="B120:C120"/>
    <mergeCell ref="B121:C121"/>
    <mergeCell ref="B122:C122"/>
    <mergeCell ref="A8:A20"/>
    <mergeCell ref="B111:C111"/>
    <mergeCell ref="B112:C112"/>
    <mergeCell ref="B113:C113"/>
    <mergeCell ref="B114:C114"/>
    <mergeCell ref="A102:A114"/>
    <mergeCell ref="A71:A79"/>
    <mergeCell ref="A80:A88"/>
    <mergeCell ref="B51:C51"/>
    <mergeCell ref="B66:C66"/>
  </mergeCells>
  <printOptions/>
  <pageMargins left="0.3937007874015748" right="0.3937007874015748" top="1.1811023622047245" bottom="0.3937007874015748" header="0.5118110236220472" footer="0.5118110236220472"/>
  <pageSetup fitToHeight="3" fitToWidth="1" horizontalDpi="600" verticalDpi="600" orientation="landscape" paperSize="9" scale="66" r:id="rId1"/>
  <rowBreaks count="2" manualBreakCount="2">
    <brk id="46" max="16" man="1"/>
    <brk id="8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2" sqref="D32"/>
    </sheetView>
  </sheetViews>
  <sheetFormatPr defaultColWidth="9.140625" defaultRowHeight="12.75"/>
  <cols>
    <col min="1" max="1" width="7.00390625" style="0" customWidth="1"/>
    <col min="3" max="3" width="60.421875" style="0" customWidth="1"/>
    <col min="4" max="11" width="11.7109375" style="0" bestFit="1" customWidth="1"/>
    <col min="12" max="13" width="11.57421875" style="0" customWidth="1"/>
    <col min="14" max="14" width="12.7109375" style="0" customWidth="1"/>
    <col min="15" max="15" width="13.421875" style="0" bestFit="1" customWidth="1"/>
    <col min="16" max="16" width="13.00390625" style="0" bestFit="1" customWidth="1"/>
  </cols>
  <sheetData>
    <row r="1" spans="12:15" ht="18.75">
      <c r="L1" s="1"/>
      <c r="M1" s="12" t="s">
        <v>27</v>
      </c>
      <c r="O1" s="12"/>
    </row>
    <row r="2" spans="1:15" ht="18.75">
      <c r="A2" s="27"/>
      <c r="B2" s="29"/>
      <c r="C2" s="27"/>
      <c r="D2" s="28"/>
      <c r="E2" s="28"/>
      <c r="F2" s="28"/>
      <c r="G2" s="28"/>
      <c r="H2" s="28"/>
      <c r="L2" s="7"/>
      <c r="M2" s="7" t="s">
        <v>65</v>
      </c>
      <c r="O2" s="7"/>
    </row>
    <row r="3" spans="1:16" ht="18.75">
      <c r="A3" s="27"/>
      <c r="B3" s="29"/>
      <c r="C3" s="27"/>
      <c r="D3" s="28"/>
      <c r="E3" s="28"/>
      <c r="F3" s="28"/>
      <c r="G3" s="28"/>
      <c r="H3" s="28"/>
      <c r="L3" s="7"/>
      <c r="M3" s="12" t="s">
        <v>111</v>
      </c>
      <c r="N3" s="12"/>
      <c r="O3" s="7"/>
      <c r="P3" s="9"/>
    </row>
    <row r="4" spans="1:16" ht="18.75">
      <c r="A4" s="25"/>
      <c r="B4" s="188" t="s">
        <v>0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8.75">
      <c r="A5" s="25"/>
      <c r="B5" s="188" t="s">
        <v>93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</row>
    <row r="6" spans="1:16" ht="19.5" thickBot="1">
      <c r="A6" s="2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6" t="s">
        <v>21</v>
      </c>
      <c r="P6" s="27"/>
    </row>
    <row r="7" spans="1:16" s="88" customFormat="1" ht="16.5" thickBot="1">
      <c r="A7" s="87" t="s">
        <v>78</v>
      </c>
      <c r="B7" s="212" t="s">
        <v>37</v>
      </c>
      <c r="C7" s="213"/>
      <c r="D7" s="100" t="s">
        <v>4</v>
      </c>
      <c r="E7" s="100" t="s">
        <v>5</v>
      </c>
      <c r="F7" s="100" t="s">
        <v>6</v>
      </c>
      <c r="G7" s="100" t="s">
        <v>7</v>
      </c>
      <c r="H7" s="100" t="s">
        <v>8</v>
      </c>
      <c r="I7" s="100" t="s">
        <v>9</v>
      </c>
      <c r="J7" s="100" t="s">
        <v>10</v>
      </c>
      <c r="K7" s="100" t="s">
        <v>11</v>
      </c>
      <c r="L7" s="100" t="s">
        <v>12</v>
      </c>
      <c r="M7" s="100" t="s">
        <v>13</v>
      </c>
      <c r="N7" s="100" t="s">
        <v>14</v>
      </c>
      <c r="O7" s="100" t="s">
        <v>15</v>
      </c>
      <c r="P7" s="101" t="s">
        <v>94</v>
      </c>
    </row>
    <row r="8" spans="1:16" s="61" customFormat="1" ht="15.75">
      <c r="A8" s="192" t="s">
        <v>16</v>
      </c>
      <c r="B8" s="214" t="s">
        <v>40</v>
      </c>
      <c r="C8" s="214"/>
      <c r="D8" s="98">
        <f>D9+D10+D11</f>
        <v>36650</v>
      </c>
      <c r="E8" s="98">
        <f aca="true" t="shared" si="0" ref="E8:O8">E9+E10+E11</f>
        <v>36980</v>
      </c>
      <c r="F8" s="98">
        <f t="shared" si="0"/>
        <v>32450</v>
      </c>
      <c r="G8" s="98">
        <f t="shared" si="0"/>
        <v>32150</v>
      </c>
      <c r="H8" s="98">
        <f t="shared" si="0"/>
        <v>31500</v>
      </c>
      <c r="I8" s="98">
        <f t="shared" si="0"/>
        <v>33280</v>
      </c>
      <c r="J8" s="98">
        <f t="shared" si="0"/>
        <v>32400</v>
      </c>
      <c r="K8" s="98">
        <f t="shared" si="0"/>
        <v>32080</v>
      </c>
      <c r="L8" s="98">
        <f t="shared" si="0"/>
        <v>30480</v>
      </c>
      <c r="M8" s="98">
        <f t="shared" si="0"/>
        <v>36280</v>
      </c>
      <c r="N8" s="98">
        <f t="shared" si="0"/>
        <v>35300</v>
      </c>
      <c r="O8" s="98">
        <f t="shared" si="0"/>
        <v>35780</v>
      </c>
      <c r="P8" s="90">
        <f aca="true" t="shared" si="1" ref="P8:P22">SUM(D8:O8)</f>
        <v>405330</v>
      </c>
    </row>
    <row r="9" spans="1:16" ht="18.75" customHeight="1">
      <c r="A9" s="192"/>
      <c r="B9" s="211" t="s">
        <v>38</v>
      </c>
      <c r="C9" s="211"/>
      <c r="D9" s="96">
        <v>50</v>
      </c>
      <c r="E9" s="96">
        <v>50</v>
      </c>
      <c r="F9" s="96">
        <v>50</v>
      </c>
      <c r="G9" s="96">
        <v>50</v>
      </c>
      <c r="H9" s="96">
        <v>50</v>
      </c>
      <c r="I9" s="96">
        <v>50</v>
      </c>
      <c r="J9" s="96">
        <v>50</v>
      </c>
      <c r="K9" s="96">
        <v>50</v>
      </c>
      <c r="L9" s="96">
        <v>50</v>
      </c>
      <c r="M9" s="96">
        <v>50</v>
      </c>
      <c r="N9" s="96">
        <v>50</v>
      </c>
      <c r="O9" s="96">
        <v>50</v>
      </c>
      <c r="P9" s="77">
        <f t="shared" si="1"/>
        <v>600</v>
      </c>
    </row>
    <row r="10" spans="1:16" ht="15.75">
      <c r="A10" s="192"/>
      <c r="B10" s="32" t="s">
        <v>36</v>
      </c>
      <c r="C10" s="32"/>
      <c r="D10" s="105">
        <v>30700</v>
      </c>
      <c r="E10" s="105">
        <v>32300</v>
      </c>
      <c r="F10" s="105">
        <v>25500</v>
      </c>
      <c r="G10" s="105">
        <v>26100</v>
      </c>
      <c r="H10" s="105">
        <v>23500</v>
      </c>
      <c r="I10" s="105">
        <v>22900</v>
      </c>
      <c r="J10" s="105">
        <v>23900</v>
      </c>
      <c r="K10" s="105">
        <v>23400</v>
      </c>
      <c r="L10" s="105">
        <v>24500</v>
      </c>
      <c r="M10" s="105">
        <v>28000</v>
      </c>
      <c r="N10" s="105">
        <v>28000</v>
      </c>
      <c r="O10" s="105">
        <v>28700</v>
      </c>
      <c r="P10" s="95">
        <f>SUM(D10:O10)</f>
        <v>317500</v>
      </c>
    </row>
    <row r="11" spans="1:16" ht="15.75">
      <c r="A11" s="192"/>
      <c r="B11" s="32" t="s">
        <v>17</v>
      </c>
      <c r="C11" s="32"/>
      <c r="D11" s="92">
        <v>5900</v>
      </c>
      <c r="E11" s="92">
        <v>4630</v>
      </c>
      <c r="F11" s="92">
        <v>6900</v>
      </c>
      <c r="G11" s="92">
        <v>6000</v>
      </c>
      <c r="H11" s="92">
        <v>7950</v>
      </c>
      <c r="I11" s="92">
        <v>10330</v>
      </c>
      <c r="J11" s="92">
        <v>8450</v>
      </c>
      <c r="K11" s="92">
        <v>8630</v>
      </c>
      <c r="L11" s="92">
        <v>5930</v>
      </c>
      <c r="M11" s="92">
        <v>8230</v>
      </c>
      <c r="N11" s="92">
        <v>7250</v>
      </c>
      <c r="O11" s="92">
        <v>7030</v>
      </c>
      <c r="P11" s="82">
        <f t="shared" si="1"/>
        <v>87230</v>
      </c>
    </row>
    <row r="12" spans="1:16" ht="15.75">
      <c r="A12" s="192" t="s">
        <v>68</v>
      </c>
      <c r="B12" s="215" t="s">
        <v>53</v>
      </c>
      <c r="C12" s="215"/>
      <c r="D12" s="92">
        <f>D13+D14+D15</f>
        <v>52556</v>
      </c>
      <c r="E12" s="92">
        <f aca="true" t="shared" si="2" ref="E12:O12">E13+E14+E15</f>
        <v>43964</v>
      </c>
      <c r="F12" s="92">
        <f t="shared" si="2"/>
        <v>38407</v>
      </c>
      <c r="G12" s="92">
        <f t="shared" si="2"/>
        <v>31348</v>
      </c>
      <c r="H12" s="92">
        <f t="shared" si="2"/>
        <v>30663</v>
      </c>
      <c r="I12" s="92">
        <f t="shared" si="2"/>
        <v>27936</v>
      </c>
      <c r="J12" s="92">
        <f t="shared" si="2"/>
        <v>25527</v>
      </c>
      <c r="K12" s="92">
        <f t="shared" si="2"/>
        <v>25755</v>
      </c>
      <c r="L12" s="92">
        <f t="shared" si="2"/>
        <v>28790</v>
      </c>
      <c r="M12" s="92">
        <f t="shared" si="2"/>
        <v>36492</v>
      </c>
      <c r="N12" s="92">
        <f t="shared" si="2"/>
        <v>42951</v>
      </c>
      <c r="O12" s="92">
        <f t="shared" si="2"/>
        <v>43311</v>
      </c>
      <c r="P12" s="93">
        <f t="shared" si="1"/>
        <v>427700</v>
      </c>
    </row>
    <row r="13" spans="1:16" ht="18.75">
      <c r="A13" s="192"/>
      <c r="B13" s="211" t="s">
        <v>38</v>
      </c>
      <c r="C13" s="211"/>
      <c r="D13" s="134">
        <v>5244</v>
      </c>
      <c r="E13" s="134">
        <v>5294</v>
      </c>
      <c r="F13" s="134">
        <v>5247</v>
      </c>
      <c r="G13" s="134">
        <v>3268</v>
      </c>
      <c r="H13" s="134">
        <v>3825</v>
      </c>
      <c r="I13" s="134">
        <v>4253</v>
      </c>
      <c r="J13" s="134">
        <v>4363</v>
      </c>
      <c r="K13" s="134">
        <v>4362</v>
      </c>
      <c r="L13" s="134">
        <v>4800</v>
      </c>
      <c r="M13" s="134">
        <v>5316</v>
      </c>
      <c r="N13" s="134">
        <v>5500</v>
      </c>
      <c r="O13" s="134">
        <v>5458</v>
      </c>
      <c r="P13" s="82">
        <f t="shared" si="1"/>
        <v>56930</v>
      </c>
    </row>
    <row r="14" spans="1:16" ht="18.75">
      <c r="A14" s="192"/>
      <c r="B14" s="211" t="s">
        <v>36</v>
      </c>
      <c r="C14" s="211"/>
      <c r="D14" s="135">
        <v>46412</v>
      </c>
      <c r="E14" s="135">
        <v>37680</v>
      </c>
      <c r="F14" s="135">
        <v>32210</v>
      </c>
      <c r="G14" s="135">
        <v>27260</v>
      </c>
      <c r="H14" s="135">
        <v>26010</v>
      </c>
      <c r="I14" s="135">
        <v>22815</v>
      </c>
      <c r="J14" s="135">
        <v>20315</v>
      </c>
      <c r="K14" s="135">
        <v>20510</v>
      </c>
      <c r="L14" s="135">
        <v>23123</v>
      </c>
      <c r="M14" s="135">
        <v>30296</v>
      </c>
      <c r="N14" s="135">
        <v>36496</v>
      </c>
      <c r="O14" s="135">
        <v>36873</v>
      </c>
      <c r="P14" s="77">
        <f t="shared" si="1"/>
        <v>360000</v>
      </c>
    </row>
    <row r="15" spans="1:16" ht="18.75">
      <c r="A15" s="192"/>
      <c r="B15" s="211" t="s">
        <v>17</v>
      </c>
      <c r="C15" s="211"/>
      <c r="D15" s="136">
        <v>900</v>
      </c>
      <c r="E15" s="136">
        <v>990</v>
      </c>
      <c r="F15" s="136">
        <v>950</v>
      </c>
      <c r="G15" s="136">
        <v>820</v>
      </c>
      <c r="H15" s="137">
        <v>828</v>
      </c>
      <c r="I15" s="137">
        <v>868</v>
      </c>
      <c r="J15" s="137">
        <v>849</v>
      </c>
      <c r="K15" s="136">
        <v>883</v>
      </c>
      <c r="L15" s="136">
        <v>867</v>
      </c>
      <c r="M15" s="136">
        <v>880</v>
      </c>
      <c r="N15" s="136">
        <v>955</v>
      </c>
      <c r="O15" s="136">
        <v>980</v>
      </c>
      <c r="P15" s="82">
        <f t="shared" si="1"/>
        <v>10770</v>
      </c>
    </row>
    <row r="16" spans="1:16" s="61" customFormat="1" ht="15.75">
      <c r="A16" s="192" t="s">
        <v>69</v>
      </c>
      <c r="B16" s="208" t="s">
        <v>80</v>
      </c>
      <c r="C16" s="208"/>
      <c r="D16" s="92">
        <f>D17+D18+D19</f>
        <v>98120</v>
      </c>
      <c r="E16" s="92">
        <f aca="true" t="shared" si="3" ref="E16:O16">E17+E18+E19</f>
        <v>84180</v>
      </c>
      <c r="F16" s="92">
        <f t="shared" si="3"/>
        <v>69580</v>
      </c>
      <c r="G16" s="92">
        <f t="shared" si="3"/>
        <v>74280</v>
      </c>
      <c r="H16" s="92">
        <f t="shared" si="3"/>
        <v>67545</v>
      </c>
      <c r="I16" s="92">
        <f t="shared" si="3"/>
        <v>65520</v>
      </c>
      <c r="J16" s="92">
        <f t="shared" si="3"/>
        <v>61750</v>
      </c>
      <c r="K16" s="92">
        <f t="shared" si="3"/>
        <v>61060</v>
      </c>
      <c r="L16" s="92">
        <f t="shared" si="3"/>
        <v>62985</v>
      </c>
      <c r="M16" s="92">
        <f t="shared" si="3"/>
        <v>73049</v>
      </c>
      <c r="N16" s="92">
        <f t="shared" si="3"/>
        <v>77070</v>
      </c>
      <c r="O16" s="92">
        <f t="shared" si="3"/>
        <v>87145</v>
      </c>
      <c r="P16" s="93">
        <f t="shared" si="1"/>
        <v>882284</v>
      </c>
    </row>
    <row r="17" spans="1:16" ht="18.75">
      <c r="A17" s="192"/>
      <c r="B17" s="210" t="s">
        <v>32</v>
      </c>
      <c r="C17" s="210"/>
      <c r="D17" s="107">
        <v>41100</v>
      </c>
      <c r="E17" s="107">
        <v>40600</v>
      </c>
      <c r="F17" s="107">
        <v>30100</v>
      </c>
      <c r="G17" s="107">
        <v>34100</v>
      </c>
      <c r="H17" s="107">
        <v>35100</v>
      </c>
      <c r="I17" s="107">
        <v>29500</v>
      </c>
      <c r="J17" s="107">
        <v>29000</v>
      </c>
      <c r="K17" s="107">
        <v>29000</v>
      </c>
      <c r="L17" s="107">
        <f>22855+8000+45</f>
        <v>30900</v>
      </c>
      <c r="M17" s="107">
        <f>26591+8000+9</f>
        <v>34600</v>
      </c>
      <c r="N17" s="107">
        <f>27125+8000+375</f>
        <v>35500</v>
      </c>
      <c r="O17" s="107">
        <f>33044+8000+56</f>
        <v>41100</v>
      </c>
      <c r="P17" s="77">
        <f t="shared" si="1"/>
        <v>410600</v>
      </c>
    </row>
    <row r="18" spans="1:16" ht="18.75">
      <c r="A18" s="192"/>
      <c r="B18" s="51" t="s">
        <v>36</v>
      </c>
      <c r="C18" s="51"/>
      <c r="D18" s="107">
        <v>56900</v>
      </c>
      <c r="E18" s="107">
        <v>43500</v>
      </c>
      <c r="F18" s="107">
        <v>39150</v>
      </c>
      <c r="G18" s="107">
        <v>40100</v>
      </c>
      <c r="H18" s="107">
        <v>32400</v>
      </c>
      <c r="I18" s="107">
        <v>35700</v>
      </c>
      <c r="J18" s="107">
        <v>32450</v>
      </c>
      <c r="K18" s="107">
        <v>32000</v>
      </c>
      <c r="L18" s="107">
        <v>32000</v>
      </c>
      <c r="M18" s="107">
        <v>38400</v>
      </c>
      <c r="N18" s="107">
        <v>41500</v>
      </c>
      <c r="O18" s="107">
        <v>45900</v>
      </c>
      <c r="P18" s="77">
        <f t="shared" si="1"/>
        <v>470000</v>
      </c>
    </row>
    <row r="19" spans="1:16" ht="18.75">
      <c r="A19" s="192"/>
      <c r="B19" s="51" t="s">
        <v>17</v>
      </c>
      <c r="C19" s="51"/>
      <c r="D19" s="108">
        <v>120</v>
      </c>
      <c r="E19" s="108">
        <v>80</v>
      </c>
      <c r="F19" s="108">
        <v>330</v>
      </c>
      <c r="G19" s="108">
        <v>80</v>
      </c>
      <c r="H19" s="108">
        <v>45</v>
      </c>
      <c r="I19" s="108">
        <v>320</v>
      </c>
      <c r="J19" s="108">
        <v>300</v>
      </c>
      <c r="K19" s="108">
        <v>60</v>
      </c>
      <c r="L19" s="108">
        <v>85</v>
      </c>
      <c r="M19" s="108">
        <v>49</v>
      </c>
      <c r="N19" s="108">
        <v>70</v>
      </c>
      <c r="O19" s="108">
        <v>145</v>
      </c>
      <c r="P19" s="82">
        <f t="shared" si="1"/>
        <v>1684</v>
      </c>
    </row>
    <row r="20" spans="1:16" s="61" customFormat="1" ht="15.75">
      <c r="A20" s="192" t="s">
        <v>70</v>
      </c>
      <c r="B20" s="203" t="s">
        <v>42</v>
      </c>
      <c r="C20" s="203"/>
      <c r="D20" s="98">
        <f>D21+D22+D23</f>
        <v>51500</v>
      </c>
      <c r="E20" s="98">
        <f aca="true" t="shared" si="4" ref="E20:O20">E21+E22+E23</f>
        <v>50300</v>
      </c>
      <c r="F20" s="98">
        <f t="shared" si="4"/>
        <v>47000</v>
      </c>
      <c r="G20" s="98">
        <f t="shared" si="4"/>
        <v>43400</v>
      </c>
      <c r="H20" s="98">
        <f t="shared" si="4"/>
        <v>40000</v>
      </c>
      <c r="I20" s="98">
        <f t="shared" si="4"/>
        <v>31000</v>
      </c>
      <c r="J20" s="98">
        <f t="shared" si="4"/>
        <v>33000</v>
      </c>
      <c r="K20" s="98">
        <f t="shared" si="4"/>
        <v>32500</v>
      </c>
      <c r="L20" s="98">
        <f t="shared" si="4"/>
        <v>32500</v>
      </c>
      <c r="M20" s="98">
        <f t="shared" si="4"/>
        <v>43300</v>
      </c>
      <c r="N20" s="98">
        <f t="shared" si="4"/>
        <v>48500</v>
      </c>
      <c r="O20" s="98">
        <f t="shared" si="4"/>
        <v>52000</v>
      </c>
      <c r="P20" s="93">
        <f t="shared" si="1"/>
        <v>505000</v>
      </c>
    </row>
    <row r="21" spans="1:16" ht="15.75">
      <c r="A21" s="192"/>
      <c r="B21" s="211" t="s">
        <v>38</v>
      </c>
      <c r="C21" s="211"/>
      <c r="D21" s="96">
        <v>11500</v>
      </c>
      <c r="E21" s="96">
        <v>10300</v>
      </c>
      <c r="F21" s="96">
        <v>9000</v>
      </c>
      <c r="G21" s="96">
        <v>7400</v>
      </c>
      <c r="H21" s="96">
        <v>7000</v>
      </c>
      <c r="I21" s="96">
        <v>8000</v>
      </c>
      <c r="J21" s="96">
        <v>10000</v>
      </c>
      <c r="K21" s="96">
        <v>9500</v>
      </c>
      <c r="L21" s="96">
        <v>9500</v>
      </c>
      <c r="M21" s="96">
        <v>10300</v>
      </c>
      <c r="N21" s="96">
        <v>10500</v>
      </c>
      <c r="O21" s="96">
        <v>12000</v>
      </c>
      <c r="P21" s="77">
        <f t="shared" si="1"/>
        <v>115000</v>
      </c>
    </row>
    <row r="22" spans="1:16" ht="15.75">
      <c r="A22" s="192"/>
      <c r="B22" s="32" t="s">
        <v>36</v>
      </c>
      <c r="C22" s="32"/>
      <c r="D22" s="76">
        <v>40000</v>
      </c>
      <c r="E22" s="76">
        <v>40000</v>
      </c>
      <c r="F22" s="76">
        <v>38000</v>
      </c>
      <c r="G22" s="76">
        <v>36000</v>
      </c>
      <c r="H22" s="76">
        <v>33000</v>
      </c>
      <c r="I22" s="76">
        <v>23000</v>
      </c>
      <c r="J22" s="76">
        <v>23000</v>
      </c>
      <c r="K22" s="76">
        <v>23000</v>
      </c>
      <c r="L22" s="76">
        <v>23000</v>
      </c>
      <c r="M22" s="76">
        <v>33000</v>
      </c>
      <c r="N22" s="76">
        <v>38000</v>
      </c>
      <c r="O22" s="76">
        <v>40000</v>
      </c>
      <c r="P22" s="77">
        <f t="shared" si="1"/>
        <v>390000</v>
      </c>
    </row>
    <row r="23" spans="1:16" ht="15.75">
      <c r="A23" s="192"/>
      <c r="B23" s="32" t="s">
        <v>17</v>
      </c>
      <c r="C23" s="32"/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3">
        <v>0</v>
      </c>
    </row>
    <row r="24" spans="1:16" ht="15.75">
      <c r="A24" s="209" t="s">
        <v>71</v>
      </c>
      <c r="B24" s="218" t="s">
        <v>106</v>
      </c>
      <c r="C24" s="219"/>
      <c r="D24" s="78">
        <f>D25+D26+D27</f>
        <v>27329</v>
      </c>
      <c r="E24" s="78">
        <f>E25+E26+E27</f>
        <v>32662</v>
      </c>
      <c r="F24" s="78">
        <f aca="true" t="shared" si="5" ref="F24:O24">F25+F26+F27</f>
        <v>27902</v>
      </c>
      <c r="G24" s="78">
        <f t="shared" si="5"/>
        <v>27684</v>
      </c>
      <c r="H24" s="78">
        <f t="shared" si="5"/>
        <v>24982</v>
      </c>
      <c r="I24" s="78">
        <f t="shared" si="5"/>
        <v>24937</v>
      </c>
      <c r="J24" s="78">
        <f t="shared" si="5"/>
        <v>24770</v>
      </c>
      <c r="K24" s="78">
        <f t="shared" si="5"/>
        <v>24849</v>
      </c>
      <c r="L24" s="78">
        <f t="shared" si="5"/>
        <v>24844</v>
      </c>
      <c r="M24" s="78">
        <f t="shared" si="5"/>
        <v>27931</v>
      </c>
      <c r="N24" s="78">
        <f t="shared" si="5"/>
        <v>29432</v>
      </c>
      <c r="O24" s="78">
        <f t="shared" si="5"/>
        <v>31346</v>
      </c>
      <c r="P24" s="82">
        <f aca="true" t="shared" si="6" ref="P24:P34">SUM(D24:O24)</f>
        <v>328668</v>
      </c>
    </row>
    <row r="25" spans="1:16" ht="15.75">
      <c r="A25" s="183"/>
      <c r="B25" s="211" t="s">
        <v>32</v>
      </c>
      <c r="C25" s="211"/>
      <c r="D25" s="78">
        <v>446</v>
      </c>
      <c r="E25" s="78">
        <v>500</v>
      </c>
      <c r="F25" s="78">
        <v>468</v>
      </c>
      <c r="G25" s="78">
        <v>384</v>
      </c>
      <c r="H25" s="78">
        <v>482</v>
      </c>
      <c r="I25" s="78">
        <v>437</v>
      </c>
      <c r="J25" s="78">
        <v>270</v>
      </c>
      <c r="K25" s="78">
        <v>349</v>
      </c>
      <c r="L25" s="78">
        <v>344</v>
      </c>
      <c r="M25" s="78">
        <v>431</v>
      </c>
      <c r="N25" s="78">
        <v>432</v>
      </c>
      <c r="O25" s="78">
        <v>346</v>
      </c>
      <c r="P25" s="82">
        <f t="shared" si="6"/>
        <v>4889</v>
      </c>
    </row>
    <row r="26" spans="1:16" ht="15.75">
      <c r="A26" s="183"/>
      <c r="B26" s="32" t="s">
        <v>36</v>
      </c>
      <c r="C26" s="32"/>
      <c r="D26" s="78">
        <v>26883</v>
      </c>
      <c r="E26" s="78">
        <v>32162</v>
      </c>
      <c r="F26" s="78">
        <v>27434</v>
      </c>
      <c r="G26" s="78">
        <v>27300</v>
      </c>
      <c r="H26" s="78">
        <v>24500</v>
      </c>
      <c r="I26" s="78">
        <v>24500</v>
      </c>
      <c r="J26" s="78">
        <v>24500</v>
      </c>
      <c r="K26" s="78">
        <v>24500</v>
      </c>
      <c r="L26" s="78">
        <v>24500</v>
      </c>
      <c r="M26" s="78">
        <v>27500</v>
      </c>
      <c r="N26" s="78">
        <v>29000</v>
      </c>
      <c r="O26" s="78">
        <v>31000</v>
      </c>
      <c r="P26" s="82">
        <f t="shared" si="6"/>
        <v>323779</v>
      </c>
    </row>
    <row r="27" spans="1:16" ht="15.75">
      <c r="A27" s="184"/>
      <c r="B27" s="32" t="s">
        <v>17</v>
      </c>
      <c r="C27" s="32"/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82">
        <f t="shared" si="6"/>
        <v>0</v>
      </c>
    </row>
    <row r="28" spans="1:16" ht="15.75">
      <c r="A28" s="209" t="s">
        <v>72</v>
      </c>
      <c r="B28" s="218" t="s">
        <v>108</v>
      </c>
      <c r="C28" s="219"/>
      <c r="D28" s="78">
        <f>D29+D30+D31</f>
        <v>293</v>
      </c>
      <c r="E28" s="78">
        <f>E29+E30+E31</f>
        <v>275</v>
      </c>
      <c r="F28" s="78">
        <f aca="true" t="shared" si="7" ref="F28:O28">F29+F30+F31</f>
        <v>168</v>
      </c>
      <c r="G28" s="78">
        <f t="shared" si="7"/>
        <v>160</v>
      </c>
      <c r="H28" s="78">
        <f t="shared" si="7"/>
        <v>160</v>
      </c>
      <c r="I28" s="78">
        <f t="shared" si="7"/>
        <v>160</v>
      </c>
      <c r="J28" s="78">
        <f t="shared" si="7"/>
        <v>160</v>
      </c>
      <c r="K28" s="78">
        <f t="shared" si="7"/>
        <v>150</v>
      </c>
      <c r="L28" s="78">
        <f t="shared" si="7"/>
        <v>150</v>
      </c>
      <c r="M28" s="78">
        <f t="shared" si="7"/>
        <v>170</v>
      </c>
      <c r="N28" s="78">
        <f t="shared" si="7"/>
        <v>180</v>
      </c>
      <c r="O28" s="78">
        <f t="shared" si="7"/>
        <v>200</v>
      </c>
      <c r="P28" s="82">
        <f t="shared" si="6"/>
        <v>2226</v>
      </c>
    </row>
    <row r="29" spans="1:16" ht="15.75">
      <c r="A29" s="183"/>
      <c r="B29" s="211" t="s">
        <v>32</v>
      </c>
      <c r="C29" s="211"/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82">
        <f t="shared" si="6"/>
        <v>0</v>
      </c>
    </row>
    <row r="30" spans="1:16" ht="15.75">
      <c r="A30" s="183"/>
      <c r="B30" s="32" t="s">
        <v>36</v>
      </c>
      <c r="C30" s="32"/>
      <c r="D30" s="78">
        <v>293</v>
      </c>
      <c r="E30" s="78">
        <v>275</v>
      </c>
      <c r="F30" s="78">
        <v>168</v>
      </c>
      <c r="G30" s="78">
        <v>160</v>
      </c>
      <c r="H30" s="78">
        <v>160</v>
      </c>
      <c r="I30" s="78">
        <v>160</v>
      </c>
      <c r="J30" s="78">
        <v>160</v>
      </c>
      <c r="K30" s="78">
        <v>150</v>
      </c>
      <c r="L30" s="78">
        <v>150</v>
      </c>
      <c r="M30" s="78">
        <v>170</v>
      </c>
      <c r="N30" s="78">
        <v>180</v>
      </c>
      <c r="O30" s="78">
        <v>200</v>
      </c>
      <c r="P30" s="82">
        <f t="shared" si="6"/>
        <v>2226</v>
      </c>
    </row>
    <row r="31" spans="1:16" ht="15.75">
      <c r="A31" s="184"/>
      <c r="B31" s="32" t="s">
        <v>17</v>
      </c>
      <c r="C31" s="32"/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82">
        <f t="shared" si="6"/>
        <v>0</v>
      </c>
    </row>
    <row r="32" spans="1:16" ht="15.75">
      <c r="A32" s="192"/>
      <c r="B32" s="55" t="s">
        <v>51</v>
      </c>
      <c r="C32" s="55"/>
      <c r="D32" s="93">
        <f>D8+D12+D16+D20+D24+D28</f>
        <v>266448</v>
      </c>
      <c r="E32" s="93">
        <f aca="true" t="shared" si="8" ref="E32:O32">E8+E12+E16+E20+E24+E28</f>
        <v>248361</v>
      </c>
      <c r="F32" s="93">
        <f t="shared" si="8"/>
        <v>215507</v>
      </c>
      <c r="G32" s="93">
        <f t="shared" si="8"/>
        <v>209022</v>
      </c>
      <c r="H32" s="93">
        <f t="shared" si="8"/>
        <v>194850</v>
      </c>
      <c r="I32" s="93">
        <f t="shared" si="8"/>
        <v>182833</v>
      </c>
      <c r="J32" s="93">
        <f t="shared" si="8"/>
        <v>177607</v>
      </c>
      <c r="K32" s="93">
        <f t="shared" si="8"/>
        <v>176394</v>
      </c>
      <c r="L32" s="93">
        <f t="shared" si="8"/>
        <v>179749</v>
      </c>
      <c r="M32" s="93">
        <f t="shared" si="8"/>
        <v>217222</v>
      </c>
      <c r="N32" s="93">
        <f t="shared" si="8"/>
        <v>233433</v>
      </c>
      <c r="O32" s="93">
        <f t="shared" si="8"/>
        <v>249782</v>
      </c>
      <c r="P32" s="82">
        <f t="shared" si="6"/>
        <v>2551208</v>
      </c>
    </row>
    <row r="33" spans="1:16" ht="15.75">
      <c r="A33" s="192"/>
      <c r="B33" s="55" t="s">
        <v>50</v>
      </c>
      <c r="C33" s="55"/>
      <c r="D33" s="93">
        <f>D10+D14+D18+D22+D26+D30</f>
        <v>201188</v>
      </c>
      <c r="E33" s="93">
        <f aca="true" t="shared" si="9" ref="E33:O33">E10+E14+E18+E22+E26+E30</f>
        <v>185917</v>
      </c>
      <c r="F33" s="93">
        <f t="shared" si="9"/>
        <v>162462</v>
      </c>
      <c r="G33" s="93">
        <f t="shared" si="9"/>
        <v>156920</v>
      </c>
      <c r="H33" s="93">
        <f t="shared" si="9"/>
        <v>139570</v>
      </c>
      <c r="I33" s="93">
        <f t="shared" si="9"/>
        <v>129075</v>
      </c>
      <c r="J33" s="93">
        <f t="shared" si="9"/>
        <v>124325</v>
      </c>
      <c r="K33" s="93">
        <f t="shared" si="9"/>
        <v>123560</v>
      </c>
      <c r="L33" s="93">
        <f t="shared" si="9"/>
        <v>127273</v>
      </c>
      <c r="M33" s="93">
        <f t="shared" si="9"/>
        <v>157366</v>
      </c>
      <c r="N33" s="93">
        <f t="shared" si="9"/>
        <v>173176</v>
      </c>
      <c r="O33" s="93">
        <f t="shared" si="9"/>
        <v>182673</v>
      </c>
      <c r="P33" s="82">
        <f t="shared" si="6"/>
        <v>1863505</v>
      </c>
    </row>
    <row r="34" spans="1:16" ht="15.75">
      <c r="A34" s="192"/>
      <c r="B34" s="55" t="s">
        <v>17</v>
      </c>
      <c r="C34" s="55"/>
      <c r="D34" s="93">
        <f>D11+D15+D19+D23</f>
        <v>6920</v>
      </c>
      <c r="E34" s="93">
        <f>E11+E15+E19+E23</f>
        <v>5700</v>
      </c>
      <c r="F34" s="93">
        <f>F11+F15+F19+F23</f>
        <v>8180</v>
      </c>
      <c r="G34" s="93">
        <f>G11+G15+G19+G23</f>
        <v>6900</v>
      </c>
      <c r="H34" s="93">
        <f>H11+H15+H19+H23</f>
        <v>8823</v>
      </c>
      <c r="I34" s="93">
        <f>I11+I15+I19+I23</f>
        <v>11518</v>
      </c>
      <c r="J34" s="93">
        <f>J11+J15+J19+J23</f>
        <v>9599</v>
      </c>
      <c r="K34" s="93">
        <f>K11+K15+K19+K23</f>
        <v>9573</v>
      </c>
      <c r="L34" s="93">
        <f>L11+L15+L19+L23</f>
        <v>6882</v>
      </c>
      <c r="M34" s="93">
        <f>M11+M15+M19+M23</f>
        <v>9159</v>
      </c>
      <c r="N34" s="93">
        <f>N11+N15+N19+N23</f>
        <v>8275</v>
      </c>
      <c r="O34" s="93">
        <f>O11+O15+O19+O23</f>
        <v>8155</v>
      </c>
      <c r="P34" s="82">
        <f t="shared" si="6"/>
        <v>99684</v>
      </c>
    </row>
    <row r="35" spans="1:16" s="61" customFormat="1" ht="30" customHeight="1">
      <c r="A35" s="192" t="s">
        <v>73</v>
      </c>
      <c r="B35" s="203" t="s">
        <v>43</v>
      </c>
      <c r="C35" s="203"/>
      <c r="D35" s="92">
        <f>D36+D37+D38</f>
        <v>33600</v>
      </c>
      <c r="E35" s="92">
        <f aca="true" t="shared" si="10" ref="E35:O35">E36+E37+E38</f>
        <v>29600</v>
      </c>
      <c r="F35" s="92">
        <f t="shared" si="10"/>
        <v>21900</v>
      </c>
      <c r="G35" s="92">
        <f t="shared" si="10"/>
        <v>19800</v>
      </c>
      <c r="H35" s="92">
        <f t="shared" si="10"/>
        <v>17500</v>
      </c>
      <c r="I35" s="92">
        <f t="shared" si="10"/>
        <v>16400</v>
      </c>
      <c r="J35" s="92">
        <f t="shared" si="10"/>
        <v>15400</v>
      </c>
      <c r="K35" s="92">
        <f t="shared" si="10"/>
        <v>15400</v>
      </c>
      <c r="L35" s="92">
        <f t="shared" si="10"/>
        <v>17400</v>
      </c>
      <c r="M35" s="92">
        <f t="shared" si="10"/>
        <v>24600</v>
      </c>
      <c r="N35" s="92">
        <f t="shared" si="10"/>
        <v>26800</v>
      </c>
      <c r="O35" s="92">
        <f t="shared" si="10"/>
        <v>29600</v>
      </c>
      <c r="P35" s="93">
        <f aca="true" t="shared" si="11" ref="P35:P61">SUM(D35:O35)</f>
        <v>268000</v>
      </c>
    </row>
    <row r="36" spans="1:16" ht="15.75">
      <c r="A36" s="192"/>
      <c r="B36" s="211" t="s">
        <v>38</v>
      </c>
      <c r="C36" s="211"/>
      <c r="D36" s="78">
        <v>4500</v>
      </c>
      <c r="E36" s="78">
        <v>4500</v>
      </c>
      <c r="F36" s="78">
        <v>3800</v>
      </c>
      <c r="G36" s="78">
        <v>2700</v>
      </c>
      <c r="H36" s="78">
        <v>1400</v>
      </c>
      <c r="I36" s="78">
        <v>1300</v>
      </c>
      <c r="J36" s="78">
        <v>1300</v>
      </c>
      <c r="K36" s="78">
        <v>1300</v>
      </c>
      <c r="L36" s="78">
        <v>1300</v>
      </c>
      <c r="M36" s="78">
        <v>1500</v>
      </c>
      <c r="N36" s="78">
        <v>3700</v>
      </c>
      <c r="O36" s="78">
        <v>4500</v>
      </c>
      <c r="P36" s="77">
        <f t="shared" si="11"/>
        <v>31800</v>
      </c>
    </row>
    <row r="37" spans="1:16" ht="15.75">
      <c r="A37" s="192"/>
      <c r="B37" s="32" t="s">
        <v>36</v>
      </c>
      <c r="C37" s="32"/>
      <c r="D37" s="81">
        <v>29000</v>
      </c>
      <c r="E37" s="81">
        <v>25000</v>
      </c>
      <c r="F37" s="81">
        <v>18000</v>
      </c>
      <c r="G37" s="81">
        <v>17000</v>
      </c>
      <c r="H37" s="81">
        <v>16000</v>
      </c>
      <c r="I37" s="81">
        <v>15000</v>
      </c>
      <c r="J37" s="81">
        <v>14000</v>
      </c>
      <c r="K37" s="81">
        <v>14000</v>
      </c>
      <c r="L37" s="81">
        <v>16000</v>
      </c>
      <c r="M37" s="81">
        <v>23000</v>
      </c>
      <c r="N37" s="81">
        <v>23000</v>
      </c>
      <c r="O37" s="81">
        <v>25000</v>
      </c>
      <c r="P37" s="82">
        <f t="shared" si="11"/>
        <v>235000</v>
      </c>
    </row>
    <row r="38" spans="1:16" ht="15.75">
      <c r="A38" s="192"/>
      <c r="B38" s="32" t="s">
        <v>17</v>
      </c>
      <c r="C38" s="32"/>
      <c r="D38" s="92">
        <v>100</v>
      </c>
      <c r="E38" s="92">
        <v>100</v>
      </c>
      <c r="F38" s="92">
        <v>100</v>
      </c>
      <c r="G38" s="92">
        <v>100</v>
      </c>
      <c r="H38" s="92">
        <v>100</v>
      </c>
      <c r="I38" s="92">
        <v>100</v>
      </c>
      <c r="J38" s="92">
        <v>100</v>
      </c>
      <c r="K38" s="92">
        <v>100</v>
      </c>
      <c r="L38" s="92">
        <v>100</v>
      </c>
      <c r="M38" s="92">
        <v>100</v>
      </c>
      <c r="N38" s="92">
        <v>100</v>
      </c>
      <c r="O38" s="92">
        <v>100</v>
      </c>
      <c r="P38" s="82">
        <f t="shared" si="11"/>
        <v>1200</v>
      </c>
    </row>
    <row r="39" spans="1:16" s="61" customFormat="1" ht="15.75">
      <c r="A39" s="192" t="s">
        <v>74</v>
      </c>
      <c r="B39" s="203" t="s">
        <v>44</v>
      </c>
      <c r="C39" s="203"/>
      <c r="D39" s="92">
        <f>D40+D41+D42</f>
        <v>8000</v>
      </c>
      <c r="E39" s="92">
        <f aca="true" t="shared" si="12" ref="E39:O39">E40+E41+E42</f>
        <v>8000</v>
      </c>
      <c r="F39" s="92">
        <f t="shared" si="12"/>
        <v>7000</v>
      </c>
      <c r="G39" s="92">
        <f t="shared" si="12"/>
        <v>7000</v>
      </c>
      <c r="H39" s="92">
        <f t="shared" si="12"/>
        <v>7000</v>
      </c>
      <c r="I39" s="92">
        <f t="shared" si="12"/>
        <v>7000</v>
      </c>
      <c r="J39" s="92">
        <f t="shared" si="12"/>
        <v>7000</v>
      </c>
      <c r="K39" s="92">
        <f t="shared" si="12"/>
        <v>7000</v>
      </c>
      <c r="L39" s="92">
        <f t="shared" si="12"/>
        <v>7000</v>
      </c>
      <c r="M39" s="92">
        <f t="shared" si="12"/>
        <v>7000</v>
      </c>
      <c r="N39" s="92">
        <f t="shared" si="12"/>
        <v>8000</v>
      </c>
      <c r="O39" s="92">
        <f t="shared" si="12"/>
        <v>8000</v>
      </c>
      <c r="P39" s="93">
        <f t="shared" si="11"/>
        <v>88000</v>
      </c>
    </row>
    <row r="40" spans="1:16" ht="15.75">
      <c r="A40" s="192"/>
      <c r="B40" s="211" t="s">
        <v>38</v>
      </c>
      <c r="C40" s="211"/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77">
        <f t="shared" si="11"/>
        <v>0</v>
      </c>
    </row>
    <row r="41" spans="1:16" ht="15.75">
      <c r="A41" s="192"/>
      <c r="B41" s="32" t="s">
        <v>36</v>
      </c>
      <c r="C41" s="32"/>
      <c r="D41" s="78">
        <v>5000</v>
      </c>
      <c r="E41" s="78">
        <v>5000</v>
      </c>
      <c r="F41" s="78">
        <v>4000</v>
      </c>
      <c r="G41" s="78">
        <v>4000</v>
      </c>
      <c r="H41" s="78">
        <v>4000</v>
      </c>
      <c r="I41" s="78">
        <v>4000</v>
      </c>
      <c r="J41" s="78">
        <v>4000</v>
      </c>
      <c r="K41" s="78">
        <v>4000</v>
      </c>
      <c r="L41" s="78">
        <v>4000</v>
      </c>
      <c r="M41" s="78">
        <v>4000</v>
      </c>
      <c r="N41" s="78">
        <v>5000</v>
      </c>
      <c r="O41" s="78">
        <v>5000</v>
      </c>
      <c r="P41" s="77">
        <f t="shared" si="11"/>
        <v>52000</v>
      </c>
    </row>
    <row r="42" spans="1:16" ht="16.5" thickBot="1">
      <c r="A42" s="192"/>
      <c r="B42" s="32" t="s">
        <v>17</v>
      </c>
      <c r="C42" s="32"/>
      <c r="D42" s="138">
        <v>3000</v>
      </c>
      <c r="E42" s="138">
        <v>3000</v>
      </c>
      <c r="F42" s="138">
        <v>3000</v>
      </c>
      <c r="G42" s="138">
        <v>3000</v>
      </c>
      <c r="H42" s="138">
        <v>3000</v>
      </c>
      <c r="I42" s="138">
        <v>3000</v>
      </c>
      <c r="J42" s="138">
        <v>3000</v>
      </c>
      <c r="K42" s="138">
        <v>3000</v>
      </c>
      <c r="L42" s="138">
        <v>3000</v>
      </c>
      <c r="M42" s="138">
        <v>3000</v>
      </c>
      <c r="N42" s="138">
        <v>3000</v>
      </c>
      <c r="O42" s="138">
        <v>3000</v>
      </c>
      <c r="P42" s="82">
        <f t="shared" si="11"/>
        <v>36000</v>
      </c>
    </row>
    <row r="43" spans="1:16" s="61" customFormat="1" ht="15.75">
      <c r="A43" s="192" t="s">
        <v>75</v>
      </c>
      <c r="B43" s="203" t="s">
        <v>45</v>
      </c>
      <c r="C43" s="203"/>
      <c r="D43" s="92">
        <f>D44+D45+D46</f>
        <v>11205</v>
      </c>
      <c r="E43" s="92">
        <f aca="true" t="shared" si="13" ref="E43:O43">E44+E45+E46</f>
        <v>10605</v>
      </c>
      <c r="F43" s="92">
        <f t="shared" si="13"/>
        <v>8505</v>
      </c>
      <c r="G43" s="92">
        <f t="shared" si="13"/>
        <v>6909</v>
      </c>
      <c r="H43" s="92">
        <f t="shared" si="13"/>
        <v>6005</v>
      </c>
      <c r="I43" s="92">
        <f t="shared" si="13"/>
        <v>5505</v>
      </c>
      <c r="J43" s="92">
        <f t="shared" si="13"/>
        <v>5505</v>
      </c>
      <c r="K43" s="92">
        <f t="shared" si="13"/>
        <v>5505</v>
      </c>
      <c r="L43" s="92">
        <f t="shared" si="13"/>
        <v>6005</v>
      </c>
      <c r="M43" s="92">
        <f t="shared" si="13"/>
        <v>7005</v>
      </c>
      <c r="N43" s="92">
        <f t="shared" si="13"/>
        <v>10605</v>
      </c>
      <c r="O43" s="92">
        <f t="shared" si="13"/>
        <v>11101</v>
      </c>
      <c r="P43" s="93">
        <f t="shared" si="11"/>
        <v>94460</v>
      </c>
    </row>
    <row r="44" spans="1:16" ht="15.75">
      <c r="A44" s="192"/>
      <c r="B44" s="211" t="s">
        <v>38</v>
      </c>
      <c r="C44" s="211"/>
      <c r="D44" s="96">
        <v>205</v>
      </c>
      <c r="E44" s="96">
        <v>205</v>
      </c>
      <c r="F44" s="96">
        <v>205</v>
      </c>
      <c r="G44" s="96">
        <v>205</v>
      </c>
      <c r="H44" s="96">
        <v>205</v>
      </c>
      <c r="I44" s="96">
        <v>205</v>
      </c>
      <c r="J44" s="96">
        <v>205</v>
      </c>
      <c r="K44" s="96">
        <v>205</v>
      </c>
      <c r="L44" s="96">
        <v>205</v>
      </c>
      <c r="M44" s="96">
        <v>205</v>
      </c>
      <c r="N44" s="96">
        <v>205</v>
      </c>
      <c r="O44" s="96">
        <v>205</v>
      </c>
      <c r="P44" s="77">
        <f t="shared" si="11"/>
        <v>2460</v>
      </c>
    </row>
    <row r="45" spans="1:16" ht="15.75">
      <c r="A45" s="192"/>
      <c r="B45" s="32" t="s">
        <v>36</v>
      </c>
      <c r="C45" s="32"/>
      <c r="D45" s="78">
        <v>11000</v>
      </c>
      <c r="E45" s="78">
        <v>10400</v>
      </c>
      <c r="F45" s="78">
        <v>8300</v>
      </c>
      <c r="G45" s="78">
        <v>6704</v>
      </c>
      <c r="H45" s="78">
        <v>5800</v>
      </c>
      <c r="I45" s="78">
        <v>5300</v>
      </c>
      <c r="J45" s="78">
        <v>5300</v>
      </c>
      <c r="K45" s="78">
        <v>5300</v>
      </c>
      <c r="L45" s="78">
        <v>5800</v>
      </c>
      <c r="M45" s="78">
        <v>6800</v>
      </c>
      <c r="N45" s="78">
        <v>10400</v>
      </c>
      <c r="O45" s="78">
        <v>10896</v>
      </c>
      <c r="P45" s="77">
        <f t="shared" si="11"/>
        <v>92000</v>
      </c>
    </row>
    <row r="46" spans="1:16" ht="15.75">
      <c r="A46" s="192"/>
      <c r="B46" s="32" t="s">
        <v>17</v>
      </c>
      <c r="C46" s="32"/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82">
        <f t="shared" si="11"/>
        <v>0</v>
      </c>
    </row>
    <row r="47" spans="1:16" s="61" customFormat="1" ht="15" customHeight="1">
      <c r="A47" s="192" t="s">
        <v>76</v>
      </c>
      <c r="B47" s="200" t="s">
        <v>54</v>
      </c>
      <c r="C47" s="200"/>
      <c r="D47" s="92">
        <f>D48+D49+D50</f>
        <v>7850</v>
      </c>
      <c r="E47" s="92">
        <f aca="true" t="shared" si="14" ref="E47:O47">E48+E49+E50</f>
        <v>8450</v>
      </c>
      <c r="F47" s="92">
        <f t="shared" si="14"/>
        <v>7850</v>
      </c>
      <c r="G47" s="92">
        <f t="shared" si="14"/>
        <v>7250</v>
      </c>
      <c r="H47" s="92">
        <f t="shared" si="14"/>
        <v>5350</v>
      </c>
      <c r="I47" s="92">
        <f t="shared" si="14"/>
        <v>4750</v>
      </c>
      <c r="J47" s="92">
        <f t="shared" si="14"/>
        <v>5250</v>
      </c>
      <c r="K47" s="92">
        <f t="shared" si="14"/>
        <v>5750</v>
      </c>
      <c r="L47" s="92">
        <f t="shared" si="14"/>
        <v>7150</v>
      </c>
      <c r="M47" s="92">
        <f t="shared" si="14"/>
        <v>7250</v>
      </c>
      <c r="N47" s="92">
        <f t="shared" si="14"/>
        <v>7850</v>
      </c>
      <c r="O47" s="92">
        <f t="shared" si="14"/>
        <v>8250</v>
      </c>
      <c r="P47" s="93">
        <f t="shared" si="11"/>
        <v>83000</v>
      </c>
    </row>
    <row r="48" spans="1:16" ht="15.75">
      <c r="A48" s="192"/>
      <c r="B48" s="211" t="s">
        <v>38</v>
      </c>
      <c r="C48" s="211"/>
      <c r="D48" s="139">
        <v>250</v>
      </c>
      <c r="E48" s="139">
        <v>250</v>
      </c>
      <c r="F48" s="139">
        <v>250</v>
      </c>
      <c r="G48" s="139">
        <v>250</v>
      </c>
      <c r="H48" s="139">
        <v>250</v>
      </c>
      <c r="I48" s="139">
        <v>250</v>
      </c>
      <c r="J48" s="139">
        <v>250</v>
      </c>
      <c r="K48" s="139">
        <v>250</v>
      </c>
      <c r="L48" s="139">
        <v>250</v>
      </c>
      <c r="M48" s="139">
        <v>250</v>
      </c>
      <c r="N48" s="139">
        <v>250</v>
      </c>
      <c r="O48" s="139">
        <v>250</v>
      </c>
      <c r="P48" s="77">
        <f t="shared" si="11"/>
        <v>3000</v>
      </c>
    </row>
    <row r="49" spans="1:16" ht="15.75">
      <c r="A49" s="192"/>
      <c r="B49" s="32" t="s">
        <v>36</v>
      </c>
      <c r="C49" s="32"/>
      <c r="D49" s="84">
        <v>7600</v>
      </c>
      <c r="E49" s="84">
        <v>8200</v>
      </c>
      <c r="F49" s="84">
        <v>7600</v>
      </c>
      <c r="G49" s="84">
        <v>7000</v>
      </c>
      <c r="H49" s="84">
        <v>5100</v>
      </c>
      <c r="I49" s="84">
        <v>4500</v>
      </c>
      <c r="J49" s="84">
        <v>5000</v>
      </c>
      <c r="K49" s="84">
        <v>5500</v>
      </c>
      <c r="L49" s="84">
        <v>6900</v>
      </c>
      <c r="M49" s="84">
        <v>7000</v>
      </c>
      <c r="N49" s="84">
        <v>7600</v>
      </c>
      <c r="O49" s="84">
        <v>8000</v>
      </c>
      <c r="P49" s="77">
        <f t="shared" si="11"/>
        <v>80000</v>
      </c>
    </row>
    <row r="50" spans="1:16" ht="15.75">
      <c r="A50" s="192"/>
      <c r="B50" s="32" t="s">
        <v>17</v>
      </c>
      <c r="C50" s="32"/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82">
        <f t="shared" si="11"/>
        <v>0</v>
      </c>
    </row>
    <row r="51" spans="1:16" ht="15.75">
      <c r="A51" s="209" t="s">
        <v>77</v>
      </c>
      <c r="B51" s="216" t="s">
        <v>100</v>
      </c>
      <c r="C51" s="217"/>
      <c r="D51" s="78">
        <f>D52+D53+D54</f>
        <v>250</v>
      </c>
      <c r="E51" s="78">
        <f aca="true" t="shared" si="15" ref="E51:O51">E52+E53+E54</f>
        <v>422</v>
      </c>
      <c r="F51" s="78">
        <f t="shared" si="15"/>
        <v>638</v>
      </c>
      <c r="G51" s="78">
        <f t="shared" si="15"/>
        <v>280</v>
      </c>
      <c r="H51" s="78">
        <f t="shared" si="15"/>
        <v>250</v>
      </c>
      <c r="I51" s="78">
        <f t="shared" si="15"/>
        <v>216</v>
      </c>
      <c r="J51" s="78">
        <f t="shared" si="15"/>
        <v>61</v>
      </c>
      <c r="K51" s="78">
        <f t="shared" si="15"/>
        <v>54</v>
      </c>
      <c r="L51" s="78">
        <f t="shared" si="15"/>
        <v>57</v>
      </c>
      <c r="M51" s="78">
        <f t="shared" si="15"/>
        <v>158</v>
      </c>
      <c r="N51" s="78">
        <f t="shared" si="15"/>
        <v>258</v>
      </c>
      <c r="O51" s="78">
        <f t="shared" si="15"/>
        <v>470</v>
      </c>
      <c r="P51" s="82">
        <f aca="true" t="shared" si="16" ref="P51:P58">SUM(D51:O51)</f>
        <v>3114</v>
      </c>
    </row>
    <row r="52" spans="1:16" ht="15.75">
      <c r="A52" s="183"/>
      <c r="B52" s="211" t="s">
        <v>32</v>
      </c>
      <c r="C52" s="211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82">
        <f t="shared" si="16"/>
        <v>0</v>
      </c>
    </row>
    <row r="53" spans="1:16" ht="15.75">
      <c r="A53" s="183"/>
      <c r="B53" s="32" t="s">
        <v>36</v>
      </c>
      <c r="C53" s="32"/>
      <c r="D53" s="78">
        <v>250</v>
      </c>
      <c r="E53" s="78">
        <v>422</v>
      </c>
      <c r="F53" s="78">
        <v>638</v>
      </c>
      <c r="G53" s="78">
        <v>280</v>
      </c>
      <c r="H53" s="78">
        <v>250</v>
      </c>
      <c r="I53" s="78">
        <v>216</v>
      </c>
      <c r="J53" s="78">
        <v>61</v>
      </c>
      <c r="K53" s="78">
        <v>54</v>
      </c>
      <c r="L53" s="78">
        <v>57</v>
      </c>
      <c r="M53" s="78">
        <v>158</v>
      </c>
      <c r="N53" s="78">
        <v>258</v>
      </c>
      <c r="O53" s="78">
        <v>470</v>
      </c>
      <c r="P53" s="82">
        <f t="shared" si="16"/>
        <v>3114</v>
      </c>
    </row>
    <row r="54" spans="1:16" ht="15.75">
      <c r="A54" s="184"/>
      <c r="B54" s="32" t="s">
        <v>17</v>
      </c>
      <c r="C54" s="32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82">
        <f t="shared" si="16"/>
        <v>0</v>
      </c>
    </row>
    <row r="55" spans="1:16" ht="15.75">
      <c r="A55" s="209" t="s">
        <v>95</v>
      </c>
      <c r="B55" s="218" t="s">
        <v>102</v>
      </c>
      <c r="C55" s="219"/>
      <c r="D55" s="78">
        <f>D56+D57+D58</f>
        <v>500</v>
      </c>
      <c r="E55" s="78">
        <f>E56+E57+E58</f>
        <v>339</v>
      </c>
      <c r="F55" s="78">
        <f aca="true" t="shared" si="17" ref="F55:O55">F56+F57+F58</f>
        <v>1645</v>
      </c>
      <c r="G55" s="78">
        <f t="shared" si="17"/>
        <v>789</v>
      </c>
      <c r="H55" s="78">
        <f t="shared" si="17"/>
        <v>576</v>
      </c>
      <c r="I55" s="78">
        <f t="shared" si="17"/>
        <v>595</v>
      </c>
      <c r="J55" s="78">
        <f t="shared" si="17"/>
        <v>378</v>
      </c>
      <c r="K55" s="78">
        <f t="shared" si="17"/>
        <v>302</v>
      </c>
      <c r="L55" s="78">
        <f t="shared" si="17"/>
        <v>400</v>
      </c>
      <c r="M55" s="78">
        <f t="shared" si="17"/>
        <v>400</v>
      </c>
      <c r="N55" s="78">
        <f t="shared" si="17"/>
        <v>572</v>
      </c>
      <c r="O55" s="78">
        <f t="shared" si="17"/>
        <v>900</v>
      </c>
      <c r="P55" s="82">
        <f t="shared" si="16"/>
        <v>7396</v>
      </c>
    </row>
    <row r="56" spans="1:16" ht="15.75">
      <c r="A56" s="183"/>
      <c r="B56" s="211" t="s">
        <v>32</v>
      </c>
      <c r="C56" s="211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82">
        <f t="shared" si="16"/>
        <v>0</v>
      </c>
    </row>
    <row r="57" spans="1:16" ht="15.75">
      <c r="A57" s="183"/>
      <c r="B57" s="32" t="s">
        <v>36</v>
      </c>
      <c r="C57" s="32"/>
      <c r="D57" s="78">
        <v>500</v>
      </c>
      <c r="E57" s="78">
        <v>339</v>
      </c>
      <c r="F57" s="78">
        <v>1645</v>
      </c>
      <c r="G57" s="78">
        <v>789</v>
      </c>
      <c r="H57" s="78">
        <v>576</v>
      </c>
      <c r="I57" s="78">
        <v>595</v>
      </c>
      <c r="J57" s="78">
        <v>378</v>
      </c>
      <c r="K57" s="78">
        <v>302</v>
      </c>
      <c r="L57" s="78">
        <v>400</v>
      </c>
      <c r="M57" s="78">
        <v>400</v>
      </c>
      <c r="N57" s="78">
        <v>572</v>
      </c>
      <c r="O57" s="78">
        <v>900</v>
      </c>
      <c r="P57" s="82">
        <f t="shared" si="16"/>
        <v>7396</v>
      </c>
    </row>
    <row r="58" spans="1:16" ht="15.75">
      <c r="A58" s="184"/>
      <c r="B58" s="32" t="s">
        <v>17</v>
      </c>
      <c r="C58" s="32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82">
        <f t="shared" si="16"/>
        <v>0</v>
      </c>
    </row>
    <row r="59" spans="1:16" ht="15.75">
      <c r="A59" s="91" t="s">
        <v>96</v>
      </c>
      <c r="B59" s="201" t="s">
        <v>55</v>
      </c>
      <c r="C59" s="202"/>
      <c r="D59" s="92">
        <v>123.5</v>
      </c>
      <c r="E59" s="92">
        <v>123.5</v>
      </c>
      <c r="F59" s="92">
        <v>123</v>
      </c>
      <c r="G59" s="92">
        <v>102</v>
      </c>
      <c r="H59" s="92">
        <v>101</v>
      </c>
      <c r="I59" s="92">
        <v>100</v>
      </c>
      <c r="J59" s="92">
        <v>100</v>
      </c>
      <c r="K59" s="92">
        <v>100</v>
      </c>
      <c r="L59" s="92">
        <v>100</v>
      </c>
      <c r="M59" s="92">
        <v>100</v>
      </c>
      <c r="N59" s="92">
        <v>123.5</v>
      </c>
      <c r="O59" s="92">
        <v>123.5</v>
      </c>
      <c r="P59" s="82">
        <f t="shared" si="11"/>
        <v>1320</v>
      </c>
    </row>
    <row r="60" spans="1:16" ht="15.75">
      <c r="A60" s="91" t="s">
        <v>109</v>
      </c>
      <c r="B60" s="32" t="s">
        <v>57</v>
      </c>
      <c r="C60" s="32"/>
      <c r="D60" s="78">
        <v>800</v>
      </c>
      <c r="E60" s="78">
        <v>700</v>
      </c>
      <c r="F60" s="78">
        <v>700</v>
      </c>
      <c r="G60" s="78">
        <v>600</v>
      </c>
      <c r="H60" s="78">
        <v>500</v>
      </c>
      <c r="I60" s="78">
        <v>500</v>
      </c>
      <c r="J60" s="78">
        <v>400</v>
      </c>
      <c r="K60" s="78">
        <v>400</v>
      </c>
      <c r="L60" s="78">
        <v>400</v>
      </c>
      <c r="M60" s="78">
        <v>500</v>
      </c>
      <c r="N60" s="78">
        <v>700</v>
      </c>
      <c r="O60" s="78">
        <v>800</v>
      </c>
      <c r="P60" s="82">
        <f t="shared" si="11"/>
        <v>7000</v>
      </c>
    </row>
    <row r="61" spans="1:16" ht="15.75">
      <c r="A61" s="91" t="s">
        <v>110</v>
      </c>
      <c r="B61" s="32" t="s">
        <v>61</v>
      </c>
      <c r="C61" s="32"/>
      <c r="D61" s="78">
        <v>400</v>
      </c>
      <c r="E61" s="78">
        <v>380</v>
      </c>
      <c r="F61" s="78">
        <v>330</v>
      </c>
      <c r="G61" s="78">
        <v>300</v>
      </c>
      <c r="H61" s="78">
        <v>250</v>
      </c>
      <c r="I61" s="78">
        <v>200</v>
      </c>
      <c r="J61" s="78">
        <v>150</v>
      </c>
      <c r="K61" s="78">
        <v>180</v>
      </c>
      <c r="L61" s="78">
        <v>160</v>
      </c>
      <c r="M61" s="78">
        <v>300</v>
      </c>
      <c r="N61" s="78">
        <v>350</v>
      </c>
      <c r="O61" s="78">
        <v>400</v>
      </c>
      <c r="P61" s="82">
        <f t="shared" si="11"/>
        <v>3400</v>
      </c>
    </row>
    <row r="62" spans="1:16" ht="15.75">
      <c r="A62" s="199"/>
      <c r="B62" s="55" t="s">
        <v>63</v>
      </c>
      <c r="C62" s="55"/>
      <c r="D62" s="93">
        <f>D61+D60+D47+D43+D39+D35+D32+D55+D51+D59</f>
        <v>329176.5</v>
      </c>
      <c r="E62" s="93">
        <f aca="true" t="shared" si="18" ref="E62:O62">E61+E60+E47+E43+E39+E35+E32+E55+E51+E59</f>
        <v>306980.5</v>
      </c>
      <c r="F62" s="93">
        <f t="shared" si="18"/>
        <v>264198</v>
      </c>
      <c r="G62" s="93">
        <f t="shared" si="18"/>
        <v>252052</v>
      </c>
      <c r="H62" s="93">
        <f t="shared" si="18"/>
        <v>232382</v>
      </c>
      <c r="I62" s="93">
        <f t="shared" si="18"/>
        <v>218099</v>
      </c>
      <c r="J62" s="93">
        <f t="shared" si="18"/>
        <v>211851</v>
      </c>
      <c r="K62" s="93">
        <f t="shared" si="18"/>
        <v>211085</v>
      </c>
      <c r="L62" s="93">
        <f t="shared" si="18"/>
        <v>218421</v>
      </c>
      <c r="M62" s="93">
        <f t="shared" si="18"/>
        <v>264535</v>
      </c>
      <c r="N62" s="93">
        <f t="shared" si="18"/>
        <v>288691.5</v>
      </c>
      <c r="O62" s="93">
        <f t="shared" si="18"/>
        <v>309426.5</v>
      </c>
      <c r="P62" s="93">
        <f>SUM(D62:O62)</f>
        <v>3106898</v>
      </c>
    </row>
    <row r="63" spans="1:16" ht="15.75">
      <c r="A63" s="199"/>
      <c r="B63" s="55" t="s">
        <v>50</v>
      </c>
      <c r="C63" s="55"/>
      <c r="D63" s="93">
        <f>D61+D60+D59+D49+D45+D41+D37+D33+D57+D53</f>
        <v>255861.5</v>
      </c>
      <c r="E63" s="93">
        <f aca="true" t="shared" si="19" ref="E63:O63">E61+E60+E59+E49+E45+E41+E37+E33+E57+E53</f>
        <v>236481.5</v>
      </c>
      <c r="F63" s="93">
        <f t="shared" si="19"/>
        <v>203798</v>
      </c>
      <c r="G63" s="93">
        <f t="shared" si="19"/>
        <v>193695</v>
      </c>
      <c r="H63" s="93">
        <f t="shared" si="19"/>
        <v>172147</v>
      </c>
      <c r="I63" s="93">
        <f t="shared" si="19"/>
        <v>159486</v>
      </c>
      <c r="J63" s="93">
        <f t="shared" si="19"/>
        <v>153714</v>
      </c>
      <c r="K63" s="93">
        <f t="shared" si="19"/>
        <v>153396</v>
      </c>
      <c r="L63" s="93">
        <f t="shared" si="19"/>
        <v>161090</v>
      </c>
      <c r="M63" s="93">
        <f t="shared" si="19"/>
        <v>199624</v>
      </c>
      <c r="N63" s="93">
        <f t="shared" si="19"/>
        <v>221179.5</v>
      </c>
      <c r="O63" s="93">
        <f t="shared" si="19"/>
        <v>234262.5</v>
      </c>
      <c r="P63" s="93">
        <f>SUM(D63:O63)</f>
        <v>2344735</v>
      </c>
    </row>
    <row r="64" spans="1:16" ht="15.75">
      <c r="A64" s="199"/>
      <c r="B64" s="55" t="s">
        <v>17</v>
      </c>
      <c r="C64" s="55"/>
      <c r="D64" s="93">
        <f>D50+D46+D42+D38+D34</f>
        <v>10020</v>
      </c>
      <c r="E64" s="93">
        <f>E50+E46+E42+E38+E34</f>
        <v>8800</v>
      </c>
      <c r="F64" s="93">
        <f>F50+F46+F42+F38+F34</f>
        <v>11280</v>
      </c>
      <c r="G64" s="93">
        <f>G50+G46+G42+G38+G34</f>
        <v>10000</v>
      </c>
      <c r="H64" s="93">
        <f>H50+H46+H42+H38+H34</f>
        <v>11923</v>
      </c>
      <c r="I64" s="93">
        <f>I50+I46+I42+I38+I34</f>
        <v>14618</v>
      </c>
      <c r="J64" s="93">
        <f>J50+J46+J42+J38+J34</f>
        <v>12699</v>
      </c>
      <c r="K64" s="93">
        <f>K50+K46+K42+K38+K34</f>
        <v>12673</v>
      </c>
      <c r="L64" s="93">
        <f>L50+L46+L42+L38+L34</f>
        <v>9982</v>
      </c>
      <c r="M64" s="93">
        <f>M50+M46+M42+M38+M34</f>
        <v>12259</v>
      </c>
      <c r="N64" s="93">
        <f>N50+N46+N42+N38+N34</f>
        <v>11375</v>
      </c>
      <c r="O64" s="93">
        <f>O50+O46+O42+O38+O34</f>
        <v>11255</v>
      </c>
      <c r="P64" s="93">
        <f>P50+P46+P42+P38+P34</f>
        <v>136884</v>
      </c>
    </row>
    <row r="65" ht="15">
      <c r="A65" s="71"/>
    </row>
    <row r="66" ht="15">
      <c r="A66" s="71"/>
    </row>
    <row r="67" spans="1:17" ht="18.75">
      <c r="A67" s="71"/>
      <c r="B67" s="20" t="s">
        <v>116</v>
      </c>
      <c r="D67" s="20"/>
      <c r="E67" s="16"/>
      <c r="F67" s="16"/>
      <c r="G67" s="16"/>
      <c r="H67" s="16"/>
      <c r="I67" s="16"/>
      <c r="J67" s="16"/>
      <c r="K67" s="16"/>
      <c r="L67" s="16"/>
      <c r="M67" s="30"/>
      <c r="N67" s="30" t="s">
        <v>117</v>
      </c>
      <c r="O67" s="30"/>
      <c r="P67" s="30"/>
      <c r="Q67" s="72"/>
    </row>
  </sheetData>
  <sheetProtection/>
  <mergeCells count="44">
    <mergeCell ref="A24:A27"/>
    <mergeCell ref="B24:C24"/>
    <mergeCell ref="B25:C25"/>
    <mergeCell ref="A28:A31"/>
    <mergeCell ref="B28:C28"/>
    <mergeCell ref="B29:C29"/>
    <mergeCell ref="B51:C51"/>
    <mergeCell ref="B56:C56"/>
    <mergeCell ref="B55:C55"/>
    <mergeCell ref="B52:C52"/>
    <mergeCell ref="A51:A54"/>
    <mergeCell ref="A55:A58"/>
    <mergeCell ref="B59:C59"/>
    <mergeCell ref="B15:C15"/>
    <mergeCell ref="B47:C47"/>
    <mergeCell ref="B8:C8"/>
    <mergeCell ref="A8:A11"/>
    <mergeCell ref="B4:P4"/>
    <mergeCell ref="B5:P5"/>
    <mergeCell ref="B9:C9"/>
    <mergeCell ref="B12:C12"/>
    <mergeCell ref="A12:A15"/>
    <mergeCell ref="B13:C13"/>
    <mergeCell ref="B7:C7"/>
    <mergeCell ref="A32:A34"/>
    <mergeCell ref="B14:C14"/>
    <mergeCell ref="A39:A42"/>
    <mergeCell ref="A62:A64"/>
    <mergeCell ref="A47:A50"/>
    <mergeCell ref="B21:C21"/>
    <mergeCell ref="B35:C35"/>
    <mergeCell ref="B36:C36"/>
    <mergeCell ref="B40:C40"/>
    <mergeCell ref="A35:A38"/>
    <mergeCell ref="B44:C44"/>
    <mergeCell ref="B43:C43"/>
    <mergeCell ref="B48:C48"/>
    <mergeCell ref="A43:A46"/>
    <mergeCell ref="B16:C16"/>
    <mergeCell ref="B17:C17"/>
    <mergeCell ref="B20:C20"/>
    <mergeCell ref="A16:A19"/>
    <mergeCell ref="A20:A23"/>
    <mergeCell ref="B39:C39"/>
  </mergeCells>
  <printOptions/>
  <pageMargins left="0.5905511811023623" right="0.3937007874015748" top="1.1811023622047245" bottom="0.3937007874015748" header="0.5118110236220472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70" zoomScaleSheetLayoutView="70" zoomScalePageLayoutView="0" workbookViewId="0" topLeftCell="A1">
      <selection activeCell="H14" sqref="H14"/>
    </sheetView>
  </sheetViews>
  <sheetFormatPr defaultColWidth="9.140625" defaultRowHeight="12.75"/>
  <cols>
    <col min="2" max="2" width="61.7109375" style="0" customWidth="1"/>
    <col min="3" max="4" width="11.28125" style="0" bestFit="1" customWidth="1"/>
    <col min="5" max="5" width="11.00390625" style="0" customWidth="1"/>
    <col min="7" max="7" width="10.140625" style="0" customWidth="1"/>
    <col min="8" max="8" width="10.7109375" style="0" customWidth="1"/>
    <col min="10" max="10" width="10.421875" style="0" customWidth="1"/>
    <col min="11" max="11" width="11.28125" style="0" customWidth="1"/>
    <col min="12" max="12" width="10.28125" style="0" customWidth="1"/>
    <col min="13" max="13" width="12.140625" style="0" customWidth="1"/>
    <col min="14" max="14" width="11.28125" style="0" bestFit="1" customWidth="1"/>
    <col min="15" max="15" width="11.8515625" style="0" customWidth="1"/>
  </cols>
  <sheetData>
    <row r="1" spans="1:15" ht="18.75">
      <c r="A1" s="33"/>
      <c r="B1" s="34"/>
      <c r="C1" s="33"/>
      <c r="D1" s="33"/>
      <c r="E1" s="33"/>
      <c r="F1" s="33"/>
      <c r="G1" s="33"/>
      <c r="K1" s="12" t="s">
        <v>28</v>
      </c>
      <c r="M1" s="12"/>
      <c r="N1" s="12"/>
      <c r="O1" s="1"/>
    </row>
    <row r="2" spans="1:15" ht="18.75">
      <c r="A2" s="33"/>
      <c r="B2" s="34"/>
      <c r="C2" s="33"/>
      <c r="D2" s="33"/>
      <c r="E2" s="33"/>
      <c r="F2" s="33"/>
      <c r="G2" s="33"/>
      <c r="K2" s="7" t="s">
        <v>65</v>
      </c>
      <c r="L2" s="7"/>
      <c r="M2" s="7"/>
      <c r="N2" s="7"/>
      <c r="O2" s="1"/>
    </row>
    <row r="3" spans="1:15" ht="18.75">
      <c r="A3" s="33"/>
      <c r="B3" s="29"/>
      <c r="C3" s="33"/>
      <c r="D3" s="33"/>
      <c r="E3" s="33"/>
      <c r="F3" s="33"/>
      <c r="G3" s="33"/>
      <c r="K3" s="12" t="s">
        <v>113</v>
      </c>
      <c r="L3" s="12"/>
      <c r="M3" s="12"/>
      <c r="N3" s="7"/>
      <c r="O3" s="9"/>
    </row>
    <row r="4" spans="1:15" ht="18.75">
      <c r="A4" s="33"/>
      <c r="B4" s="29"/>
      <c r="C4" s="33"/>
      <c r="D4" s="33"/>
      <c r="E4" s="33"/>
      <c r="F4" s="33"/>
      <c r="G4" s="33"/>
      <c r="H4" s="33"/>
      <c r="I4" s="33"/>
      <c r="J4" s="20"/>
      <c r="K4" s="12"/>
      <c r="L4" s="12"/>
      <c r="M4" s="12"/>
      <c r="N4" s="7"/>
      <c r="O4" s="9"/>
    </row>
    <row r="5" spans="1:15" ht="20.25">
      <c r="A5" s="33"/>
      <c r="B5" s="29"/>
      <c r="C5" s="33"/>
      <c r="D5" s="33"/>
      <c r="E5" s="33"/>
      <c r="F5" s="33"/>
      <c r="G5" s="33"/>
      <c r="H5" s="33"/>
      <c r="I5" s="33"/>
      <c r="J5" s="33"/>
      <c r="K5" s="11"/>
      <c r="L5" s="11"/>
      <c r="M5" s="11"/>
      <c r="N5" s="6"/>
      <c r="O5" s="35"/>
    </row>
    <row r="6" spans="1:15" ht="18.75">
      <c r="A6" s="16"/>
      <c r="B6" s="188" t="s">
        <v>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ht="18.75">
      <c r="A7" s="188" t="s">
        <v>99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3:15" ht="16.5" thickBot="1">
      <c r="C8" s="10"/>
      <c r="D8" s="10"/>
      <c r="E8" s="10"/>
      <c r="F8" s="10"/>
      <c r="G8" s="10"/>
      <c r="H8" s="10"/>
      <c r="I8" s="10"/>
      <c r="J8" s="10"/>
      <c r="K8" s="10"/>
      <c r="L8" s="10"/>
      <c r="M8" s="36"/>
      <c r="N8" s="37" t="s">
        <v>114</v>
      </c>
      <c r="O8" s="34"/>
    </row>
    <row r="9" spans="1:15" ht="19.5" thickBot="1">
      <c r="A9" s="147" t="s">
        <v>22</v>
      </c>
      <c r="B9" s="148" t="s">
        <v>97</v>
      </c>
      <c r="C9" s="149" t="s">
        <v>4</v>
      </c>
      <c r="D9" s="149" t="s">
        <v>5</v>
      </c>
      <c r="E9" s="149" t="s">
        <v>6</v>
      </c>
      <c r="F9" s="149" t="s">
        <v>7</v>
      </c>
      <c r="G9" s="149" t="s">
        <v>8</v>
      </c>
      <c r="H9" s="149" t="s">
        <v>9</v>
      </c>
      <c r="I9" s="149" t="s">
        <v>10</v>
      </c>
      <c r="J9" s="149" t="s">
        <v>11</v>
      </c>
      <c r="K9" s="149" t="s">
        <v>12</v>
      </c>
      <c r="L9" s="149" t="s">
        <v>13</v>
      </c>
      <c r="M9" s="149" t="s">
        <v>14</v>
      </c>
      <c r="N9" s="149" t="s">
        <v>15</v>
      </c>
      <c r="O9" s="150" t="s">
        <v>94</v>
      </c>
    </row>
    <row r="10" spans="1:15" ht="18.75">
      <c r="A10" s="220" t="s">
        <v>16</v>
      </c>
      <c r="B10" s="158" t="s">
        <v>100</v>
      </c>
      <c r="C10" s="151">
        <v>0.7223</v>
      </c>
      <c r="D10" s="151">
        <v>0.5453</v>
      </c>
      <c r="E10" s="151">
        <v>0.3972</v>
      </c>
      <c r="F10" s="151">
        <v>0.266</v>
      </c>
      <c r="G10" s="151">
        <f>G12</f>
        <v>0</v>
      </c>
      <c r="H10" s="151">
        <f>H12</f>
        <v>0</v>
      </c>
      <c r="I10" s="151">
        <f>I12</f>
        <v>0</v>
      </c>
      <c r="J10" s="151">
        <f>J12</f>
        <v>0</v>
      </c>
      <c r="K10" s="151">
        <f>K12</f>
        <v>0</v>
      </c>
      <c r="L10" s="151">
        <v>0.3</v>
      </c>
      <c r="M10" s="151">
        <v>0.36</v>
      </c>
      <c r="N10" s="151">
        <v>0.5</v>
      </c>
      <c r="O10" s="152">
        <f>SUM(C10:N10)</f>
        <v>3.0907999999999998</v>
      </c>
    </row>
    <row r="11" spans="1:15" ht="18.75">
      <c r="A11" s="221"/>
      <c r="B11" s="153" t="s">
        <v>32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57">
        <v>0</v>
      </c>
    </row>
    <row r="12" spans="1:15" ht="18.75">
      <c r="A12" s="221"/>
      <c r="B12" s="153" t="s">
        <v>36</v>
      </c>
      <c r="C12" s="160">
        <v>0.7223</v>
      </c>
      <c r="D12" s="161">
        <v>0.5453</v>
      </c>
      <c r="E12" s="161">
        <v>0.3972</v>
      </c>
      <c r="F12" s="161">
        <v>0.266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1">
        <v>0.3</v>
      </c>
      <c r="M12" s="161">
        <v>0.36</v>
      </c>
      <c r="N12" s="161">
        <v>0.5</v>
      </c>
      <c r="O12" s="154">
        <f>SUM(C12:N12)</f>
        <v>3.0907999999999998</v>
      </c>
    </row>
    <row r="13" spans="1:15" ht="18.75">
      <c r="A13" s="222"/>
      <c r="B13" s="153" t="s">
        <v>17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57">
        <v>0</v>
      </c>
    </row>
    <row r="14" spans="1:15" ht="37.5">
      <c r="A14" s="223" t="s">
        <v>68</v>
      </c>
      <c r="B14" s="159" t="s">
        <v>101</v>
      </c>
      <c r="C14" s="160">
        <f>C15+C16+C17</f>
        <v>0.5583</v>
      </c>
      <c r="D14" s="160">
        <f aca="true" t="shared" si="0" ref="D14:N14">D15+D16+D17</f>
        <v>0.3789</v>
      </c>
      <c r="E14" s="160">
        <f t="shared" si="0"/>
        <v>0.1349</v>
      </c>
      <c r="F14" s="160">
        <f t="shared" si="0"/>
        <v>0.514</v>
      </c>
      <c r="G14" s="160">
        <f t="shared" si="0"/>
        <v>0</v>
      </c>
      <c r="H14" s="160">
        <f t="shared" si="0"/>
        <v>0</v>
      </c>
      <c r="I14" s="160">
        <f t="shared" si="0"/>
        <v>0</v>
      </c>
      <c r="J14" s="160">
        <f t="shared" si="0"/>
        <v>0</v>
      </c>
      <c r="K14" s="160">
        <f t="shared" si="0"/>
        <v>0</v>
      </c>
      <c r="L14" s="160">
        <f t="shared" si="0"/>
        <v>0.1</v>
      </c>
      <c r="M14" s="160">
        <f t="shared" si="0"/>
        <v>0.17</v>
      </c>
      <c r="N14" s="160">
        <f t="shared" si="0"/>
        <v>0.4</v>
      </c>
      <c r="O14" s="157">
        <f aca="true" t="shared" si="1" ref="O14:O22">SUM(C14:N14)</f>
        <v>2.2561</v>
      </c>
    </row>
    <row r="15" spans="1:15" ht="18.75">
      <c r="A15" s="221"/>
      <c r="B15" s="153" t="s">
        <v>32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57">
        <f t="shared" si="1"/>
        <v>0</v>
      </c>
    </row>
    <row r="16" spans="1:15" ht="18.75">
      <c r="A16" s="221"/>
      <c r="B16" s="153" t="s">
        <v>36</v>
      </c>
      <c r="C16" s="160">
        <v>0.5583</v>
      </c>
      <c r="D16" s="160">
        <v>0.3789</v>
      </c>
      <c r="E16" s="160">
        <v>0.1349</v>
      </c>
      <c r="F16" s="160">
        <v>0.514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0.1</v>
      </c>
      <c r="M16" s="160">
        <v>0.17</v>
      </c>
      <c r="N16" s="160">
        <v>0.4</v>
      </c>
      <c r="O16" s="157">
        <f t="shared" si="1"/>
        <v>2.2561</v>
      </c>
    </row>
    <row r="17" spans="1:15" ht="18.75">
      <c r="A17" s="222"/>
      <c r="B17" s="153" t="s">
        <v>17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57">
        <f t="shared" si="1"/>
        <v>0</v>
      </c>
    </row>
    <row r="18" spans="1:15" ht="18.75">
      <c r="A18" s="223" t="s">
        <v>69</v>
      </c>
      <c r="B18" s="159" t="s">
        <v>108</v>
      </c>
      <c r="C18" s="160">
        <f>C19+C20+C21</f>
        <v>0.67</v>
      </c>
      <c r="D18" s="160">
        <f aca="true" t="shared" si="2" ref="D18:N18">D19+D20+D21</f>
        <v>0.73</v>
      </c>
      <c r="E18" s="160">
        <f t="shared" si="2"/>
        <v>0.6</v>
      </c>
      <c r="F18" s="160">
        <f t="shared" si="2"/>
        <v>0.1</v>
      </c>
      <c r="G18" s="160">
        <f t="shared" si="2"/>
        <v>0</v>
      </c>
      <c r="H18" s="160">
        <f t="shared" si="2"/>
        <v>0</v>
      </c>
      <c r="I18" s="160">
        <f t="shared" si="2"/>
        <v>0</v>
      </c>
      <c r="J18" s="160">
        <f t="shared" si="2"/>
        <v>0</v>
      </c>
      <c r="K18" s="160">
        <f t="shared" si="2"/>
        <v>0</v>
      </c>
      <c r="L18" s="160">
        <f t="shared" si="2"/>
        <v>0.2</v>
      </c>
      <c r="M18" s="160">
        <f t="shared" si="2"/>
        <v>0.64</v>
      </c>
      <c r="N18" s="160">
        <f t="shared" si="2"/>
        <v>0.75</v>
      </c>
      <c r="O18" s="157">
        <f t="shared" si="1"/>
        <v>3.6900000000000004</v>
      </c>
    </row>
    <row r="19" spans="1:15" ht="18.75">
      <c r="A19" s="221"/>
      <c r="B19" s="153" t="s">
        <v>32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57">
        <f t="shared" si="1"/>
        <v>0</v>
      </c>
    </row>
    <row r="20" spans="1:15" ht="18.75">
      <c r="A20" s="221"/>
      <c r="B20" s="153" t="s">
        <v>36</v>
      </c>
      <c r="C20" s="160">
        <v>0.67</v>
      </c>
      <c r="D20" s="160">
        <v>0.73</v>
      </c>
      <c r="E20" s="160">
        <v>0.6</v>
      </c>
      <c r="F20" s="160">
        <v>0.1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0.2</v>
      </c>
      <c r="M20" s="160">
        <v>0.64</v>
      </c>
      <c r="N20" s="160">
        <v>0.75</v>
      </c>
      <c r="O20" s="157">
        <f t="shared" si="1"/>
        <v>3.6900000000000004</v>
      </c>
    </row>
    <row r="21" spans="1:15" ht="18.75">
      <c r="A21" s="222"/>
      <c r="B21" s="153" t="s">
        <v>17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57">
        <f t="shared" si="1"/>
        <v>0</v>
      </c>
    </row>
    <row r="22" spans="1:15" ht="18.75">
      <c r="A22" s="155"/>
      <c r="B22" s="156" t="s">
        <v>98</v>
      </c>
      <c r="C22" s="157">
        <f>C10+C14+C18</f>
        <v>1.9506000000000001</v>
      </c>
      <c r="D22" s="157">
        <f aca="true" t="shared" si="3" ref="D22:N22">D10+D14+D18</f>
        <v>1.6542</v>
      </c>
      <c r="E22" s="157">
        <f t="shared" si="3"/>
        <v>1.1320999999999999</v>
      </c>
      <c r="F22" s="157">
        <f t="shared" si="3"/>
        <v>0.88</v>
      </c>
      <c r="G22" s="157">
        <f t="shared" si="3"/>
        <v>0</v>
      </c>
      <c r="H22" s="157">
        <f t="shared" si="3"/>
        <v>0</v>
      </c>
      <c r="I22" s="157">
        <f t="shared" si="3"/>
        <v>0</v>
      </c>
      <c r="J22" s="157">
        <f t="shared" si="3"/>
        <v>0</v>
      </c>
      <c r="K22" s="157">
        <f t="shared" si="3"/>
        <v>0</v>
      </c>
      <c r="L22" s="157">
        <f t="shared" si="3"/>
        <v>0.6000000000000001</v>
      </c>
      <c r="M22" s="157">
        <f t="shared" si="3"/>
        <v>1.17</v>
      </c>
      <c r="N22" s="157">
        <f t="shared" si="3"/>
        <v>1.65</v>
      </c>
      <c r="O22" s="157">
        <f t="shared" si="1"/>
        <v>9.036900000000001</v>
      </c>
    </row>
    <row r="23" spans="1:15" ht="18.75">
      <c r="A23" s="155"/>
      <c r="B23" s="156" t="s">
        <v>49</v>
      </c>
      <c r="C23" s="157">
        <f>C12+C16+C20</f>
        <v>1.9506000000000001</v>
      </c>
      <c r="D23" s="157">
        <f aca="true" t="shared" si="4" ref="D23:N23">D12+D16+D20</f>
        <v>1.6542</v>
      </c>
      <c r="E23" s="157">
        <f t="shared" si="4"/>
        <v>1.1320999999999999</v>
      </c>
      <c r="F23" s="157">
        <f t="shared" si="4"/>
        <v>0.88</v>
      </c>
      <c r="G23" s="157">
        <f t="shared" si="4"/>
        <v>0</v>
      </c>
      <c r="H23" s="157">
        <f t="shared" si="4"/>
        <v>0</v>
      </c>
      <c r="I23" s="157">
        <f t="shared" si="4"/>
        <v>0</v>
      </c>
      <c r="J23" s="157">
        <f t="shared" si="4"/>
        <v>0</v>
      </c>
      <c r="K23" s="157">
        <f t="shared" si="4"/>
        <v>0</v>
      </c>
      <c r="L23" s="157">
        <f t="shared" si="4"/>
        <v>0.6000000000000001</v>
      </c>
      <c r="M23" s="157">
        <f t="shared" si="4"/>
        <v>1.17</v>
      </c>
      <c r="N23" s="157">
        <f t="shared" si="4"/>
        <v>1.65</v>
      </c>
      <c r="O23" s="157">
        <f>O12+O16</f>
        <v>5.3469</v>
      </c>
    </row>
    <row r="25" spans="1:17" ht="18.75">
      <c r="A25" s="71"/>
      <c r="B25" s="20" t="s">
        <v>116</v>
      </c>
      <c r="D25" s="20"/>
      <c r="E25" s="16"/>
      <c r="F25" s="16"/>
      <c r="G25" s="16"/>
      <c r="H25" s="16"/>
      <c r="I25" s="16"/>
      <c r="J25" s="16"/>
      <c r="K25" s="16"/>
      <c r="L25" s="16"/>
      <c r="M25" s="30"/>
      <c r="N25" s="30" t="s">
        <v>117</v>
      </c>
      <c r="O25" s="30"/>
      <c r="P25" s="30"/>
      <c r="Q25" s="72"/>
    </row>
  </sheetData>
  <sheetProtection/>
  <mergeCells count="5">
    <mergeCell ref="B6:O6"/>
    <mergeCell ref="A7:O7"/>
    <mergeCell ref="A10:A13"/>
    <mergeCell ref="A14:A17"/>
    <mergeCell ref="A18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80" zoomScaleSheetLayoutView="80" zoomScalePageLayoutView="0" workbookViewId="0" topLeftCell="A1">
      <selection activeCell="K1" sqref="K1"/>
    </sheetView>
  </sheetViews>
  <sheetFormatPr defaultColWidth="9.140625" defaultRowHeight="12.75"/>
  <cols>
    <col min="2" max="2" width="49.140625" style="0" customWidth="1"/>
    <col min="3" max="3" width="16.28125" style="0" bestFit="1" customWidth="1"/>
    <col min="5" max="5" width="11.140625" style="0" customWidth="1"/>
    <col min="7" max="7" width="10.57421875" style="0" customWidth="1"/>
    <col min="8" max="8" width="11.00390625" style="0" customWidth="1"/>
    <col min="10" max="10" width="9.8515625" style="0" customWidth="1"/>
    <col min="11" max="11" width="11.140625" style="0" customWidth="1"/>
    <col min="12" max="12" width="10.7109375" style="0" customWidth="1"/>
    <col min="13" max="13" width="11.421875" style="0" customWidth="1"/>
    <col min="14" max="14" width="10.28125" style="0" customWidth="1"/>
    <col min="15" max="15" width="10.421875" style="0" bestFit="1" customWidth="1"/>
  </cols>
  <sheetData>
    <row r="1" spans="1:15" ht="18.75">
      <c r="A1" s="33"/>
      <c r="B1" s="34"/>
      <c r="C1" s="33"/>
      <c r="D1" s="33"/>
      <c r="E1" s="33"/>
      <c r="F1" s="33"/>
      <c r="G1" s="33"/>
      <c r="K1" s="12" t="s">
        <v>118</v>
      </c>
      <c r="M1" s="12"/>
      <c r="N1" s="12"/>
      <c r="O1" s="1"/>
    </row>
    <row r="2" spans="1:15" ht="18.75">
      <c r="A2" s="33"/>
      <c r="B2" s="34"/>
      <c r="C2" s="33"/>
      <c r="D2" s="33"/>
      <c r="E2" s="33"/>
      <c r="F2" s="33"/>
      <c r="G2" s="33"/>
      <c r="K2" s="7" t="s">
        <v>65</v>
      </c>
      <c r="L2" s="7"/>
      <c r="M2" s="7"/>
      <c r="N2" s="7"/>
      <c r="O2" s="1"/>
    </row>
    <row r="3" spans="1:15" ht="18.75">
      <c r="A3" s="33"/>
      <c r="B3" s="29"/>
      <c r="C3" s="33"/>
      <c r="D3" s="33"/>
      <c r="E3" s="33"/>
      <c r="F3" s="33"/>
      <c r="G3" s="33"/>
      <c r="K3" s="12" t="s">
        <v>113</v>
      </c>
      <c r="L3" s="12"/>
      <c r="M3" s="12"/>
      <c r="N3" s="7"/>
      <c r="O3" s="9"/>
    </row>
    <row r="4" spans="1:15" ht="18.75">
      <c r="A4" s="33"/>
      <c r="B4" s="29"/>
      <c r="C4" s="33"/>
      <c r="D4" s="33"/>
      <c r="E4" s="33"/>
      <c r="F4" s="33"/>
      <c r="G4" s="33"/>
      <c r="H4" s="33"/>
      <c r="I4" s="33"/>
      <c r="J4" s="20"/>
      <c r="K4" s="12"/>
      <c r="L4" s="12"/>
      <c r="M4" s="12"/>
      <c r="N4" s="7"/>
      <c r="O4" s="9"/>
    </row>
    <row r="5" spans="1:15" ht="20.25">
      <c r="A5" s="33"/>
      <c r="B5" s="29"/>
      <c r="C5" s="33"/>
      <c r="D5" s="33"/>
      <c r="E5" s="33"/>
      <c r="F5" s="33"/>
      <c r="G5" s="33"/>
      <c r="H5" s="33"/>
      <c r="I5" s="33"/>
      <c r="J5" s="33"/>
      <c r="K5" s="11"/>
      <c r="L5" s="11"/>
      <c r="M5" s="11"/>
      <c r="N5" s="6"/>
      <c r="O5" s="35"/>
    </row>
    <row r="6" spans="1:15" ht="18.75">
      <c r="A6" s="16"/>
      <c r="B6" s="188" t="s">
        <v>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ht="18.75">
      <c r="A7" s="188" t="s">
        <v>115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3:15" ht="16.5" thickBot="1">
      <c r="C8" s="10"/>
      <c r="D8" s="10"/>
      <c r="E8" s="10"/>
      <c r="F8" s="10"/>
      <c r="G8" s="10"/>
      <c r="H8" s="10"/>
      <c r="I8" s="10"/>
      <c r="J8" s="10"/>
      <c r="K8" s="10"/>
      <c r="L8" s="10"/>
      <c r="M8" s="36"/>
      <c r="N8" s="37" t="s">
        <v>20</v>
      </c>
      <c r="O8" s="34"/>
    </row>
    <row r="9" spans="1:15" ht="19.5" thickBot="1">
      <c r="A9" s="171" t="s">
        <v>22</v>
      </c>
      <c r="B9" s="148" t="s">
        <v>97</v>
      </c>
      <c r="C9" s="149" t="s">
        <v>4</v>
      </c>
      <c r="D9" s="149" t="s">
        <v>5</v>
      </c>
      <c r="E9" s="149" t="s">
        <v>6</v>
      </c>
      <c r="F9" s="149" t="s">
        <v>7</v>
      </c>
      <c r="G9" s="149" t="s">
        <v>8</v>
      </c>
      <c r="H9" s="149" t="s">
        <v>9</v>
      </c>
      <c r="I9" s="149" t="s">
        <v>10</v>
      </c>
      <c r="J9" s="149" t="s">
        <v>11</v>
      </c>
      <c r="K9" s="149" t="s">
        <v>12</v>
      </c>
      <c r="L9" s="149" t="s">
        <v>13</v>
      </c>
      <c r="M9" s="149" t="s">
        <v>14</v>
      </c>
      <c r="N9" s="149" t="s">
        <v>15</v>
      </c>
      <c r="O9" s="150" t="s">
        <v>94</v>
      </c>
    </row>
    <row r="10" spans="1:15" ht="18.75">
      <c r="A10" s="223" t="s">
        <v>16</v>
      </c>
      <c r="B10" s="159" t="s">
        <v>108</v>
      </c>
      <c r="C10" s="160">
        <f>C11+C12+C13</f>
        <v>6.3</v>
      </c>
      <c r="D10" s="160">
        <f aca="true" t="shared" si="0" ref="D10:N10">D11+D12+D13</f>
        <v>6</v>
      </c>
      <c r="E10" s="160">
        <f t="shared" si="0"/>
        <v>6.3</v>
      </c>
      <c r="F10" s="160">
        <f t="shared" si="0"/>
        <v>2.4</v>
      </c>
      <c r="G10" s="160">
        <f t="shared" si="0"/>
        <v>0</v>
      </c>
      <c r="H10" s="160">
        <f t="shared" si="0"/>
        <v>0</v>
      </c>
      <c r="I10" s="160">
        <f t="shared" si="0"/>
        <v>0</v>
      </c>
      <c r="J10" s="160">
        <f t="shared" si="0"/>
        <v>0</v>
      </c>
      <c r="K10" s="160">
        <f t="shared" si="0"/>
        <v>0</v>
      </c>
      <c r="L10" s="160">
        <f t="shared" si="0"/>
        <v>3</v>
      </c>
      <c r="M10" s="160">
        <f t="shared" si="0"/>
        <v>6.3</v>
      </c>
      <c r="N10" s="160">
        <f t="shared" si="0"/>
        <v>6.6</v>
      </c>
      <c r="O10" s="157">
        <f aca="true" t="shared" si="1" ref="O10:O15">SUM(C10:N10)</f>
        <v>36.9</v>
      </c>
    </row>
    <row r="11" spans="1:15" ht="18.75">
      <c r="A11" s="221"/>
      <c r="B11" s="153" t="s">
        <v>32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57">
        <f t="shared" si="1"/>
        <v>0</v>
      </c>
    </row>
    <row r="12" spans="1:15" ht="18.75">
      <c r="A12" s="221"/>
      <c r="B12" s="153" t="s">
        <v>36</v>
      </c>
      <c r="C12" s="160">
        <v>6.3</v>
      </c>
      <c r="D12" s="160">
        <v>6</v>
      </c>
      <c r="E12" s="160">
        <v>6.3</v>
      </c>
      <c r="F12" s="160">
        <v>2.4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3</v>
      </c>
      <c r="M12" s="160">
        <v>6.3</v>
      </c>
      <c r="N12" s="160">
        <v>6.6</v>
      </c>
      <c r="O12" s="157">
        <f t="shared" si="1"/>
        <v>36.9</v>
      </c>
    </row>
    <row r="13" spans="1:15" ht="18.75">
      <c r="A13" s="222"/>
      <c r="B13" s="153" t="s">
        <v>17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57">
        <f t="shared" si="1"/>
        <v>0</v>
      </c>
    </row>
    <row r="14" spans="1:15" ht="18.75">
      <c r="A14" s="155"/>
      <c r="B14" s="156" t="s">
        <v>98</v>
      </c>
      <c r="C14" s="157">
        <f>C10</f>
        <v>6.3</v>
      </c>
      <c r="D14" s="157">
        <f aca="true" t="shared" si="2" ref="D14:N14">D10</f>
        <v>6</v>
      </c>
      <c r="E14" s="157">
        <f t="shared" si="2"/>
        <v>6.3</v>
      </c>
      <c r="F14" s="157">
        <f t="shared" si="2"/>
        <v>2.4</v>
      </c>
      <c r="G14" s="157">
        <f t="shared" si="2"/>
        <v>0</v>
      </c>
      <c r="H14" s="157">
        <f t="shared" si="2"/>
        <v>0</v>
      </c>
      <c r="I14" s="157">
        <f t="shared" si="2"/>
        <v>0</v>
      </c>
      <c r="J14" s="157">
        <f t="shared" si="2"/>
        <v>0</v>
      </c>
      <c r="K14" s="157">
        <f t="shared" si="2"/>
        <v>0</v>
      </c>
      <c r="L14" s="157">
        <f t="shared" si="2"/>
        <v>3</v>
      </c>
      <c r="M14" s="157">
        <f t="shared" si="2"/>
        <v>6.3</v>
      </c>
      <c r="N14" s="157">
        <f t="shared" si="2"/>
        <v>6.6</v>
      </c>
      <c r="O14" s="157">
        <f t="shared" si="1"/>
        <v>36.9</v>
      </c>
    </row>
    <row r="15" spans="1:15" ht="18.75">
      <c r="A15" s="155"/>
      <c r="B15" s="156" t="s">
        <v>49</v>
      </c>
      <c r="C15" s="157">
        <f>C12</f>
        <v>6.3</v>
      </c>
      <c r="D15" s="157">
        <f aca="true" t="shared" si="3" ref="D15:N15">D12</f>
        <v>6</v>
      </c>
      <c r="E15" s="157">
        <f t="shared" si="3"/>
        <v>6.3</v>
      </c>
      <c r="F15" s="157">
        <f t="shared" si="3"/>
        <v>2.4</v>
      </c>
      <c r="G15" s="157">
        <f t="shared" si="3"/>
        <v>0</v>
      </c>
      <c r="H15" s="157">
        <f t="shared" si="3"/>
        <v>0</v>
      </c>
      <c r="I15" s="157">
        <f t="shared" si="3"/>
        <v>0</v>
      </c>
      <c r="J15" s="157">
        <f t="shared" si="3"/>
        <v>0</v>
      </c>
      <c r="K15" s="157">
        <f t="shared" si="3"/>
        <v>0</v>
      </c>
      <c r="L15" s="157">
        <f t="shared" si="3"/>
        <v>3</v>
      </c>
      <c r="M15" s="157">
        <f t="shared" si="3"/>
        <v>6.3</v>
      </c>
      <c r="N15" s="157">
        <f t="shared" si="3"/>
        <v>6.6</v>
      </c>
      <c r="O15" s="157">
        <f t="shared" si="1"/>
        <v>36.9</v>
      </c>
    </row>
    <row r="17" spans="1:17" ht="18.75">
      <c r="A17" s="71"/>
      <c r="B17" s="20" t="s">
        <v>116</v>
      </c>
      <c r="D17" s="20"/>
      <c r="E17" s="16"/>
      <c r="F17" s="16"/>
      <c r="G17" s="16"/>
      <c r="H17" s="16"/>
      <c r="I17" s="16"/>
      <c r="J17" s="16"/>
      <c r="K17" s="16"/>
      <c r="L17" s="16"/>
      <c r="M17" s="30"/>
      <c r="N17" s="30" t="s">
        <v>117</v>
      </c>
      <c r="O17" s="30"/>
      <c r="P17" s="30"/>
      <c r="Q17" s="72"/>
    </row>
  </sheetData>
  <sheetProtection/>
  <mergeCells count="3">
    <mergeCell ref="B6:O6"/>
    <mergeCell ref="A7:O7"/>
    <mergeCell ref="A10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5:O16"/>
  <sheetViews>
    <sheetView view="pageBreakPreview" zoomScale="75" zoomScaleNormal="75" zoomScaleSheetLayoutView="75" zoomScalePageLayoutView="0" workbookViewId="0" topLeftCell="A4">
      <selection activeCell="E23" sqref="E23"/>
    </sheetView>
  </sheetViews>
  <sheetFormatPr defaultColWidth="9.140625" defaultRowHeight="12.75"/>
  <cols>
    <col min="1" max="1" width="6.8515625" style="0" customWidth="1"/>
    <col min="2" max="2" width="42.8515625" style="0" customWidth="1"/>
    <col min="3" max="14" width="11.8515625" style="0" customWidth="1"/>
    <col min="15" max="15" width="11.421875" style="0" customWidth="1"/>
  </cols>
  <sheetData>
    <row r="1" ht="1.5" customHeight="1"/>
    <row r="2" ht="12.75" hidden="1"/>
    <row r="3" ht="12.75" hidden="1"/>
    <row r="5" spans="1:15" ht="18.75">
      <c r="A5" s="33"/>
      <c r="B5" s="34"/>
      <c r="C5" s="33"/>
      <c r="D5" s="33"/>
      <c r="E5" s="33"/>
      <c r="F5" s="33"/>
      <c r="G5" s="33"/>
      <c r="K5" s="1"/>
      <c r="L5" s="12" t="s">
        <v>28</v>
      </c>
      <c r="M5" s="12"/>
      <c r="N5" s="12"/>
      <c r="O5" s="1"/>
    </row>
    <row r="6" spans="1:15" ht="18.75">
      <c r="A6" s="33"/>
      <c r="B6" s="34"/>
      <c r="C6" s="33"/>
      <c r="D6" s="33"/>
      <c r="E6" s="33"/>
      <c r="F6" s="33"/>
      <c r="G6" s="33"/>
      <c r="K6" s="7"/>
      <c r="L6" s="7"/>
      <c r="M6" s="7"/>
      <c r="N6" s="7"/>
      <c r="O6" s="1"/>
    </row>
    <row r="7" spans="1:15" ht="18.75">
      <c r="A7" s="33"/>
      <c r="B7" s="29"/>
      <c r="C7" s="33"/>
      <c r="D7" s="33"/>
      <c r="E7" s="33"/>
      <c r="F7" s="33"/>
      <c r="G7" s="33"/>
      <c r="K7" s="12"/>
      <c r="L7" s="12"/>
      <c r="M7" s="12"/>
      <c r="N7" s="7"/>
      <c r="O7" s="9"/>
    </row>
    <row r="8" spans="1:15" ht="18.75">
      <c r="A8" s="33"/>
      <c r="B8" s="29"/>
      <c r="C8" s="33"/>
      <c r="D8" s="33"/>
      <c r="E8" s="33"/>
      <c r="F8" s="33"/>
      <c r="G8" s="33"/>
      <c r="H8" s="33"/>
      <c r="I8" s="33"/>
      <c r="J8" s="20"/>
      <c r="K8" s="12"/>
      <c r="L8" s="12"/>
      <c r="M8" s="12"/>
      <c r="N8" s="7"/>
      <c r="O8" s="9"/>
    </row>
    <row r="9" spans="1:15" ht="20.25">
      <c r="A9" s="33"/>
      <c r="B9" s="29"/>
      <c r="C9" s="33"/>
      <c r="D9" s="33"/>
      <c r="E9" s="33"/>
      <c r="F9" s="33"/>
      <c r="G9" s="33"/>
      <c r="H9" s="33"/>
      <c r="I9" s="33"/>
      <c r="J9" s="33"/>
      <c r="K9" s="11"/>
      <c r="L9" s="11"/>
      <c r="M9" s="11"/>
      <c r="N9" s="6"/>
      <c r="O9" s="35"/>
    </row>
    <row r="10" spans="1:15" ht="18.75">
      <c r="A10" s="16"/>
      <c r="B10" s="188" t="s">
        <v>0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</row>
    <row r="11" spans="1:15" ht="18.75">
      <c r="A11" s="188" t="s">
        <v>39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6"/>
      <c r="N12" s="37" t="s">
        <v>29</v>
      </c>
      <c r="O12" s="34"/>
    </row>
    <row r="13" spans="1:15" ht="18.75">
      <c r="A13" s="38" t="s">
        <v>22</v>
      </c>
      <c r="B13" s="39" t="s">
        <v>37</v>
      </c>
      <c r="C13" s="38" t="s">
        <v>4</v>
      </c>
      <c r="D13" s="38" t="s">
        <v>5</v>
      </c>
      <c r="E13" s="38" t="s">
        <v>6</v>
      </c>
      <c r="F13" s="38" t="s">
        <v>7</v>
      </c>
      <c r="G13" s="38" t="s">
        <v>8</v>
      </c>
      <c r="H13" s="38" t="s">
        <v>9</v>
      </c>
      <c r="I13" s="38" t="s">
        <v>10</v>
      </c>
      <c r="J13" s="38" t="s">
        <v>11</v>
      </c>
      <c r="K13" s="38" t="s">
        <v>12</v>
      </c>
      <c r="L13" s="38" t="s">
        <v>13</v>
      </c>
      <c r="M13" s="38" t="s">
        <v>30</v>
      </c>
      <c r="N13" s="38" t="s">
        <v>15</v>
      </c>
      <c r="O13" s="38" t="s">
        <v>35</v>
      </c>
    </row>
    <row r="14" spans="2:15" ht="31.5">
      <c r="B14" s="50" t="s">
        <v>41</v>
      </c>
      <c r="C14" s="48">
        <f aca="true" t="shared" si="0" ref="C14:O14">C15+C16</f>
        <v>30.2</v>
      </c>
      <c r="D14" s="48">
        <f t="shared" si="0"/>
        <v>22.2</v>
      </c>
      <c r="E14" s="48">
        <f t="shared" si="0"/>
        <v>19.2</v>
      </c>
      <c r="F14" s="48">
        <f t="shared" si="0"/>
        <v>8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12.2</v>
      </c>
      <c r="M14" s="48">
        <f t="shared" si="0"/>
        <v>20.3</v>
      </c>
      <c r="N14" s="48">
        <f t="shared" si="0"/>
        <v>21.4</v>
      </c>
      <c r="O14" s="48">
        <f t="shared" si="0"/>
        <v>133.5</v>
      </c>
    </row>
    <row r="15" spans="2:15" ht="18.75">
      <c r="B15" s="46" t="s">
        <v>32</v>
      </c>
      <c r="C15" s="47">
        <v>0.2</v>
      </c>
      <c r="D15" s="47">
        <v>0.2</v>
      </c>
      <c r="E15" s="47">
        <v>0.2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0.2</v>
      </c>
      <c r="M15" s="47">
        <v>0.3</v>
      </c>
      <c r="N15" s="47">
        <v>0.4</v>
      </c>
      <c r="O15" s="48">
        <f>SUM(C15:N15)</f>
        <v>1.5</v>
      </c>
    </row>
    <row r="16" spans="2:15" ht="18.75">
      <c r="B16" s="46" t="s">
        <v>36</v>
      </c>
      <c r="C16" s="47">
        <v>30</v>
      </c>
      <c r="D16" s="47">
        <v>22</v>
      </c>
      <c r="E16" s="47">
        <v>19</v>
      </c>
      <c r="F16" s="47">
        <v>8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12</v>
      </c>
      <c r="M16" s="47">
        <v>20</v>
      </c>
      <c r="N16" s="47">
        <v>21</v>
      </c>
      <c r="O16" s="48">
        <f>SUM(C16:N16)</f>
        <v>132</v>
      </c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2021-06-09T10:45:18Z</cp:lastPrinted>
  <dcterms:created xsi:type="dcterms:W3CDTF">1996-10-08T23:32:33Z</dcterms:created>
  <dcterms:modified xsi:type="dcterms:W3CDTF">2021-06-09T12:36:03Z</dcterms:modified>
  <cp:category/>
  <cp:version/>
  <cp:contentType/>
  <cp:contentStatus/>
</cp:coreProperties>
</file>