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7'!$13:$14</definedName>
    <definedName name="_xlnm.Print_Area" localSheetId="0">'дод 7'!$A$1:$J$284</definedName>
  </definedNames>
  <calcPr fullCalcOnLoad="1"/>
</workbook>
</file>

<file path=xl/sharedStrings.xml><?xml version="1.0" encoding="utf-8"?>
<sst xmlns="http://schemas.openxmlformats.org/spreadsheetml/2006/main" count="1143" uniqueCount="549">
  <si>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</si>
  <si>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</si>
  <si>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</si>
  <si>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</si>
  <si>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</si>
  <si>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</si>
  <si>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</si>
  <si>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</si>
  <si>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</si>
  <si>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</si>
  <si>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</si>
  <si>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</si>
  <si>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</si>
  <si>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</si>
  <si>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</si>
  <si>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</si>
  <si>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</si>
  <si>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</si>
  <si>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</si>
  <si>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</si>
  <si>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</si>
  <si>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</si>
  <si>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</si>
  <si>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</si>
  <si>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</si>
  <si>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</si>
  <si>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</si>
  <si>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</si>
  <si>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</si>
  <si>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</si>
  <si>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</si>
  <si>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</si>
  <si>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</si>
  <si>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</si>
  <si>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</si>
  <si>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</si>
  <si>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</si>
  <si>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</si>
  <si>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</si>
  <si>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</si>
  <si>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</si>
  <si>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</si>
  <si>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</si>
  <si>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</si>
  <si>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</si>
  <si>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</si>
  <si>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</si>
  <si>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</si>
  <si>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</si>
  <si>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</si>
  <si>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</si>
  <si>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</si>
  <si>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</si>
  <si>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</si>
  <si>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</si>
  <si>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</si>
  <si>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</si>
  <si>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</si>
  <si>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</si>
  <si>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</si>
  <si>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</si>
  <si>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</si>
  <si>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</si>
  <si>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</si>
  <si>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</si>
  <si>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</si>
  <si>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</si>
  <si>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</si>
  <si>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</si>
  <si>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</si>
  <si>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</si>
  <si>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</si>
  <si>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</si>
  <si>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</si>
  <si>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</si>
  <si>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</si>
  <si>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</si>
  <si>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</si>
  <si>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</si>
  <si>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</si>
  <si>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</si>
  <si>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</si>
  <si>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</si>
  <si>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</si>
  <si>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</si>
  <si>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</si>
  <si>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</si>
  <si>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</si>
  <si>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</si>
  <si>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</si>
  <si>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</si>
  <si>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</si>
  <si>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</si>
  <si>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</si>
  <si>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</si>
  <si>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</si>
  <si>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</si>
  <si>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</si>
  <si>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</si>
  <si>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</si>
  <si>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</si>
  <si>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</si>
  <si>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</si>
  <si>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</si>
  <si>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</si>
  <si>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</si>
  <si>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</si>
  <si>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</si>
  <si>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</si>
  <si>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</si>
  <si>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</si>
  <si>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</si>
  <si>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</si>
  <si>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</si>
  <si>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</si>
  <si>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</si>
  <si>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</si>
  <si>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</si>
  <si>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</si>
  <si>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</si>
  <si>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</si>
  <si>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</si>
  <si>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</si>
  <si>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</si>
  <si>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</si>
  <si>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</si>
  <si>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</si>
  <si>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</si>
  <si>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</si>
  <si>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</si>
  <si>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</si>
  <si>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</si>
  <si>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</si>
  <si>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</si>
  <si>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</si>
  <si>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</si>
  <si>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</si>
  <si>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</si>
  <si>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</si>
  <si>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</si>
  <si>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</si>
  <si>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</si>
  <si>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</si>
  <si>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</si>
  <si>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</si>
  <si>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</si>
  <si>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</si>
  <si>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</si>
  <si>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</si>
  <si>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</si>
  <si>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</si>
  <si>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</si>
  <si>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</si>
  <si>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</si>
  <si>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</si>
  <si>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</si>
  <si>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</si>
  <si>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</si>
  <si>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</si>
  <si>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</si>
  <si>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</si>
  <si>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</si>
  <si>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</si>
  <si>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</si>
  <si>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</si>
  <si>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</si>
  <si>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</si>
  <si>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</si>
  <si>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</si>
  <si>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</si>
  <si>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</si>
  <si>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</si>
  <si>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</si>
  <si>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</si>
  <si>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</si>
  <si>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</si>
  <si>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</si>
  <si>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</si>
  <si>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</si>
  <si>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</si>
  <si>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</si>
  <si>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</si>
  <si>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</si>
  <si>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</si>
  <si>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</si>
  <si>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</si>
  <si>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</si>
  <si>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</si>
  <si>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</si>
  <si>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</si>
  <si>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</si>
  <si>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</si>
  <si>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</si>
  <si>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</si>
  <si>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</si>
  <si>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</si>
  <si>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</si>
  <si>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</si>
  <si>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</si>
  <si>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</si>
  <si>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</si>
  <si>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</si>
  <si>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</si>
  <si>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</si>
  <si>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</si>
  <si>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</si>
  <si>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</si>
  <si>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</si>
  <si>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</si>
  <si>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</si>
  <si>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</si>
  <si>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</si>
  <si>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</si>
  <si>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</si>
  <si>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</si>
  <si>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</si>
  <si>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</si>
  <si>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</si>
  <si>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</si>
  <si>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</si>
  <si>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</si>
  <si>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</si>
  <si>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</si>
  <si>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</si>
  <si>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</si>
  <si>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</si>
  <si>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</si>
  <si>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</si>
  <si>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</si>
  <si>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</si>
  <si>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</si>
  <si>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</si>
  <si>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</si>
  <si>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</si>
  <si>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</si>
  <si>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</si>
  <si>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</si>
  <si>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</si>
  <si>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</si>
  <si>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</si>
  <si>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</si>
  <si>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</si>
  <si>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</si>
  <si>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</si>
  <si>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</si>
  <si>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</si>
  <si>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</si>
  <si>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</si>
  <si>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</si>
  <si>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</si>
  <si>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</si>
  <si>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</si>
  <si>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</si>
  <si>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</si>
  <si>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</si>
  <si>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</si>
  <si>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</si>
  <si>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</si>
  <si>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</si>
  <si>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</si>
  <si>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</si>
  <si>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</si>
  <si>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</si>
  <si>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</si>
  <si>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</si>
  <si>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</si>
  <si>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</si>
  <si>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</si>
  <si>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</si>
  <si>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</si>
  <si>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</si>
  <si>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</si>
  <si>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</si>
  <si>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</si>
  <si>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</si>
  <si>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</si>
  <si>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</si>
  <si>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</si>
  <si>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</si>
  <si>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</si>
  <si>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</si>
  <si>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</si>
  <si>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</si>
  <si>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</si>
  <si>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</si>
  <si>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</si>
  <si>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</si>
  <si>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</si>
  <si>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</si>
  <si>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</si>
  <si>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</si>
  <si>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</si>
  <si>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</si>
  <si>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</si>
  <si>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</si>
  <si>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</si>
  <si>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</si>
  <si>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</si>
  <si>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</si>
  <si>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</si>
  <si>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</si>
  <si>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</si>
  <si>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</si>
  <si>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</si>
  <si>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</si>
  <si>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</si>
  <si>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</si>
  <si>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</si>
  <si>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</si>
  <si>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</si>
  <si>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</si>
  <si>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</si>
  <si>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</si>
  <si>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</si>
  <si>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</si>
  <si>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</si>
  <si>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</si>
  <si>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</si>
  <si>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</si>
  <si>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</si>
  <si>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</si>
  <si>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</si>
  <si>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</si>
  <si>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</si>
  <si>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</si>
  <si>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</si>
  <si>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</si>
  <si>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</si>
  <si>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</si>
  <si>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</si>
  <si>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</si>
  <si>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</si>
  <si>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</si>
  <si>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</si>
  <si>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</si>
  <si>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</si>
  <si>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</si>
  <si>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</si>
  <si>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</si>
  <si>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</si>
  <si>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</si>
  <si>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</si>
  <si>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</si>
  <si>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</si>
  <si>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</si>
  <si>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</si>
  <si>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</si>
  <si>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</si>
  <si>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</si>
  <si>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</si>
  <si>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</si>
  <si>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</si>
  <si>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</si>
  <si>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</si>
  <si>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</si>
  <si>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</si>
  <si>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</si>
  <si>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</si>
  <si>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</si>
  <si>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</si>
  <si>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</si>
  <si>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</si>
  <si>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</si>
  <si>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</si>
  <si>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</si>
  <si>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</si>
  <si>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</si>
  <si>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</si>
  <si>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</si>
  <si>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</si>
  <si>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</si>
  <si>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</si>
  <si>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</si>
  <si>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</si>
  <si>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</si>
  <si>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</si>
  <si>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</si>
  <si>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28.11.2018 року № 4154-МР  (зі змінами)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</si>
  <si>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</si>
  <si>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</si>
  <si>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</si>
  <si>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</si>
  <si>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</si>
  <si>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</si>
  <si>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</si>
  <si>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</si>
  <si>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</si>
  <si>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</si>
  <si>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</si>
  <si>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</si>
  <si>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</si>
  <si>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</si>
  <si>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</si>
  <si>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</si>
  <si>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</si>
  <si>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</si>
  <si>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</si>
  <si>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</si>
  <si>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</si>
  <si>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</si>
  <si>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</si>
  <si>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</si>
  <si>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</si>
  <si>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</si>
  <si>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</si>
  <si>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</si>
  <si>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</si>
  <si>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</si>
  <si>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</si>
  <si>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</si>
  <si>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</si>
  <si>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</si>
  <si>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</si>
  <si>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</si>
  <si>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</si>
  <si>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</si>
  <si>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</si>
  <si>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</si>
  <si>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</si>
  <si>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</si>
  <si>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</si>
  <si>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</si>
  <si>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(18531000000)</t>
  </si>
  <si>
    <t>09 Управління  «Служба у справах дітей» Сумської міської ради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</si>
  <si>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</si>
  <si>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</si>
  <si>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</si>
  <si>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</si>
  <si>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</si>
  <si>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</si>
  <si>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</si>
  <si>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</si>
  <si>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</si>
  <si>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</si>
  <si>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</si>
  <si>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</si>
  <si>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</si>
  <si>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</si>
  <si>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</si>
  <si>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</si>
  <si>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</si>
  <si>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</si>
  <si>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</si>
  <si>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</si>
  <si>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</si>
  <si>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</si>
  <si>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</si>
  <si>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</si>
  <si>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</si>
  <si>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</si>
  <si>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</si>
  <si>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</si>
  <si>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</si>
  <si>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</si>
  <si>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</si>
  <si>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</si>
  <si>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</si>
  <si>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</si>
  <si>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</si>
  <si>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</si>
  <si>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</si>
  <si>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Програма економічного і соціального розвитку Сумської міської об'єднаної територіальної громади на 2020 рік та основні напрями розвитку на 2021-2022 роки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</si>
  <si>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</si>
  <si>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</si>
  <si>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</si>
  <si>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</si>
  <si>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>від 18.12.2019 № 6108-МР    (зі змінами)</t>
  </si>
  <si>
    <t>від 18.12.2019 № 6108-МР  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</si>
  <si>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</si>
  <si>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</si>
  <si>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</si>
  <si>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</si>
  <si>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</si>
  <si>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</si>
  <si>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</si>
  <si>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>0611180</t>
  </si>
  <si>
    <t>Виконання заходів в рамках реалізації програми "Спроможна школа для кращих результатів"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</si>
  <si>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</si>
  <si>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</si>
  <si>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</si>
  <si>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</si>
  <si>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</si>
  <si>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від 19.12.2018 року № 4328-МР (зі змінами)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</si>
  <si>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</si>
  <si>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</si>
  <si>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</si>
  <si>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 xml:space="preserve"> 
Спеціалізована стаціонарна медична допомога населенню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</si>
  <si>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</si>
  <si>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Міська цільова Програма з реалізації Конвенції ООН про права дитини Сумської міської територіальної громади на 2020-2022 роки</t>
  </si>
  <si>
    <t xml:space="preserve">«Про бюджет Сумської міської територіальної </t>
  </si>
  <si>
    <t>Розподіл витрат бюджету Сумської міської територіальної громади на реалізацію цільових (комплексних) програм у 2021 році</t>
  </si>
  <si>
    <t>до      рішення      Сумської      міської      ради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</si>
  <si>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</si>
  <si>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</si>
  <si>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</si>
  <si>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</si>
  <si>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нова програма</t>
  </si>
  <si>
    <t xml:space="preserve">Програма економічного і соціального розвитку Сумської міської територіальної громади на 2020 рік та основні напрями розвитку на 2021-2022 роки </t>
  </si>
  <si>
    <t>Програма підвищення енергоефективності в бюджетній сфері Сумської міської територіальної громади на 2020-2022 роки</t>
  </si>
  <si>
    <t xml:space="preserve">         код бюджету</t>
  </si>
  <si>
    <t xml:space="preserve"> Додаток № 7                    </t>
  </si>
  <si>
    <r>
      <t xml:space="preserve">від                          2020       року    №         </t>
    </r>
    <r>
      <rPr>
        <sz val="54"/>
        <color indexed="10"/>
        <rFont val="Times New Roman"/>
        <family val="1"/>
      </rPr>
      <t xml:space="preserve"> </t>
    </r>
    <r>
      <rPr>
        <sz val="54"/>
        <rFont val="Times New Roman"/>
        <family val="1"/>
      </rPr>
      <t>-  МР</t>
    </r>
  </si>
  <si>
    <t>Програма Сумської міської територіальної громади «Милосердя» на 2019-2021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</si>
  <si>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</si>
  <si>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</si>
  <si>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</si>
  <si>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</si>
  <si>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</si>
  <si>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 xml:space="preserve">від 21.10.2020 року № 7548-МР </t>
  </si>
  <si>
    <t xml:space="preserve">від 21.10.2020 року № 7549-МР </t>
  </si>
  <si>
    <t>Програма молодіжного житлового кредитування Сумської міської територіальної громади на 2021 - 2023 роки та Порядку надання пільгового довгострокового кредиту на будівництво (реконструкцію) житла за рахунок бюджету Сумської міської територіальної громади</t>
  </si>
  <si>
    <t xml:space="preserve">Комплексна Програма розвитку міського пасажирського транспорту Сумської міської територіальної громади на 2019-2021 роки </t>
  </si>
  <si>
    <t>Програма охорони навколишнього природного середовища Сумської міської територіальної громади на 2019-2021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</si>
  <si>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2018-2020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</si>
  <si>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</si>
  <si>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2021 рік</t>
  </si>
  <si>
    <t xml:space="preserve">Міська програма «Автоматизація муніципальних телекомунікаційних систем на 2020- 2022 роки Сумської міської територіальної громади»  </t>
  </si>
  <si>
    <t xml:space="preserve">Комплексна програма Сумської міської територіальної громади «Освіта на 2019-2021 роки» </t>
  </si>
  <si>
    <t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2020-2022 роки»</t>
  </si>
  <si>
    <t>Програма сприяння розвитку громадянського суспільства Сумської міської територіальної громади на 2019-2021 роки</t>
  </si>
  <si>
    <t xml:space="preserve">Програма «Відкритий інформаційний простір Сумської міської територіальної громади» на 2019-2021 роки </t>
  </si>
  <si>
    <t>Програма Сумської міської територіальної громади «Соціальні служби готові прийти на допомогу» на 2019 - 2021 роки</t>
  </si>
  <si>
    <t xml:space="preserve">Програма Сумської міської територіальної громади «Соціальні служби готові прийти на допомогу» на 2019 - 2021 роки </t>
  </si>
  <si>
    <t>Програма розвитку фізичної культури і спорту Сумської міської територіальної громади на 2019-2021 роки</t>
  </si>
  <si>
    <t>Цільова Програма підтримки малого і середнього підприємництва Сумської міської територіальної громади на 2020-2022 роки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</si>
  <si>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2019-2021 роки</t>
  </si>
  <si>
    <t xml:space="preserve">Комплексна програма Сумської міської об'єднаної громади «Освіта на 2019-2021 роки» </t>
  </si>
  <si>
    <t>від 24.12.2019 року № 6249-МР (зі змінами)</t>
  </si>
  <si>
    <t xml:space="preserve">від 24.12.2020 року № 6249-МР </t>
  </si>
  <si>
    <t>Цільова комплексна Програма розвитку культури  Сумської міської територіальної громади на 2019 - 2021 роки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</si>
  <si>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територіальної громади на 2019-2021 роки </t>
  </si>
  <si>
    <t>від 24.12.2019 № 6249-МР   (зі змінами)</t>
  </si>
  <si>
    <t>Програма зайнятості населення Сумської міської територіальної громади на 2019-2020 роки</t>
  </si>
  <si>
    <t>від 13.11.2019 року № 5845-МР (зі змінами)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</si>
  <si>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</si>
  <si>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</si>
  <si>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(зі змінами)</t>
  </si>
  <si>
    <t>від 18.12.2019 року № 6108-МР    (зі змінами)</t>
  </si>
  <si>
    <t>Будівництво установ та закладів культури</t>
  </si>
  <si>
    <t>1617350</t>
  </si>
  <si>
    <t>Розроблення схем планування та забудови територій (містобудівної документації)</t>
  </si>
  <si>
    <t>від 18.12.2019 року № 6107-МР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</si>
  <si>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2021-2023 роки</t>
  </si>
  <si>
    <t>громади   на   2021   рік»</t>
  </si>
  <si>
    <t xml:space="preserve">07 Управління охорони здоров’я Сумської міської ради  </t>
  </si>
  <si>
    <t>Сумський міський голова</t>
  </si>
  <si>
    <t>О.М. Лисенко</t>
  </si>
  <si>
    <t>Виконавець: Липова С.А.</t>
  </si>
  <si>
    <t>________________________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</si>
</sst>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b/>
      <sz val="45"/>
      <name val="Times New Roman"/>
      <family val="1"/>
    </font>
    <font>
      <i/>
      <sz val="45"/>
      <name val="Times New Roman"/>
      <family val="1"/>
    </font>
    <font>
      <i/>
      <sz val="45"/>
      <color indexed="10"/>
      <name val="Times New Roman"/>
      <family val="1"/>
    </font>
    <font>
      <sz val="45"/>
      <color indexed="10"/>
      <name val="Times New Roman"/>
      <family val="1"/>
    </font>
    <font>
      <b/>
      <sz val="62"/>
      <name val="Times New Roman"/>
      <family val="1"/>
    </font>
    <font>
      <sz val="54"/>
      <name val="Times New Roman"/>
      <family val="1"/>
    </font>
    <font>
      <sz val="54"/>
      <color indexed="10"/>
      <name val="Times New Roman"/>
      <family val="1"/>
    </font>
    <font>
      <sz val="62"/>
      <name val="Times New Roman"/>
      <family val="1"/>
    </font>
    <font>
      <sz val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  <font>
      <sz val="4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1" fillId="46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5" fillId="0" borderId="7" applyNumberFormat="0" applyFill="0" applyAlignment="0" applyProtection="0"/>
    <xf numFmtId="0" fontId="11" fillId="0" borderId="8" applyNumberFormat="0" applyFill="0" applyAlignment="0" applyProtection="0"/>
    <xf numFmtId="0" fontId="66" fillId="47" borderId="9" applyNumberFormat="0" applyAlignment="0" applyProtection="0"/>
    <xf numFmtId="0" fontId="9" fillId="48" borderId="10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5" fillId="3" borderId="0" applyNumberFormat="0" applyBorder="0" applyAlignment="0" applyProtection="0"/>
    <xf numFmtId="0" fontId="70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1" fillId="50" borderId="14" applyNumberFormat="0" applyAlignment="0" applyProtection="0"/>
    <xf numFmtId="0" fontId="17" fillId="0" borderId="15" applyNumberFormat="0" applyFill="0" applyAlignment="0" applyProtection="0"/>
    <xf numFmtId="0" fontId="72" fillId="54" borderId="0" applyNumberFormat="0" applyBorder="0" applyAlignment="0" applyProtection="0"/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49" fontId="36" fillId="0" borderId="0" xfId="0" applyNumberFormat="1" applyFont="1" applyFill="1" applyBorder="1" applyAlignment="1" applyProtection="1">
      <alignment vertical="top" wrapText="1"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5" fillId="0" borderId="17" xfId="0" applyNumberFormat="1" applyFont="1" applyFill="1" applyBorder="1" applyAlignment="1" applyProtection="1">
      <alignment/>
      <protection/>
    </xf>
    <xf numFmtId="0" fontId="75" fillId="0" borderId="17" xfId="0" applyNumberFormat="1" applyFont="1" applyFill="1" applyBorder="1" applyAlignment="1" applyProtection="1">
      <alignment horizontal="left"/>
      <protection/>
    </xf>
    <xf numFmtId="0" fontId="7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67" fillId="0" borderId="0" xfId="100" applyNumberForma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7" fillId="0" borderId="17" xfId="95" applyNumberFormat="1" applyFont="1" applyFill="1" applyBorder="1" applyAlignment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4" fontId="38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202" fontId="46" fillId="0" borderId="0" xfId="0" applyNumberFormat="1" applyFont="1" applyFill="1" applyBorder="1" applyAlignment="1">
      <alignment vertical="justify"/>
    </xf>
    <xf numFmtId="4" fontId="46" fillId="0" borderId="0" xfId="0" applyNumberFormat="1" applyFont="1" applyFill="1" applyBorder="1" applyAlignment="1">
      <alignment vertical="justify"/>
    </xf>
    <xf numFmtId="4" fontId="46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0" fontId="47" fillId="0" borderId="0" xfId="0" applyNumberFormat="1" applyFont="1" applyFill="1" applyAlignment="1" applyProtection="1">
      <alignment/>
      <protection/>
    </xf>
    <xf numFmtId="0" fontId="25" fillId="0" borderId="2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21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top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top" wrapText="1"/>
    </xf>
    <xf numFmtId="1" fontId="25" fillId="0" borderId="17" xfId="0" applyNumberFormat="1" applyFont="1" applyFill="1" applyBorder="1" applyAlignment="1">
      <alignment horizontal="center" vertical="top" wrapText="1"/>
    </xf>
    <xf numFmtId="1" fontId="25" fillId="0" borderId="20" xfId="0" applyNumberFormat="1" applyFont="1" applyFill="1" applyBorder="1" applyAlignment="1">
      <alignment horizontal="center" vertical="top"/>
    </xf>
    <xf numFmtId="1" fontId="25" fillId="0" borderId="19" xfId="0" applyNumberFormat="1" applyFont="1" applyFill="1" applyBorder="1" applyAlignment="1">
      <alignment horizontal="center" vertical="top"/>
    </xf>
    <xf numFmtId="49" fontId="25" fillId="0" borderId="20" xfId="0" applyNumberFormat="1" applyFont="1" applyFill="1" applyBorder="1" applyAlignment="1">
      <alignment horizontal="center" vertical="top"/>
    </xf>
    <xf numFmtId="49" fontId="25" fillId="0" borderId="19" xfId="0" applyNumberFormat="1" applyFont="1" applyFill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top"/>
    </xf>
    <xf numFmtId="49" fontId="25" fillId="0" borderId="20" xfId="0" applyNumberFormat="1" applyFont="1" applyFill="1" applyBorder="1" applyAlignment="1">
      <alignment vertical="top" wrapText="1"/>
    </xf>
    <xf numFmtId="49" fontId="25" fillId="0" borderId="19" xfId="0" applyNumberFormat="1" applyFont="1" applyFill="1" applyBorder="1" applyAlignment="1">
      <alignment vertical="top" wrapText="1"/>
    </xf>
    <xf numFmtId="49" fontId="25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3"/>
  <sheetViews>
    <sheetView showZeros="0" tabSelected="1" view="pageBreakPreview" zoomScale="26" zoomScaleNormal="24" zoomScaleSheetLayoutView="26" workbookViewId="0" topLeftCell="A268">
      <selection activeCell="E290" sqref="E290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.66015625" style="8" customWidth="1"/>
    <col min="8" max="8" width="70.83203125" style="18" customWidth="1"/>
    <col min="9" max="9" width="66.33203125" style="18" customWidth="1"/>
    <col min="10" max="10" width="66.83203125" style="18" customWidth="1"/>
    <col min="11" max="11" width="56.33203125" style="80" customWidth="1"/>
    <col min="12" max="12" width="61.83203125" style="1" customWidth="1"/>
    <col min="13" max="13" width="57.83203125" style="1" customWidth="1"/>
    <col min="14" max="16384" width="9.16015625" style="1" customWidth="1"/>
  </cols>
  <sheetData>
    <row r="1" spans="1:10" ht="69" customHeight="1">
      <c r="A1" s="13"/>
      <c r="B1" s="13"/>
      <c r="C1" s="13"/>
      <c r="F1" s="47"/>
      <c r="G1" s="102" t="s">
        <v>500</v>
      </c>
      <c r="H1" s="102"/>
      <c r="I1" s="102"/>
      <c r="J1" s="102"/>
    </row>
    <row r="2" spans="1:10" ht="66.75" customHeight="1">
      <c r="A2" s="13"/>
      <c r="B2" s="13"/>
      <c r="C2" s="13"/>
      <c r="F2" s="71"/>
      <c r="G2" s="109" t="s">
        <v>491</v>
      </c>
      <c r="H2" s="109"/>
      <c r="I2" s="109"/>
      <c r="J2" s="109"/>
    </row>
    <row r="3" spans="1:10" ht="66.75" customHeight="1">
      <c r="A3" s="13"/>
      <c r="B3" s="13"/>
      <c r="C3" s="13"/>
      <c r="F3" s="71"/>
      <c r="G3" s="109" t="s">
        <v>489</v>
      </c>
      <c r="H3" s="109"/>
      <c r="I3" s="109"/>
      <c r="J3" s="109"/>
    </row>
    <row r="4" spans="1:10" ht="66.75" customHeight="1">
      <c r="A4" s="13"/>
      <c r="B4" s="13"/>
      <c r="C4" s="13"/>
      <c r="F4" s="71"/>
      <c r="G4" s="110" t="s">
        <v>543</v>
      </c>
      <c r="H4" s="110"/>
      <c r="I4" s="110"/>
      <c r="J4" s="92"/>
    </row>
    <row r="5" spans="1:10" ht="66.75" customHeight="1">
      <c r="A5" s="13"/>
      <c r="B5" s="13"/>
      <c r="C5" s="13"/>
      <c r="F5" s="71"/>
      <c r="G5" s="109" t="s">
        <v>501</v>
      </c>
      <c r="H5" s="109"/>
      <c r="I5" s="109"/>
      <c r="J5" s="109"/>
    </row>
    <row r="6" spans="1:10" ht="51.75" customHeight="1">
      <c r="A6" s="13"/>
      <c r="B6" s="13"/>
      <c r="C6" s="13"/>
      <c r="E6" s="72"/>
      <c r="H6" s="45"/>
      <c r="I6" s="45"/>
      <c r="J6" s="45"/>
    </row>
    <row r="7" spans="1:10" ht="64.5">
      <c r="A7" s="13"/>
      <c r="B7" s="13"/>
      <c r="C7" s="13"/>
      <c r="H7" s="45"/>
      <c r="I7" s="45"/>
      <c r="J7" s="45"/>
    </row>
    <row r="8" spans="1:10" ht="114" customHeight="1">
      <c r="A8" s="133" t="s">
        <v>490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0" ht="21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67.5" customHeight="1">
      <c r="A10" s="136" t="s">
        <v>422</v>
      </c>
      <c r="B10" s="136"/>
      <c r="C10" s="53"/>
      <c r="D10" s="52"/>
      <c r="E10" s="52"/>
      <c r="F10" s="52"/>
      <c r="G10" s="52"/>
      <c r="H10" s="52"/>
      <c r="I10" s="52"/>
      <c r="J10" s="52"/>
    </row>
    <row r="11" spans="1:10" ht="73.5" customHeight="1">
      <c r="A11" s="139" t="s">
        <v>499</v>
      </c>
      <c r="B11" s="139"/>
      <c r="C11" s="54"/>
      <c r="D11" s="52"/>
      <c r="E11" s="52"/>
      <c r="F11" s="52"/>
      <c r="G11" s="52"/>
      <c r="H11" s="52"/>
      <c r="I11" s="52"/>
      <c r="J11" s="52"/>
    </row>
    <row r="12" spans="1:10" ht="61.5" customHeight="1">
      <c r="A12" s="4"/>
      <c r="B12" s="4"/>
      <c r="C12" s="4"/>
      <c r="D12" s="5"/>
      <c r="E12" s="6"/>
      <c r="F12" s="6"/>
      <c r="G12" s="6"/>
      <c r="H12" s="73"/>
      <c r="I12" s="73"/>
      <c r="J12" s="48" t="s">
        <v>411</v>
      </c>
    </row>
    <row r="13" spans="1:10" ht="103.5" customHeight="1">
      <c r="A13" s="140" t="s">
        <v>328</v>
      </c>
      <c r="B13" s="140" t="s">
        <v>329</v>
      </c>
      <c r="C13" s="140" t="s">
        <v>330</v>
      </c>
      <c r="D13" s="140" t="s">
        <v>335</v>
      </c>
      <c r="E13" s="140" t="s">
        <v>61</v>
      </c>
      <c r="F13" s="135" t="s">
        <v>331</v>
      </c>
      <c r="G13" s="135" t="s">
        <v>332</v>
      </c>
      <c r="H13" s="134" t="s">
        <v>0</v>
      </c>
      <c r="I13" s="134" t="s">
        <v>1</v>
      </c>
      <c r="J13" s="134"/>
    </row>
    <row r="14" spans="1:10" ht="336" customHeight="1">
      <c r="A14" s="141"/>
      <c r="B14" s="141"/>
      <c r="C14" s="141"/>
      <c r="D14" s="141"/>
      <c r="E14" s="141"/>
      <c r="F14" s="135"/>
      <c r="G14" s="135"/>
      <c r="H14" s="134"/>
      <c r="I14" s="20" t="s">
        <v>332</v>
      </c>
      <c r="J14" s="20" t="s">
        <v>333</v>
      </c>
    </row>
    <row r="15" spans="1:11" s="23" customFormat="1" ht="102" customHeight="1">
      <c r="A15" s="16"/>
      <c r="B15" s="16"/>
      <c r="C15" s="16"/>
      <c r="D15" s="17" t="s">
        <v>115</v>
      </c>
      <c r="E15" s="29"/>
      <c r="F15" s="30"/>
      <c r="G15" s="36">
        <f>SUM(G16:G59)</f>
        <v>149416372</v>
      </c>
      <c r="H15" s="36">
        <f>SUM(H16:H59)</f>
        <v>117205426</v>
      </c>
      <c r="I15" s="36">
        <f>SUM(I16:I59)</f>
        <v>32210946</v>
      </c>
      <c r="J15" s="36">
        <f>SUM(J16:J59)</f>
        <v>31747952</v>
      </c>
      <c r="K15" s="81"/>
    </row>
    <row r="16" spans="1:10" ht="145.5" customHeight="1">
      <c r="A16" s="9" t="s">
        <v>116</v>
      </c>
      <c r="B16" s="40" t="s">
        <v>70</v>
      </c>
      <c r="C16" s="40" t="s">
        <v>2</v>
      </c>
      <c r="D16" s="10" t="s">
        <v>71</v>
      </c>
      <c r="E16" s="10" t="s">
        <v>520</v>
      </c>
      <c r="F16" s="31" t="s">
        <v>370</v>
      </c>
      <c r="G16" s="37">
        <f aca="true" t="shared" si="0" ref="G16:G84">H16+I16</f>
        <v>3600000</v>
      </c>
      <c r="H16" s="37">
        <v>3600000</v>
      </c>
      <c r="I16" s="37"/>
      <c r="J16" s="37"/>
    </row>
    <row r="17" spans="1:10" ht="167.25" customHeight="1">
      <c r="A17" s="9" t="s">
        <v>493</v>
      </c>
      <c r="B17" s="9" t="s">
        <v>418</v>
      </c>
      <c r="C17" s="9" t="s">
        <v>495</v>
      </c>
      <c r="D17" s="49" t="s">
        <v>494</v>
      </c>
      <c r="E17" s="10" t="s">
        <v>504</v>
      </c>
      <c r="F17" s="31" t="s">
        <v>503</v>
      </c>
      <c r="G17" s="37">
        <f t="shared" si="0"/>
        <v>200000</v>
      </c>
      <c r="H17" s="37">
        <v>200000</v>
      </c>
      <c r="I17" s="37"/>
      <c r="J17" s="37"/>
    </row>
    <row r="18" spans="1:13" ht="219" customHeight="1">
      <c r="A18" s="128" t="s">
        <v>187</v>
      </c>
      <c r="B18" s="114" t="s">
        <v>26</v>
      </c>
      <c r="C18" s="129" t="s">
        <v>13</v>
      </c>
      <c r="D18" s="138" t="s">
        <v>186</v>
      </c>
      <c r="E18" s="10" t="s">
        <v>518</v>
      </c>
      <c r="F18" s="31" t="s">
        <v>435</v>
      </c>
      <c r="G18" s="37">
        <f t="shared" si="0"/>
        <v>296000</v>
      </c>
      <c r="H18" s="37">
        <v>296000</v>
      </c>
      <c r="I18" s="37"/>
      <c r="J18" s="37"/>
      <c r="K18" s="82"/>
      <c r="L18" s="67"/>
      <c r="M18" s="67"/>
    </row>
    <row r="19" spans="1:10" ht="141.75" customHeight="1">
      <c r="A19" s="128"/>
      <c r="B19" s="114"/>
      <c r="C19" s="129"/>
      <c r="D19" s="138"/>
      <c r="E19" s="10" t="s">
        <v>519</v>
      </c>
      <c r="F19" s="31" t="s">
        <v>394</v>
      </c>
      <c r="G19" s="37">
        <f t="shared" si="0"/>
        <v>100000</v>
      </c>
      <c r="H19" s="37">
        <v>100000</v>
      </c>
      <c r="I19" s="37"/>
      <c r="J19" s="37"/>
    </row>
    <row r="20" spans="1:11" s="3" customFormat="1" ht="151.5" customHeight="1">
      <c r="A20" s="11" t="s">
        <v>234</v>
      </c>
      <c r="B20" s="40" t="s">
        <v>40</v>
      </c>
      <c r="C20" s="42">
        <v>1070</v>
      </c>
      <c r="D20" s="10" t="s">
        <v>35</v>
      </c>
      <c r="E20" s="10" t="s">
        <v>517</v>
      </c>
      <c r="F20" s="10" t="s">
        <v>379</v>
      </c>
      <c r="G20" s="37">
        <f t="shared" si="0"/>
        <v>270000</v>
      </c>
      <c r="H20" s="37">
        <v>270000</v>
      </c>
      <c r="I20" s="37"/>
      <c r="J20" s="37"/>
      <c r="K20" s="80"/>
    </row>
    <row r="21" spans="1:11" s="3" customFormat="1" ht="113.25" customHeight="1">
      <c r="A21" s="128" t="s">
        <v>117</v>
      </c>
      <c r="B21" s="114" t="s">
        <v>72</v>
      </c>
      <c r="C21" s="114">
        <v>1070</v>
      </c>
      <c r="D21" s="111" t="s">
        <v>334</v>
      </c>
      <c r="E21" s="10" t="s">
        <v>463</v>
      </c>
      <c r="F21" s="31" t="s">
        <v>380</v>
      </c>
      <c r="G21" s="37">
        <f t="shared" si="0"/>
        <v>57500</v>
      </c>
      <c r="H21" s="37">
        <v>57500</v>
      </c>
      <c r="I21" s="37"/>
      <c r="J21" s="37"/>
      <c r="K21" s="80"/>
    </row>
    <row r="22" spans="1:11" s="3" customFormat="1" ht="161.25" customHeight="1">
      <c r="A22" s="128"/>
      <c r="B22" s="114"/>
      <c r="C22" s="114"/>
      <c r="D22" s="111"/>
      <c r="E22" s="10" t="s">
        <v>517</v>
      </c>
      <c r="F22" s="10" t="s">
        <v>379</v>
      </c>
      <c r="G22" s="37">
        <f t="shared" si="0"/>
        <v>369000</v>
      </c>
      <c r="H22" s="37">
        <v>369000</v>
      </c>
      <c r="I22" s="37"/>
      <c r="J22" s="37"/>
      <c r="K22" s="80"/>
    </row>
    <row r="23" spans="1:11" s="3" customFormat="1" ht="156" customHeight="1">
      <c r="A23" s="9" t="s">
        <v>118</v>
      </c>
      <c r="B23" s="40" t="s">
        <v>73</v>
      </c>
      <c r="C23" s="40" t="s">
        <v>7</v>
      </c>
      <c r="D23" s="10" t="s">
        <v>74</v>
      </c>
      <c r="E23" s="10" t="s">
        <v>521</v>
      </c>
      <c r="F23" s="31" t="s">
        <v>482</v>
      </c>
      <c r="G23" s="37">
        <f>H23+I23</f>
        <v>129000</v>
      </c>
      <c r="H23" s="37">
        <v>129000</v>
      </c>
      <c r="I23" s="37"/>
      <c r="J23" s="37"/>
      <c r="K23" s="80"/>
    </row>
    <row r="24" spans="1:11" s="3" customFormat="1" ht="155.25" customHeight="1">
      <c r="A24" s="9" t="s">
        <v>119</v>
      </c>
      <c r="B24" s="40" t="s">
        <v>75</v>
      </c>
      <c r="C24" s="40" t="s">
        <v>7</v>
      </c>
      <c r="D24" s="10" t="s">
        <v>76</v>
      </c>
      <c r="E24" s="10" t="s">
        <v>428</v>
      </c>
      <c r="F24" s="31" t="s">
        <v>380</v>
      </c>
      <c r="G24" s="37">
        <f t="shared" si="0"/>
        <v>684300</v>
      </c>
      <c r="H24" s="37">
        <v>684300</v>
      </c>
      <c r="I24" s="37"/>
      <c r="J24" s="37"/>
      <c r="K24" s="80"/>
    </row>
    <row r="25" spans="1:11" s="14" customFormat="1" ht="265.5">
      <c r="A25" s="9" t="s">
        <v>120</v>
      </c>
      <c r="B25" s="40" t="s">
        <v>38</v>
      </c>
      <c r="C25" s="40" t="s">
        <v>7</v>
      </c>
      <c r="D25" s="10" t="s">
        <v>42</v>
      </c>
      <c r="E25" s="10" t="s">
        <v>429</v>
      </c>
      <c r="F25" s="31" t="s">
        <v>380</v>
      </c>
      <c r="G25" s="37">
        <f t="shared" si="0"/>
        <v>280000</v>
      </c>
      <c r="H25" s="37">
        <v>280000</v>
      </c>
      <c r="I25" s="37"/>
      <c r="J25" s="37"/>
      <c r="K25" s="83"/>
    </row>
    <row r="26" spans="1:11" s="3" customFormat="1" ht="187.5" customHeight="1">
      <c r="A26" s="9" t="s">
        <v>238</v>
      </c>
      <c r="B26" s="40" t="s">
        <v>240</v>
      </c>
      <c r="C26" s="40" t="s">
        <v>6</v>
      </c>
      <c r="D26" s="19" t="s">
        <v>241</v>
      </c>
      <c r="E26" s="10" t="s">
        <v>522</v>
      </c>
      <c r="F26" s="31" t="s">
        <v>358</v>
      </c>
      <c r="G26" s="37">
        <f t="shared" si="0"/>
        <v>1518300</v>
      </c>
      <c r="H26" s="37">
        <v>1518300</v>
      </c>
      <c r="I26" s="37"/>
      <c r="J26" s="21"/>
      <c r="K26" s="80"/>
    </row>
    <row r="27" spans="1:11" s="3" customFormat="1" ht="135.75" customHeight="1">
      <c r="A27" s="122" t="s">
        <v>239</v>
      </c>
      <c r="B27" s="114" t="s">
        <v>242</v>
      </c>
      <c r="C27" s="114" t="s">
        <v>6</v>
      </c>
      <c r="D27" s="112" t="s">
        <v>243</v>
      </c>
      <c r="E27" s="10" t="s">
        <v>502</v>
      </c>
      <c r="F27" s="31" t="s">
        <v>372</v>
      </c>
      <c r="G27" s="37">
        <f t="shared" si="0"/>
        <v>202500</v>
      </c>
      <c r="H27" s="37">
        <v>202500</v>
      </c>
      <c r="I27" s="37"/>
      <c r="J27" s="21"/>
      <c r="K27" s="80"/>
    </row>
    <row r="28" spans="1:11" s="3" customFormat="1" ht="191.25" customHeight="1">
      <c r="A28" s="122"/>
      <c r="B28" s="114"/>
      <c r="C28" s="114"/>
      <c r="D28" s="112"/>
      <c r="E28" s="10" t="s">
        <v>514</v>
      </c>
      <c r="F28" s="10" t="s">
        <v>448</v>
      </c>
      <c r="G28" s="37">
        <f t="shared" si="0"/>
        <v>54900</v>
      </c>
      <c r="H28" s="37">
        <v>54900</v>
      </c>
      <c r="I28" s="37"/>
      <c r="J28" s="21"/>
      <c r="K28" s="80"/>
    </row>
    <row r="29" spans="1:11" s="3" customFormat="1" ht="143.25" customHeight="1">
      <c r="A29" s="9" t="s">
        <v>282</v>
      </c>
      <c r="B29" s="40" t="s">
        <v>283</v>
      </c>
      <c r="C29" s="40" t="s">
        <v>284</v>
      </c>
      <c r="D29" s="19" t="s">
        <v>285</v>
      </c>
      <c r="E29" s="10" t="s">
        <v>428</v>
      </c>
      <c r="F29" s="31" t="s">
        <v>380</v>
      </c>
      <c r="G29" s="37">
        <f t="shared" si="0"/>
        <v>400000</v>
      </c>
      <c r="H29" s="37">
        <v>400000</v>
      </c>
      <c r="I29" s="37"/>
      <c r="J29" s="21"/>
      <c r="K29" s="80"/>
    </row>
    <row r="30" spans="1:11" s="3" customFormat="1" ht="159.75" customHeight="1">
      <c r="A30" s="9" t="s">
        <v>274</v>
      </c>
      <c r="B30" s="40" t="s">
        <v>272</v>
      </c>
      <c r="C30" s="40" t="s">
        <v>9</v>
      </c>
      <c r="D30" s="10" t="s">
        <v>273</v>
      </c>
      <c r="E30" s="10" t="s">
        <v>520</v>
      </c>
      <c r="F30" s="31" t="s">
        <v>370</v>
      </c>
      <c r="G30" s="37">
        <f t="shared" si="0"/>
        <v>500000</v>
      </c>
      <c r="H30" s="37">
        <v>500000</v>
      </c>
      <c r="I30" s="37"/>
      <c r="J30" s="37"/>
      <c r="K30" s="80"/>
    </row>
    <row r="31" spans="1:11" s="3" customFormat="1" ht="141.75" customHeight="1">
      <c r="A31" s="9" t="s">
        <v>246</v>
      </c>
      <c r="B31" s="40" t="s">
        <v>244</v>
      </c>
      <c r="C31" s="40" t="s">
        <v>9</v>
      </c>
      <c r="D31" s="19" t="s">
        <v>245</v>
      </c>
      <c r="E31" s="10" t="s">
        <v>520</v>
      </c>
      <c r="F31" s="31" t="s">
        <v>370</v>
      </c>
      <c r="G31" s="37">
        <f t="shared" si="0"/>
        <v>355081</v>
      </c>
      <c r="H31" s="37">
        <v>355081</v>
      </c>
      <c r="I31" s="37"/>
      <c r="J31" s="37"/>
      <c r="K31" s="80"/>
    </row>
    <row r="32" spans="1:11" s="3" customFormat="1" ht="162.75" customHeight="1">
      <c r="A32" s="9" t="s">
        <v>121</v>
      </c>
      <c r="B32" s="40" t="s">
        <v>57</v>
      </c>
      <c r="C32" s="40" t="s">
        <v>10</v>
      </c>
      <c r="D32" s="10" t="s">
        <v>43</v>
      </c>
      <c r="E32" s="10" t="s">
        <v>523</v>
      </c>
      <c r="F32" s="31" t="s">
        <v>383</v>
      </c>
      <c r="G32" s="37">
        <f t="shared" si="0"/>
        <v>600000</v>
      </c>
      <c r="H32" s="37">
        <v>600000</v>
      </c>
      <c r="I32" s="37"/>
      <c r="J32" s="37"/>
      <c r="K32" s="80"/>
    </row>
    <row r="33" spans="1:11" s="3" customFormat="1" ht="156.75" customHeight="1">
      <c r="A33" s="9" t="s">
        <v>122</v>
      </c>
      <c r="B33" s="40" t="s">
        <v>58</v>
      </c>
      <c r="C33" s="40" t="s">
        <v>10</v>
      </c>
      <c r="D33" s="10" t="s">
        <v>11</v>
      </c>
      <c r="E33" s="10" t="s">
        <v>523</v>
      </c>
      <c r="F33" s="31" t="s">
        <v>383</v>
      </c>
      <c r="G33" s="37">
        <f t="shared" si="0"/>
        <v>600000</v>
      </c>
      <c r="H33" s="37">
        <v>600000</v>
      </c>
      <c r="I33" s="37"/>
      <c r="J33" s="37"/>
      <c r="K33" s="80"/>
    </row>
    <row r="34" spans="1:11" s="3" customFormat="1" ht="162.75" customHeight="1">
      <c r="A34" s="9" t="s">
        <v>123</v>
      </c>
      <c r="B34" s="40" t="s">
        <v>64</v>
      </c>
      <c r="C34" s="40" t="s">
        <v>10</v>
      </c>
      <c r="D34" s="10" t="s">
        <v>44</v>
      </c>
      <c r="E34" s="10" t="s">
        <v>523</v>
      </c>
      <c r="F34" s="31" t="s">
        <v>383</v>
      </c>
      <c r="G34" s="37">
        <f t="shared" si="0"/>
        <v>16311200</v>
      </c>
      <c r="H34" s="37">
        <v>16311200</v>
      </c>
      <c r="I34" s="37"/>
      <c r="J34" s="37"/>
      <c r="K34" s="80"/>
    </row>
    <row r="35" spans="1:11" s="3" customFormat="1" ht="144.75" customHeight="1">
      <c r="A35" s="9" t="s">
        <v>124</v>
      </c>
      <c r="B35" s="40" t="s">
        <v>65</v>
      </c>
      <c r="C35" s="40" t="s">
        <v>10</v>
      </c>
      <c r="D35" s="10" t="s">
        <v>45</v>
      </c>
      <c r="E35" s="10" t="s">
        <v>523</v>
      </c>
      <c r="F35" s="31" t="s">
        <v>383</v>
      </c>
      <c r="G35" s="37">
        <f t="shared" si="0"/>
        <v>13627800</v>
      </c>
      <c r="H35" s="37">
        <v>13627800</v>
      </c>
      <c r="I35" s="37"/>
      <c r="J35" s="37"/>
      <c r="K35" s="80"/>
    </row>
    <row r="36" spans="1:11" s="3" customFormat="1" ht="192.75" customHeight="1">
      <c r="A36" s="9" t="s">
        <v>125</v>
      </c>
      <c r="B36" s="40" t="s">
        <v>68</v>
      </c>
      <c r="C36" s="40" t="s">
        <v>10</v>
      </c>
      <c r="D36" s="10" t="s">
        <v>66</v>
      </c>
      <c r="E36" s="10" t="s">
        <v>523</v>
      </c>
      <c r="F36" s="31" t="s">
        <v>383</v>
      </c>
      <c r="G36" s="37">
        <f t="shared" si="0"/>
        <v>6537094</v>
      </c>
      <c r="H36" s="37">
        <v>4794100</v>
      </c>
      <c r="I36" s="37">
        <v>1742994</v>
      </c>
      <c r="J36" s="37">
        <v>1530000</v>
      </c>
      <c r="K36" s="80"/>
    </row>
    <row r="37" spans="1:11" s="3" customFormat="1" ht="150.75" customHeight="1">
      <c r="A37" s="9" t="s">
        <v>126</v>
      </c>
      <c r="B37" s="40" t="s">
        <v>63</v>
      </c>
      <c r="C37" s="40" t="s">
        <v>10</v>
      </c>
      <c r="D37" s="10" t="s">
        <v>67</v>
      </c>
      <c r="E37" s="10" t="s">
        <v>523</v>
      </c>
      <c r="F37" s="31" t="s">
        <v>383</v>
      </c>
      <c r="G37" s="37">
        <f t="shared" si="0"/>
        <v>10821600</v>
      </c>
      <c r="H37" s="37">
        <v>10821600</v>
      </c>
      <c r="I37" s="37"/>
      <c r="J37" s="37"/>
      <c r="K37" s="80"/>
    </row>
    <row r="38" spans="1:11" s="3" customFormat="1" ht="150.75" customHeight="1">
      <c r="A38" s="9" t="s">
        <v>474</v>
      </c>
      <c r="B38" s="40">
        <v>7325</v>
      </c>
      <c r="C38" s="9" t="s">
        <v>62</v>
      </c>
      <c r="D38" s="10" t="s">
        <v>224</v>
      </c>
      <c r="E38" s="10" t="s">
        <v>523</v>
      </c>
      <c r="F38" s="31" t="s">
        <v>383</v>
      </c>
      <c r="G38" s="37">
        <f t="shared" si="0"/>
        <v>9790000</v>
      </c>
      <c r="H38" s="37"/>
      <c r="I38" s="37">
        <v>9790000</v>
      </c>
      <c r="J38" s="37">
        <v>9790000</v>
      </c>
      <c r="K38" s="80"/>
    </row>
    <row r="39" spans="1:11" s="3" customFormat="1" ht="155.25" customHeight="1">
      <c r="A39" s="9" t="s">
        <v>127</v>
      </c>
      <c r="B39" s="40" t="s">
        <v>87</v>
      </c>
      <c r="C39" s="40" t="s">
        <v>29</v>
      </c>
      <c r="D39" s="10" t="s">
        <v>28</v>
      </c>
      <c r="E39" s="10" t="s">
        <v>511</v>
      </c>
      <c r="F39" s="31" t="s">
        <v>464</v>
      </c>
      <c r="G39" s="37">
        <f t="shared" si="0"/>
        <v>7417200</v>
      </c>
      <c r="H39" s="37">
        <v>7417200</v>
      </c>
      <c r="I39" s="37"/>
      <c r="J39" s="37"/>
      <c r="K39" s="80"/>
    </row>
    <row r="40" spans="1:11" s="3" customFormat="1" ht="140.25" customHeight="1">
      <c r="A40" s="9" t="s">
        <v>456</v>
      </c>
      <c r="B40" s="40">
        <v>7413</v>
      </c>
      <c r="C40" s="40" t="s">
        <v>29</v>
      </c>
      <c r="D40" s="10" t="s">
        <v>457</v>
      </c>
      <c r="E40" s="10" t="s">
        <v>511</v>
      </c>
      <c r="F40" s="31" t="s">
        <v>464</v>
      </c>
      <c r="G40" s="37">
        <f t="shared" si="0"/>
        <v>10000000</v>
      </c>
      <c r="H40" s="37">
        <v>10000000</v>
      </c>
      <c r="I40" s="37"/>
      <c r="J40" s="37"/>
      <c r="K40" s="80"/>
    </row>
    <row r="41" spans="1:11" s="3" customFormat="1" ht="144.75" customHeight="1">
      <c r="A41" s="9" t="s">
        <v>128</v>
      </c>
      <c r="B41" s="40" t="s">
        <v>88</v>
      </c>
      <c r="C41" s="40">
        <v>453</v>
      </c>
      <c r="D41" s="10" t="s">
        <v>89</v>
      </c>
      <c r="E41" s="10" t="s">
        <v>511</v>
      </c>
      <c r="F41" s="31" t="s">
        <v>464</v>
      </c>
      <c r="G41" s="37">
        <f t="shared" si="0"/>
        <v>28742296</v>
      </c>
      <c r="H41" s="37">
        <v>28742296</v>
      </c>
      <c r="I41" s="37"/>
      <c r="J41" s="37"/>
      <c r="K41" s="80"/>
    </row>
    <row r="42" spans="1:11" s="14" customFormat="1" ht="148.5" customHeight="1">
      <c r="A42" s="9" t="s">
        <v>259</v>
      </c>
      <c r="B42" s="40" t="s">
        <v>260</v>
      </c>
      <c r="C42" s="40" t="s">
        <v>262</v>
      </c>
      <c r="D42" s="10" t="s">
        <v>261</v>
      </c>
      <c r="E42" s="10" t="s">
        <v>511</v>
      </c>
      <c r="F42" s="31" t="s">
        <v>357</v>
      </c>
      <c r="G42" s="37">
        <f t="shared" si="0"/>
        <v>2725480</v>
      </c>
      <c r="H42" s="37">
        <v>2725480</v>
      </c>
      <c r="I42" s="37"/>
      <c r="J42" s="37"/>
      <c r="K42" s="83"/>
    </row>
    <row r="43" spans="1:11" s="3" customFormat="1" ht="162" customHeight="1">
      <c r="A43" s="9" t="s">
        <v>197</v>
      </c>
      <c r="B43" s="40" t="s">
        <v>198</v>
      </c>
      <c r="C43" s="40" t="s">
        <v>199</v>
      </c>
      <c r="D43" s="10" t="s">
        <v>200</v>
      </c>
      <c r="E43" s="10" t="s">
        <v>516</v>
      </c>
      <c r="F43" s="31" t="s">
        <v>533</v>
      </c>
      <c r="G43" s="37">
        <f t="shared" si="0"/>
        <v>10400000</v>
      </c>
      <c r="H43" s="37">
        <v>10400000</v>
      </c>
      <c r="I43" s="37"/>
      <c r="J43" s="37"/>
      <c r="K43" s="80"/>
    </row>
    <row r="44" spans="1:11" s="14" customFormat="1" ht="153" customHeight="1">
      <c r="A44" s="9" t="s">
        <v>129</v>
      </c>
      <c r="B44" s="40" t="s">
        <v>90</v>
      </c>
      <c r="C44" s="40" t="s">
        <v>5</v>
      </c>
      <c r="D44" s="10" t="s">
        <v>46</v>
      </c>
      <c r="E44" s="10" t="s">
        <v>524</v>
      </c>
      <c r="F44" s="10" t="s">
        <v>541</v>
      </c>
      <c r="G44" s="37">
        <f t="shared" si="0"/>
        <v>60000</v>
      </c>
      <c r="H44" s="37">
        <v>60000</v>
      </c>
      <c r="I44" s="37"/>
      <c r="J44" s="37"/>
      <c r="K44" s="83"/>
    </row>
    <row r="45" spans="1:11" s="14" customFormat="1" ht="124.5" customHeight="1" hidden="1">
      <c r="A45" s="9" t="s">
        <v>201</v>
      </c>
      <c r="B45" s="40" t="s">
        <v>83</v>
      </c>
      <c r="C45" s="40" t="s">
        <v>25</v>
      </c>
      <c r="D45" s="10" t="s">
        <v>53</v>
      </c>
      <c r="E45" s="10" t="s">
        <v>415</v>
      </c>
      <c r="F45" s="10" t="s">
        <v>466</v>
      </c>
      <c r="G45" s="37">
        <f t="shared" si="0"/>
        <v>0</v>
      </c>
      <c r="H45" s="37"/>
      <c r="I45" s="37"/>
      <c r="J45" s="37"/>
      <c r="K45" s="83"/>
    </row>
    <row r="46" spans="1:11" s="14" customFormat="1" ht="161.25" customHeight="1">
      <c r="A46" s="9" t="s">
        <v>130</v>
      </c>
      <c r="B46" s="40" t="s">
        <v>91</v>
      </c>
      <c r="C46" s="40" t="s">
        <v>4</v>
      </c>
      <c r="D46" s="10" t="s">
        <v>47</v>
      </c>
      <c r="E46" s="10" t="s">
        <v>511</v>
      </c>
      <c r="F46" s="31" t="s">
        <v>464</v>
      </c>
      <c r="G46" s="37">
        <f t="shared" si="0"/>
        <v>18997900</v>
      </c>
      <c r="H46" s="37"/>
      <c r="I46" s="37">
        <v>18997900</v>
      </c>
      <c r="J46" s="37">
        <v>18997900</v>
      </c>
      <c r="K46" s="83"/>
    </row>
    <row r="47" spans="1:11" s="14" customFormat="1" ht="187.5" customHeight="1">
      <c r="A47" s="122" t="s">
        <v>190</v>
      </c>
      <c r="B47" s="114" t="s">
        <v>191</v>
      </c>
      <c r="C47" s="114" t="s">
        <v>4</v>
      </c>
      <c r="D47" s="112" t="s">
        <v>192</v>
      </c>
      <c r="E47" s="12" t="s">
        <v>535</v>
      </c>
      <c r="F47" s="10" t="s">
        <v>503</v>
      </c>
      <c r="G47" s="37">
        <f t="shared" si="0"/>
        <v>274337</v>
      </c>
      <c r="H47" s="37">
        <v>274337</v>
      </c>
      <c r="I47" s="37"/>
      <c r="J47" s="37"/>
      <c r="K47" s="83"/>
    </row>
    <row r="48" spans="1:11" s="14" customFormat="1" ht="154.5" customHeight="1">
      <c r="A48" s="122"/>
      <c r="B48" s="114"/>
      <c r="C48" s="114"/>
      <c r="D48" s="112"/>
      <c r="E48" s="10" t="s">
        <v>498</v>
      </c>
      <c r="F48" s="10" t="s">
        <v>537</v>
      </c>
      <c r="G48" s="37">
        <f t="shared" si="0"/>
        <v>82000</v>
      </c>
      <c r="H48" s="37">
        <v>82000</v>
      </c>
      <c r="I48" s="37"/>
      <c r="J48" s="37"/>
      <c r="K48" s="83"/>
    </row>
    <row r="49" spans="1:11" s="3" customFormat="1" ht="135.75" customHeight="1">
      <c r="A49" s="9" t="s">
        <v>202</v>
      </c>
      <c r="B49" s="40" t="s">
        <v>203</v>
      </c>
      <c r="C49" s="40" t="s">
        <v>4</v>
      </c>
      <c r="D49" s="10" t="s">
        <v>204</v>
      </c>
      <c r="E49" s="10" t="s">
        <v>520</v>
      </c>
      <c r="F49" s="31" t="s">
        <v>377</v>
      </c>
      <c r="G49" s="37">
        <f t="shared" si="0"/>
        <v>1129332</v>
      </c>
      <c r="H49" s="37">
        <v>1129332</v>
      </c>
      <c r="I49" s="37"/>
      <c r="J49" s="37"/>
      <c r="K49" s="80"/>
    </row>
    <row r="50" spans="1:10" ht="222" customHeight="1">
      <c r="A50" s="9" t="s">
        <v>131</v>
      </c>
      <c r="B50" s="40" t="s">
        <v>92</v>
      </c>
      <c r="C50" s="40" t="s">
        <v>93</v>
      </c>
      <c r="D50" s="10" t="s">
        <v>94</v>
      </c>
      <c r="E50" s="10" t="s">
        <v>525</v>
      </c>
      <c r="F50" s="31" t="s">
        <v>420</v>
      </c>
      <c r="G50" s="37">
        <f t="shared" si="0"/>
        <v>1681752</v>
      </c>
      <c r="H50" s="37">
        <v>251700</v>
      </c>
      <c r="I50" s="37">
        <v>1430052</v>
      </c>
      <c r="J50" s="37">
        <v>1430052</v>
      </c>
    </row>
    <row r="51" spans="1:10" ht="105" customHeight="1">
      <c r="A51" s="9" t="s">
        <v>193</v>
      </c>
      <c r="B51" s="40" t="s">
        <v>194</v>
      </c>
      <c r="C51" s="40" t="s">
        <v>195</v>
      </c>
      <c r="D51" s="19" t="s">
        <v>196</v>
      </c>
      <c r="E51" s="10" t="s">
        <v>436</v>
      </c>
      <c r="F51" s="31" t="s">
        <v>384</v>
      </c>
      <c r="G51" s="37">
        <f t="shared" si="0"/>
        <v>351800</v>
      </c>
      <c r="H51" s="37">
        <v>351800</v>
      </c>
      <c r="I51" s="37"/>
      <c r="J51" s="37"/>
    </row>
    <row r="52" spans="1:10" ht="185.25" customHeight="1">
      <c r="A52" s="9" t="s">
        <v>132</v>
      </c>
      <c r="B52" s="40" t="s">
        <v>79</v>
      </c>
      <c r="C52" s="40" t="s">
        <v>12</v>
      </c>
      <c r="D52" s="10" t="s">
        <v>80</v>
      </c>
      <c r="E52" s="12" t="s">
        <v>512</v>
      </c>
      <c r="F52" s="10" t="s">
        <v>371</v>
      </c>
      <c r="G52" s="37">
        <f t="shared" si="0"/>
        <v>250000</v>
      </c>
      <c r="H52" s="37"/>
      <c r="I52" s="37">
        <v>250000</v>
      </c>
      <c r="J52" s="37"/>
    </row>
    <row r="53" spans="1:10" ht="146.25" customHeight="1" hidden="1">
      <c r="A53" s="9" t="s">
        <v>235</v>
      </c>
      <c r="B53" s="40" t="s">
        <v>236</v>
      </c>
      <c r="C53" s="40" t="s">
        <v>27</v>
      </c>
      <c r="D53" s="10" t="s">
        <v>237</v>
      </c>
      <c r="E53" s="10" t="s">
        <v>520</v>
      </c>
      <c r="F53" s="31" t="s">
        <v>370</v>
      </c>
      <c r="G53" s="37">
        <f t="shared" si="0"/>
        <v>0</v>
      </c>
      <c r="H53" s="37"/>
      <c r="I53" s="37"/>
      <c r="J53" s="37"/>
    </row>
    <row r="54" spans="1:10" ht="116.25" customHeight="1" hidden="1">
      <c r="A54" s="122" t="s">
        <v>313</v>
      </c>
      <c r="B54" s="114" t="s">
        <v>77</v>
      </c>
      <c r="C54" s="114" t="s">
        <v>26</v>
      </c>
      <c r="D54" s="137" t="s">
        <v>78</v>
      </c>
      <c r="E54" s="10" t="s">
        <v>436</v>
      </c>
      <c r="F54" s="31" t="s">
        <v>384</v>
      </c>
      <c r="G54" s="37">
        <f t="shared" si="0"/>
        <v>0</v>
      </c>
      <c r="H54" s="37"/>
      <c r="I54" s="37"/>
      <c r="J54" s="37"/>
    </row>
    <row r="55" spans="1:10" ht="376.5" customHeight="1" hidden="1">
      <c r="A55" s="122"/>
      <c r="B55" s="114"/>
      <c r="C55" s="114"/>
      <c r="D55" s="137"/>
      <c r="E55" s="10" t="s">
        <v>397</v>
      </c>
      <c r="F55" s="31" t="s">
        <v>437</v>
      </c>
      <c r="G55" s="37">
        <f t="shared" si="0"/>
        <v>0</v>
      </c>
      <c r="H55" s="37"/>
      <c r="I55" s="37"/>
      <c r="J55" s="37"/>
    </row>
    <row r="56" spans="1:10" ht="177" hidden="1">
      <c r="A56" s="122"/>
      <c r="B56" s="114"/>
      <c r="C56" s="114"/>
      <c r="D56" s="137"/>
      <c r="E56" s="10" t="s">
        <v>398</v>
      </c>
      <c r="F56" s="31" t="s">
        <v>425</v>
      </c>
      <c r="G56" s="37">
        <f t="shared" si="0"/>
        <v>0</v>
      </c>
      <c r="H56" s="37"/>
      <c r="I56" s="37"/>
      <c r="J56" s="37"/>
    </row>
    <row r="57" spans="1:10" ht="177" hidden="1">
      <c r="A57" s="103" t="s">
        <v>286</v>
      </c>
      <c r="B57" s="130" t="s">
        <v>287</v>
      </c>
      <c r="C57" s="130" t="s">
        <v>26</v>
      </c>
      <c r="D57" s="148" t="s">
        <v>288</v>
      </c>
      <c r="E57" s="12" t="s">
        <v>497</v>
      </c>
      <c r="F57" s="10" t="s">
        <v>503</v>
      </c>
      <c r="G57" s="37">
        <f t="shared" si="0"/>
        <v>0</v>
      </c>
      <c r="H57" s="37"/>
      <c r="I57" s="37"/>
      <c r="J57" s="37"/>
    </row>
    <row r="58" spans="1:11" ht="198" customHeight="1" hidden="1">
      <c r="A58" s="104"/>
      <c r="B58" s="131"/>
      <c r="C58" s="131"/>
      <c r="D58" s="149"/>
      <c r="E58" s="10" t="s">
        <v>436</v>
      </c>
      <c r="F58" s="31" t="s">
        <v>384</v>
      </c>
      <c r="G58" s="37">
        <f t="shared" si="0"/>
        <v>0</v>
      </c>
      <c r="H58" s="37"/>
      <c r="I58" s="37"/>
      <c r="J58" s="37"/>
      <c r="K58" s="84"/>
    </row>
    <row r="59" spans="1:10" ht="382.5" customHeight="1" hidden="1">
      <c r="A59" s="104"/>
      <c r="B59" s="131"/>
      <c r="C59" s="131"/>
      <c r="D59" s="149"/>
      <c r="E59" s="10" t="s">
        <v>515</v>
      </c>
      <c r="F59" s="31" t="s">
        <v>503</v>
      </c>
      <c r="G59" s="37">
        <f t="shared" si="0"/>
        <v>0</v>
      </c>
      <c r="H59" s="37"/>
      <c r="I59" s="37"/>
      <c r="J59" s="37"/>
    </row>
    <row r="60" spans="1:10" ht="159.75" customHeight="1" hidden="1">
      <c r="A60" s="105"/>
      <c r="B60" s="132"/>
      <c r="C60" s="132"/>
      <c r="D60" s="150"/>
      <c r="E60" s="10" t="s">
        <v>398</v>
      </c>
      <c r="F60" s="31" t="s">
        <v>425</v>
      </c>
      <c r="G60" s="37">
        <f t="shared" si="0"/>
        <v>0</v>
      </c>
      <c r="H60" s="37"/>
      <c r="I60" s="37"/>
      <c r="J60" s="37"/>
    </row>
    <row r="61" spans="1:11" s="2" customFormat="1" ht="117" customHeight="1">
      <c r="A61" s="16"/>
      <c r="B61" s="41"/>
      <c r="C61" s="41"/>
      <c r="D61" s="17" t="s">
        <v>133</v>
      </c>
      <c r="E61" s="17"/>
      <c r="F61" s="33"/>
      <c r="G61" s="36">
        <f>SUM(G62:G94)</f>
        <v>1183370650</v>
      </c>
      <c r="H61" s="36">
        <f>SUM(H62:H94)</f>
        <v>1114505150</v>
      </c>
      <c r="I61" s="36">
        <f>SUM(I62:I94)</f>
        <v>68865500</v>
      </c>
      <c r="J61" s="36">
        <f>SUM(J62:J94)</f>
        <v>31350000</v>
      </c>
      <c r="K61" s="85"/>
    </row>
    <row r="62" spans="1:11" s="2" customFormat="1" ht="177">
      <c r="A62" s="9" t="s">
        <v>134</v>
      </c>
      <c r="B62" s="40" t="s">
        <v>70</v>
      </c>
      <c r="C62" s="40" t="s">
        <v>2</v>
      </c>
      <c r="D62" s="10" t="s">
        <v>71</v>
      </c>
      <c r="E62" s="10" t="s">
        <v>520</v>
      </c>
      <c r="F62" s="31" t="s">
        <v>370</v>
      </c>
      <c r="G62" s="37">
        <f t="shared" si="0"/>
        <v>30000</v>
      </c>
      <c r="H62" s="37">
        <v>30000</v>
      </c>
      <c r="I62" s="37"/>
      <c r="J62" s="37"/>
      <c r="K62" s="85"/>
    </row>
    <row r="63" spans="1:10" ht="132.75">
      <c r="A63" s="122" t="s">
        <v>135</v>
      </c>
      <c r="B63" s="114" t="s">
        <v>36</v>
      </c>
      <c r="C63" s="114" t="s">
        <v>14</v>
      </c>
      <c r="D63" s="111" t="s">
        <v>84</v>
      </c>
      <c r="E63" s="10" t="s">
        <v>517</v>
      </c>
      <c r="F63" s="10" t="s">
        <v>379</v>
      </c>
      <c r="G63" s="37">
        <f t="shared" si="0"/>
        <v>300955180</v>
      </c>
      <c r="H63" s="37">
        <f>290084900-H64-H65</f>
        <v>289195480</v>
      </c>
      <c r="I63" s="37">
        <v>11759700</v>
      </c>
      <c r="J63" s="37"/>
    </row>
    <row r="64" spans="1:11" s="35" customFormat="1" ht="101.25" customHeight="1">
      <c r="A64" s="122"/>
      <c r="B64" s="114"/>
      <c r="C64" s="114"/>
      <c r="D64" s="111"/>
      <c r="E64" s="10" t="s">
        <v>502</v>
      </c>
      <c r="F64" s="10" t="s">
        <v>372</v>
      </c>
      <c r="G64" s="37">
        <f>H64+I64</f>
        <v>17950</v>
      </c>
      <c r="H64" s="37">
        <v>17950</v>
      </c>
      <c r="I64" s="38"/>
      <c r="J64" s="38"/>
      <c r="K64" s="83"/>
    </row>
    <row r="65" spans="1:11" s="35" customFormat="1" ht="192" customHeight="1">
      <c r="A65" s="122"/>
      <c r="B65" s="114"/>
      <c r="C65" s="114"/>
      <c r="D65" s="111"/>
      <c r="E65" s="10" t="s">
        <v>514</v>
      </c>
      <c r="F65" s="10" t="s">
        <v>448</v>
      </c>
      <c r="G65" s="37">
        <f>H65+I65</f>
        <v>871470</v>
      </c>
      <c r="H65" s="37">
        <v>871470</v>
      </c>
      <c r="I65" s="38"/>
      <c r="J65" s="38"/>
      <c r="K65" s="83"/>
    </row>
    <row r="66" spans="1:11" s="35" customFormat="1" ht="135" customHeight="1">
      <c r="A66" s="122" t="s">
        <v>136</v>
      </c>
      <c r="B66" s="114" t="s">
        <v>34</v>
      </c>
      <c r="C66" s="114" t="s">
        <v>15</v>
      </c>
      <c r="D66" s="111" t="s">
        <v>440</v>
      </c>
      <c r="E66" s="10" t="s">
        <v>517</v>
      </c>
      <c r="F66" s="10" t="s">
        <v>379</v>
      </c>
      <c r="G66" s="37">
        <f t="shared" si="0"/>
        <v>697394870</v>
      </c>
      <c r="H66" s="37">
        <f>674682300-H67-H68</f>
        <v>672264070</v>
      </c>
      <c r="I66" s="37">
        <v>25130800</v>
      </c>
      <c r="J66" s="37"/>
      <c r="K66" s="86"/>
    </row>
    <row r="67" spans="1:11" s="35" customFormat="1" ht="136.5" customHeight="1">
      <c r="A67" s="122"/>
      <c r="B67" s="114"/>
      <c r="C67" s="114"/>
      <c r="D67" s="111"/>
      <c r="E67" s="10" t="s">
        <v>502</v>
      </c>
      <c r="F67" s="10" t="s">
        <v>372</v>
      </c>
      <c r="G67" s="37">
        <f t="shared" si="0"/>
        <v>62445</v>
      </c>
      <c r="H67" s="37">
        <v>62445</v>
      </c>
      <c r="I67" s="38"/>
      <c r="J67" s="38"/>
      <c r="K67" s="91" t="s">
        <v>496</v>
      </c>
    </row>
    <row r="68" spans="1:11" s="35" customFormat="1" ht="198" customHeight="1">
      <c r="A68" s="122"/>
      <c r="B68" s="114"/>
      <c r="C68" s="114"/>
      <c r="D68" s="111"/>
      <c r="E68" s="10" t="s">
        <v>398</v>
      </c>
      <c r="F68" s="31" t="s">
        <v>448</v>
      </c>
      <c r="G68" s="37">
        <f t="shared" si="0"/>
        <v>2355785</v>
      </c>
      <c r="H68" s="37">
        <v>2355785</v>
      </c>
      <c r="I68" s="38"/>
      <c r="J68" s="38"/>
      <c r="K68" s="83"/>
    </row>
    <row r="69" spans="1:11" s="35" customFormat="1" ht="183.75" customHeight="1" hidden="1">
      <c r="A69" s="122"/>
      <c r="B69" s="114"/>
      <c r="C69" s="114"/>
      <c r="D69" s="111"/>
      <c r="E69" s="10" t="s">
        <v>399</v>
      </c>
      <c r="F69" s="10" t="s">
        <v>427</v>
      </c>
      <c r="G69" s="37">
        <f t="shared" si="0"/>
        <v>0</v>
      </c>
      <c r="H69" s="37"/>
      <c r="I69" s="38"/>
      <c r="J69" s="38"/>
      <c r="K69" s="83"/>
    </row>
    <row r="70" spans="1:10" ht="195" customHeight="1">
      <c r="A70" s="11" t="s">
        <v>442</v>
      </c>
      <c r="B70" s="42">
        <v>1030</v>
      </c>
      <c r="C70" s="40" t="s">
        <v>33</v>
      </c>
      <c r="D70" s="31" t="s">
        <v>441</v>
      </c>
      <c r="E70" s="10" t="s">
        <v>517</v>
      </c>
      <c r="F70" s="10" t="s">
        <v>379</v>
      </c>
      <c r="G70" s="37">
        <f t="shared" si="0"/>
        <v>29447100</v>
      </c>
      <c r="H70" s="37">
        <v>29197100</v>
      </c>
      <c r="I70" s="37">
        <v>250000</v>
      </c>
      <c r="J70" s="37">
        <v>250000</v>
      </c>
    </row>
    <row r="71" spans="1:10" ht="154.5" customHeight="1">
      <c r="A71" s="11" t="s">
        <v>137</v>
      </c>
      <c r="B71" s="42" t="s">
        <v>6</v>
      </c>
      <c r="C71" s="40" t="s">
        <v>32</v>
      </c>
      <c r="D71" s="10" t="s">
        <v>443</v>
      </c>
      <c r="E71" s="10" t="s">
        <v>517</v>
      </c>
      <c r="F71" s="10" t="s">
        <v>379</v>
      </c>
      <c r="G71" s="37">
        <f t="shared" si="0"/>
        <v>34328200</v>
      </c>
      <c r="H71" s="37">
        <v>34328200</v>
      </c>
      <c r="I71" s="37"/>
      <c r="J71" s="37"/>
    </row>
    <row r="72" spans="1:10" ht="137.25" customHeight="1" hidden="1">
      <c r="A72" s="11" t="s">
        <v>342</v>
      </c>
      <c r="B72" s="42" t="s">
        <v>343</v>
      </c>
      <c r="C72" s="40" t="s">
        <v>344</v>
      </c>
      <c r="D72" s="10" t="s">
        <v>444</v>
      </c>
      <c r="E72" s="10" t="s">
        <v>517</v>
      </c>
      <c r="F72" s="10" t="s">
        <v>379</v>
      </c>
      <c r="G72" s="37">
        <f>H72+I72</f>
        <v>0</v>
      </c>
      <c r="H72" s="37"/>
      <c r="I72" s="37"/>
      <c r="J72" s="37"/>
    </row>
    <row r="73" spans="1:10" ht="141" customHeight="1" hidden="1">
      <c r="A73" s="11" t="s">
        <v>345</v>
      </c>
      <c r="B73" s="42" t="s">
        <v>346</v>
      </c>
      <c r="C73" s="40" t="s">
        <v>16</v>
      </c>
      <c r="D73" s="10" t="s">
        <v>445</v>
      </c>
      <c r="E73" s="10" t="s">
        <v>517</v>
      </c>
      <c r="F73" s="10" t="s">
        <v>379</v>
      </c>
      <c r="G73" s="37">
        <f t="shared" si="0"/>
        <v>0</v>
      </c>
      <c r="H73" s="37"/>
      <c r="I73" s="37"/>
      <c r="J73" s="37"/>
    </row>
    <row r="74" spans="1:11" s="3" customFormat="1" ht="141" customHeight="1">
      <c r="A74" s="11" t="s">
        <v>268</v>
      </c>
      <c r="B74" s="42" t="s">
        <v>264</v>
      </c>
      <c r="C74" s="40" t="s">
        <v>16</v>
      </c>
      <c r="D74" s="10" t="s">
        <v>266</v>
      </c>
      <c r="E74" s="10" t="s">
        <v>517</v>
      </c>
      <c r="F74" s="10" t="s">
        <v>379</v>
      </c>
      <c r="G74" s="37">
        <f t="shared" si="0"/>
        <v>13741900</v>
      </c>
      <c r="H74" s="37">
        <v>13641900</v>
      </c>
      <c r="I74" s="37">
        <v>100000</v>
      </c>
      <c r="J74" s="37">
        <v>100000</v>
      </c>
      <c r="K74" s="80"/>
    </row>
    <row r="75" spans="1:11" s="3" customFormat="1" ht="141" customHeight="1">
      <c r="A75" s="11" t="s">
        <v>269</v>
      </c>
      <c r="B75" s="42" t="s">
        <v>265</v>
      </c>
      <c r="C75" s="40" t="s">
        <v>16</v>
      </c>
      <c r="D75" s="10" t="s">
        <v>267</v>
      </c>
      <c r="E75" s="10" t="s">
        <v>517</v>
      </c>
      <c r="F75" s="10" t="s">
        <v>379</v>
      </c>
      <c r="G75" s="37">
        <f t="shared" si="0"/>
        <v>113000</v>
      </c>
      <c r="H75" s="37">
        <v>113000</v>
      </c>
      <c r="I75" s="37"/>
      <c r="J75" s="37"/>
      <c r="K75" s="80"/>
    </row>
    <row r="76" spans="1:11" s="3" customFormat="1" ht="132.75">
      <c r="A76" s="11" t="s">
        <v>361</v>
      </c>
      <c r="B76" s="42" t="s">
        <v>362</v>
      </c>
      <c r="C76" s="40" t="s">
        <v>16</v>
      </c>
      <c r="D76" s="10" t="s">
        <v>363</v>
      </c>
      <c r="E76" s="10" t="s">
        <v>517</v>
      </c>
      <c r="F76" s="10" t="s">
        <v>379</v>
      </c>
      <c r="G76" s="37">
        <f t="shared" si="0"/>
        <v>431850</v>
      </c>
      <c r="H76" s="37">
        <v>431850</v>
      </c>
      <c r="I76" s="37"/>
      <c r="J76" s="37"/>
      <c r="K76" s="80"/>
    </row>
    <row r="77" spans="1:11" s="3" customFormat="1" ht="145.5" customHeight="1" hidden="1">
      <c r="A77" s="11" t="s">
        <v>475</v>
      </c>
      <c r="B77" s="42">
        <v>1180</v>
      </c>
      <c r="C77" s="9" t="s">
        <v>16</v>
      </c>
      <c r="D77" s="10" t="s">
        <v>476</v>
      </c>
      <c r="E77" s="10" t="s">
        <v>517</v>
      </c>
      <c r="F77" s="10" t="s">
        <v>379</v>
      </c>
      <c r="G77" s="37">
        <f>H77+I77</f>
        <v>0</v>
      </c>
      <c r="H77" s="37"/>
      <c r="I77" s="37"/>
      <c r="J77" s="37"/>
      <c r="K77" s="80"/>
    </row>
    <row r="78" spans="1:10" ht="156.75" customHeight="1">
      <c r="A78" s="113" t="s">
        <v>138</v>
      </c>
      <c r="B78" s="125" t="s">
        <v>38</v>
      </c>
      <c r="C78" s="116" t="s">
        <v>7</v>
      </c>
      <c r="D78" s="115" t="s">
        <v>42</v>
      </c>
      <c r="E78" s="10" t="s">
        <v>430</v>
      </c>
      <c r="F78" s="31" t="s">
        <v>381</v>
      </c>
      <c r="G78" s="37">
        <f t="shared" si="0"/>
        <v>1834000</v>
      </c>
      <c r="H78" s="37">
        <v>1834000</v>
      </c>
      <c r="I78" s="37"/>
      <c r="J78" s="37"/>
    </row>
    <row r="79" spans="1:10" ht="88.5">
      <c r="A79" s="113"/>
      <c r="B79" s="125"/>
      <c r="C79" s="116"/>
      <c r="D79" s="115"/>
      <c r="E79" s="10" t="s">
        <v>502</v>
      </c>
      <c r="F79" s="31" t="s">
        <v>372</v>
      </c>
      <c r="G79" s="37">
        <f t="shared" si="0"/>
        <v>35000</v>
      </c>
      <c r="H79" s="37">
        <v>35000</v>
      </c>
      <c r="I79" s="37"/>
      <c r="J79" s="37"/>
    </row>
    <row r="80" spans="1:10" ht="159.75" customHeight="1">
      <c r="A80" s="113"/>
      <c r="B80" s="125"/>
      <c r="C80" s="116"/>
      <c r="D80" s="115"/>
      <c r="E80" s="10" t="s">
        <v>514</v>
      </c>
      <c r="F80" s="31" t="s">
        <v>448</v>
      </c>
      <c r="G80" s="37">
        <f t="shared" si="0"/>
        <v>1631000</v>
      </c>
      <c r="H80" s="37">
        <v>1631000</v>
      </c>
      <c r="I80" s="37"/>
      <c r="J80" s="37"/>
    </row>
    <row r="81" spans="1:10" ht="156" customHeight="1">
      <c r="A81" s="11" t="s">
        <v>356</v>
      </c>
      <c r="B81" s="42" t="s">
        <v>242</v>
      </c>
      <c r="C81" s="40" t="s">
        <v>6</v>
      </c>
      <c r="D81" s="10" t="s">
        <v>243</v>
      </c>
      <c r="E81" s="10" t="s">
        <v>488</v>
      </c>
      <c r="F81" s="31" t="s">
        <v>426</v>
      </c>
      <c r="G81" s="37">
        <f t="shared" si="0"/>
        <v>54300</v>
      </c>
      <c r="H81" s="37">
        <v>54300</v>
      </c>
      <c r="I81" s="37"/>
      <c r="J81" s="37"/>
    </row>
    <row r="82" spans="1:11" s="3" customFormat="1" ht="135.75" customHeight="1">
      <c r="A82" s="9" t="s">
        <v>139</v>
      </c>
      <c r="B82" s="40" t="s">
        <v>64</v>
      </c>
      <c r="C82" s="40" t="s">
        <v>10</v>
      </c>
      <c r="D82" s="10" t="s">
        <v>44</v>
      </c>
      <c r="E82" s="10" t="s">
        <v>523</v>
      </c>
      <c r="F82" s="31" t="s">
        <v>383</v>
      </c>
      <c r="G82" s="37">
        <f t="shared" si="0"/>
        <v>8590600</v>
      </c>
      <c r="H82" s="37">
        <v>8590600</v>
      </c>
      <c r="I82" s="37"/>
      <c r="J82" s="37"/>
      <c r="K82" s="80"/>
    </row>
    <row r="83" spans="1:11" s="3" customFormat="1" ht="133.5" customHeight="1">
      <c r="A83" s="9" t="s">
        <v>469</v>
      </c>
      <c r="B83" s="40">
        <v>7321</v>
      </c>
      <c r="C83" s="9" t="s">
        <v>62</v>
      </c>
      <c r="D83" s="10" t="s">
        <v>218</v>
      </c>
      <c r="E83" s="10" t="s">
        <v>526</v>
      </c>
      <c r="F83" s="10" t="s">
        <v>379</v>
      </c>
      <c r="G83" s="37">
        <f t="shared" si="0"/>
        <v>19060000</v>
      </c>
      <c r="H83" s="37"/>
      <c r="I83" s="37">
        <v>19060000</v>
      </c>
      <c r="J83" s="37">
        <v>19060000</v>
      </c>
      <c r="K83" s="80"/>
    </row>
    <row r="84" spans="1:11" s="3" customFormat="1" ht="132.75" hidden="1">
      <c r="A84" s="122" t="s">
        <v>290</v>
      </c>
      <c r="B84" s="114" t="s">
        <v>291</v>
      </c>
      <c r="C84" s="114" t="s">
        <v>4</v>
      </c>
      <c r="D84" s="111" t="s">
        <v>292</v>
      </c>
      <c r="E84" s="10" t="s">
        <v>517</v>
      </c>
      <c r="F84" s="10" t="s">
        <v>379</v>
      </c>
      <c r="G84" s="37">
        <f t="shared" si="0"/>
        <v>0</v>
      </c>
      <c r="H84" s="37"/>
      <c r="I84" s="37"/>
      <c r="J84" s="37"/>
      <c r="K84" s="80"/>
    </row>
    <row r="85" spans="1:11" s="3" customFormat="1" ht="57.75" customHeight="1" hidden="1">
      <c r="A85" s="122"/>
      <c r="B85" s="114"/>
      <c r="C85" s="114"/>
      <c r="D85" s="111"/>
      <c r="E85" s="10"/>
      <c r="F85" s="10"/>
      <c r="G85" s="37"/>
      <c r="H85" s="37"/>
      <c r="I85" s="37"/>
      <c r="J85" s="37"/>
      <c r="K85" s="80"/>
    </row>
    <row r="86" spans="1:11" s="3" customFormat="1" ht="57.75" customHeight="1" hidden="1">
      <c r="A86" s="122"/>
      <c r="B86" s="114"/>
      <c r="C86" s="114"/>
      <c r="D86" s="111"/>
      <c r="E86" s="10"/>
      <c r="F86" s="10"/>
      <c r="G86" s="37"/>
      <c r="H86" s="37"/>
      <c r="I86" s="37"/>
      <c r="J86" s="37"/>
      <c r="K86" s="80"/>
    </row>
    <row r="87" spans="1:11" s="3" customFormat="1" ht="157.5" customHeight="1" hidden="1">
      <c r="A87" s="122"/>
      <c r="B87" s="114"/>
      <c r="C87" s="114"/>
      <c r="D87" s="111"/>
      <c r="E87" s="10" t="s">
        <v>498</v>
      </c>
      <c r="F87" s="10" t="s">
        <v>467</v>
      </c>
      <c r="G87" s="37">
        <f>H87+I87</f>
        <v>0</v>
      </c>
      <c r="H87" s="37"/>
      <c r="I87" s="37"/>
      <c r="J87" s="37"/>
      <c r="K87" s="80"/>
    </row>
    <row r="88" spans="1:11" s="3" customFormat="1" ht="132.75" customHeight="1" hidden="1">
      <c r="A88" s="9"/>
      <c r="B88" s="40"/>
      <c r="C88" s="40"/>
      <c r="D88" s="10"/>
      <c r="E88" s="10"/>
      <c r="F88" s="10"/>
      <c r="G88" s="37"/>
      <c r="H88" s="37"/>
      <c r="I88" s="37"/>
      <c r="J88" s="37"/>
      <c r="K88" s="80"/>
    </row>
    <row r="89" spans="1:11" s="15" customFormat="1" ht="141" customHeight="1">
      <c r="A89" s="9" t="s">
        <v>140</v>
      </c>
      <c r="B89" s="40" t="s">
        <v>83</v>
      </c>
      <c r="C89" s="40" t="s">
        <v>25</v>
      </c>
      <c r="D89" s="10" t="s">
        <v>53</v>
      </c>
      <c r="E89" s="10" t="s">
        <v>498</v>
      </c>
      <c r="F89" s="10" t="s">
        <v>467</v>
      </c>
      <c r="G89" s="37">
        <f aca="true" t="shared" si="1" ref="G89:G95">H89+I89</f>
        <v>12491000</v>
      </c>
      <c r="H89" s="37">
        <v>551000</v>
      </c>
      <c r="I89" s="37">
        <v>11940000</v>
      </c>
      <c r="J89" s="37">
        <v>11940000</v>
      </c>
      <c r="K89" s="87"/>
    </row>
    <row r="90" spans="1:10" ht="158.25" customHeight="1">
      <c r="A90" s="11" t="s">
        <v>141</v>
      </c>
      <c r="B90" s="42" t="s">
        <v>79</v>
      </c>
      <c r="C90" s="40" t="s">
        <v>12</v>
      </c>
      <c r="D90" s="10" t="s">
        <v>80</v>
      </c>
      <c r="E90" s="12" t="s">
        <v>512</v>
      </c>
      <c r="F90" s="10" t="s">
        <v>371</v>
      </c>
      <c r="G90" s="37">
        <f t="shared" si="1"/>
        <v>625000</v>
      </c>
      <c r="H90" s="37"/>
      <c r="I90" s="37">
        <v>625000</v>
      </c>
      <c r="J90" s="37"/>
    </row>
    <row r="91" spans="1:10" ht="177" hidden="1">
      <c r="A91" s="11" t="s">
        <v>472</v>
      </c>
      <c r="B91" s="42">
        <v>9310</v>
      </c>
      <c r="C91" s="9" t="s">
        <v>26</v>
      </c>
      <c r="D91" s="10" t="s">
        <v>473</v>
      </c>
      <c r="E91" s="10" t="s">
        <v>517</v>
      </c>
      <c r="F91" s="10" t="s">
        <v>379</v>
      </c>
      <c r="G91" s="37">
        <f t="shared" si="1"/>
        <v>0</v>
      </c>
      <c r="H91" s="37"/>
      <c r="I91" s="37"/>
      <c r="J91" s="37"/>
    </row>
    <row r="92" spans="1:10" ht="132.75">
      <c r="A92" s="123" t="s">
        <v>471</v>
      </c>
      <c r="B92" s="106">
        <v>9770</v>
      </c>
      <c r="C92" s="103" t="s">
        <v>26</v>
      </c>
      <c r="D92" s="142" t="s">
        <v>78</v>
      </c>
      <c r="E92" s="10" t="s">
        <v>517</v>
      </c>
      <c r="F92" s="10" t="s">
        <v>379</v>
      </c>
      <c r="G92" s="37">
        <f t="shared" si="1"/>
        <v>59300000</v>
      </c>
      <c r="H92" s="37">
        <v>59300000</v>
      </c>
      <c r="I92" s="37"/>
      <c r="J92" s="37"/>
    </row>
    <row r="93" spans="1:10" ht="202.5" customHeight="1" hidden="1">
      <c r="A93" s="124"/>
      <c r="B93" s="108"/>
      <c r="C93" s="105"/>
      <c r="D93" s="143"/>
      <c r="E93" s="12" t="s">
        <v>497</v>
      </c>
      <c r="F93" s="10" t="s">
        <v>527</v>
      </c>
      <c r="G93" s="37">
        <f t="shared" si="1"/>
        <v>0</v>
      </c>
      <c r="H93" s="37"/>
      <c r="I93" s="37"/>
      <c r="J93" s="37"/>
    </row>
    <row r="94" spans="1:10" ht="177" customHeight="1" hidden="1">
      <c r="A94" s="9" t="s">
        <v>289</v>
      </c>
      <c r="B94" s="40" t="s">
        <v>287</v>
      </c>
      <c r="C94" s="40" t="s">
        <v>26</v>
      </c>
      <c r="D94" s="19" t="s">
        <v>288</v>
      </c>
      <c r="E94" s="10" t="s">
        <v>514</v>
      </c>
      <c r="F94" s="31" t="s">
        <v>448</v>
      </c>
      <c r="G94" s="37">
        <f t="shared" si="1"/>
        <v>0</v>
      </c>
      <c r="H94" s="37"/>
      <c r="I94" s="37"/>
      <c r="J94" s="37"/>
    </row>
    <row r="95" spans="1:10" ht="177" customHeight="1" hidden="1">
      <c r="A95" s="9" t="s">
        <v>472</v>
      </c>
      <c r="B95" s="40">
        <v>9310</v>
      </c>
      <c r="C95" s="9" t="s">
        <v>26</v>
      </c>
      <c r="D95" s="19" t="s">
        <v>473</v>
      </c>
      <c r="E95" s="10"/>
      <c r="F95" s="31"/>
      <c r="G95" s="37">
        <f t="shared" si="1"/>
        <v>0</v>
      </c>
      <c r="H95" s="37"/>
      <c r="I95" s="37"/>
      <c r="J95" s="37"/>
    </row>
    <row r="96" spans="1:11" s="2" customFormat="1" ht="97.5" customHeight="1">
      <c r="A96" s="16"/>
      <c r="B96" s="41"/>
      <c r="C96" s="41"/>
      <c r="D96" s="17" t="s">
        <v>544</v>
      </c>
      <c r="E96" s="17"/>
      <c r="F96" s="17"/>
      <c r="G96" s="36">
        <f>SUM(G97:G116)</f>
        <v>159936170</v>
      </c>
      <c r="H96" s="36">
        <f>SUM(H97:H116)</f>
        <v>70231700</v>
      </c>
      <c r="I96" s="36">
        <f>SUM(I97:I116)</f>
        <v>89704470</v>
      </c>
      <c r="J96" s="36">
        <f>SUM(J97:J116)</f>
        <v>89074470</v>
      </c>
      <c r="K96" s="85"/>
    </row>
    <row r="97" spans="1:10" ht="135" customHeight="1">
      <c r="A97" s="9" t="s">
        <v>142</v>
      </c>
      <c r="B97" s="40" t="s">
        <v>70</v>
      </c>
      <c r="C97" s="40" t="s">
        <v>2</v>
      </c>
      <c r="D97" s="10" t="s">
        <v>71</v>
      </c>
      <c r="E97" s="10" t="s">
        <v>520</v>
      </c>
      <c r="F97" s="31" t="s">
        <v>370</v>
      </c>
      <c r="G97" s="37">
        <f>H97+I97</f>
        <v>5000</v>
      </c>
      <c r="H97" s="37">
        <v>5000</v>
      </c>
      <c r="I97" s="37"/>
      <c r="J97" s="37"/>
    </row>
    <row r="98" spans="1:10" ht="144.75" customHeight="1">
      <c r="A98" s="128" t="s">
        <v>143</v>
      </c>
      <c r="B98" s="129" t="s">
        <v>37</v>
      </c>
      <c r="C98" s="114" t="s">
        <v>17</v>
      </c>
      <c r="D98" s="111" t="s">
        <v>48</v>
      </c>
      <c r="E98" s="12" t="s">
        <v>507</v>
      </c>
      <c r="F98" s="10" t="s">
        <v>508</v>
      </c>
      <c r="G98" s="37">
        <f>H98+I98</f>
        <v>66936400</v>
      </c>
      <c r="H98" s="37">
        <v>31136400</v>
      </c>
      <c r="I98" s="37">
        <v>35800000</v>
      </c>
      <c r="J98" s="37">
        <v>35800000</v>
      </c>
    </row>
    <row r="99" spans="1:11" s="35" customFormat="1" ht="207.75" customHeight="1" hidden="1">
      <c r="A99" s="128"/>
      <c r="B99" s="129"/>
      <c r="C99" s="114"/>
      <c r="D99" s="111"/>
      <c r="E99" s="10" t="s">
        <v>514</v>
      </c>
      <c r="F99" s="31" t="s">
        <v>448</v>
      </c>
      <c r="G99" s="37">
        <f aca="true" t="shared" si="2" ref="G99:G116">H99+I99</f>
        <v>0</v>
      </c>
      <c r="H99" s="37"/>
      <c r="I99" s="38"/>
      <c r="J99" s="38"/>
      <c r="K99" s="83"/>
    </row>
    <row r="100" spans="1:11" s="35" customFormat="1" ht="207.75" customHeight="1" hidden="1">
      <c r="A100" s="11" t="s">
        <v>485</v>
      </c>
      <c r="B100" s="42">
        <v>2020</v>
      </c>
      <c r="C100" s="40">
        <v>732</v>
      </c>
      <c r="D100" s="10" t="s">
        <v>486</v>
      </c>
      <c r="E100" s="12" t="s">
        <v>507</v>
      </c>
      <c r="F100" s="10" t="s">
        <v>508</v>
      </c>
      <c r="G100" s="37">
        <f t="shared" si="2"/>
        <v>0</v>
      </c>
      <c r="H100" s="37"/>
      <c r="I100" s="38"/>
      <c r="J100" s="38"/>
      <c r="K100" s="83"/>
    </row>
    <row r="101" spans="1:10" ht="132.75" customHeight="1">
      <c r="A101" s="128" t="s">
        <v>408</v>
      </c>
      <c r="B101" s="129">
        <v>2030</v>
      </c>
      <c r="C101" s="122" t="s">
        <v>409</v>
      </c>
      <c r="D101" s="112" t="s">
        <v>410</v>
      </c>
      <c r="E101" s="12" t="s">
        <v>507</v>
      </c>
      <c r="F101" s="10" t="s">
        <v>508</v>
      </c>
      <c r="G101" s="37">
        <f>H101+I101</f>
        <v>8417600</v>
      </c>
      <c r="H101" s="37">
        <v>3317600</v>
      </c>
      <c r="I101" s="37">
        <v>5100000</v>
      </c>
      <c r="J101" s="37">
        <v>5100000</v>
      </c>
    </row>
    <row r="102" spans="1:10" ht="189.75" customHeight="1" hidden="1">
      <c r="A102" s="128"/>
      <c r="B102" s="129"/>
      <c r="C102" s="122"/>
      <c r="D102" s="112"/>
      <c r="E102" s="10" t="s">
        <v>514</v>
      </c>
      <c r="F102" s="31" t="s">
        <v>448</v>
      </c>
      <c r="G102" s="37">
        <f>H102+I102</f>
        <v>0</v>
      </c>
      <c r="H102" s="37"/>
      <c r="I102" s="37"/>
      <c r="J102" s="37"/>
    </row>
    <row r="103" spans="1:10" ht="156.75" customHeight="1">
      <c r="A103" s="128" t="s">
        <v>144</v>
      </c>
      <c r="B103" s="129" t="s">
        <v>81</v>
      </c>
      <c r="C103" s="114" t="s">
        <v>18</v>
      </c>
      <c r="D103" s="111" t="s">
        <v>82</v>
      </c>
      <c r="E103" s="12" t="s">
        <v>507</v>
      </c>
      <c r="F103" s="10" t="s">
        <v>508</v>
      </c>
      <c r="G103" s="37">
        <f>H103+I103</f>
        <v>7564600</v>
      </c>
      <c r="H103" s="37">
        <f>7602100-H104</f>
        <v>7564600</v>
      </c>
      <c r="I103" s="37"/>
      <c r="J103" s="37"/>
    </row>
    <row r="104" spans="1:11" s="35" customFormat="1" ht="163.5" customHeight="1">
      <c r="A104" s="128"/>
      <c r="B104" s="129"/>
      <c r="C104" s="114"/>
      <c r="D104" s="111"/>
      <c r="E104" s="10" t="s">
        <v>514</v>
      </c>
      <c r="F104" s="31" t="s">
        <v>448</v>
      </c>
      <c r="G104" s="37">
        <f t="shared" si="2"/>
        <v>37500</v>
      </c>
      <c r="H104" s="37">
        <v>37500</v>
      </c>
      <c r="I104" s="38"/>
      <c r="J104" s="38"/>
      <c r="K104" s="83"/>
    </row>
    <row r="105" spans="1:11" s="3" customFormat="1" ht="138.75" customHeight="1">
      <c r="A105" s="11" t="s">
        <v>400</v>
      </c>
      <c r="B105" s="42">
        <v>2111</v>
      </c>
      <c r="C105" s="9" t="s">
        <v>413</v>
      </c>
      <c r="D105" s="10" t="s">
        <v>412</v>
      </c>
      <c r="E105" s="12" t="s">
        <v>507</v>
      </c>
      <c r="F105" s="10" t="s">
        <v>508</v>
      </c>
      <c r="G105" s="37">
        <f t="shared" si="2"/>
        <v>2716000</v>
      </c>
      <c r="H105" s="37">
        <v>2716000</v>
      </c>
      <c r="I105" s="37"/>
      <c r="J105" s="37"/>
      <c r="K105" s="80"/>
    </row>
    <row r="106" spans="1:11" s="3" customFormat="1" ht="139.5" customHeight="1" hidden="1">
      <c r="A106" s="11" t="s">
        <v>350</v>
      </c>
      <c r="B106" s="42" t="s">
        <v>351</v>
      </c>
      <c r="C106" s="42" t="s">
        <v>278</v>
      </c>
      <c r="D106" s="10" t="s">
        <v>354</v>
      </c>
      <c r="E106" s="12" t="s">
        <v>507</v>
      </c>
      <c r="F106" s="10" t="s">
        <v>378</v>
      </c>
      <c r="G106" s="37">
        <f t="shared" si="2"/>
        <v>0</v>
      </c>
      <c r="H106" s="37"/>
      <c r="I106" s="37"/>
      <c r="J106" s="37"/>
      <c r="K106" s="80"/>
    </row>
    <row r="107" spans="1:11" s="3" customFormat="1" ht="154.5" customHeight="1">
      <c r="A107" s="11" t="s">
        <v>352</v>
      </c>
      <c r="B107" s="42" t="s">
        <v>353</v>
      </c>
      <c r="C107" s="42" t="s">
        <v>278</v>
      </c>
      <c r="D107" s="10" t="s">
        <v>355</v>
      </c>
      <c r="E107" s="12" t="s">
        <v>507</v>
      </c>
      <c r="F107" s="10" t="s">
        <v>508</v>
      </c>
      <c r="G107" s="37">
        <f t="shared" si="2"/>
        <v>3049300</v>
      </c>
      <c r="H107" s="37">
        <v>3049300</v>
      </c>
      <c r="I107" s="37"/>
      <c r="J107" s="37"/>
      <c r="K107" s="80"/>
    </row>
    <row r="108" spans="1:11" s="3" customFormat="1" ht="135" customHeight="1">
      <c r="A108" s="119" t="s">
        <v>280</v>
      </c>
      <c r="B108" s="117" t="s">
        <v>277</v>
      </c>
      <c r="C108" s="117" t="s">
        <v>278</v>
      </c>
      <c r="D108" s="126" t="s">
        <v>279</v>
      </c>
      <c r="E108" s="12" t="s">
        <v>507</v>
      </c>
      <c r="F108" s="10" t="s">
        <v>508</v>
      </c>
      <c r="G108" s="37">
        <f t="shared" si="2"/>
        <v>41427900</v>
      </c>
      <c r="H108" s="37">
        <f>22283800-H109</f>
        <v>21690400</v>
      </c>
      <c r="I108" s="37">
        <v>19737500</v>
      </c>
      <c r="J108" s="37">
        <v>19737500</v>
      </c>
      <c r="K108" s="80"/>
    </row>
    <row r="109" spans="1:11" s="35" customFormat="1" ht="160.5" customHeight="1">
      <c r="A109" s="120"/>
      <c r="B109" s="118"/>
      <c r="C109" s="118"/>
      <c r="D109" s="127"/>
      <c r="E109" s="10" t="s">
        <v>514</v>
      </c>
      <c r="F109" s="31" t="s">
        <v>448</v>
      </c>
      <c r="G109" s="37">
        <f t="shared" si="2"/>
        <v>593400</v>
      </c>
      <c r="H109" s="37">
        <v>593400</v>
      </c>
      <c r="I109" s="38"/>
      <c r="J109" s="38"/>
      <c r="K109" s="83"/>
    </row>
    <row r="110" spans="1:11" s="35" customFormat="1" ht="150.75" customHeight="1">
      <c r="A110" s="69" t="s">
        <v>470</v>
      </c>
      <c r="B110" s="68">
        <v>7322</v>
      </c>
      <c r="C110" s="69" t="s">
        <v>62</v>
      </c>
      <c r="D110" s="70" t="s">
        <v>221</v>
      </c>
      <c r="E110" s="12" t="s">
        <v>507</v>
      </c>
      <c r="F110" s="10" t="s">
        <v>508</v>
      </c>
      <c r="G110" s="37">
        <f t="shared" si="2"/>
        <v>20000000</v>
      </c>
      <c r="H110" s="37"/>
      <c r="I110" s="37">
        <v>20000000</v>
      </c>
      <c r="J110" s="37">
        <v>20000000</v>
      </c>
      <c r="K110" s="83"/>
    </row>
    <row r="111" spans="1:11" s="35" customFormat="1" ht="192" customHeight="1" hidden="1">
      <c r="A111" s="69" t="s">
        <v>454</v>
      </c>
      <c r="B111" s="68">
        <v>7361</v>
      </c>
      <c r="C111" s="69" t="s">
        <v>4</v>
      </c>
      <c r="D111" s="70" t="s">
        <v>309</v>
      </c>
      <c r="E111" s="12" t="s">
        <v>497</v>
      </c>
      <c r="F111" s="10" t="s">
        <v>528</v>
      </c>
      <c r="G111" s="37">
        <f t="shared" si="2"/>
        <v>0</v>
      </c>
      <c r="H111" s="37"/>
      <c r="I111" s="37"/>
      <c r="J111" s="37"/>
      <c r="K111" s="83"/>
    </row>
    <row r="112" spans="1:11" s="3" customFormat="1" ht="166.5" customHeight="1" hidden="1">
      <c r="A112" s="9" t="s">
        <v>293</v>
      </c>
      <c r="B112" s="40" t="s">
        <v>291</v>
      </c>
      <c r="C112" s="40" t="s">
        <v>4</v>
      </c>
      <c r="D112" s="10" t="s">
        <v>292</v>
      </c>
      <c r="E112" s="12" t="s">
        <v>507</v>
      </c>
      <c r="F112" s="10" t="s">
        <v>508</v>
      </c>
      <c r="G112" s="37">
        <f t="shared" si="2"/>
        <v>0</v>
      </c>
      <c r="H112" s="37"/>
      <c r="I112" s="37"/>
      <c r="J112" s="37"/>
      <c r="K112" s="80"/>
    </row>
    <row r="113" spans="1:10" ht="153.75" customHeight="1">
      <c r="A113" s="9" t="s">
        <v>145</v>
      </c>
      <c r="B113" s="40" t="s">
        <v>83</v>
      </c>
      <c r="C113" s="40" t="s">
        <v>25</v>
      </c>
      <c r="D113" s="10" t="s">
        <v>53</v>
      </c>
      <c r="E113" s="10" t="s">
        <v>498</v>
      </c>
      <c r="F113" s="10" t="s">
        <v>536</v>
      </c>
      <c r="G113" s="37">
        <f t="shared" si="2"/>
        <v>8558470</v>
      </c>
      <c r="H113" s="37">
        <v>121500</v>
      </c>
      <c r="I113" s="37">
        <v>8436970</v>
      </c>
      <c r="J113" s="37">
        <v>8436970</v>
      </c>
    </row>
    <row r="114" spans="1:10" ht="183" customHeight="1">
      <c r="A114" s="9" t="s">
        <v>347</v>
      </c>
      <c r="B114" s="40" t="s">
        <v>348</v>
      </c>
      <c r="C114" s="40" t="s">
        <v>13</v>
      </c>
      <c r="D114" s="10" t="s">
        <v>349</v>
      </c>
      <c r="E114" s="10" t="s">
        <v>498</v>
      </c>
      <c r="F114" s="10" t="s">
        <v>536</v>
      </c>
      <c r="G114" s="37">
        <f t="shared" si="2"/>
        <v>630000</v>
      </c>
      <c r="H114" s="37"/>
      <c r="I114" s="37">
        <v>630000</v>
      </c>
      <c r="J114" s="37"/>
    </row>
    <row r="115" spans="1:10" ht="177" customHeight="1" hidden="1">
      <c r="A115" s="9" t="s">
        <v>323</v>
      </c>
      <c r="B115" s="40" t="s">
        <v>79</v>
      </c>
      <c r="C115" s="40" t="s">
        <v>12</v>
      </c>
      <c r="D115" s="10" t="s">
        <v>80</v>
      </c>
      <c r="E115" s="12" t="s">
        <v>438</v>
      </c>
      <c r="F115" s="10" t="s">
        <v>371</v>
      </c>
      <c r="G115" s="37">
        <f t="shared" si="2"/>
        <v>0</v>
      </c>
      <c r="H115" s="74"/>
      <c r="I115" s="74"/>
      <c r="J115" s="37"/>
    </row>
    <row r="116" spans="1:10" ht="158.25" customHeight="1" hidden="1">
      <c r="A116" s="9" t="s">
        <v>317</v>
      </c>
      <c r="B116" s="40" t="s">
        <v>77</v>
      </c>
      <c r="C116" s="40" t="s">
        <v>318</v>
      </c>
      <c r="D116" s="50" t="s">
        <v>78</v>
      </c>
      <c r="E116" s="12" t="s">
        <v>507</v>
      </c>
      <c r="F116" s="10" t="s">
        <v>508</v>
      </c>
      <c r="G116" s="37">
        <f t="shared" si="2"/>
        <v>0</v>
      </c>
      <c r="H116" s="37"/>
      <c r="I116" s="37"/>
      <c r="J116" s="37"/>
    </row>
    <row r="117" spans="1:11" s="2" customFormat="1" ht="114" customHeight="1">
      <c r="A117" s="16"/>
      <c r="B117" s="41"/>
      <c r="C117" s="41"/>
      <c r="D117" s="17" t="s">
        <v>146</v>
      </c>
      <c r="E117" s="17"/>
      <c r="F117" s="33"/>
      <c r="G117" s="36">
        <f>SUM(G118:G137)</f>
        <v>103357138</v>
      </c>
      <c r="H117" s="36">
        <f>SUM(H118:H137)</f>
        <v>103312138</v>
      </c>
      <c r="I117" s="36">
        <f>SUM(I118:I137)</f>
        <v>45000</v>
      </c>
      <c r="J117" s="36">
        <f>SUM(J118:J137)</f>
        <v>45000</v>
      </c>
      <c r="K117" s="85"/>
    </row>
    <row r="118" spans="1:10" ht="175.5" customHeight="1">
      <c r="A118" s="9" t="s">
        <v>147</v>
      </c>
      <c r="B118" s="40" t="s">
        <v>70</v>
      </c>
      <c r="C118" s="40" t="s">
        <v>2</v>
      </c>
      <c r="D118" s="10" t="s">
        <v>71</v>
      </c>
      <c r="E118" s="10" t="s">
        <v>520</v>
      </c>
      <c r="F118" s="31" t="s">
        <v>370</v>
      </c>
      <c r="G118" s="37">
        <f aca="true" t="shared" si="3" ref="G118:G137">H118+I118</f>
        <v>50000</v>
      </c>
      <c r="H118" s="37">
        <v>50000</v>
      </c>
      <c r="I118" s="37"/>
      <c r="J118" s="37"/>
    </row>
    <row r="119" spans="1:11" s="26" customFormat="1" ht="154.5" customHeight="1">
      <c r="A119" s="9" t="s">
        <v>148</v>
      </c>
      <c r="B119" s="40" t="s">
        <v>39</v>
      </c>
      <c r="C119" s="40">
        <v>1030</v>
      </c>
      <c r="D119" s="10" t="s">
        <v>95</v>
      </c>
      <c r="E119" s="10" t="s">
        <v>502</v>
      </c>
      <c r="F119" s="31" t="s">
        <v>372</v>
      </c>
      <c r="G119" s="37">
        <f t="shared" si="3"/>
        <v>604900</v>
      </c>
      <c r="H119" s="37">
        <v>604900</v>
      </c>
      <c r="I119" s="37"/>
      <c r="J119" s="37"/>
      <c r="K119" s="88"/>
    </row>
    <row r="120" spans="1:11" s="3" customFormat="1" ht="159" customHeight="1">
      <c r="A120" s="9" t="s">
        <v>149</v>
      </c>
      <c r="B120" s="40" t="s">
        <v>96</v>
      </c>
      <c r="C120" s="40">
        <v>1070</v>
      </c>
      <c r="D120" s="10" t="s">
        <v>49</v>
      </c>
      <c r="E120" s="10" t="s">
        <v>502</v>
      </c>
      <c r="F120" s="31" t="s">
        <v>372</v>
      </c>
      <c r="G120" s="37">
        <f t="shared" si="3"/>
        <v>1150000</v>
      </c>
      <c r="H120" s="37">
        <v>1150000</v>
      </c>
      <c r="I120" s="37"/>
      <c r="J120" s="37"/>
      <c r="K120" s="80"/>
    </row>
    <row r="121" spans="1:11" s="3" customFormat="1" ht="189.75" customHeight="1">
      <c r="A121" s="9" t="s">
        <v>150</v>
      </c>
      <c r="B121" s="40" t="s">
        <v>40</v>
      </c>
      <c r="C121" s="40" t="s">
        <v>19</v>
      </c>
      <c r="D121" s="10" t="s">
        <v>35</v>
      </c>
      <c r="E121" s="10" t="s">
        <v>502</v>
      </c>
      <c r="F121" s="31" t="s">
        <v>372</v>
      </c>
      <c r="G121" s="37">
        <f t="shared" si="3"/>
        <v>19700200</v>
      </c>
      <c r="H121" s="37">
        <v>19700200</v>
      </c>
      <c r="I121" s="37"/>
      <c r="J121" s="37"/>
      <c r="K121" s="80"/>
    </row>
    <row r="122" spans="1:11" s="3" customFormat="1" ht="197.25" customHeight="1">
      <c r="A122" s="9" t="s">
        <v>151</v>
      </c>
      <c r="B122" s="40" t="s">
        <v>59</v>
      </c>
      <c r="C122" s="40" t="s">
        <v>19</v>
      </c>
      <c r="D122" s="10" t="s">
        <v>69</v>
      </c>
      <c r="E122" s="10" t="s">
        <v>502</v>
      </c>
      <c r="F122" s="31" t="s">
        <v>372</v>
      </c>
      <c r="G122" s="37">
        <f t="shared" si="3"/>
        <v>1500000</v>
      </c>
      <c r="H122" s="37">
        <v>1500000</v>
      </c>
      <c r="I122" s="37"/>
      <c r="J122" s="37"/>
      <c r="K122" s="80"/>
    </row>
    <row r="123" spans="1:11" s="3" customFormat="1" ht="165" customHeight="1">
      <c r="A123" s="9" t="s">
        <v>152</v>
      </c>
      <c r="B123" s="40" t="s">
        <v>72</v>
      </c>
      <c r="C123" s="40" t="s">
        <v>19</v>
      </c>
      <c r="D123" s="10" t="s">
        <v>22</v>
      </c>
      <c r="E123" s="10" t="s">
        <v>502</v>
      </c>
      <c r="F123" s="31" t="s">
        <v>372</v>
      </c>
      <c r="G123" s="37">
        <f t="shared" si="3"/>
        <v>37333000</v>
      </c>
      <c r="H123" s="37">
        <v>37333000</v>
      </c>
      <c r="I123" s="37"/>
      <c r="J123" s="37"/>
      <c r="K123" s="80"/>
    </row>
    <row r="124" spans="1:11" s="3" customFormat="1" ht="214.5" customHeight="1" hidden="1">
      <c r="A124" s="9" t="s">
        <v>153</v>
      </c>
      <c r="B124" s="40" t="s">
        <v>41</v>
      </c>
      <c r="C124" s="40" t="s">
        <v>34</v>
      </c>
      <c r="D124" s="10" t="s">
        <v>51</v>
      </c>
      <c r="E124" s="10" t="s">
        <v>424</v>
      </c>
      <c r="F124" s="31" t="s">
        <v>372</v>
      </c>
      <c r="G124" s="37">
        <f t="shared" si="3"/>
        <v>0</v>
      </c>
      <c r="H124" s="37"/>
      <c r="I124" s="37"/>
      <c r="J124" s="37"/>
      <c r="K124" s="80"/>
    </row>
    <row r="125" spans="1:11" s="3" customFormat="1" ht="285" customHeight="1">
      <c r="A125" s="9" t="s">
        <v>336</v>
      </c>
      <c r="B125" s="40" t="s">
        <v>339</v>
      </c>
      <c r="C125" s="40" t="s">
        <v>36</v>
      </c>
      <c r="D125" s="10" t="s">
        <v>338</v>
      </c>
      <c r="E125" s="10" t="s">
        <v>502</v>
      </c>
      <c r="F125" s="31" t="s">
        <v>372</v>
      </c>
      <c r="G125" s="37">
        <f t="shared" si="3"/>
        <v>2500000</v>
      </c>
      <c r="H125" s="37">
        <v>2500000</v>
      </c>
      <c r="I125" s="37"/>
      <c r="J125" s="37"/>
      <c r="K125" s="80"/>
    </row>
    <row r="126" spans="1:10" ht="211.5" customHeight="1">
      <c r="A126" s="121" t="s">
        <v>154</v>
      </c>
      <c r="B126" s="116" t="s">
        <v>97</v>
      </c>
      <c r="C126" s="116" t="s">
        <v>3</v>
      </c>
      <c r="D126" s="115" t="s">
        <v>271</v>
      </c>
      <c r="E126" s="10" t="s">
        <v>502</v>
      </c>
      <c r="F126" s="31" t="s">
        <v>372</v>
      </c>
      <c r="G126" s="37">
        <f t="shared" si="3"/>
        <v>2096790</v>
      </c>
      <c r="H126" s="37">
        <v>2096790</v>
      </c>
      <c r="I126" s="37"/>
      <c r="J126" s="37"/>
    </row>
    <row r="127" spans="1:10" ht="266.25" customHeight="1">
      <c r="A127" s="121"/>
      <c r="B127" s="116"/>
      <c r="C127" s="116"/>
      <c r="D127" s="115"/>
      <c r="E127" s="10" t="s">
        <v>514</v>
      </c>
      <c r="F127" s="31" t="s">
        <v>448</v>
      </c>
      <c r="G127" s="37">
        <f t="shared" si="3"/>
        <v>116730</v>
      </c>
      <c r="H127" s="37">
        <v>116730</v>
      </c>
      <c r="I127" s="37"/>
      <c r="J127" s="37"/>
    </row>
    <row r="128" spans="1:11" s="3" customFormat="1" ht="187.5" customHeight="1">
      <c r="A128" s="122" t="s">
        <v>251</v>
      </c>
      <c r="B128" s="114" t="s">
        <v>276</v>
      </c>
      <c r="C128" s="114" t="s">
        <v>21</v>
      </c>
      <c r="D128" s="111" t="s">
        <v>20</v>
      </c>
      <c r="E128" s="10" t="s">
        <v>502</v>
      </c>
      <c r="F128" s="31" t="s">
        <v>372</v>
      </c>
      <c r="G128" s="37">
        <f t="shared" si="3"/>
        <v>1091060</v>
      </c>
      <c r="H128" s="37">
        <v>1091060</v>
      </c>
      <c r="I128" s="37"/>
      <c r="J128" s="37"/>
      <c r="K128" s="80"/>
    </row>
    <row r="129" spans="1:11" s="3" customFormat="1" ht="178.5" customHeight="1">
      <c r="A129" s="122"/>
      <c r="B129" s="114"/>
      <c r="C129" s="114"/>
      <c r="D129" s="111"/>
      <c r="E129" s="10" t="s">
        <v>514</v>
      </c>
      <c r="F129" s="31" t="s">
        <v>448</v>
      </c>
      <c r="G129" s="37">
        <f t="shared" si="3"/>
        <v>998900</v>
      </c>
      <c r="H129" s="37">
        <v>998900</v>
      </c>
      <c r="I129" s="37"/>
      <c r="J129" s="37"/>
      <c r="K129" s="80"/>
    </row>
    <row r="130" spans="1:11" s="3" customFormat="1" ht="199.5" customHeight="1">
      <c r="A130" s="9" t="s">
        <v>252</v>
      </c>
      <c r="B130" s="40" t="s">
        <v>254</v>
      </c>
      <c r="C130" s="40" t="s">
        <v>21</v>
      </c>
      <c r="D130" s="10" t="s">
        <v>253</v>
      </c>
      <c r="E130" s="10" t="s">
        <v>502</v>
      </c>
      <c r="F130" s="31" t="s">
        <v>372</v>
      </c>
      <c r="G130" s="37">
        <f t="shared" si="3"/>
        <v>2050688</v>
      </c>
      <c r="H130" s="37">
        <v>2050688</v>
      </c>
      <c r="I130" s="37"/>
      <c r="J130" s="37"/>
      <c r="K130" s="80"/>
    </row>
    <row r="131" spans="1:11" s="14" customFormat="1" ht="132.75">
      <c r="A131" s="9" t="s">
        <v>155</v>
      </c>
      <c r="B131" s="40" t="s">
        <v>60</v>
      </c>
      <c r="C131" s="40" t="s">
        <v>6</v>
      </c>
      <c r="D131" s="10" t="s">
        <v>98</v>
      </c>
      <c r="E131" s="10" t="s">
        <v>502</v>
      </c>
      <c r="F131" s="31" t="s">
        <v>372</v>
      </c>
      <c r="G131" s="37">
        <f t="shared" si="3"/>
        <v>92000</v>
      </c>
      <c r="H131" s="37">
        <v>92000</v>
      </c>
      <c r="I131" s="37"/>
      <c r="J131" s="37"/>
      <c r="K131" s="83"/>
    </row>
    <row r="132" spans="1:11" s="14" customFormat="1" ht="175.5" customHeight="1">
      <c r="A132" s="9" t="s">
        <v>255</v>
      </c>
      <c r="B132" s="40" t="s">
        <v>256</v>
      </c>
      <c r="C132" s="40" t="s">
        <v>30</v>
      </c>
      <c r="D132" s="10" t="s">
        <v>50</v>
      </c>
      <c r="E132" s="12" t="s">
        <v>535</v>
      </c>
      <c r="F132" s="10" t="s">
        <v>503</v>
      </c>
      <c r="G132" s="37">
        <f t="shared" si="3"/>
        <v>50000</v>
      </c>
      <c r="H132" s="37">
        <v>50000</v>
      </c>
      <c r="I132" s="37"/>
      <c r="J132" s="37"/>
      <c r="K132" s="83"/>
    </row>
    <row r="133" spans="1:11" s="27" customFormat="1" ht="181.5" customHeight="1">
      <c r="A133" s="103" t="s">
        <v>257</v>
      </c>
      <c r="B133" s="106" t="s">
        <v>242</v>
      </c>
      <c r="C133" s="106" t="s">
        <v>6</v>
      </c>
      <c r="D133" s="100" t="s">
        <v>243</v>
      </c>
      <c r="E133" s="10" t="s">
        <v>502</v>
      </c>
      <c r="F133" s="31" t="s">
        <v>372</v>
      </c>
      <c r="G133" s="37">
        <f t="shared" si="3"/>
        <v>8105881</v>
      </c>
      <c r="H133" s="37">
        <v>8060881</v>
      </c>
      <c r="I133" s="37">
        <v>45000</v>
      </c>
      <c r="J133" s="37">
        <v>45000</v>
      </c>
      <c r="K133" s="89"/>
    </row>
    <row r="134" spans="1:11" s="27" customFormat="1" ht="164.25" customHeight="1">
      <c r="A134" s="104"/>
      <c r="B134" s="107"/>
      <c r="C134" s="107"/>
      <c r="D134" s="144"/>
      <c r="E134" s="10" t="s">
        <v>514</v>
      </c>
      <c r="F134" s="31" t="s">
        <v>448</v>
      </c>
      <c r="G134" s="37">
        <f t="shared" si="3"/>
        <v>24116989</v>
      </c>
      <c r="H134" s="37">
        <v>24116989</v>
      </c>
      <c r="I134" s="37"/>
      <c r="J134" s="37"/>
      <c r="K134" s="89"/>
    </row>
    <row r="135" spans="1:11" s="14" customFormat="1" ht="135.75" customHeight="1">
      <c r="A135" s="105"/>
      <c r="B135" s="108"/>
      <c r="C135" s="108"/>
      <c r="D135" s="101"/>
      <c r="E135" s="12" t="s">
        <v>506</v>
      </c>
      <c r="F135" s="31" t="s">
        <v>505</v>
      </c>
      <c r="G135" s="37">
        <f t="shared" si="3"/>
        <v>300000</v>
      </c>
      <c r="H135" s="37">
        <v>300000</v>
      </c>
      <c r="I135" s="37"/>
      <c r="J135" s="37"/>
      <c r="K135" s="83"/>
    </row>
    <row r="136" spans="1:11" s="3" customFormat="1" ht="138.75" customHeight="1">
      <c r="A136" s="122" t="s">
        <v>156</v>
      </c>
      <c r="B136" s="114" t="s">
        <v>77</v>
      </c>
      <c r="C136" s="114" t="s">
        <v>26</v>
      </c>
      <c r="D136" s="111" t="s">
        <v>78</v>
      </c>
      <c r="E136" s="10" t="s">
        <v>502</v>
      </c>
      <c r="F136" s="31" t="s">
        <v>372</v>
      </c>
      <c r="G136" s="37">
        <f t="shared" si="3"/>
        <v>78000</v>
      </c>
      <c r="H136" s="37">
        <v>78000</v>
      </c>
      <c r="I136" s="37"/>
      <c r="J136" s="37"/>
      <c r="K136" s="80"/>
    </row>
    <row r="137" spans="1:11" s="3" customFormat="1" ht="173.25" customHeight="1">
      <c r="A137" s="122"/>
      <c r="B137" s="114"/>
      <c r="C137" s="114"/>
      <c r="D137" s="111"/>
      <c r="E137" s="10" t="s">
        <v>514</v>
      </c>
      <c r="F137" s="31" t="s">
        <v>448</v>
      </c>
      <c r="G137" s="37">
        <f t="shared" si="3"/>
        <v>1422000</v>
      </c>
      <c r="H137" s="37">
        <v>1422000</v>
      </c>
      <c r="I137" s="37"/>
      <c r="J137" s="37"/>
      <c r="K137" s="80"/>
    </row>
    <row r="138" spans="1:11" s="2" customFormat="1" ht="93" customHeight="1">
      <c r="A138" s="16"/>
      <c r="B138" s="41"/>
      <c r="C138" s="41"/>
      <c r="D138" s="17" t="s">
        <v>423</v>
      </c>
      <c r="E138" s="17"/>
      <c r="F138" s="33"/>
      <c r="G138" s="36">
        <f>SUM(G139:G141)</f>
        <v>117380</v>
      </c>
      <c r="H138" s="36">
        <f>SUM(H139:H141)</f>
        <v>96240</v>
      </c>
      <c r="I138" s="36">
        <f>SUM(I139:I141)</f>
        <v>21140</v>
      </c>
      <c r="J138" s="36">
        <f>SUM(J139:J141)</f>
        <v>21140</v>
      </c>
      <c r="K138" s="85"/>
    </row>
    <row r="139" spans="1:11" s="2" customFormat="1" ht="247.5" customHeight="1">
      <c r="A139" s="9" t="s">
        <v>364</v>
      </c>
      <c r="B139" s="40" t="s">
        <v>365</v>
      </c>
      <c r="C139" s="40" t="s">
        <v>7</v>
      </c>
      <c r="D139" s="10" t="s">
        <v>366</v>
      </c>
      <c r="E139" s="10" t="s">
        <v>488</v>
      </c>
      <c r="F139" s="31" t="s">
        <v>426</v>
      </c>
      <c r="G139" s="37">
        <f>H139+I139</f>
        <v>21140</v>
      </c>
      <c r="H139" s="37"/>
      <c r="I139" s="37">
        <v>21140</v>
      </c>
      <c r="J139" s="37">
        <v>21140</v>
      </c>
      <c r="K139" s="85"/>
    </row>
    <row r="140" spans="1:11" s="3" customFormat="1" ht="192" customHeight="1">
      <c r="A140" s="9" t="s">
        <v>157</v>
      </c>
      <c r="B140" s="40" t="s">
        <v>54</v>
      </c>
      <c r="C140" s="40" t="s">
        <v>7</v>
      </c>
      <c r="D140" s="10" t="s">
        <v>52</v>
      </c>
      <c r="E140" s="10" t="s">
        <v>488</v>
      </c>
      <c r="F140" s="31" t="s">
        <v>426</v>
      </c>
      <c r="G140" s="37">
        <f>H140+I140</f>
        <v>96240</v>
      </c>
      <c r="H140" s="37">
        <v>96240</v>
      </c>
      <c r="I140" s="37"/>
      <c r="J140" s="37"/>
      <c r="K140" s="80"/>
    </row>
    <row r="141" spans="1:11" s="3" customFormat="1" ht="309.75" hidden="1">
      <c r="A141" s="9" t="s">
        <v>483</v>
      </c>
      <c r="B141" s="40">
        <v>6083</v>
      </c>
      <c r="C141" s="9" t="s">
        <v>23</v>
      </c>
      <c r="D141" s="10" t="s">
        <v>484</v>
      </c>
      <c r="E141" s="10" t="s">
        <v>488</v>
      </c>
      <c r="F141" s="31" t="s">
        <v>426</v>
      </c>
      <c r="G141" s="37">
        <f>H141+I141</f>
        <v>0</v>
      </c>
      <c r="H141" s="37"/>
      <c r="I141" s="37"/>
      <c r="J141" s="37"/>
      <c r="K141" s="80"/>
    </row>
    <row r="142" spans="1:11" s="2" customFormat="1" ht="99.75" customHeight="1">
      <c r="A142" s="16"/>
      <c r="B142" s="41"/>
      <c r="C142" s="41"/>
      <c r="D142" s="17" t="s">
        <v>387</v>
      </c>
      <c r="E142" s="17"/>
      <c r="F142" s="33"/>
      <c r="G142" s="36">
        <f>SUM(G143:G150)</f>
        <v>4103000</v>
      </c>
      <c r="H142" s="36">
        <f>SUM(H143:H150)</f>
        <v>1418000</v>
      </c>
      <c r="I142" s="36">
        <f>SUM(I143:I150)</f>
        <v>2685000</v>
      </c>
      <c r="J142" s="36">
        <f>SUM(J143:J150)</f>
        <v>2685000</v>
      </c>
      <c r="K142" s="85"/>
    </row>
    <row r="143" spans="1:10" ht="188.25" customHeight="1">
      <c r="A143" s="9" t="s">
        <v>158</v>
      </c>
      <c r="B143" s="40" t="s">
        <v>70</v>
      </c>
      <c r="C143" s="40" t="s">
        <v>2</v>
      </c>
      <c r="D143" s="10" t="s">
        <v>71</v>
      </c>
      <c r="E143" s="10" t="s">
        <v>520</v>
      </c>
      <c r="F143" s="31" t="s">
        <v>370</v>
      </c>
      <c r="G143" s="37">
        <f aca="true" t="shared" si="4" ref="G143:G149">H143+I143</f>
        <v>30000</v>
      </c>
      <c r="H143" s="37">
        <v>30000</v>
      </c>
      <c r="I143" s="37"/>
      <c r="J143" s="37"/>
    </row>
    <row r="144" spans="1:10" ht="147" customHeight="1">
      <c r="A144" s="9" t="s">
        <v>159</v>
      </c>
      <c r="B144" s="40" t="s">
        <v>86</v>
      </c>
      <c r="C144" s="40" t="s">
        <v>32</v>
      </c>
      <c r="D144" s="10" t="s">
        <v>447</v>
      </c>
      <c r="E144" s="10" t="s">
        <v>529</v>
      </c>
      <c r="F144" s="10" t="s">
        <v>382</v>
      </c>
      <c r="G144" s="37">
        <f t="shared" si="4"/>
        <v>53000</v>
      </c>
      <c r="H144" s="37">
        <v>53000</v>
      </c>
      <c r="I144" s="37"/>
      <c r="J144" s="37"/>
    </row>
    <row r="145" spans="1:10" ht="150.75" customHeight="1">
      <c r="A145" s="9" t="s">
        <v>160</v>
      </c>
      <c r="B145" s="40" t="s">
        <v>55</v>
      </c>
      <c r="C145" s="40" t="s">
        <v>31</v>
      </c>
      <c r="D145" s="10" t="s">
        <v>85</v>
      </c>
      <c r="E145" s="10" t="s">
        <v>529</v>
      </c>
      <c r="F145" s="10" t="s">
        <v>382</v>
      </c>
      <c r="G145" s="37">
        <f t="shared" si="4"/>
        <v>390000</v>
      </c>
      <c r="H145" s="37">
        <v>195000</v>
      </c>
      <c r="I145" s="37">
        <v>195000</v>
      </c>
      <c r="J145" s="37">
        <v>195000</v>
      </c>
    </row>
    <row r="146" spans="1:11" s="3" customFormat="1" ht="153" customHeight="1">
      <c r="A146" s="9" t="s">
        <v>455</v>
      </c>
      <c r="B146" s="40">
        <v>4060</v>
      </c>
      <c r="C146" s="40" t="s">
        <v>284</v>
      </c>
      <c r="D146" s="10" t="s">
        <v>285</v>
      </c>
      <c r="E146" s="10" t="s">
        <v>529</v>
      </c>
      <c r="F146" s="10" t="s">
        <v>382</v>
      </c>
      <c r="G146" s="37">
        <f t="shared" si="4"/>
        <v>80000</v>
      </c>
      <c r="H146" s="37">
        <v>40000</v>
      </c>
      <c r="I146" s="37">
        <v>40000</v>
      </c>
      <c r="J146" s="37">
        <v>40000</v>
      </c>
      <c r="K146" s="80"/>
    </row>
    <row r="147" spans="1:11" s="3" customFormat="1" ht="162.75" customHeight="1">
      <c r="A147" s="9" t="s">
        <v>247</v>
      </c>
      <c r="B147" s="40" t="s">
        <v>244</v>
      </c>
      <c r="C147" s="40" t="s">
        <v>9</v>
      </c>
      <c r="D147" s="10" t="s">
        <v>245</v>
      </c>
      <c r="E147" s="10" t="s">
        <v>529</v>
      </c>
      <c r="F147" s="10" t="s">
        <v>382</v>
      </c>
      <c r="G147" s="37">
        <f t="shared" si="4"/>
        <v>1100000</v>
      </c>
      <c r="H147" s="37">
        <v>1100000</v>
      </c>
      <c r="I147" s="37"/>
      <c r="J147" s="37"/>
      <c r="K147" s="80"/>
    </row>
    <row r="148" spans="1:11" s="3" customFormat="1" ht="132.75">
      <c r="A148" s="9" t="s">
        <v>492</v>
      </c>
      <c r="B148" s="40">
        <v>7324</v>
      </c>
      <c r="C148" s="9" t="s">
        <v>62</v>
      </c>
      <c r="D148" s="10" t="s">
        <v>538</v>
      </c>
      <c r="E148" s="10" t="s">
        <v>529</v>
      </c>
      <c r="F148" s="10" t="s">
        <v>382</v>
      </c>
      <c r="G148" s="37">
        <f t="shared" si="4"/>
        <v>950000</v>
      </c>
      <c r="H148" s="37"/>
      <c r="I148" s="37">
        <v>950000</v>
      </c>
      <c r="J148" s="37">
        <v>950000</v>
      </c>
      <c r="K148" s="80"/>
    </row>
    <row r="149" spans="1:10" ht="132.75">
      <c r="A149" s="9" t="s">
        <v>161</v>
      </c>
      <c r="B149" s="40" t="s">
        <v>83</v>
      </c>
      <c r="C149" s="40" t="s">
        <v>25</v>
      </c>
      <c r="D149" s="10" t="s">
        <v>53</v>
      </c>
      <c r="E149" s="10" t="s">
        <v>498</v>
      </c>
      <c r="F149" s="10" t="s">
        <v>536</v>
      </c>
      <c r="G149" s="37">
        <f t="shared" si="4"/>
        <v>1500000</v>
      </c>
      <c r="H149" s="37"/>
      <c r="I149" s="37">
        <v>1500000</v>
      </c>
      <c r="J149" s="37">
        <v>1500000</v>
      </c>
    </row>
    <row r="150" spans="1:10" ht="132.75" hidden="1">
      <c r="A150" s="9" t="s">
        <v>402</v>
      </c>
      <c r="B150" s="40">
        <v>8340</v>
      </c>
      <c r="C150" s="40" t="s">
        <v>12</v>
      </c>
      <c r="D150" s="10" t="s">
        <v>80</v>
      </c>
      <c r="E150" s="12" t="s">
        <v>512</v>
      </c>
      <c r="F150" s="10" t="s">
        <v>371</v>
      </c>
      <c r="G150" s="37">
        <f>H150+I150</f>
        <v>0</v>
      </c>
      <c r="H150" s="37"/>
      <c r="I150" s="37"/>
      <c r="J150" s="37"/>
    </row>
    <row r="151" spans="1:11" s="2" customFormat="1" ht="88.5" customHeight="1">
      <c r="A151" s="16"/>
      <c r="B151" s="41"/>
      <c r="C151" s="41"/>
      <c r="D151" s="17" t="s">
        <v>162</v>
      </c>
      <c r="E151" s="17"/>
      <c r="F151" s="33"/>
      <c r="G151" s="36">
        <f>SUM(G152:G188)</f>
        <v>388421037</v>
      </c>
      <c r="H151" s="36">
        <f>SUM(H152:H188)</f>
        <v>233802036</v>
      </c>
      <c r="I151" s="36">
        <f>SUM(I152:I188)</f>
        <v>154619001</v>
      </c>
      <c r="J151" s="36">
        <f>SUM(J152:J188)</f>
        <v>147935923</v>
      </c>
      <c r="K151" s="85"/>
    </row>
    <row r="152" spans="1:10" ht="135.75" customHeight="1">
      <c r="A152" s="9" t="s">
        <v>163</v>
      </c>
      <c r="B152" s="40" t="s">
        <v>70</v>
      </c>
      <c r="C152" s="40" t="s">
        <v>2</v>
      </c>
      <c r="D152" s="10" t="s">
        <v>71</v>
      </c>
      <c r="E152" s="10" t="s">
        <v>520</v>
      </c>
      <c r="F152" s="31" t="s">
        <v>370</v>
      </c>
      <c r="G152" s="37">
        <f aca="true" t="shared" si="5" ref="G152:G188">H152+I152</f>
        <v>30000</v>
      </c>
      <c r="H152" s="37">
        <v>30000</v>
      </c>
      <c r="I152" s="37"/>
      <c r="J152" s="37"/>
    </row>
    <row r="153" spans="1:10" ht="186" customHeight="1">
      <c r="A153" s="122" t="s">
        <v>258</v>
      </c>
      <c r="B153" s="114" t="s">
        <v>256</v>
      </c>
      <c r="C153" s="114" t="s">
        <v>30</v>
      </c>
      <c r="D153" s="111" t="s">
        <v>50</v>
      </c>
      <c r="E153" s="10" t="s">
        <v>534</v>
      </c>
      <c r="F153" s="10" t="s">
        <v>503</v>
      </c>
      <c r="G153" s="37">
        <f t="shared" si="5"/>
        <v>200000</v>
      </c>
      <c r="H153" s="37">
        <v>200000</v>
      </c>
      <c r="I153" s="37"/>
      <c r="J153" s="37"/>
    </row>
    <row r="154" spans="1:10" ht="88.5" hidden="1">
      <c r="A154" s="122"/>
      <c r="B154" s="114"/>
      <c r="C154" s="114"/>
      <c r="D154" s="111"/>
      <c r="E154" s="10" t="s">
        <v>337</v>
      </c>
      <c r="F154" s="10" t="s">
        <v>359</v>
      </c>
      <c r="G154" s="37">
        <f t="shared" si="5"/>
        <v>0</v>
      </c>
      <c r="H154" s="37"/>
      <c r="I154" s="37"/>
      <c r="J154" s="37"/>
    </row>
    <row r="155" spans="1:11" s="3" customFormat="1" ht="204" customHeight="1">
      <c r="A155" s="9" t="s">
        <v>164</v>
      </c>
      <c r="B155" s="40" t="s">
        <v>107</v>
      </c>
      <c r="C155" s="40" t="s">
        <v>23</v>
      </c>
      <c r="D155" s="10" t="s">
        <v>108</v>
      </c>
      <c r="E155" s="10" t="s">
        <v>534</v>
      </c>
      <c r="F155" s="10" t="s">
        <v>503</v>
      </c>
      <c r="G155" s="37">
        <f t="shared" si="5"/>
        <v>7090572</v>
      </c>
      <c r="H155" s="37"/>
      <c r="I155" s="37">
        <v>7090572</v>
      </c>
      <c r="J155" s="37">
        <v>7054092</v>
      </c>
      <c r="K155" s="80"/>
    </row>
    <row r="156" spans="1:11" s="3" customFormat="1" ht="200.25" customHeight="1">
      <c r="A156" s="123" t="s">
        <v>165</v>
      </c>
      <c r="B156" s="106" t="s">
        <v>111</v>
      </c>
      <c r="C156" s="130" t="s">
        <v>8</v>
      </c>
      <c r="D156" s="100" t="s">
        <v>112</v>
      </c>
      <c r="E156" s="10" t="s">
        <v>534</v>
      </c>
      <c r="F156" s="10" t="s">
        <v>503</v>
      </c>
      <c r="G156" s="37">
        <f t="shared" si="5"/>
        <v>29310000</v>
      </c>
      <c r="H156" s="37">
        <v>29080000</v>
      </c>
      <c r="I156" s="37">
        <v>230000</v>
      </c>
      <c r="J156" s="37">
        <v>230000</v>
      </c>
      <c r="K156" s="80"/>
    </row>
    <row r="157" spans="1:11" s="3" customFormat="1" ht="182.25" customHeight="1" hidden="1">
      <c r="A157" s="124"/>
      <c r="B157" s="108"/>
      <c r="C157" s="132"/>
      <c r="D157" s="101"/>
      <c r="E157" s="12" t="s">
        <v>512</v>
      </c>
      <c r="F157" s="10" t="s">
        <v>371</v>
      </c>
      <c r="G157" s="37">
        <f t="shared" si="5"/>
        <v>0</v>
      </c>
      <c r="H157" s="37"/>
      <c r="I157" s="37"/>
      <c r="J157" s="37"/>
      <c r="K157" s="80"/>
    </row>
    <row r="158" spans="1:11" s="3" customFormat="1" ht="167.25" customHeight="1">
      <c r="A158" s="11" t="s">
        <v>205</v>
      </c>
      <c r="B158" s="42" t="s">
        <v>206</v>
      </c>
      <c r="C158" s="40" t="s">
        <v>8</v>
      </c>
      <c r="D158" s="10" t="s">
        <v>207</v>
      </c>
      <c r="E158" s="12" t="s">
        <v>433</v>
      </c>
      <c r="F158" s="10" t="s">
        <v>434</v>
      </c>
      <c r="G158" s="37">
        <f t="shared" si="5"/>
        <v>15149980</v>
      </c>
      <c r="H158" s="37">
        <v>99980</v>
      </c>
      <c r="I158" s="37">
        <v>15050000</v>
      </c>
      <c r="J158" s="37">
        <v>15000000</v>
      </c>
      <c r="K158" s="80"/>
    </row>
    <row r="159" spans="1:11" s="3" customFormat="1" ht="159" customHeight="1" hidden="1">
      <c r="A159" s="11" t="s">
        <v>294</v>
      </c>
      <c r="B159" s="42" t="s">
        <v>295</v>
      </c>
      <c r="C159" s="40" t="s">
        <v>8</v>
      </c>
      <c r="D159" s="10" t="s">
        <v>296</v>
      </c>
      <c r="E159" s="10" t="s">
        <v>453</v>
      </c>
      <c r="F159" s="10" t="s">
        <v>340</v>
      </c>
      <c r="G159" s="37">
        <f t="shared" si="5"/>
        <v>0</v>
      </c>
      <c r="H159" s="37"/>
      <c r="I159" s="37"/>
      <c r="J159" s="37"/>
      <c r="K159" s="80"/>
    </row>
    <row r="160" spans="1:11" s="3" customFormat="1" ht="189" customHeight="1">
      <c r="A160" s="9" t="s">
        <v>166</v>
      </c>
      <c r="B160" s="40" t="s">
        <v>109</v>
      </c>
      <c r="C160" s="40" t="s">
        <v>8</v>
      </c>
      <c r="D160" s="10" t="s">
        <v>110</v>
      </c>
      <c r="E160" s="10" t="s">
        <v>534</v>
      </c>
      <c r="F160" s="10" t="s">
        <v>503</v>
      </c>
      <c r="G160" s="37">
        <f t="shared" si="5"/>
        <v>100000</v>
      </c>
      <c r="H160" s="37">
        <v>100000</v>
      </c>
      <c r="I160" s="37"/>
      <c r="J160" s="37"/>
      <c r="K160" s="80"/>
    </row>
    <row r="161" spans="1:11" s="14" customFormat="1" ht="186" customHeight="1">
      <c r="A161" s="11" t="s">
        <v>167</v>
      </c>
      <c r="B161" s="42" t="s">
        <v>56</v>
      </c>
      <c r="C161" s="40" t="s">
        <v>8</v>
      </c>
      <c r="D161" s="19" t="s">
        <v>113</v>
      </c>
      <c r="E161" s="10" t="s">
        <v>534</v>
      </c>
      <c r="F161" s="10" t="s">
        <v>503</v>
      </c>
      <c r="G161" s="37">
        <f t="shared" si="5"/>
        <v>300000</v>
      </c>
      <c r="H161" s="37">
        <v>300000</v>
      </c>
      <c r="I161" s="37"/>
      <c r="J161" s="37"/>
      <c r="K161" s="83"/>
    </row>
    <row r="162" spans="1:10" ht="181.5" customHeight="1">
      <c r="A162" s="128" t="s">
        <v>168</v>
      </c>
      <c r="B162" s="129" t="s">
        <v>101</v>
      </c>
      <c r="C162" s="114" t="s">
        <v>8</v>
      </c>
      <c r="D162" s="112" t="s">
        <v>102</v>
      </c>
      <c r="E162" s="10" t="s">
        <v>534</v>
      </c>
      <c r="F162" s="10" t="s">
        <v>503</v>
      </c>
      <c r="G162" s="37">
        <f t="shared" si="5"/>
        <v>220149088</v>
      </c>
      <c r="H162" s="37">
        <f>187286868-124500</f>
        <v>187162368</v>
      </c>
      <c r="I162" s="37">
        <f>33186720-200000</f>
        <v>32986720</v>
      </c>
      <c r="J162" s="37">
        <f>33186720-200000</f>
        <v>32986720</v>
      </c>
    </row>
    <row r="163" spans="1:10" ht="132.75">
      <c r="A163" s="128"/>
      <c r="B163" s="129"/>
      <c r="C163" s="114"/>
      <c r="D163" s="112"/>
      <c r="E163" s="12" t="s">
        <v>512</v>
      </c>
      <c r="F163" s="10" t="s">
        <v>371</v>
      </c>
      <c r="G163" s="37">
        <f t="shared" si="5"/>
        <v>200000</v>
      </c>
      <c r="H163" s="37"/>
      <c r="I163" s="37">
        <v>200000</v>
      </c>
      <c r="J163" s="37">
        <v>200000</v>
      </c>
    </row>
    <row r="164" spans="1:10" ht="187.5" customHeight="1">
      <c r="A164" s="128" t="s">
        <v>188</v>
      </c>
      <c r="B164" s="129" t="s">
        <v>189</v>
      </c>
      <c r="C164" s="114" t="s">
        <v>209</v>
      </c>
      <c r="D164" s="112" t="s">
        <v>208</v>
      </c>
      <c r="E164" s="10" t="s">
        <v>534</v>
      </c>
      <c r="F164" s="10" t="s">
        <v>503</v>
      </c>
      <c r="G164" s="37">
        <f t="shared" si="5"/>
        <v>7399724</v>
      </c>
      <c r="H164" s="37">
        <f>14629688-H166-H165</f>
        <v>5614724</v>
      </c>
      <c r="I164" s="37">
        <v>1785000</v>
      </c>
      <c r="J164" s="37"/>
    </row>
    <row r="165" spans="1:10" ht="177">
      <c r="A165" s="128"/>
      <c r="B165" s="129"/>
      <c r="C165" s="114"/>
      <c r="D165" s="112"/>
      <c r="E165" s="12" t="s">
        <v>535</v>
      </c>
      <c r="F165" s="10" t="s">
        <v>503</v>
      </c>
      <c r="G165" s="37">
        <f t="shared" si="5"/>
        <v>8400000</v>
      </c>
      <c r="H165" s="37">
        <v>8400000</v>
      </c>
      <c r="I165" s="37"/>
      <c r="J165" s="37"/>
    </row>
    <row r="166" spans="1:10" ht="325.5" customHeight="1">
      <c r="A166" s="128"/>
      <c r="B166" s="129"/>
      <c r="C166" s="114"/>
      <c r="D166" s="112"/>
      <c r="E166" s="10" t="s">
        <v>487</v>
      </c>
      <c r="F166" s="10" t="s">
        <v>468</v>
      </c>
      <c r="G166" s="37">
        <f t="shared" si="5"/>
        <v>614964</v>
      </c>
      <c r="H166" s="37">
        <v>614964</v>
      </c>
      <c r="I166" s="37"/>
      <c r="J166" s="37"/>
    </row>
    <row r="167" spans="1:10" ht="197.25" customHeight="1">
      <c r="A167" s="121" t="s">
        <v>210</v>
      </c>
      <c r="B167" s="116" t="s">
        <v>211</v>
      </c>
      <c r="C167" s="116" t="s">
        <v>62</v>
      </c>
      <c r="D167" s="115" t="s">
        <v>212</v>
      </c>
      <c r="E167" s="10" t="s">
        <v>534</v>
      </c>
      <c r="F167" s="10" t="s">
        <v>503</v>
      </c>
      <c r="G167" s="37">
        <f t="shared" si="5"/>
        <v>9148383</v>
      </c>
      <c r="H167" s="37"/>
      <c r="I167" s="37">
        <v>9148383</v>
      </c>
      <c r="J167" s="37">
        <v>9148383</v>
      </c>
    </row>
    <row r="168" spans="1:10" ht="132.75">
      <c r="A168" s="121"/>
      <c r="B168" s="116"/>
      <c r="C168" s="116"/>
      <c r="D168" s="115"/>
      <c r="E168" s="12" t="s">
        <v>512</v>
      </c>
      <c r="F168" s="10" t="s">
        <v>371</v>
      </c>
      <c r="G168" s="37">
        <f t="shared" si="5"/>
        <v>9688130</v>
      </c>
      <c r="H168" s="37"/>
      <c r="I168" s="37">
        <v>9688130</v>
      </c>
      <c r="J168" s="37">
        <v>9688130</v>
      </c>
    </row>
    <row r="169" spans="1:10" ht="180" customHeight="1">
      <c r="A169" s="103" t="s">
        <v>213</v>
      </c>
      <c r="B169" s="130" t="s">
        <v>214</v>
      </c>
      <c r="C169" s="130" t="s">
        <v>62</v>
      </c>
      <c r="D169" s="100" t="s">
        <v>360</v>
      </c>
      <c r="E169" s="10" t="s">
        <v>534</v>
      </c>
      <c r="F169" s="10" t="s">
        <v>503</v>
      </c>
      <c r="G169" s="37">
        <f t="shared" si="5"/>
        <v>13288598</v>
      </c>
      <c r="H169" s="37"/>
      <c r="I169" s="37">
        <v>13288598</v>
      </c>
      <c r="J169" s="37">
        <v>13288598</v>
      </c>
    </row>
    <row r="170" spans="1:10" ht="177">
      <c r="A170" s="104"/>
      <c r="B170" s="131"/>
      <c r="C170" s="131"/>
      <c r="D170" s="144"/>
      <c r="E170" s="12" t="s">
        <v>438</v>
      </c>
      <c r="F170" s="10" t="s">
        <v>371</v>
      </c>
      <c r="G170" s="37">
        <f t="shared" si="5"/>
        <v>3300000</v>
      </c>
      <c r="H170" s="37"/>
      <c r="I170" s="37">
        <v>3300000</v>
      </c>
      <c r="J170" s="37">
        <v>3300000</v>
      </c>
    </row>
    <row r="171" spans="1:10" ht="112.5" customHeight="1" hidden="1">
      <c r="A171" s="105"/>
      <c r="B171" s="132"/>
      <c r="C171" s="132"/>
      <c r="D171" s="101"/>
      <c r="E171" s="12"/>
      <c r="F171" s="10"/>
      <c r="G171" s="37">
        <f t="shared" si="5"/>
        <v>0</v>
      </c>
      <c r="H171" s="37"/>
      <c r="I171" s="37"/>
      <c r="J171" s="37"/>
    </row>
    <row r="172" spans="1:10" ht="184.5" customHeight="1">
      <c r="A172" s="9" t="s">
        <v>169</v>
      </c>
      <c r="B172" s="40" t="s">
        <v>103</v>
      </c>
      <c r="C172" s="40" t="s">
        <v>62</v>
      </c>
      <c r="D172" s="10" t="s">
        <v>104</v>
      </c>
      <c r="E172" s="10" t="s">
        <v>534</v>
      </c>
      <c r="F172" s="10" t="s">
        <v>503</v>
      </c>
      <c r="G172" s="37">
        <f t="shared" si="5"/>
        <v>3250000</v>
      </c>
      <c r="H172" s="37"/>
      <c r="I172" s="37">
        <v>3250000</v>
      </c>
      <c r="J172" s="37">
        <v>3250000</v>
      </c>
    </row>
    <row r="173" spans="1:11" s="3" customFormat="1" ht="177" hidden="1">
      <c r="A173" s="9" t="s">
        <v>307</v>
      </c>
      <c r="B173" s="40" t="s">
        <v>308</v>
      </c>
      <c r="C173" s="40" t="s">
        <v>4</v>
      </c>
      <c r="D173" s="10" t="s">
        <v>309</v>
      </c>
      <c r="E173" s="12" t="s">
        <v>512</v>
      </c>
      <c r="F173" s="10" t="s">
        <v>371</v>
      </c>
      <c r="G173" s="37">
        <f t="shared" si="5"/>
        <v>0</v>
      </c>
      <c r="H173" s="37"/>
      <c r="I173" s="37"/>
      <c r="J173" s="37"/>
      <c r="K173" s="80"/>
    </row>
    <row r="174" spans="1:11" s="3" customFormat="1" ht="182.25" customHeight="1" hidden="1">
      <c r="A174" s="9" t="s">
        <v>401</v>
      </c>
      <c r="B174" s="40">
        <v>7362</v>
      </c>
      <c r="C174" s="9" t="s">
        <v>4</v>
      </c>
      <c r="D174" s="19" t="s">
        <v>446</v>
      </c>
      <c r="E174" s="10" t="s">
        <v>513</v>
      </c>
      <c r="F174" s="10" t="s">
        <v>340</v>
      </c>
      <c r="G174" s="37">
        <f t="shared" si="5"/>
        <v>0</v>
      </c>
      <c r="H174" s="37"/>
      <c r="I174" s="37"/>
      <c r="J174" s="37"/>
      <c r="K174" s="80"/>
    </row>
    <row r="175" spans="1:11" s="3" customFormat="1" ht="221.25" hidden="1">
      <c r="A175" s="122" t="s">
        <v>297</v>
      </c>
      <c r="B175" s="114" t="s">
        <v>291</v>
      </c>
      <c r="C175" s="122" t="s">
        <v>4</v>
      </c>
      <c r="D175" s="111" t="s">
        <v>292</v>
      </c>
      <c r="E175" s="10" t="s">
        <v>513</v>
      </c>
      <c r="F175" s="10" t="s">
        <v>340</v>
      </c>
      <c r="G175" s="37">
        <f t="shared" si="5"/>
        <v>0</v>
      </c>
      <c r="H175" s="37"/>
      <c r="I175" s="37"/>
      <c r="J175" s="37"/>
      <c r="K175" s="80"/>
    </row>
    <row r="176" spans="1:11" s="3" customFormat="1" ht="177" customHeight="1" hidden="1">
      <c r="A176" s="122"/>
      <c r="B176" s="114"/>
      <c r="C176" s="122"/>
      <c r="D176" s="111"/>
      <c r="E176" s="12" t="s">
        <v>438</v>
      </c>
      <c r="F176" s="10" t="s">
        <v>371</v>
      </c>
      <c r="G176" s="37">
        <f t="shared" si="5"/>
        <v>0</v>
      </c>
      <c r="H176" s="37"/>
      <c r="I176" s="37"/>
      <c r="J176" s="37"/>
      <c r="K176" s="80"/>
    </row>
    <row r="177" spans="1:11" s="3" customFormat="1" ht="221.25" customHeight="1" hidden="1">
      <c r="A177" s="9" t="s">
        <v>392</v>
      </c>
      <c r="B177" s="40">
        <v>7461</v>
      </c>
      <c r="C177" s="9" t="s">
        <v>262</v>
      </c>
      <c r="D177" s="49" t="s">
        <v>393</v>
      </c>
      <c r="E177" s="10" t="s">
        <v>453</v>
      </c>
      <c r="F177" s="10" t="s">
        <v>340</v>
      </c>
      <c r="G177" s="37">
        <f t="shared" si="5"/>
        <v>0</v>
      </c>
      <c r="H177" s="37"/>
      <c r="I177" s="37"/>
      <c r="J177" s="37"/>
      <c r="K177" s="80"/>
    </row>
    <row r="178" spans="1:11" s="3" customFormat="1" ht="221.25" customHeight="1" hidden="1">
      <c r="A178" s="9" t="s">
        <v>388</v>
      </c>
      <c r="B178" s="40">
        <v>7462</v>
      </c>
      <c r="C178" s="9" t="s">
        <v>262</v>
      </c>
      <c r="D178" s="10" t="s">
        <v>316</v>
      </c>
      <c r="E178" s="10" t="s">
        <v>513</v>
      </c>
      <c r="F178" s="10" t="s">
        <v>340</v>
      </c>
      <c r="G178" s="37">
        <f t="shared" si="5"/>
        <v>0</v>
      </c>
      <c r="H178" s="37"/>
      <c r="I178" s="37"/>
      <c r="J178" s="37"/>
      <c r="K178" s="80"/>
    </row>
    <row r="179" spans="1:11" s="3" customFormat="1" ht="208.5" customHeight="1" hidden="1">
      <c r="A179" s="9" t="s">
        <v>477</v>
      </c>
      <c r="B179" s="40">
        <v>7530</v>
      </c>
      <c r="C179" s="40" t="s">
        <v>199</v>
      </c>
      <c r="D179" s="10" t="s">
        <v>200</v>
      </c>
      <c r="E179" s="10" t="s">
        <v>516</v>
      </c>
      <c r="F179" s="10" t="s">
        <v>427</v>
      </c>
      <c r="G179" s="37">
        <f t="shared" si="5"/>
        <v>0</v>
      </c>
      <c r="H179" s="37"/>
      <c r="I179" s="37"/>
      <c r="J179" s="37"/>
      <c r="K179" s="80"/>
    </row>
    <row r="180" spans="1:11" s="14" customFormat="1" ht="197.25" customHeight="1">
      <c r="A180" s="9" t="s">
        <v>170</v>
      </c>
      <c r="B180" s="40" t="s">
        <v>83</v>
      </c>
      <c r="C180" s="40" t="s">
        <v>25</v>
      </c>
      <c r="D180" s="10" t="s">
        <v>53</v>
      </c>
      <c r="E180" s="10" t="s">
        <v>534</v>
      </c>
      <c r="F180" s="10" t="s">
        <v>503</v>
      </c>
      <c r="G180" s="37">
        <f t="shared" si="5"/>
        <v>2200000</v>
      </c>
      <c r="H180" s="37">
        <v>2200000</v>
      </c>
      <c r="I180" s="37"/>
      <c r="J180" s="37"/>
      <c r="K180" s="83"/>
    </row>
    <row r="181" spans="1:11" s="14" customFormat="1" ht="197.25" customHeight="1">
      <c r="A181" s="103" t="s">
        <v>375</v>
      </c>
      <c r="B181" s="130">
        <v>7670</v>
      </c>
      <c r="C181" s="130" t="s">
        <v>4</v>
      </c>
      <c r="D181" s="100" t="s">
        <v>47</v>
      </c>
      <c r="E181" s="10" t="s">
        <v>534</v>
      </c>
      <c r="F181" s="10" t="s">
        <v>503</v>
      </c>
      <c r="G181" s="37">
        <f t="shared" si="5"/>
        <v>46250000</v>
      </c>
      <c r="H181" s="37"/>
      <c r="I181" s="37">
        <v>46250000</v>
      </c>
      <c r="J181" s="37">
        <v>46250000</v>
      </c>
      <c r="K181" s="83"/>
    </row>
    <row r="182" spans="1:11" s="14" customFormat="1" ht="168.75" customHeight="1">
      <c r="A182" s="105"/>
      <c r="B182" s="132"/>
      <c r="C182" s="132"/>
      <c r="D182" s="101"/>
      <c r="E182" s="12" t="s">
        <v>512</v>
      </c>
      <c r="F182" s="10" t="s">
        <v>371</v>
      </c>
      <c r="G182" s="37">
        <f t="shared" si="5"/>
        <v>540000</v>
      </c>
      <c r="H182" s="37"/>
      <c r="I182" s="37">
        <v>540000</v>
      </c>
      <c r="J182" s="37">
        <v>540000</v>
      </c>
      <c r="K182" s="83"/>
    </row>
    <row r="183" spans="1:11" s="3" customFormat="1" ht="405" customHeight="1">
      <c r="A183" s="9" t="s">
        <v>248</v>
      </c>
      <c r="B183" s="40" t="s">
        <v>249</v>
      </c>
      <c r="C183" s="40" t="s">
        <v>4</v>
      </c>
      <c r="D183" s="10" t="s">
        <v>270</v>
      </c>
      <c r="E183" s="10" t="s">
        <v>534</v>
      </c>
      <c r="F183" s="10" t="s">
        <v>503</v>
      </c>
      <c r="G183" s="37">
        <f t="shared" si="5"/>
        <v>2069598</v>
      </c>
      <c r="H183" s="37"/>
      <c r="I183" s="37">
        <v>2069598</v>
      </c>
      <c r="J183" s="37"/>
      <c r="K183" s="80"/>
    </row>
    <row r="184" spans="1:11" s="3" customFormat="1" ht="247.5" customHeight="1" hidden="1">
      <c r="A184" s="9" t="s">
        <v>459</v>
      </c>
      <c r="B184" s="40">
        <v>8110</v>
      </c>
      <c r="C184" s="40" t="s">
        <v>93</v>
      </c>
      <c r="D184" s="10" t="s">
        <v>460</v>
      </c>
      <c r="E184" s="10" t="s">
        <v>525</v>
      </c>
      <c r="F184" s="31" t="s">
        <v>420</v>
      </c>
      <c r="G184" s="37">
        <f t="shared" si="5"/>
        <v>0</v>
      </c>
      <c r="H184" s="37"/>
      <c r="I184" s="37"/>
      <c r="J184" s="37"/>
      <c r="K184" s="80"/>
    </row>
    <row r="185" spans="1:10" ht="163.5" customHeight="1" hidden="1">
      <c r="A185" s="9" t="s">
        <v>458</v>
      </c>
      <c r="B185" s="40">
        <v>8230</v>
      </c>
      <c r="C185" s="9" t="s">
        <v>195</v>
      </c>
      <c r="D185" s="10" t="s">
        <v>196</v>
      </c>
      <c r="E185" s="10" t="s">
        <v>453</v>
      </c>
      <c r="F185" s="10" t="s">
        <v>340</v>
      </c>
      <c r="G185" s="37">
        <f t="shared" si="5"/>
        <v>0</v>
      </c>
      <c r="H185" s="37"/>
      <c r="I185" s="37"/>
      <c r="J185" s="37"/>
    </row>
    <row r="186" spans="1:10" ht="183" customHeight="1">
      <c r="A186" s="9" t="s">
        <v>172</v>
      </c>
      <c r="B186" s="40" t="s">
        <v>79</v>
      </c>
      <c r="C186" s="40" t="s">
        <v>12</v>
      </c>
      <c r="D186" s="10" t="s">
        <v>80</v>
      </c>
      <c r="E186" s="12" t="s">
        <v>512</v>
      </c>
      <c r="F186" s="10" t="s">
        <v>371</v>
      </c>
      <c r="G186" s="37">
        <f t="shared" si="5"/>
        <v>2742000</v>
      </c>
      <c r="H186" s="37"/>
      <c r="I186" s="37">
        <v>2742000</v>
      </c>
      <c r="J186" s="37"/>
    </row>
    <row r="187" spans="1:11" s="3" customFormat="1" ht="192" customHeight="1" hidden="1">
      <c r="A187" s="9" t="s">
        <v>173</v>
      </c>
      <c r="B187" s="40" t="s">
        <v>105</v>
      </c>
      <c r="C187" s="40" t="s">
        <v>4</v>
      </c>
      <c r="D187" s="22" t="s">
        <v>114</v>
      </c>
      <c r="E187" s="10" t="s">
        <v>513</v>
      </c>
      <c r="F187" s="10" t="s">
        <v>340</v>
      </c>
      <c r="G187" s="37">
        <f t="shared" si="5"/>
        <v>0</v>
      </c>
      <c r="H187" s="37"/>
      <c r="I187" s="37"/>
      <c r="J187" s="37"/>
      <c r="K187" s="80"/>
    </row>
    <row r="188" spans="1:11" s="14" customFormat="1" ht="189" customHeight="1">
      <c r="A188" s="11" t="s">
        <v>171</v>
      </c>
      <c r="B188" s="42" t="s">
        <v>77</v>
      </c>
      <c r="C188" s="40" t="s">
        <v>26</v>
      </c>
      <c r="D188" s="10" t="s">
        <v>78</v>
      </c>
      <c r="E188" s="10" t="s">
        <v>534</v>
      </c>
      <c r="F188" s="10" t="s">
        <v>503</v>
      </c>
      <c r="G188" s="37">
        <f t="shared" si="5"/>
        <v>7000000</v>
      </c>
      <c r="H188" s="37"/>
      <c r="I188" s="37">
        <v>7000000</v>
      </c>
      <c r="J188" s="37">
        <v>7000000</v>
      </c>
      <c r="K188" s="83"/>
    </row>
    <row r="189" spans="1:11" s="2" customFormat="1" ht="156.75" customHeight="1" hidden="1">
      <c r="A189" s="16"/>
      <c r="B189" s="41"/>
      <c r="C189" s="41"/>
      <c r="D189" s="17" t="s">
        <v>479</v>
      </c>
      <c r="E189" s="17"/>
      <c r="F189" s="33"/>
      <c r="G189" s="36">
        <f>SUM(G190)</f>
        <v>0</v>
      </c>
      <c r="H189" s="36">
        <f>SUM(H190)</f>
        <v>0</v>
      </c>
      <c r="I189" s="36">
        <f>SUM(I190)</f>
        <v>0</v>
      </c>
      <c r="J189" s="36">
        <f>SUM(J190)</f>
        <v>0</v>
      </c>
      <c r="K189" s="85"/>
    </row>
    <row r="190" spans="1:10" ht="195" customHeight="1" hidden="1">
      <c r="A190" s="11" t="s">
        <v>478</v>
      </c>
      <c r="B190" s="42" t="s">
        <v>70</v>
      </c>
      <c r="C190" s="40" t="s">
        <v>2</v>
      </c>
      <c r="D190" s="10" t="s">
        <v>71</v>
      </c>
      <c r="E190" s="10" t="s">
        <v>520</v>
      </c>
      <c r="F190" s="31" t="s">
        <v>370</v>
      </c>
      <c r="G190" s="37">
        <f>H190+I190</f>
        <v>0</v>
      </c>
      <c r="H190" s="37"/>
      <c r="I190" s="37"/>
      <c r="J190" s="37"/>
    </row>
    <row r="191" spans="1:11" s="2" customFormat="1" ht="156.75" customHeight="1">
      <c r="A191" s="16"/>
      <c r="B191" s="41"/>
      <c r="C191" s="41"/>
      <c r="D191" s="17" t="s">
        <v>177</v>
      </c>
      <c r="E191" s="17"/>
      <c r="F191" s="33"/>
      <c r="G191" s="36">
        <f>SUM(G192:G214)</f>
        <v>244274756</v>
      </c>
      <c r="H191" s="36">
        <f>SUM(H192:H214)</f>
        <v>1763607</v>
      </c>
      <c r="I191" s="36">
        <f>SUM(I192:I214)</f>
        <v>242511149</v>
      </c>
      <c r="J191" s="36">
        <f>SUM(J192:J214)</f>
        <v>230967155</v>
      </c>
      <c r="K191" s="85"/>
    </row>
    <row r="192" spans="1:10" ht="156" customHeight="1" hidden="1">
      <c r="A192" s="11" t="s">
        <v>178</v>
      </c>
      <c r="B192" s="42" t="s">
        <v>70</v>
      </c>
      <c r="C192" s="40" t="s">
        <v>2</v>
      </c>
      <c r="D192" s="10" t="s">
        <v>71</v>
      </c>
      <c r="E192" s="10" t="s">
        <v>520</v>
      </c>
      <c r="F192" s="31" t="s">
        <v>370</v>
      </c>
      <c r="G192" s="37">
        <f aca="true" t="shared" si="6" ref="G192:G199">H192+I192</f>
        <v>0</v>
      </c>
      <c r="H192" s="37"/>
      <c r="I192" s="37"/>
      <c r="J192" s="37"/>
    </row>
    <row r="193" spans="1:10" ht="204" customHeight="1">
      <c r="A193" s="9" t="s">
        <v>179</v>
      </c>
      <c r="B193" s="40" t="s">
        <v>101</v>
      </c>
      <c r="C193" s="40" t="s">
        <v>8</v>
      </c>
      <c r="D193" s="10" t="s">
        <v>102</v>
      </c>
      <c r="E193" s="10" t="s">
        <v>534</v>
      </c>
      <c r="F193" s="10" t="s">
        <v>503</v>
      </c>
      <c r="G193" s="37">
        <f t="shared" si="6"/>
        <v>50000000</v>
      </c>
      <c r="H193" s="37"/>
      <c r="I193" s="37">
        <v>50000000</v>
      </c>
      <c r="J193" s="37">
        <v>50000000</v>
      </c>
    </row>
    <row r="194" spans="1:11" s="3" customFormat="1" ht="221.25" customHeight="1" hidden="1">
      <c r="A194" s="9" t="s">
        <v>310</v>
      </c>
      <c r="B194" s="40" t="s">
        <v>311</v>
      </c>
      <c r="C194" s="40" t="s">
        <v>23</v>
      </c>
      <c r="D194" s="10" t="s">
        <v>312</v>
      </c>
      <c r="E194" s="12" t="s">
        <v>416</v>
      </c>
      <c r="F194" s="10" t="s">
        <v>432</v>
      </c>
      <c r="G194" s="37">
        <f t="shared" si="6"/>
        <v>0</v>
      </c>
      <c r="H194" s="37"/>
      <c r="I194" s="37"/>
      <c r="J194" s="37"/>
      <c r="K194" s="80"/>
    </row>
    <row r="195" spans="1:11" s="3" customFormat="1" ht="158.25" customHeight="1" hidden="1">
      <c r="A195" s="9" t="s">
        <v>319</v>
      </c>
      <c r="B195" s="40" t="s">
        <v>320</v>
      </c>
      <c r="C195" s="40" t="s">
        <v>23</v>
      </c>
      <c r="D195" s="43" t="s">
        <v>321</v>
      </c>
      <c r="E195" s="10" t="s">
        <v>488</v>
      </c>
      <c r="F195" s="31" t="s">
        <v>426</v>
      </c>
      <c r="G195" s="37">
        <f t="shared" si="6"/>
        <v>0</v>
      </c>
      <c r="H195" s="37"/>
      <c r="I195" s="37"/>
      <c r="J195" s="37"/>
      <c r="K195" s="80"/>
    </row>
    <row r="196" spans="1:11" s="3" customFormat="1" ht="272.25" customHeight="1">
      <c r="A196" s="9" t="s">
        <v>180</v>
      </c>
      <c r="B196" s="40" t="s">
        <v>106</v>
      </c>
      <c r="C196" s="40" t="s">
        <v>23</v>
      </c>
      <c r="D196" s="10" t="s">
        <v>462</v>
      </c>
      <c r="E196" s="12" t="s">
        <v>510</v>
      </c>
      <c r="F196" s="12" t="s">
        <v>509</v>
      </c>
      <c r="G196" s="37">
        <f t="shared" si="6"/>
        <v>70060</v>
      </c>
      <c r="H196" s="37"/>
      <c r="I196" s="37">
        <v>70060</v>
      </c>
      <c r="J196" s="37"/>
      <c r="K196" s="80"/>
    </row>
    <row r="197" spans="1:11" s="3" customFormat="1" ht="175.5" customHeight="1" hidden="1">
      <c r="A197" s="9" t="s">
        <v>374</v>
      </c>
      <c r="B197" s="40">
        <v>6090</v>
      </c>
      <c r="C197" s="9" t="s">
        <v>209</v>
      </c>
      <c r="D197" s="10" t="s">
        <v>376</v>
      </c>
      <c r="E197" s="12" t="s">
        <v>416</v>
      </c>
      <c r="F197" s="10" t="s">
        <v>432</v>
      </c>
      <c r="G197" s="37">
        <f t="shared" si="6"/>
        <v>0</v>
      </c>
      <c r="H197" s="37"/>
      <c r="I197" s="37"/>
      <c r="J197" s="37"/>
      <c r="K197" s="80"/>
    </row>
    <row r="198" spans="1:10" ht="177" hidden="1">
      <c r="A198" s="9" t="s">
        <v>215</v>
      </c>
      <c r="B198" s="40" t="s">
        <v>211</v>
      </c>
      <c r="C198" s="40" t="s">
        <v>62</v>
      </c>
      <c r="D198" s="10" t="s">
        <v>212</v>
      </c>
      <c r="E198" s="12" t="s">
        <v>497</v>
      </c>
      <c r="F198" s="10" t="s">
        <v>503</v>
      </c>
      <c r="G198" s="37">
        <f t="shared" si="6"/>
        <v>0</v>
      </c>
      <c r="H198" s="37"/>
      <c r="I198" s="37"/>
      <c r="J198" s="37"/>
    </row>
    <row r="199" spans="1:11" s="3" customFormat="1" ht="177" hidden="1">
      <c r="A199" s="122" t="s">
        <v>216</v>
      </c>
      <c r="B199" s="114" t="s">
        <v>217</v>
      </c>
      <c r="C199" s="114" t="s">
        <v>62</v>
      </c>
      <c r="D199" s="111" t="s">
        <v>218</v>
      </c>
      <c r="E199" s="12" t="s">
        <v>497</v>
      </c>
      <c r="F199" s="10" t="s">
        <v>503</v>
      </c>
      <c r="G199" s="37">
        <f t="shared" si="6"/>
        <v>0</v>
      </c>
      <c r="H199" s="37"/>
      <c r="I199" s="37"/>
      <c r="J199" s="37"/>
      <c r="K199" s="80"/>
    </row>
    <row r="200" spans="1:11" s="3" customFormat="1" ht="192" customHeight="1" hidden="1">
      <c r="A200" s="122"/>
      <c r="B200" s="114"/>
      <c r="C200" s="114"/>
      <c r="D200" s="111"/>
      <c r="E200" s="12" t="s">
        <v>416</v>
      </c>
      <c r="F200" s="10" t="s">
        <v>432</v>
      </c>
      <c r="G200" s="37">
        <f aca="true" t="shared" si="7" ref="G200:G229">H200+I200</f>
        <v>0</v>
      </c>
      <c r="H200" s="37"/>
      <c r="I200" s="37"/>
      <c r="J200" s="37"/>
      <c r="K200" s="80"/>
    </row>
    <row r="201" spans="1:11" s="3" customFormat="1" ht="177">
      <c r="A201" s="9" t="s">
        <v>219</v>
      </c>
      <c r="B201" s="40" t="s">
        <v>220</v>
      </c>
      <c r="C201" s="40" t="s">
        <v>62</v>
      </c>
      <c r="D201" s="10" t="s">
        <v>221</v>
      </c>
      <c r="E201" s="12" t="s">
        <v>535</v>
      </c>
      <c r="F201" s="10" t="s">
        <v>503</v>
      </c>
      <c r="G201" s="37">
        <f t="shared" si="7"/>
        <v>3000000</v>
      </c>
      <c r="H201" s="37"/>
      <c r="I201" s="37">
        <v>3000000</v>
      </c>
      <c r="J201" s="37">
        <v>3000000</v>
      </c>
      <c r="K201" s="80"/>
    </row>
    <row r="202" spans="1:11" s="3" customFormat="1" ht="208.5" customHeight="1" hidden="1">
      <c r="A202" s="9" t="s">
        <v>222</v>
      </c>
      <c r="B202" s="40" t="s">
        <v>223</v>
      </c>
      <c r="C202" s="40" t="s">
        <v>62</v>
      </c>
      <c r="D202" s="10" t="s">
        <v>224</v>
      </c>
      <c r="E202" s="12" t="s">
        <v>497</v>
      </c>
      <c r="F202" s="10" t="s">
        <v>527</v>
      </c>
      <c r="G202" s="37">
        <f t="shared" si="7"/>
        <v>0</v>
      </c>
      <c r="H202" s="37"/>
      <c r="I202" s="37"/>
      <c r="J202" s="37"/>
      <c r="K202" s="80"/>
    </row>
    <row r="203" spans="1:10" ht="183.75" customHeight="1">
      <c r="A203" s="9" t="s">
        <v>225</v>
      </c>
      <c r="B203" s="40" t="s">
        <v>214</v>
      </c>
      <c r="C203" s="40" t="s">
        <v>62</v>
      </c>
      <c r="D203" s="10" t="s">
        <v>360</v>
      </c>
      <c r="E203" s="12" t="s">
        <v>535</v>
      </c>
      <c r="F203" s="10" t="s">
        <v>503</v>
      </c>
      <c r="G203" s="37">
        <f t="shared" si="7"/>
        <v>37150000</v>
      </c>
      <c r="H203" s="37"/>
      <c r="I203" s="37">
        <v>37150000</v>
      </c>
      <c r="J203" s="37">
        <v>37150000</v>
      </c>
    </row>
    <row r="204" spans="1:10" ht="177">
      <c r="A204" s="9" t="s">
        <v>281</v>
      </c>
      <c r="B204" s="40" t="s">
        <v>103</v>
      </c>
      <c r="C204" s="40" t="s">
        <v>62</v>
      </c>
      <c r="D204" s="10" t="s">
        <v>104</v>
      </c>
      <c r="E204" s="12" t="s">
        <v>535</v>
      </c>
      <c r="F204" s="10" t="s">
        <v>503</v>
      </c>
      <c r="G204" s="37">
        <f t="shared" si="7"/>
        <v>6000000</v>
      </c>
      <c r="H204" s="37"/>
      <c r="I204" s="37">
        <v>6000000</v>
      </c>
      <c r="J204" s="37">
        <v>6000000</v>
      </c>
    </row>
    <row r="205" spans="1:11" s="3" customFormat="1" ht="191.25" customHeight="1">
      <c r="A205" s="9" t="s">
        <v>322</v>
      </c>
      <c r="B205" s="40" t="s">
        <v>308</v>
      </c>
      <c r="C205" s="40" t="s">
        <v>4</v>
      </c>
      <c r="D205" s="10" t="s">
        <v>309</v>
      </c>
      <c r="E205" s="12" t="s">
        <v>535</v>
      </c>
      <c r="F205" s="10" t="s">
        <v>503</v>
      </c>
      <c r="G205" s="37">
        <f t="shared" si="7"/>
        <v>10172673</v>
      </c>
      <c r="H205" s="37"/>
      <c r="I205" s="37">
        <v>10172673</v>
      </c>
      <c r="J205" s="37">
        <v>10172673</v>
      </c>
      <c r="K205" s="80"/>
    </row>
    <row r="206" spans="1:11" s="3" customFormat="1" ht="192.75" customHeight="1" hidden="1">
      <c r="A206" s="9" t="s">
        <v>306</v>
      </c>
      <c r="B206" s="40" t="s">
        <v>291</v>
      </c>
      <c r="C206" s="40" t="s">
        <v>4</v>
      </c>
      <c r="D206" s="10" t="s">
        <v>292</v>
      </c>
      <c r="E206" s="12" t="s">
        <v>497</v>
      </c>
      <c r="F206" s="10" t="s">
        <v>527</v>
      </c>
      <c r="G206" s="37">
        <f t="shared" si="7"/>
        <v>0</v>
      </c>
      <c r="H206" s="37"/>
      <c r="I206" s="37"/>
      <c r="J206" s="37"/>
      <c r="K206" s="80"/>
    </row>
    <row r="207" spans="1:11" s="3" customFormat="1" ht="177" hidden="1">
      <c r="A207" s="9" t="s">
        <v>385</v>
      </c>
      <c r="B207" s="40">
        <v>7370</v>
      </c>
      <c r="C207" s="9" t="s">
        <v>4</v>
      </c>
      <c r="D207" s="10" t="s">
        <v>325</v>
      </c>
      <c r="E207" s="12" t="s">
        <v>497</v>
      </c>
      <c r="F207" s="10" t="s">
        <v>527</v>
      </c>
      <c r="G207" s="37">
        <f t="shared" si="7"/>
        <v>0</v>
      </c>
      <c r="H207" s="37"/>
      <c r="I207" s="37"/>
      <c r="J207" s="37"/>
      <c r="K207" s="80"/>
    </row>
    <row r="208" spans="1:11" s="3" customFormat="1" ht="221.25" customHeight="1" hidden="1">
      <c r="A208" s="9" t="s">
        <v>299</v>
      </c>
      <c r="B208" s="40" t="s">
        <v>300</v>
      </c>
      <c r="C208" s="40" t="s">
        <v>262</v>
      </c>
      <c r="D208" s="10" t="s">
        <v>301</v>
      </c>
      <c r="E208" s="10" t="s">
        <v>453</v>
      </c>
      <c r="F208" s="10" t="s">
        <v>340</v>
      </c>
      <c r="G208" s="37">
        <f t="shared" si="7"/>
        <v>0</v>
      </c>
      <c r="H208" s="37"/>
      <c r="I208" s="37"/>
      <c r="J208" s="37"/>
      <c r="K208" s="80"/>
    </row>
    <row r="209" spans="1:11" s="3" customFormat="1" ht="183" customHeight="1" hidden="1">
      <c r="A209" s="9" t="s">
        <v>314</v>
      </c>
      <c r="B209" s="40" t="s">
        <v>315</v>
      </c>
      <c r="C209" s="40" t="s">
        <v>262</v>
      </c>
      <c r="D209" s="44" t="s">
        <v>316</v>
      </c>
      <c r="E209" s="12" t="s">
        <v>386</v>
      </c>
      <c r="F209" s="10" t="s">
        <v>432</v>
      </c>
      <c r="G209" s="37">
        <f t="shared" si="7"/>
        <v>0</v>
      </c>
      <c r="H209" s="37"/>
      <c r="I209" s="37"/>
      <c r="J209" s="37"/>
      <c r="K209" s="80"/>
    </row>
    <row r="210" spans="1:10" ht="151.5" customHeight="1">
      <c r="A210" s="9" t="s">
        <v>181</v>
      </c>
      <c r="B210" s="40" t="s">
        <v>83</v>
      </c>
      <c r="C210" s="40" t="s">
        <v>25</v>
      </c>
      <c r="D210" s="10" t="s">
        <v>53</v>
      </c>
      <c r="E210" s="10" t="s">
        <v>498</v>
      </c>
      <c r="F210" s="10" t="s">
        <v>536</v>
      </c>
      <c r="G210" s="37">
        <f t="shared" si="7"/>
        <v>137882023</v>
      </c>
      <c r="H210" s="37">
        <v>1763607</v>
      </c>
      <c r="I210" s="37">
        <v>136118416</v>
      </c>
      <c r="J210" s="37">
        <v>124644482</v>
      </c>
    </row>
    <row r="211" spans="1:11" s="3" customFormat="1" ht="177" customHeight="1" hidden="1">
      <c r="A211" s="9" t="s">
        <v>326</v>
      </c>
      <c r="B211" s="40" t="s">
        <v>203</v>
      </c>
      <c r="C211" s="40" t="s">
        <v>4</v>
      </c>
      <c r="D211" s="10" t="s">
        <v>204</v>
      </c>
      <c r="E211" s="12" t="s">
        <v>416</v>
      </c>
      <c r="F211" s="10" t="s">
        <v>432</v>
      </c>
      <c r="G211" s="37">
        <f t="shared" si="7"/>
        <v>0</v>
      </c>
      <c r="H211" s="37"/>
      <c r="I211" s="37"/>
      <c r="J211" s="37"/>
      <c r="K211" s="80"/>
    </row>
    <row r="212" spans="1:11" s="3" customFormat="1" ht="367.5" customHeight="1" hidden="1">
      <c r="A212" s="9" t="s">
        <v>367</v>
      </c>
      <c r="B212" s="40" t="s">
        <v>249</v>
      </c>
      <c r="C212" s="40" t="s">
        <v>4</v>
      </c>
      <c r="D212" s="10" t="s">
        <v>270</v>
      </c>
      <c r="E212" s="12"/>
      <c r="F212" s="10"/>
      <c r="G212" s="37"/>
      <c r="H212" s="37"/>
      <c r="I212" s="37"/>
      <c r="J212" s="37"/>
      <c r="K212" s="80"/>
    </row>
    <row r="213" spans="1:11" s="3" customFormat="1" ht="311.25" customHeight="1" hidden="1">
      <c r="A213" s="9" t="s">
        <v>304</v>
      </c>
      <c r="B213" s="40" t="s">
        <v>302</v>
      </c>
      <c r="C213" s="40" t="s">
        <v>3</v>
      </c>
      <c r="D213" s="10" t="s">
        <v>368</v>
      </c>
      <c r="E213" s="12" t="s">
        <v>510</v>
      </c>
      <c r="F213" s="12" t="s">
        <v>509</v>
      </c>
      <c r="G213" s="37">
        <f t="shared" si="7"/>
        <v>0</v>
      </c>
      <c r="H213" s="37"/>
      <c r="I213" s="37"/>
      <c r="J213" s="37"/>
      <c r="K213" s="80"/>
    </row>
    <row r="214" spans="1:11" s="3" customFormat="1" ht="330.75" customHeight="1" hidden="1">
      <c r="A214" s="9" t="s">
        <v>305</v>
      </c>
      <c r="B214" s="40" t="s">
        <v>303</v>
      </c>
      <c r="C214" s="40" t="s">
        <v>3</v>
      </c>
      <c r="D214" s="10" t="s">
        <v>369</v>
      </c>
      <c r="E214" s="12" t="s">
        <v>510</v>
      </c>
      <c r="F214" s="12" t="s">
        <v>509</v>
      </c>
      <c r="G214" s="37">
        <f t="shared" si="7"/>
        <v>0</v>
      </c>
      <c r="H214" s="37"/>
      <c r="I214" s="37"/>
      <c r="J214" s="37"/>
      <c r="K214" s="80"/>
    </row>
    <row r="215" spans="1:11" s="2" customFormat="1" ht="108" customHeight="1">
      <c r="A215" s="16"/>
      <c r="B215" s="41"/>
      <c r="C215" s="41"/>
      <c r="D215" s="17" t="s">
        <v>182</v>
      </c>
      <c r="E215" s="34"/>
      <c r="F215" s="34"/>
      <c r="G215" s="36">
        <f>SUM(G216:G220)</f>
        <v>1802200</v>
      </c>
      <c r="H215" s="36">
        <f>SUM(H216:H220)</f>
        <v>215000</v>
      </c>
      <c r="I215" s="36">
        <f>SUM(I216:I220)</f>
        <v>1587200</v>
      </c>
      <c r="J215" s="36">
        <f>SUM(J216:J220)</f>
        <v>900000</v>
      </c>
      <c r="K215" s="85"/>
    </row>
    <row r="216" spans="1:10" ht="180" customHeight="1">
      <c r="A216" s="9" t="s">
        <v>183</v>
      </c>
      <c r="B216" s="40" t="s">
        <v>70</v>
      </c>
      <c r="C216" s="40" t="s">
        <v>2</v>
      </c>
      <c r="D216" s="10" t="s">
        <v>71</v>
      </c>
      <c r="E216" s="10" t="s">
        <v>520</v>
      </c>
      <c r="F216" s="31" t="s">
        <v>370</v>
      </c>
      <c r="G216" s="37">
        <f>H216+I216</f>
        <v>40000</v>
      </c>
      <c r="H216" s="37">
        <v>40000</v>
      </c>
      <c r="I216" s="37"/>
      <c r="J216" s="37"/>
    </row>
    <row r="217" spans="1:10" ht="184.5" customHeight="1">
      <c r="A217" s="9" t="s">
        <v>263</v>
      </c>
      <c r="B217" s="40" t="s">
        <v>189</v>
      </c>
      <c r="C217" s="40" t="s">
        <v>209</v>
      </c>
      <c r="D217" s="10" t="s">
        <v>208</v>
      </c>
      <c r="E217" s="10" t="s">
        <v>534</v>
      </c>
      <c r="F217" s="10" t="s">
        <v>503</v>
      </c>
      <c r="G217" s="37">
        <f>H217+I217</f>
        <v>175000</v>
      </c>
      <c r="H217" s="37">
        <v>175000</v>
      </c>
      <c r="I217" s="37"/>
      <c r="J217" s="37"/>
    </row>
    <row r="218" spans="1:10" ht="233.25" customHeight="1">
      <c r="A218" s="9" t="s">
        <v>539</v>
      </c>
      <c r="B218" s="40">
        <v>7350</v>
      </c>
      <c r="C218" s="9" t="s">
        <v>62</v>
      </c>
      <c r="D218" s="10" t="s">
        <v>540</v>
      </c>
      <c r="E218" s="10" t="s">
        <v>542</v>
      </c>
      <c r="F218" s="10" t="s">
        <v>503</v>
      </c>
      <c r="G218" s="37">
        <f>H218+I218</f>
        <v>900000</v>
      </c>
      <c r="H218" s="37"/>
      <c r="I218" s="37">
        <v>900000</v>
      </c>
      <c r="J218" s="37">
        <v>900000</v>
      </c>
    </row>
    <row r="219" spans="1:11" s="3" customFormat="1" ht="204" customHeight="1">
      <c r="A219" s="122" t="s">
        <v>250</v>
      </c>
      <c r="B219" s="114" t="s">
        <v>249</v>
      </c>
      <c r="C219" s="114" t="s">
        <v>4</v>
      </c>
      <c r="D219" s="111" t="s">
        <v>270</v>
      </c>
      <c r="E219" s="10" t="s">
        <v>534</v>
      </c>
      <c r="F219" s="10" t="s">
        <v>503</v>
      </c>
      <c r="G219" s="37">
        <f>H219+I219</f>
        <v>257200</v>
      </c>
      <c r="H219" s="37"/>
      <c r="I219" s="37">
        <v>257200</v>
      </c>
      <c r="J219" s="37"/>
      <c r="K219" s="80"/>
    </row>
    <row r="220" spans="1:11" s="3" customFormat="1" ht="265.5">
      <c r="A220" s="122"/>
      <c r="B220" s="114"/>
      <c r="C220" s="114"/>
      <c r="D220" s="111"/>
      <c r="E220" s="10" t="s">
        <v>542</v>
      </c>
      <c r="F220" s="10" t="s">
        <v>503</v>
      </c>
      <c r="G220" s="37">
        <f>H220+I220</f>
        <v>430000</v>
      </c>
      <c r="H220" s="37"/>
      <c r="I220" s="37">
        <v>430000</v>
      </c>
      <c r="J220" s="37"/>
      <c r="K220" s="80"/>
    </row>
    <row r="221" spans="1:11" s="2" customFormat="1" ht="133.5" customHeight="1">
      <c r="A221" s="16"/>
      <c r="B221" s="41"/>
      <c r="C221" s="41"/>
      <c r="D221" s="17" t="s">
        <v>174</v>
      </c>
      <c r="E221" s="17"/>
      <c r="F221" s="33"/>
      <c r="G221" s="36">
        <f>SUM(G222:G228)</f>
        <v>2318000</v>
      </c>
      <c r="H221" s="36">
        <f>SUM(H222:H228)</f>
        <v>2253000</v>
      </c>
      <c r="I221" s="36">
        <f>SUM(I222:I228)</f>
        <v>65000</v>
      </c>
      <c r="J221" s="36">
        <f>SUM(J222:J228)</f>
        <v>65000</v>
      </c>
      <c r="K221" s="85"/>
    </row>
    <row r="222" spans="1:11" s="2" customFormat="1" ht="138.75" customHeight="1" hidden="1">
      <c r="A222" s="9" t="s">
        <v>480</v>
      </c>
      <c r="B222" s="40" t="s">
        <v>70</v>
      </c>
      <c r="C222" s="40" t="s">
        <v>2</v>
      </c>
      <c r="D222" s="10" t="s">
        <v>71</v>
      </c>
      <c r="E222" s="10" t="s">
        <v>520</v>
      </c>
      <c r="F222" s="10" t="s">
        <v>373</v>
      </c>
      <c r="G222" s="37">
        <f>H222+I222</f>
        <v>0</v>
      </c>
      <c r="H222" s="37"/>
      <c r="I222" s="36"/>
      <c r="J222" s="36"/>
      <c r="K222" s="85"/>
    </row>
    <row r="223" spans="1:10" ht="240" customHeight="1">
      <c r="A223" s="9" t="s">
        <v>175</v>
      </c>
      <c r="B223" s="40" t="s">
        <v>99</v>
      </c>
      <c r="C223" s="40" t="s">
        <v>24</v>
      </c>
      <c r="D223" s="10" t="s">
        <v>100</v>
      </c>
      <c r="E223" s="12" t="s">
        <v>530</v>
      </c>
      <c r="F223" s="32" t="s">
        <v>449</v>
      </c>
      <c r="G223" s="37">
        <f aca="true" t="shared" si="8" ref="G223:G228">H223+I223</f>
        <v>550000</v>
      </c>
      <c r="H223" s="37">
        <v>550000</v>
      </c>
      <c r="I223" s="37"/>
      <c r="J223" s="37"/>
    </row>
    <row r="224" spans="1:10" ht="208.5" customHeight="1" hidden="1">
      <c r="A224" s="9" t="s">
        <v>327</v>
      </c>
      <c r="B224" s="40" t="s">
        <v>324</v>
      </c>
      <c r="C224" s="40" t="s">
        <v>4</v>
      </c>
      <c r="D224" s="10" t="s">
        <v>325</v>
      </c>
      <c r="E224" s="12" t="s">
        <v>416</v>
      </c>
      <c r="F224" s="10" t="s">
        <v>373</v>
      </c>
      <c r="G224" s="37">
        <f t="shared" si="8"/>
        <v>0</v>
      </c>
      <c r="H224" s="37"/>
      <c r="I224" s="37"/>
      <c r="J224" s="37"/>
    </row>
    <row r="225" spans="1:10" ht="181.5" customHeight="1">
      <c r="A225" s="9" t="s">
        <v>176</v>
      </c>
      <c r="B225" s="40" t="s">
        <v>90</v>
      </c>
      <c r="C225" s="40" t="s">
        <v>5</v>
      </c>
      <c r="D225" s="10" t="s">
        <v>46</v>
      </c>
      <c r="E225" s="10" t="s">
        <v>524</v>
      </c>
      <c r="F225" s="10" t="s">
        <v>439</v>
      </c>
      <c r="G225" s="37">
        <f t="shared" si="8"/>
        <v>915000</v>
      </c>
      <c r="H225" s="37">
        <v>915000</v>
      </c>
      <c r="I225" s="37"/>
      <c r="J225" s="37"/>
    </row>
    <row r="226" spans="1:10" ht="246" customHeight="1">
      <c r="A226" s="9" t="s">
        <v>227</v>
      </c>
      <c r="B226" s="40" t="s">
        <v>226</v>
      </c>
      <c r="C226" s="40" t="s">
        <v>4</v>
      </c>
      <c r="D226" s="10" t="s">
        <v>228</v>
      </c>
      <c r="E226" s="12" t="s">
        <v>530</v>
      </c>
      <c r="F226" s="32" t="s">
        <v>450</v>
      </c>
      <c r="G226" s="37">
        <f t="shared" si="8"/>
        <v>20000</v>
      </c>
      <c r="H226" s="37"/>
      <c r="I226" s="37">
        <v>20000</v>
      </c>
      <c r="J226" s="37">
        <v>20000</v>
      </c>
    </row>
    <row r="227" spans="1:10" ht="221.25" customHeight="1">
      <c r="A227" s="9" t="s">
        <v>230</v>
      </c>
      <c r="B227" s="40" t="s">
        <v>231</v>
      </c>
      <c r="C227" s="40" t="s">
        <v>4</v>
      </c>
      <c r="D227" s="10" t="s">
        <v>232</v>
      </c>
      <c r="E227" s="12" t="s">
        <v>530</v>
      </c>
      <c r="F227" s="32" t="s">
        <v>450</v>
      </c>
      <c r="G227" s="37">
        <f t="shared" si="8"/>
        <v>45000</v>
      </c>
      <c r="H227" s="37"/>
      <c r="I227" s="37">
        <v>45000</v>
      </c>
      <c r="J227" s="37">
        <v>45000</v>
      </c>
    </row>
    <row r="228" spans="1:11" s="3" customFormat="1" ht="247.5" customHeight="1">
      <c r="A228" s="9" t="s">
        <v>229</v>
      </c>
      <c r="B228" s="40" t="s">
        <v>203</v>
      </c>
      <c r="C228" s="40">
        <v>490</v>
      </c>
      <c r="D228" s="10" t="s">
        <v>204</v>
      </c>
      <c r="E228" s="12" t="s">
        <v>530</v>
      </c>
      <c r="F228" s="32" t="s">
        <v>451</v>
      </c>
      <c r="G228" s="37">
        <f t="shared" si="8"/>
        <v>788000</v>
      </c>
      <c r="H228" s="37">
        <v>788000</v>
      </c>
      <c r="I228" s="37"/>
      <c r="J228" s="37"/>
      <c r="K228" s="80"/>
    </row>
    <row r="229" spans="1:10" ht="187.5" customHeight="1" hidden="1">
      <c r="A229" s="9" t="s">
        <v>298</v>
      </c>
      <c r="B229" s="40" t="s">
        <v>287</v>
      </c>
      <c r="C229" s="40" t="s">
        <v>26</v>
      </c>
      <c r="D229" s="19" t="s">
        <v>288</v>
      </c>
      <c r="E229" s="10" t="s">
        <v>396</v>
      </c>
      <c r="F229" s="10" t="s">
        <v>439</v>
      </c>
      <c r="G229" s="37">
        <f t="shared" si="7"/>
        <v>0</v>
      </c>
      <c r="H229" s="37"/>
      <c r="I229" s="37"/>
      <c r="J229" s="37"/>
    </row>
    <row r="230" spans="1:11" s="2" customFormat="1" ht="117.75" customHeight="1">
      <c r="A230" s="16"/>
      <c r="B230" s="41"/>
      <c r="C230" s="41"/>
      <c r="D230" s="17" t="s">
        <v>184</v>
      </c>
      <c r="E230" s="34"/>
      <c r="F230" s="34"/>
      <c r="G230" s="36">
        <f>SUM(G231:G238)</f>
        <v>2921239</v>
      </c>
      <c r="H230" s="36">
        <f>SUM(H231:H238)</f>
        <v>2818239</v>
      </c>
      <c r="I230" s="36">
        <f>SUM(I231:I238)</f>
        <v>103000</v>
      </c>
      <c r="J230" s="36">
        <f>SUM(J231:J238)</f>
        <v>0</v>
      </c>
      <c r="K230" s="85"/>
    </row>
    <row r="231" spans="1:11" s="2" customFormat="1" ht="177" hidden="1">
      <c r="A231" s="9" t="s">
        <v>481</v>
      </c>
      <c r="B231" s="40" t="s">
        <v>70</v>
      </c>
      <c r="C231" s="40" t="s">
        <v>2</v>
      </c>
      <c r="D231" s="10" t="s">
        <v>71</v>
      </c>
      <c r="E231" s="10" t="s">
        <v>520</v>
      </c>
      <c r="F231" s="10" t="s">
        <v>373</v>
      </c>
      <c r="G231" s="37">
        <f aca="true" t="shared" si="9" ref="G231:G240">H231+I231</f>
        <v>0</v>
      </c>
      <c r="H231" s="37"/>
      <c r="I231" s="36"/>
      <c r="J231" s="36"/>
      <c r="K231" s="85"/>
    </row>
    <row r="232" spans="1:11" s="2" customFormat="1" ht="156.75" customHeight="1">
      <c r="A232" s="9" t="s">
        <v>233</v>
      </c>
      <c r="B232" s="40" t="s">
        <v>83</v>
      </c>
      <c r="C232" s="40" t="s">
        <v>25</v>
      </c>
      <c r="D232" s="10" t="s">
        <v>53</v>
      </c>
      <c r="E232" s="10" t="s">
        <v>498</v>
      </c>
      <c r="F232" s="10" t="s">
        <v>467</v>
      </c>
      <c r="G232" s="37">
        <f t="shared" si="9"/>
        <v>426000</v>
      </c>
      <c r="H232" s="37">
        <v>426000</v>
      </c>
      <c r="I232" s="37"/>
      <c r="J232" s="37"/>
      <c r="K232" s="85"/>
    </row>
    <row r="233" spans="1:11" s="2" customFormat="1" ht="188.25" customHeight="1">
      <c r="A233" s="9" t="s">
        <v>341</v>
      </c>
      <c r="B233" s="40" t="s">
        <v>203</v>
      </c>
      <c r="C233" s="9" t="s">
        <v>4</v>
      </c>
      <c r="D233" s="10" t="s">
        <v>204</v>
      </c>
      <c r="E233" s="12" t="s">
        <v>535</v>
      </c>
      <c r="F233" s="10" t="s">
        <v>503</v>
      </c>
      <c r="G233" s="37">
        <f t="shared" si="9"/>
        <v>483750</v>
      </c>
      <c r="H233" s="37">
        <v>483750</v>
      </c>
      <c r="I233" s="37"/>
      <c r="J233" s="37"/>
      <c r="K233" s="85"/>
    </row>
    <row r="234" spans="1:11" s="2" customFormat="1" ht="198.75" customHeight="1">
      <c r="A234" s="9" t="s">
        <v>403</v>
      </c>
      <c r="B234" s="40">
        <v>8330</v>
      </c>
      <c r="C234" s="9" t="s">
        <v>12</v>
      </c>
      <c r="D234" s="10" t="s">
        <v>414</v>
      </c>
      <c r="E234" s="12" t="s">
        <v>535</v>
      </c>
      <c r="F234" s="10" t="s">
        <v>503</v>
      </c>
      <c r="G234" s="37">
        <f t="shared" si="9"/>
        <v>75000</v>
      </c>
      <c r="H234" s="37">
        <v>75000</v>
      </c>
      <c r="I234" s="37"/>
      <c r="J234" s="37"/>
      <c r="K234" s="85"/>
    </row>
    <row r="235" spans="1:10" ht="160.5" customHeight="1">
      <c r="A235" s="9" t="s">
        <v>185</v>
      </c>
      <c r="B235" s="40" t="s">
        <v>79</v>
      </c>
      <c r="C235" s="9" t="s">
        <v>12</v>
      </c>
      <c r="D235" s="10" t="s">
        <v>80</v>
      </c>
      <c r="E235" s="12" t="s">
        <v>512</v>
      </c>
      <c r="F235" s="10" t="s">
        <v>371</v>
      </c>
      <c r="G235" s="37">
        <f t="shared" si="9"/>
        <v>103000</v>
      </c>
      <c r="H235" s="37"/>
      <c r="I235" s="37">
        <v>103000</v>
      </c>
      <c r="J235" s="37"/>
    </row>
    <row r="236" spans="1:10" ht="194.25" customHeight="1">
      <c r="A236" s="9" t="s">
        <v>417</v>
      </c>
      <c r="B236" s="40">
        <v>8600</v>
      </c>
      <c r="C236" s="9" t="s">
        <v>418</v>
      </c>
      <c r="D236" s="10" t="s">
        <v>419</v>
      </c>
      <c r="E236" s="12" t="s">
        <v>535</v>
      </c>
      <c r="F236" s="10" t="s">
        <v>503</v>
      </c>
      <c r="G236" s="37">
        <f t="shared" si="9"/>
        <v>1833489</v>
      </c>
      <c r="H236" s="37">
        <v>1833489</v>
      </c>
      <c r="I236" s="37"/>
      <c r="J236" s="37"/>
    </row>
    <row r="237" spans="1:10" ht="189.75" customHeight="1" hidden="1">
      <c r="A237" s="9" t="s">
        <v>404</v>
      </c>
      <c r="B237" s="40">
        <v>8881</v>
      </c>
      <c r="C237" s="9" t="s">
        <v>4</v>
      </c>
      <c r="D237" s="10" t="s">
        <v>406</v>
      </c>
      <c r="E237" s="12" t="s">
        <v>497</v>
      </c>
      <c r="F237" s="10" t="s">
        <v>531</v>
      </c>
      <c r="G237" s="37">
        <f t="shared" si="9"/>
        <v>0</v>
      </c>
      <c r="H237" s="37"/>
      <c r="I237" s="37"/>
      <c r="J237" s="37"/>
    </row>
    <row r="238" spans="1:10" ht="191.25" customHeight="1" hidden="1">
      <c r="A238" s="9" t="s">
        <v>405</v>
      </c>
      <c r="B238" s="40">
        <v>8882</v>
      </c>
      <c r="C238" s="9" t="s">
        <v>4</v>
      </c>
      <c r="D238" s="10" t="s">
        <v>407</v>
      </c>
      <c r="E238" s="12" t="s">
        <v>497</v>
      </c>
      <c r="F238" s="10" t="s">
        <v>531</v>
      </c>
      <c r="G238" s="37">
        <f t="shared" si="9"/>
        <v>0</v>
      </c>
      <c r="H238" s="37"/>
      <c r="I238" s="37"/>
      <c r="J238" s="37"/>
    </row>
    <row r="239" spans="1:10" ht="357.75" customHeight="1" hidden="1">
      <c r="A239" s="9" t="s">
        <v>389</v>
      </c>
      <c r="B239" s="46" t="s">
        <v>391</v>
      </c>
      <c r="C239" s="46" t="s">
        <v>26</v>
      </c>
      <c r="D239" s="51" t="s">
        <v>390</v>
      </c>
      <c r="E239" s="12" t="s">
        <v>461</v>
      </c>
      <c r="F239" s="10" t="s">
        <v>432</v>
      </c>
      <c r="G239" s="37">
        <f t="shared" si="9"/>
        <v>0</v>
      </c>
      <c r="H239" s="37"/>
      <c r="I239" s="37"/>
      <c r="J239" s="37"/>
    </row>
    <row r="240" spans="1:10" ht="192" customHeight="1" hidden="1">
      <c r="A240" s="9" t="s">
        <v>275</v>
      </c>
      <c r="B240" s="40" t="s">
        <v>77</v>
      </c>
      <c r="C240" s="40" t="s">
        <v>26</v>
      </c>
      <c r="D240" s="10" t="s">
        <v>78</v>
      </c>
      <c r="E240" s="12" t="s">
        <v>461</v>
      </c>
      <c r="F240" s="10" t="s">
        <v>432</v>
      </c>
      <c r="G240" s="37">
        <f t="shared" si="9"/>
        <v>0</v>
      </c>
      <c r="H240" s="37"/>
      <c r="I240" s="37"/>
      <c r="J240" s="37"/>
    </row>
    <row r="241" spans="1:11" s="25" customFormat="1" ht="54" customHeight="1">
      <c r="A241" s="24"/>
      <c r="B241" s="145" t="s">
        <v>431</v>
      </c>
      <c r="C241" s="146"/>
      <c r="D241" s="146"/>
      <c r="E241" s="147"/>
      <c r="F241" s="28"/>
      <c r="G241" s="39">
        <f>G15+G61+G96+G117+G138+G142+G151+G189+G191+G215+G221+G230</f>
        <v>2240037942</v>
      </c>
      <c r="H241" s="39">
        <f>H15+H61+H96+H117+H138+H142+H151+H189+H191+H215+H221+H230</f>
        <v>1647620536</v>
      </c>
      <c r="I241" s="39">
        <f>I15+I61+I96+I117+I138+I142+I151+I189+I191+I215+I221+I230</f>
        <v>592417406</v>
      </c>
      <c r="J241" s="39">
        <f>J15+J61+J96+J117+J138+J142+J151+J189+J191+J215+J221+J230</f>
        <v>534791640</v>
      </c>
      <c r="K241" s="85"/>
    </row>
    <row r="242" spans="1:10" ht="132.75" customHeight="1">
      <c r="A242" s="63"/>
      <c r="B242" s="57"/>
      <c r="C242" s="57"/>
      <c r="D242" s="10"/>
      <c r="E242" s="10" t="str">
        <f>E16</f>
        <v>Програма «Відкритий інформаційний простір Сумської міської територіальної громади» на 2019-2021 роки </v>
      </c>
      <c r="F242" s="31" t="s">
        <v>370</v>
      </c>
      <c r="G242" s="55">
        <f>G16+G30+G31+G49+G62+G118+G143+G152+G216+G97</f>
        <v>5769413</v>
      </c>
      <c r="H242" s="55">
        <f>H16+H30+H31+H49+H62+H118+H143+H152+H216+H97</f>
        <v>5769413</v>
      </c>
      <c r="I242" s="55">
        <f>I16+I30+I31+I49+I62+I118+I143+I152+I216+I97</f>
        <v>0</v>
      </c>
      <c r="J242" s="55">
        <f>J16+J30+J31+J49+J62+J118+J143+J152+J216+J97</f>
        <v>0</v>
      </c>
    </row>
    <row r="243" spans="1:10" ht="132.75" customHeight="1">
      <c r="A243" s="63"/>
      <c r="B243" s="57"/>
      <c r="C243" s="57"/>
      <c r="D243" s="10"/>
      <c r="E243" s="10" t="str">
        <f>E17</f>
        <v>Програма підвищення кваліфікації посадових осіб місцевого самоврядування та депутатів Сумської міської ради на 2021-2023 роки</v>
      </c>
      <c r="F243" s="31" t="str">
        <f>F17</f>
        <v>Проєкт</v>
      </c>
      <c r="G243" s="21">
        <f>G17</f>
        <v>200000</v>
      </c>
      <c r="H243" s="21">
        <f>H17</f>
        <v>200000</v>
      </c>
      <c r="I243" s="21">
        <f>I17</f>
        <v>0</v>
      </c>
      <c r="J243" s="21">
        <f>J17</f>
        <v>0</v>
      </c>
    </row>
    <row r="244" spans="1:10" ht="153.75" customHeight="1">
      <c r="A244" s="63"/>
      <c r="B244" s="57"/>
      <c r="C244" s="57"/>
      <c r="D244" s="56"/>
      <c r="E244" s="10" t="str">
        <f>E63</f>
        <v>Комплексна програма Сумської міської територіальної громади «Освіта на 2019-2021 роки» </v>
      </c>
      <c r="F244" s="10" t="s">
        <v>379</v>
      </c>
      <c r="G244" s="55">
        <f>G20+G22+G63+G66+G70+G71+G72+G73+G74+G75+G76+G77+G83+G84+G91+G92</f>
        <v>1155411100</v>
      </c>
      <c r="H244" s="55">
        <f>H20+H22+H63+H66+H70+H71+H72+H73+H74+H75+H76+H77+H83+H84+H91+H92</f>
        <v>1099110600</v>
      </c>
      <c r="I244" s="55">
        <f>I20+I22+I63+I66+I70+I71+I72+I73+I74+I75+I76+I77+I83+I84+I91+I92</f>
        <v>56300500</v>
      </c>
      <c r="J244" s="55">
        <f>J20+J22+J63+J66+J70+J71+J72+J73+J74+J75+J76+J77+J83+J84+J91+J92</f>
        <v>19410000</v>
      </c>
    </row>
    <row r="245" spans="1:10" ht="145.5" customHeight="1">
      <c r="A245" s="63"/>
      <c r="B245" s="57"/>
      <c r="C245" s="57"/>
      <c r="D245" s="56"/>
      <c r="E245" s="12" t="str">
        <f>E107</f>
        <v>Комплексна Програма Сумської міської територіальної громади «Охорона здоров’я" на 2020-2022 роки»</v>
      </c>
      <c r="F245" s="10" t="s">
        <v>508</v>
      </c>
      <c r="G245" s="55">
        <f>G98+G101+G103+G105+G106+G107+G108+G110+G112+G100</f>
        <v>150111800</v>
      </c>
      <c r="H245" s="55">
        <f>H98+H101+H103+H105+H106+H107+H108+H110+H112+H100</f>
        <v>69474300</v>
      </c>
      <c r="I245" s="55">
        <f>I98+I101+I103+I105+I106+I107+I108+I110+I112+I100</f>
        <v>80637500</v>
      </c>
      <c r="J245" s="55">
        <f>J98+J101+J103+J105+J106+J107+J108+J110+J112+J100</f>
        <v>80637500</v>
      </c>
    </row>
    <row r="246" spans="1:10" ht="189.75" customHeight="1">
      <c r="A246" s="63"/>
      <c r="B246" s="57"/>
      <c r="C246" s="57"/>
      <c r="D246" s="56"/>
      <c r="E246" s="10" t="str">
        <f>E188</f>
        <v>Комплексна цільова програма реформування і розвитку житлово-комунального господарства Сумської міської територіальної громади на 2021-2023 роки</v>
      </c>
      <c r="F246" s="10" t="s">
        <v>503</v>
      </c>
      <c r="G246" s="55">
        <f>G153+G155+G156+G160+G161+G162+G164+G167+G169+G172+G180+G181+G183+G188+G193+G217+G219</f>
        <v>398188163</v>
      </c>
      <c r="H246" s="55">
        <f>H153+H155+H156+H160+H161+H162+H164+H167+H169+H172+H180+H181+H183+H188+H193+H217+H219</f>
        <v>224832092</v>
      </c>
      <c r="I246" s="55">
        <f>I153+I155+I156+I160+I161+I162+I164+I167+I169+I172+I180+I181+I183+I188+I193+I217+I219</f>
        <v>173356071</v>
      </c>
      <c r="J246" s="55">
        <f>J153+J155+J156+J160+J161+J162+J164+J167+J169+J172+J180+J181+J183+J188+J193+J217+J219</f>
        <v>169207793</v>
      </c>
    </row>
    <row r="247" spans="1:10" ht="241.5" customHeight="1">
      <c r="A247" s="63"/>
      <c r="B247" s="57"/>
      <c r="C247" s="57"/>
      <c r="D247" s="56"/>
      <c r="E247" s="12" t="str">
        <f>E223</f>
        <v>Комплексна цільова Програма управління та ефективного використання майна комунальної власності та земельних ресурсів на території Сумської міської територіальної громади на 2019-2021 роки </v>
      </c>
      <c r="F247" s="32" t="s">
        <v>395</v>
      </c>
      <c r="G247" s="55">
        <f>G223+G226+G227+G228</f>
        <v>1403000</v>
      </c>
      <c r="H247" s="55">
        <f>H223+H226+H227+H228</f>
        <v>1338000</v>
      </c>
      <c r="I247" s="55">
        <f>I223+I226+I227+I228</f>
        <v>65000</v>
      </c>
      <c r="J247" s="55">
        <f>J223+J226+J227+J228</f>
        <v>65000</v>
      </c>
    </row>
    <row r="248" spans="1:10" ht="93.75" customHeight="1">
      <c r="A248" s="63"/>
      <c r="B248" s="57"/>
      <c r="C248" s="57"/>
      <c r="D248" s="56"/>
      <c r="E248" s="10" t="str">
        <f>E51</f>
        <v>Комплексна програма «Правопорядок» на період 2019-2021 роки </v>
      </c>
      <c r="F248" s="31" t="s">
        <v>384</v>
      </c>
      <c r="G248" s="55">
        <f>G51+G58</f>
        <v>351800</v>
      </c>
      <c r="H248" s="55">
        <f>H51+H58</f>
        <v>351800</v>
      </c>
      <c r="I248" s="55">
        <f>I51+I58</f>
        <v>0</v>
      </c>
      <c r="J248" s="55">
        <f>J51+J58</f>
        <v>0</v>
      </c>
    </row>
    <row r="249" spans="1:10" ht="161.25" customHeight="1">
      <c r="A249" s="63"/>
      <c r="B249" s="57"/>
      <c r="C249" s="57"/>
      <c r="D249" s="56"/>
      <c r="E249" s="10" t="str">
        <f>E40</f>
        <v>Комплексна Програма розвитку міського пасажирського транспорту Сумської міської територіальної громади на 2019-2021 роки </v>
      </c>
      <c r="F249" s="31" t="s">
        <v>464</v>
      </c>
      <c r="G249" s="55">
        <f>G39+G40+G41+G46+G42</f>
        <v>67882876</v>
      </c>
      <c r="H249" s="55">
        <f>H39+H40+H41+H46+H42</f>
        <v>48884976</v>
      </c>
      <c r="I249" s="55">
        <f>I39+I40+I41+I46+I42</f>
        <v>18997900</v>
      </c>
      <c r="J249" s="55">
        <f>J39+J40+J41+J46+J42</f>
        <v>18997900</v>
      </c>
    </row>
    <row r="250" spans="1:10" ht="183" customHeight="1">
      <c r="A250" s="63"/>
      <c r="B250" s="57"/>
      <c r="C250" s="57"/>
      <c r="D250" s="56"/>
      <c r="E250" s="10" t="str">
        <f>E43</f>
        <v>Міська програма «Автоматизація муніципальних телекомунікаційних систем на 2020- 2022 роки Сумської міської територіальної громади»  </v>
      </c>
      <c r="F250" s="10" t="s">
        <v>452</v>
      </c>
      <c r="G250" s="55">
        <f>G43+G69+G179</f>
        <v>10400000</v>
      </c>
      <c r="H250" s="55">
        <f>H43+H69+H179</f>
        <v>10400000</v>
      </c>
      <c r="I250" s="55">
        <f>I43+I69+I179</f>
        <v>0</v>
      </c>
      <c r="J250" s="55">
        <f>J43+J69+J179</f>
        <v>0</v>
      </c>
    </row>
    <row r="251" spans="1:10" ht="114" customHeight="1">
      <c r="A251" s="63"/>
      <c r="B251" s="57"/>
      <c r="C251" s="57"/>
      <c r="D251" s="56"/>
      <c r="E251" s="10" t="str">
        <f>E126</f>
        <v>Програма Сумської міської територіальної громади «Милосердя» на 2019-2021 роки</v>
      </c>
      <c r="F251" s="31" t="s">
        <v>372</v>
      </c>
      <c r="G251" s="55">
        <f>G27+G64+G67+G79+G119+G120+G121+G122+G123+G124+G125+G126+G128+G130+G131+G133+G136</f>
        <v>76620414</v>
      </c>
      <c r="H251" s="55">
        <f>H27+H64+H67+H79+H119+H120+H121+H122+H123+H124+H125+H126+H128+H130+H131+H133+H136</f>
        <v>76575414</v>
      </c>
      <c r="I251" s="55">
        <f>I27+I64+I67+I79+I119+I120+I121+I122+I123+I124+I125+I126+I128+I130+I131+I133+I136</f>
        <v>45000</v>
      </c>
      <c r="J251" s="55">
        <f>J27+J64+J67+J79+J119+J120+J121+J122+J123+J124+J125+J126+J128+J130+J131+J133+J136</f>
        <v>45000</v>
      </c>
    </row>
    <row r="252" spans="1:10" ht="157.5" customHeight="1">
      <c r="A252" s="63"/>
      <c r="B252" s="57"/>
      <c r="C252" s="57"/>
      <c r="D252" s="56"/>
      <c r="E252" s="10" t="str">
        <f>E19</f>
        <v>Програма сприяння розвитку громадянського суспільства Сумської міської територіальної громади на 2019-2021 роки</v>
      </c>
      <c r="F252" s="31" t="s">
        <v>394</v>
      </c>
      <c r="G252" s="58">
        <f>G19</f>
        <v>100000</v>
      </c>
      <c r="H252" s="58">
        <f>H19</f>
        <v>100000</v>
      </c>
      <c r="I252" s="58">
        <f>I19</f>
        <v>0</v>
      </c>
      <c r="J252" s="58">
        <f>J19</f>
        <v>0</v>
      </c>
    </row>
    <row r="253" spans="1:10" ht="143.25" customHeight="1">
      <c r="A253" s="63"/>
      <c r="B253" s="57"/>
      <c r="C253" s="57"/>
      <c r="D253" s="56"/>
      <c r="E253" s="10" t="str">
        <f>E144</f>
        <v>Цільова комплексна Програма розвитку культури  Сумської міської територіальної громади на 2019 - 2021 роки</v>
      </c>
      <c r="F253" s="10" t="s">
        <v>382</v>
      </c>
      <c r="G253" s="58">
        <f>G144+G145+G146+G147+G148</f>
        <v>2573000</v>
      </c>
      <c r="H253" s="58">
        <f>H144+H145+H146+H147+H148</f>
        <v>1388000</v>
      </c>
      <c r="I253" s="58">
        <f>I144+I145+I146+I147+I148</f>
        <v>1185000</v>
      </c>
      <c r="J253" s="58">
        <f>J144+J145+J146+J147+J148</f>
        <v>1185000</v>
      </c>
    </row>
    <row r="254" spans="1:10" ht="132.75">
      <c r="A254" s="63"/>
      <c r="B254" s="57"/>
      <c r="C254" s="57"/>
      <c r="D254" s="56"/>
      <c r="E254" s="10" t="str">
        <f>E26</f>
        <v>Програма Сумської міської територіальної громади «Соціальні служби готові прийти на допомогу» на 2019 - 2021 роки </v>
      </c>
      <c r="F254" s="31" t="s">
        <v>358</v>
      </c>
      <c r="G254" s="55">
        <f>G23+G26</f>
        <v>1647300</v>
      </c>
      <c r="H254" s="55">
        <f>H23+H26</f>
        <v>1647300</v>
      </c>
      <c r="I254" s="55">
        <f>I23+I26</f>
        <v>0</v>
      </c>
      <c r="J254" s="55">
        <f>J23+J26</f>
        <v>0</v>
      </c>
    </row>
    <row r="255" spans="1:11" s="66" customFormat="1" ht="192" customHeight="1">
      <c r="A255" s="63"/>
      <c r="B255" s="64"/>
      <c r="C255" s="57"/>
      <c r="D255" s="65"/>
      <c r="E255" s="10" t="str">
        <f>E81</f>
        <v>Міська цільова Програма з реалізації Конвенції ООН про права дитини Сумської міської територіальної громади на 2020-2022 роки</v>
      </c>
      <c r="F255" s="31" t="s">
        <v>426</v>
      </c>
      <c r="G255" s="55">
        <f>G81+G139+G140+G195+G141</f>
        <v>171680</v>
      </c>
      <c r="H255" s="55">
        <f>H81+H139+H140+H195+H141</f>
        <v>150540</v>
      </c>
      <c r="I255" s="55">
        <f>I81+I139+I140+I195+I141</f>
        <v>21140</v>
      </c>
      <c r="J255" s="55">
        <f>J81+J139+J140+J195+J141</f>
        <v>21140</v>
      </c>
      <c r="K255" s="90"/>
    </row>
    <row r="256" spans="1:10" ht="201" customHeight="1">
      <c r="A256" s="63"/>
      <c r="B256" s="57"/>
      <c r="C256" s="57"/>
      <c r="D256" s="56"/>
      <c r="E256" s="10" t="str">
        <f>E50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2019-2021 роки</v>
      </c>
      <c r="F256" s="31" t="s">
        <v>420</v>
      </c>
      <c r="G256" s="55">
        <f>G50+G184</f>
        <v>1681752</v>
      </c>
      <c r="H256" s="55">
        <f>H50+H184</f>
        <v>251700</v>
      </c>
      <c r="I256" s="55">
        <f>I50+I184</f>
        <v>1430052</v>
      </c>
      <c r="J256" s="55">
        <f>J50+J184</f>
        <v>1430052</v>
      </c>
    </row>
    <row r="257" spans="1:10" ht="101.25" customHeight="1">
      <c r="A257" s="63"/>
      <c r="B257" s="57"/>
      <c r="C257" s="57"/>
      <c r="D257" s="56"/>
      <c r="E257" s="10" t="str">
        <f>E21</f>
        <v>Програма «Молодь територіальної громади                                             м. Суми на 2019-2021 роки» </v>
      </c>
      <c r="F257" s="31" t="s">
        <v>380</v>
      </c>
      <c r="G257" s="55">
        <f>G21+G24+G25+G29+G78</f>
        <v>3255800</v>
      </c>
      <c r="H257" s="55">
        <f>H21+H24+H25+H29+H78</f>
        <v>3255800</v>
      </c>
      <c r="I257" s="55">
        <f>I21+I24+I25+I29+I78</f>
        <v>0</v>
      </c>
      <c r="J257" s="55">
        <f>J21+J24+J25+J29+J78</f>
        <v>0</v>
      </c>
    </row>
    <row r="258" spans="1:10" ht="202.5" customHeight="1">
      <c r="A258" s="63"/>
      <c r="B258" s="57"/>
      <c r="C258" s="57"/>
      <c r="D258" s="56"/>
      <c r="E258" s="10" t="str">
        <f>E18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2020-2022 роки»</v>
      </c>
      <c r="F258" s="31" t="s">
        <v>435</v>
      </c>
      <c r="G258" s="55">
        <f>G18</f>
        <v>296000</v>
      </c>
      <c r="H258" s="55">
        <f>H18</f>
        <v>296000</v>
      </c>
      <c r="I258" s="55">
        <f>I18</f>
        <v>0</v>
      </c>
      <c r="J258" s="55">
        <f>J18</f>
        <v>0</v>
      </c>
    </row>
    <row r="259" spans="1:10" ht="189.75" customHeight="1">
      <c r="A259" s="63"/>
      <c r="B259" s="57"/>
      <c r="C259" s="57"/>
      <c r="D259" s="56"/>
      <c r="E259" s="12" t="str">
        <f>E165</f>
        <v>Програма економічного і соціального розвитку Сумської міської територіальної громади на 2021 рік та основні напрями розвитку на 2022-2023 роки </v>
      </c>
      <c r="F259" s="10" t="s">
        <v>503</v>
      </c>
      <c r="G259" s="55">
        <f>G47+G132+G165+G203+G204+G205+G233+G234+G236+G201</f>
        <v>67439249</v>
      </c>
      <c r="H259" s="55">
        <f>H47+H132+H165+H203+H204+H205+H233+H234+H236+H201</f>
        <v>11116576</v>
      </c>
      <c r="I259" s="55">
        <f>I47+I132+I165+I203+I204+I205+I233+I234+I236+I201</f>
        <v>56322673</v>
      </c>
      <c r="J259" s="55">
        <f>J47+J132+J165+J203+J204+J205+J233+J234+J236+J201</f>
        <v>56322673</v>
      </c>
    </row>
    <row r="260" spans="1:10" ht="132.75" hidden="1">
      <c r="A260" s="63"/>
      <c r="B260" s="57"/>
      <c r="C260" s="57"/>
      <c r="D260" s="56"/>
      <c r="E260" s="10" t="s">
        <v>532</v>
      </c>
      <c r="F260" s="10" t="s">
        <v>465</v>
      </c>
      <c r="G260" s="55"/>
      <c r="H260" s="55"/>
      <c r="I260" s="55">
        <f>I132+I154</f>
        <v>0</v>
      </c>
      <c r="J260" s="55">
        <f>J132+J154</f>
        <v>0</v>
      </c>
    </row>
    <row r="261" spans="1:10" ht="284.25" customHeight="1">
      <c r="A261" s="63"/>
      <c r="B261" s="57"/>
      <c r="C261" s="57"/>
      <c r="D261" s="56"/>
      <c r="E261" s="12" t="s">
        <v>510</v>
      </c>
      <c r="F261" s="12" t="s">
        <v>509</v>
      </c>
      <c r="G261" s="55">
        <f>G196+G213+G214</f>
        <v>70060</v>
      </c>
      <c r="H261" s="55">
        <f>H196+H213+H214</f>
        <v>0</v>
      </c>
      <c r="I261" s="55">
        <f>I196+I213+I214</f>
        <v>70060</v>
      </c>
      <c r="J261" s="55">
        <f>J196+J213+J214</f>
        <v>0</v>
      </c>
    </row>
    <row r="262" spans="1:10" ht="317.25" customHeight="1">
      <c r="A262" s="63"/>
      <c r="B262" s="57"/>
      <c r="C262" s="57"/>
      <c r="D262" s="56"/>
      <c r="E262" s="10" t="s">
        <v>487</v>
      </c>
      <c r="F262" s="10" t="s">
        <v>468</v>
      </c>
      <c r="G262" s="55">
        <f>G166</f>
        <v>614964</v>
      </c>
      <c r="H262" s="55">
        <f>H166</f>
        <v>614964</v>
      </c>
      <c r="I262" s="55">
        <f>I166</f>
        <v>0</v>
      </c>
      <c r="J262" s="55">
        <f>J166</f>
        <v>0</v>
      </c>
    </row>
    <row r="263" spans="1:10" ht="150.75" customHeight="1">
      <c r="A263" s="63"/>
      <c r="B263" s="57"/>
      <c r="C263" s="57"/>
      <c r="D263" s="56"/>
      <c r="E263" s="12" t="s">
        <v>512</v>
      </c>
      <c r="F263" s="10" t="s">
        <v>371</v>
      </c>
      <c r="G263" s="55">
        <f>G52+G90+G163+G168+G170+G182+G186+G235</f>
        <v>17448130</v>
      </c>
      <c r="H263" s="55">
        <f>H52+H90+H163+H168+H170+H182+H186+H235</f>
        <v>0</v>
      </c>
      <c r="I263" s="55">
        <f>I52+I90+I163+I168+I170+I182+I186+I235</f>
        <v>17448130</v>
      </c>
      <c r="J263" s="55">
        <f>J52+J90+J163+J168+J170+J182+J186+J235</f>
        <v>13728130</v>
      </c>
    </row>
    <row r="264" spans="1:10" ht="157.5" customHeight="1">
      <c r="A264" s="63"/>
      <c r="B264" s="57"/>
      <c r="C264" s="57"/>
      <c r="D264" s="56"/>
      <c r="E264" s="10" t="str">
        <f>E134</f>
        <v>Програма Сумської міської територіальної громади «Соціальна підтримка захисників України та членів їх сімей» на 2020-2022 роки»</v>
      </c>
      <c r="F264" s="31" t="s">
        <v>448</v>
      </c>
      <c r="G264" s="55">
        <f>G28+G56+G60+G65+G68+G80+G94+G99+G102+G104+G109+G127+G129+G134+G137</f>
        <v>32198674</v>
      </c>
      <c r="H264" s="55">
        <f>H28+H56+H60+H65+H68+H80+H94+H99+H102+H104+H109+H127+H129+H134+H137</f>
        <v>32198674</v>
      </c>
      <c r="I264" s="55">
        <f>I28+I56+I60+I65+I68+I80+I94+I99+I102+I104+I109+I127+I129+I134+I137</f>
        <v>0</v>
      </c>
      <c r="J264" s="55">
        <f>J28+J56+J60+J65+J68+J80+J94+J99+J102+J104+J109+J127+J129+J134+J137</f>
        <v>0</v>
      </c>
    </row>
    <row r="265" spans="1:10" ht="141.75" customHeight="1">
      <c r="A265" s="63"/>
      <c r="B265" s="57"/>
      <c r="C265" s="57"/>
      <c r="D265" s="56"/>
      <c r="E265" s="10" t="s">
        <v>498</v>
      </c>
      <c r="F265" s="10" t="s">
        <v>467</v>
      </c>
      <c r="G265" s="55">
        <f>G45+G48+G87+G89+G113+G114+G149+G210+G232</f>
        <v>161569493</v>
      </c>
      <c r="H265" s="55">
        <f>H45+H48+H87+H89+H113+H114+H149+H210+H232</f>
        <v>2944107</v>
      </c>
      <c r="I265" s="55">
        <f>I45+I48+I87+I89+I113+I114+I149+I210+I232</f>
        <v>158625386</v>
      </c>
      <c r="J265" s="55">
        <f>J45+J48+J87+J89+J113+J114+J149+J210+J232</f>
        <v>146521452</v>
      </c>
    </row>
    <row r="266" spans="1:10" ht="246" customHeight="1">
      <c r="A266" s="63"/>
      <c r="B266" s="57"/>
      <c r="C266" s="57"/>
      <c r="D266" s="56"/>
      <c r="E266" s="10" t="s">
        <v>542</v>
      </c>
      <c r="F266" s="10" t="s">
        <v>503</v>
      </c>
      <c r="G266" s="55">
        <f>G218+G220</f>
        <v>1330000</v>
      </c>
      <c r="H266" s="55">
        <f>H218+H220</f>
        <v>0</v>
      </c>
      <c r="I266" s="55">
        <f>I218+I220</f>
        <v>1330000</v>
      </c>
      <c r="J266" s="55">
        <f>J218+J220</f>
        <v>900000</v>
      </c>
    </row>
    <row r="267" spans="1:10" ht="153.75" customHeight="1">
      <c r="A267" s="63"/>
      <c r="B267" s="57"/>
      <c r="C267" s="57"/>
      <c r="D267" s="56"/>
      <c r="E267" s="10" t="str">
        <f>E37</f>
        <v>Програма розвитку фізичної культури і спорту Сумської міської територіальної громади на 2019-2021 роки</v>
      </c>
      <c r="F267" s="31" t="s">
        <v>383</v>
      </c>
      <c r="G267" s="55">
        <f>G32+G33+G34+G35+G36+G37+G38+G82</f>
        <v>66878294</v>
      </c>
      <c r="H267" s="55">
        <f>H32+H33+H34+H35+H36+H37+H38+H82</f>
        <v>55345300</v>
      </c>
      <c r="I267" s="55">
        <f>I32+I33+I34+I35+I36+I37+I38+I82</f>
        <v>11532994</v>
      </c>
      <c r="J267" s="55">
        <f>J32+J33+J34+J35+J36+J37+J38+J82</f>
        <v>11320000</v>
      </c>
    </row>
    <row r="268" spans="1:10" ht="198" customHeight="1">
      <c r="A268" s="63"/>
      <c r="B268" s="57"/>
      <c r="C268" s="57"/>
      <c r="D268" s="56"/>
      <c r="E268" s="12" t="s">
        <v>421</v>
      </c>
      <c r="F268" s="10" t="s">
        <v>434</v>
      </c>
      <c r="G268" s="55">
        <f>G158</f>
        <v>15149980</v>
      </c>
      <c r="H268" s="55">
        <f>H158</f>
        <v>99980</v>
      </c>
      <c r="I268" s="55">
        <f>I158</f>
        <v>15050000</v>
      </c>
      <c r="J268" s="55">
        <f>J158</f>
        <v>15000000</v>
      </c>
    </row>
    <row r="269" spans="1:10" ht="148.5" customHeight="1">
      <c r="A269" s="63"/>
      <c r="B269" s="57"/>
      <c r="C269" s="57"/>
      <c r="D269" s="56"/>
      <c r="E269" s="10" t="s">
        <v>524</v>
      </c>
      <c r="F269" s="10" t="s">
        <v>439</v>
      </c>
      <c r="G269" s="55">
        <f>G44+G225+G229</f>
        <v>975000</v>
      </c>
      <c r="H269" s="55">
        <f>H44+H225+H229</f>
        <v>975000</v>
      </c>
      <c r="I269" s="55">
        <f>I44+I225+I229</f>
        <v>0</v>
      </c>
      <c r="J269" s="55">
        <f>J44+J225+J229</f>
        <v>0</v>
      </c>
    </row>
    <row r="270" ht="38.25" customHeight="1" hidden="1"/>
    <row r="271" ht="38.25" customHeight="1" hidden="1"/>
    <row r="272" ht="38.25" customHeight="1" hidden="1"/>
    <row r="273" spans="1:11" s="61" customFormat="1" ht="43.5" customHeight="1" hidden="1">
      <c r="A273" s="59"/>
      <c r="B273" s="59"/>
      <c r="C273" s="59"/>
      <c r="D273" s="60"/>
      <c r="E273" s="59"/>
      <c r="F273" s="59"/>
      <c r="G273" s="62" t="e">
        <f>G241-#REF!</f>
        <v>#REF!</v>
      </c>
      <c r="H273" s="62" t="e">
        <f>H241-#REF!</f>
        <v>#REF!</v>
      </c>
      <c r="I273" s="62" t="e">
        <f>I241-#REF!</f>
        <v>#REF!</v>
      </c>
      <c r="J273" s="62" t="e">
        <f>J241-#REF!</f>
        <v>#REF!</v>
      </c>
      <c r="K273" s="85"/>
    </row>
    <row r="274" ht="38.25" customHeight="1" hidden="1"/>
    <row r="275" spans="1:10" ht="358.5" customHeight="1" hidden="1">
      <c r="A275" s="57"/>
      <c r="B275" s="57"/>
      <c r="C275" s="57"/>
      <c r="D275" s="56"/>
      <c r="E275" s="10" t="s">
        <v>515</v>
      </c>
      <c r="F275" s="31" t="s">
        <v>503</v>
      </c>
      <c r="G275" s="55"/>
      <c r="H275" s="55">
        <f>H59</f>
        <v>0</v>
      </c>
      <c r="I275" s="55">
        <f>I59</f>
        <v>0</v>
      </c>
      <c r="J275" s="55">
        <f>J59</f>
        <v>0</v>
      </c>
    </row>
    <row r="276" spans="1:11" s="3" customFormat="1" ht="123.75" customHeight="1">
      <c r="A276" s="57"/>
      <c r="B276" s="57"/>
      <c r="C276" s="57"/>
      <c r="D276" s="56"/>
      <c r="E276" s="12" t="s">
        <v>506</v>
      </c>
      <c r="F276" s="31" t="s">
        <v>505</v>
      </c>
      <c r="G276" s="37">
        <f>G135</f>
        <v>300000</v>
      </c>
      <c r="H276" s="37">
        <f>H135</f>
        <v>300000</v>
      </c>
      <c r="I276" s="37">
        <f>I135</f>
        <v>0</v>
      </c>
      <c r="J276" s="37">
        <f>J135</f>
        <v>0</v>
      </c>
      <c r="K276" s="80"/>
    </row>
    <row r="277" spans="1:11" s="3" customFormat="1" ht="73.5" customHeight="1">
      <c r="A277" s="75"/>
      <c r="B277" s="75"/>
      <c r="C277" s="75"/>
      <c r="D277" s="76"/>
      <c r="E277" s="77"/>
      <c r="F277" s="78"/>
      <c r="G277" s="79"/>
      <c r="H277" s="79"/>
      <c r="I277" s="79"/>
      <c r="J277" s="79"/>
      <c r="K277" s="80"/>
    </row>
    <row r="278" spans="1:11" s="3" customFormat="1" ht="82.5" customHeight="1">
      <c r="A278" s="75"/>
      <c r="B278" s="75"/>
      <c r="C278" s="75"/>
      <c r="D278" s="76"/>
      <c r="E278" s="77"/>
      <c r="F278" s="78"/>
      <c r="G278" s="79"/>
      <c r="H278" s="79"/>
      <c r="I278" s="79"/>
      <c r="J278" s="79"/>
      <c r="K278" s="80"/>
    </row>
    <row r="279" spans="1:10" ht="98.25" customHeight="1">
      <c r="A279" s="75"/>
      <c r="B279" s="75"/>
      <c r="C279" s="75"/>
      <c r="D279" s="76"/>
      <c r="E279" s="77"/>
      <c r="F279" s="78"/>
      <c r="G279" s="79"/>
      <c r="H279" s="79"/>
      <c r="I279" s="79"/>
      <c r="J279" s="79"/>
    </row>
    <row r="280" spans="1:10" s="97" customFormat="1" ht="85.5" customHeight="1">
      <c r="A280" s="151" t="s">
        <v>545</v>
      </c>
      <c r="B280" s="151"/>
      <c r="C280" s="151"/>
      <c r="D280" s="151"/>
      <c r="E280" s="151"/>
      <c r="F280" s="93"/>
      <c r="G280" s="94"/>
      <c r="H280" s="94"/>
      <c r="I280" s="95" t="s">
        <v>546</v>
      </c>
      <c r="J280" s="96"/>
    </row>
    <row r="282" ht="70.5">
      <c r="A282" s="99" t="s">
        <v>547</v>
      </c>
    </row>
    <row r="283" spans="1:10" ht="81" customHeight="1">
      <c r="A283" s="8" t="s">
        <v>548</v>
      </c>
      <c r="G283" s="98"/>
      <c r="H283" s="98"/>
      <c r="I283" s="98">
        <f>I241-I16-I17-I18-I19-I20-I21-I22-I23-I24-I25-I26-I27-I28-I29-I30-I31-I32-I33-I34-I36-I37-I38-I39-I40-I41-I42-I43-I44-I46-I47-I48-I49-I50-I51-I52-I62-I63-I64-I65-I66-I67-I68-I70-I71-I74-I75-I76-I78-I79-I80-I81-I82-I83-I89-I90-I92-I97-I98-I101-I103-I104-I105-I107-I108-I109-I110-I113-I114-I118-I119-I120-I121-I122-I123-I125-I126-I127-I128-I129-I130-I131-I132-I133-I134-I135-I136-I137-I139-I140-I143-I144-I145-I146-I147-I148-I149-I152-I153-I155-I156-I158-I160-I161-I162-I163-I164-I165-I166-I167-I168-I169-I170-I172-I180-I181-I182-I183-I186-I188-I193-I196-I201-I203-I204-I205-I210-I216-I217-I218-I219-I220-I223-I225-I226-I227-I228-I232-I233-I234-I235-I236</f>
        <v>0</v>
      </c>
      <c r="J283" s="98">
        <f>J241-J16-J17-J18-J19-J20-J21-J22-J23-J24-J25-J26-J27-J28-J29-J30-J31-J32-J33-J34-J36-J37-J38-J39-J40-J41-J42-J43-J44-J46-J47-J48-J49-J50-J51-J52-J62-J63-J64-J65-J66-J67-J68-J70-J71-J74-J75-J76-J78-J79-J80-J81-J82-J83-J89-J90-J92-J97-J98-J101-J103-J104-J105-J107-J108-J109-J110-J113-J114-J118-J119-J120-J121-J122-J123-J125-J126-J127-J128-J129-J130-J131-J132-J133-J134-J135-J136-J137-J139-J140-J143-J144-J145-J146-J147-J148-J149-J152-J153-J155-J156-J158-J160-J161-J162-J163-J164-J165-J166-J167-J168-J169-J170-J172-J180-J181-J182-J183-J186-J188-J193-J196-J201-J203-J204-J205-J210-J216-J217-J218-J219-J220-J223-J225-J226-J227-J228-J232-J233-J234-J235-J236</f>
        <v>0</v>
      </c>
    </row>
  </sheetData>
  <sheetProtection/>
  <mergeCells count="135">
    <mergeCell ref="A181:A182"/>
    <mergeCell ref="B181:B182"/>
    <mergeCell ref="C181:C182"/>
    <mergeCell ref="D181:D182"/>
    <mergeCell ref="A280:E280"/>
    <mergeCell ref="D133:D135"/>
    <mergeCell ref="A199:A200"/>
    <mergeCell ref="A219:A220"/>
    <mergeCell ref="B219:B220"/>
    <mergeCell ref="B162:B163"/>
    <mergeCell ref="D57:D60"/>
    <mergeCell ref="A175:A176"/>
    <mergeCell ref="C153:C154"/>
    <mergeCell ref="C167:C168"/>
    <mergeCell ref="B156:B157"/>
    <mergeCell ref="D162:D163"/>
    <mergeCell ref="A162:A163"/>
    <mergeCell ref="A167:A168"/>
    <mergeCell ref="A164:A166"/>
    <mergeCell ref="A169:A171"/>
    <mergeCell ref="B241:E241"/>
    <mergeCell ref="D219:D220"/>
    <mergeCell ref="B175:B176"/>
    <mergeCell ref="C175:C176"/>
    <mergeCell ref="C219:C220"/>
    <mergeCell ref="D175:D176"/>
    <mergeCell ref="B199:B200"/>
    <mergeCell ref="D199:D200"/>
    <mergeCell ref="C199:C200"/>
    <mergeCell ref="D164:D166"/>
    <mergeCell ref="B167:B168"/>
    <mergeCell ref="B164:B166"/>
    <mergeCell ref="D167:D168"/>
    <mergeCell ref="B169:B171"/>
    <mergeCell ref="C169:C171"/>
    <mergeCell ref="D169:D171"/>
    <mergeCell ref="C164:C166"/>
    <mergeCell ref="C162:C163"/>
    <mergeCell ref="A98:A99"/>
    <mergeCell ref="A153:A154"/>
    <mergeCell ref="B136:B137"/>
    <mergeCell ref="B153:B154"/>
    <mergeCell ref="C108:C109"/>
    <mergeCell ref="C136:C137"/>
    <mergeCell ref="C133:C135"/>
    <mergeCell ref="B98:B99"/>
    <mergeCell ref="A128:A129"/>
    <mergeCell ref="A13:A14"/>
    <mergeCell ref="C101:C102"/>
    <mergeCell ref="C156:C157"/>
    <mergeCell ref="D153:D154"/>
    <mergeCell ref="C63:C65"/>
    <mergeCell ref="B126:B127"/>
    <mergeCell ref="D92:D93"/>
    <mergeCell ref="C84:C87"/>
    <mergeCell ref="B84:B87"/>
    <mergeCell ref="A57:A60"/>
    <mergeCell ref="H13:H14"/>
    <mergeCell ref="A11:B11"/>
    <mergeCell ref="E13:E14"/>
    <mergeCell ref="C13:C14"/>
    <mergeCell ref="B27:B28"/>
    <mergeCell ref="D47:D48"/>
    <mergeCell ref="B13:B14"/>
    <mergeCell ref="D13:D14"/>
    <mergeCell ref="C47:C48"/>
    <mergeCell ref="A27:A28"/>
    <mergeCell ref="A8:J8"/>
    <mergeCell ref="I13:J13"/>
    <mergeCell ref="G13:G14"/>
    <mergeCell ref="F13:F14"/>
    <mergeCell ref="A10:B10"/>
    <mergeCell ref="D54:D56"/>
    <mergeCell ref="D18:D19"/>
    <mergeCell ref="B47:B48"/>
    <mergeCell ref="A21:A22"/>
    <mergeCell ref="B54:B56"/>
    <mergeCell ref="D63:D65"/>
    <mergeCell ref="C92:C93"/>
    <mergeCell ref="A18:A19"/>
    <mergeCell ref="B18:B19"/>
    <mergeCell ref="C18:C19"/>
    <mergeCell ref="A47:A48"/>
    <mergeCell ref="C27:C28"/>
    <mergeCell ref="A54:A56"/>
    <mergeCell ref="B57:B60"/>
    <mergeCell ref="C57:C60"/>
    <mergeCell ref="A136:A137"/>
    <mergeCell ref="A156:A157"/>
    <mergeCell ref="A66:A69"/>
    <mergeCell ref="A101:A102"/>
    <mergeCell ref="A103:A104"/>
    <mergeCell ref="B63:B65"/>
    <mergeCell ref="B66:B69"/>
    <mergeCell ref="A63:A65"/>
    <mergeCell ref="B103:B104"/>
    <mergeCell ref="B101:B102"/>
    <mergeCell ref="C128:C129"/>
    <mergeCell ref="A84:A87"/>
    <mergeCell ref="A92:A93"/>
    <mergeCell ref="B92:B93"/>
    <mergeCell ref="B78:B80"/>
    <mergeCell ref="D78:D80"/>
    <mergeCell ref="D128:D129"/>
    <mergeCell ref="D108:D109"/>
    <mergeCell ref="D101:D102"/>
    <mergeCell ref="D103:D104"/>
    <mergeCell ref="B21:B22"/>
    <mergeCell ref="C21:C22"/>
    <mergeCell ref="A108:A109"/>
    <mergeCell ref="A126:A127"/>
    <mergeCell ref="C54:C56"/>
    <mergeCell ref="C66:C69"/>
    <mergeCell ref="C78:C80"/>
    <mergeCell ref="C103:C104"/>
    <mergeCell ref="D66:D69"/>
    <mergeCell ref="D84:D87"/>
    <mergeCell ref="A78:A80"/>
    <mergeCell ref="C98:C99"/>
    <mergeCell ref="D136:D137"/>
    <mergeCell ref="D126:D127"/>
    <mergeCell ref="C126:C127"/>
    <mergeCell ref="D98:D99"/>
    <mergeCell ref="B128:B129"/>
    <mergeCell ref="B108:B109"/>
    <mergeCell ref="D156:D157"/>
    <mergeCell ref="G1:J1"/>
    <mergeCell ref="A133:A135"/>
    <mergeCell ref="B133:B135"/>
    <mergeCell ref="G2:J2"/>
    <mergeCell ref="G3:J3"/>
    <mergeCell ref="G4:I4"/>
    <mergeCell ref="G5:J5"/>
    <mergeCell ref="D21:D22"/>
    <mergeCell ref="D27:D28"/>
  </mergeCells>
  <printOptions horizontalCentered="1"/>
  <pageMargins left="0" right="0" top="0.5905511811023623" bottom="0.3937007874015748" header="0.4330708661417323" footer="0"/>
  <pageSetup firstPageNumber="1" useFirstPageNumber="1" fitToHeight="15" fitToWidth="1" horizontalDpi="600" verticalDpi="600" orientation="landscape" paperSize="9" scale="19" r:id="rId1"/>
  <headerFooter scaleWithDoc="0" alignWithMargins="0">
    <oddHeader>&amp;R
</oddHeader>
    <oddFooter>&amp;R&amp;9Сторінка &amp;P</oddFooter>
  </headerFooter>
  <rowBreaks count="3" manualBreakCount="3">
    <brk id="220" max="9" man="1"/>
    <brk id="241" max="9" man="1"/>
    <brk id="2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2020-12-01T15:55:48Z</cp:lastPrinted>
  <dcterms:created xsi:type="dcterms:W3CDTF">2014-01-17T10:52:16Z</dcterms:created>
  <dcterms:modified xsi:type="dcterms:W3CDTF">2020-12-01T15:56:22Z</dcterms:modified>
  <cp:category/>
  <cp:version/>
  <cp:contentType/>
  <cp:contentStatus/>
</cp:coreProperties>
</file>