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9320" windowHeight="804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'Лист1'!$A$1:$T$113</definedName>
  </definedNames>
  <calcPr fullCalcOnLoad="1"/>
</workbook>
</file>

<file path=xl/sharedStrings.xml><?xml version="1.0" encoding="utf-8"?>
<sst xmlns="http://schemas.openxmlformats.org/spreadsheetml/2006/main" count="248" uniqueCount="117">
  <si>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</si>
  <si>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</si>
  <si>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</si>
  <si>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</si>
  <si>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</si>
  <si>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</si>
  <si>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</si>
  <si>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</si>
  <si>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</si>
  <si>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</si>
  <si>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</si>
  <si>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</si>
  <si>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</si>
  <si>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</si>
  <si>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</si>
  <si>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</si>
  <si>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</si>
  <si>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Відділ охорони здоров'я СМР</t>
  </si>
  <si>
    <t>Мета, завдання, ТПКВКМБ</t>
  </si>
  <si>
    <t>Департамент фінансів, економіки та інвестицій СМР</t>
  </si>
  <si>
    <t>Додаток 3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</si>
  <si>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</si>
  <si>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</si>
  <si>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</si>
  <si>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</si>
  <si>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</si>
  <si>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Завдання 3. Модернізація системи опалення</t>
  </si>
  <si>
    <t>Завдання 6. Модернізація системи опалення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</si>
  <si>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</si>
  <si>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системи опалення</t>
  </si>
  <si>
    <t>Завдання 10. Термомодернізація будівель</t>
  </si>
  <si>
    <t>Завдання 12. Участь у Добровільному об'єднанні органів місцевого самоврядування - Асоціації "Енергоефективні міста України"</t>
  </si>
  <si>
    <t>Завдання 15. Проведення навчань для енергоменеджерів бюджетних закладів та установ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</si>
  <si>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</si>
  <si>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</si>
  <si>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</si>
  <si>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ТПКВКМБ 0160</t>
  </si>
  <si>
    <t>УКБ та ДГ СМР</t>
  </si>
  <si>
    <t xml:space="preserve">Завдання 5. Термомодернізація будівель 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</si>
  <si>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</si>
  <si>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11. Перевірка системи енергетичного менеджменту в бюджетній сфері </t>
  </si>
  <si>
    <t xml:space="preserve">Завдання 14. Популяризація ідей сталого енергетичного розвитку 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</si>
  <si>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</si>
  <si>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</si>
  <si>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</si>
  <si>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</si>
  <si>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 xml:space="preserve">2.1. Реконст-рукція будівлі КУ СЗОШ І-ІІІ ступенів № 22 по вул. Ковпака, 57 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</si>
  <si>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</si>
  <si>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</si>
  <si>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</si>
  <si>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</si>
  <si>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Енергое-фективна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</si>
  <si>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</si>
  <si>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</si>
  <si>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</si>
  <si>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</si>
  <si>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</si>
  <si>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</si>
  <si>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</si>
  <si>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>10.2. Капітальний ремонт будівлі (заміна віконних блоків) в бібліотеці-філії № 7</t>
  </si>
  <si>
    <t>10.3. Капітальний ремонт будівлі (заміна віконних блоків) в бібліотеці-філії № 14</t>
  </si>
  <si>
    <t>10.4.  Капітальний ремонт будівлі (заміна віконних блоків) в бібліотеці-філії  № 15</t>
  </si>
  <si>
    <t>10.5. Капітальний ремонт (утеплення покрівлі з заміною покрівельного килиму) в дитячій музичній школі № 1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</si>
  <si>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</si>
  <si>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</si>
  <si>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>13.1. Сплата щорічного внеску за членство в "Європейській Енергетичній Відзнаці"</t>
  </si>
  <si>
    <t>14.1. Проведення заходу "Дні Сталої енергії"</t>
  </si>
  <si>
    <t xml:space="preserve">15.1. Проведення навчання енергоменеджерів бюджетної сфери 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</si>
  <si>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</si>
  <si>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</si>
  <si>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</si>
  <si>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</si>
  <si>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</si>
  <si>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</si>
  <si>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(грант)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</si>
  <si>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</si>
  <si>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</si>
  <si>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Управління освіти і науки Сумської міської ради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</si>
  <si>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</si>
  <si>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</si>
  <si>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2.13.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</si>
  <si>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>13.2. Оплата усних та письмових послуг перекладача з англійської мови</t>
  </si>
  <si>
    <t>ТПКВКМБ 7363</t>
  </si>
  <si>
    <t>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</si>
  <si>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
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</si>
  <si>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</si>
  <si>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</si>
  <si>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3.1. 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</si>
  <si>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</si>
  <si>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</si>
  <si>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</si>
  <si>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</si>
  <si>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</si>
  <si>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11.2. Ресертифікаційний аудит системи енергетичного менеджменту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</si>
  <si>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</si>
  <si>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 xml:space="preserve"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</si>
  <si>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</si>
  <si>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</si>
  <si>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</si>
  <si>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2.22. Виготовлення сертифікату енергетичної ефективності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</si>
  <si>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</si>
  <si>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</si>
  <si>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</si>
  <si>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</si>
  <si>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</si>
  <si>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</si>
  <si>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2.17.  Капітальний ремонт покрівлі з утепленням КУ ССШ № 7 ім. М. Савченка Сумської міської ради по вул. Лесі Українки, 23 в м. Суми</t>
  </si>
  <si>
    <t>Завдання 1. Реалізація інвестиційних проєктів</t>
  </si>
  <si>
    <t>Завдання 13. Реалізація Проєкту "Впровадження Європейської Енергетичної Відзнаки в Україні"</t>
  </si>
  <si>
    <t>Завдання 8. Реалізація інвестиційних проєктів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</si>
  <si>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</si>
  <si>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</si>
  <si>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 xml:space="preserve">до рішення виконавчого комітету         </t>
  </si>
  <si>
    <r>
      <t xml:space="preserve">від   </t>
    </r>
    <r>
      <rPr>
        <sz val="28"/>
        <color indexed="9"/>
        <rFont val="Times New Roman"/>
        <family val="1"/>
      </rPr>
      <t xml:space="preserve">12.03.2019 </t>
    </r>
    <r>
      <rPr>
        <sz val="28"/>
        <rFont val="Times New Roman"/>
        <family val="1"/>
      </rPr>
      <t xml:space="preserve"> № </t>
    </r>
    <r>
      <rPr>
        <sz val="28"/>
        <color indexed="9"/>
        <rFont val="Times New Roman"/>
        <family val="1"/>
      </rPr>
      <t xml:space="preserve">110 </t>
    </r>
  </si>
  <si>
    <t xml:space="preserve">Директор департаменту фінансів, </t>
  </si>
  <si>
    <t>економіки та інвестицій Сумської міської ради</t>
  </si>
  <si>
    <t>С.А. Липова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</si>
</sst>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28"/>
      <color indexed="8"/>
      <name val="Times New Roman"/>
      <family val="1"/>
    </font>
    <font>
      <sz val="3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vertical="center" wrapText="1"/>
    </xf>
    <xf numFmtId="200" fontId="5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justify" vertical="center" wrapText="1"/>
    </xf>
    <xf numFmtId="195" fontId="5" fillId="32" borderId="11" xfId="6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 horizontal="center" vertical="center"/>
    </xf>
    <xf numFmtId="196" fontId="5" fillId="32" borderId="11" xfId="0" applyNumberFormat="1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justify" vertical="center" wrapText="1"/>
    </xf>
    <xf numFmtId="200" fontId="5" fillId="32" borderId="10" xfId="60" applyNumberFormat="1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7" fillId="32" borderId="14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96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textRotation="90" wrapText="1"/>
    </xf>
    <xf numFmtId="0" fontId="12" fillId="32" borderId="18" xfId="0" applyFont="1" applyFill="1" applyBorder="1" applyAlignment="1">
      <alignment horizontal="center" textRotation="90" wrapText="1"/>
    </xf>
    <xf numFmtId="200" fontId="5" fillId="32" borderId="10" xfId="60" applyNumberFormat="1" applyFont="1" applyFill="1" applyBorder="1" applyAlignment="1">
      <alignment vertical="center" wrapText="1"/>
    </xf>
    <xf numFmtId="195" fontId="7" fillId="32" borderId="19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vertical="center" wrapText="1"/>
    </xf>
    <xf numFmtId="0" fontId="6" fillId="32" borderId="0" xfId="0" applyFont="1" applyFill="1" applyBorder="1" applyAlignment="1">
      <alignment textRotation="180"/>
    </xf>
    <xf numFmtId="0" fontId="2" fillId="32" borderId="0" xfId="0" applyFont="1" applyFill="1" applyBorder="1" applyAlignment="1">
      <alignment/>
    </xf>
    <xf numFmtId="195" fontId="7" fillId="32" borderId="11" xfId="6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2" fontId="7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195" fontId="7" fillId="32" borderId="15" xfId="60" applyFont="1" applyFill="1" applyBorder="1" applyAlignment="1">
      <alignment horizontal="center" vertical="center" wrapText="1"/>
    </xf>
    <xf numFmtId="195" fontId="7" fillId="32" borderId="11" xfId="60" applyFont="1" applyFill="1" applyBorder="1" applyAlignment="1">
      <alignment vertical="center" wrapText="1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200" fontId="7" fillId="32" borderId="10" xfId="6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 textRotation="180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95" fontId="10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textRotation="180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195" fontId="12" fillId="32" borderId="10" xfId="60" applyFont="1" applyFill="1" applyBorder="1" applyAlignment="1">
      <alignment horizontal="center" vertical="center" wrapText="1"/>
    </xf>
    <xf numFmtId="195" fontId="12" fillId="32" borderId="10" xfId="6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187" fontId="7" fillId="32" borderId="10" xfId="0" applyNumberFormat="1" applyFont="1" applyFill="1" applyBorder="1" applyAlignment="1">
      <alignment vertical="center" wrapText="1"/>
    </xf>
    <xf numFmtId="187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justify" vertical="center" wrapText="1"/>
    </xf>
    <xf numFmtId="187" fontId="7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87" fontId="7" fillId="32" borderId="0" xfId="0" applyNumberFormat="1" applyFont="1" applyFill="1" applyBorder="1" applyAlignment="1">
      <alignment vertical="center" wrapText="1"/>
    </xf>
    <xf numFmtId="187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87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wrapText="1"/>
    </xf>
    <xf numFmtId="196" fontId="20" fillId="32" borderId="0" xfId="0" applyNumberFormat="1" applyFont="1" applyFill="1" applyBorder="1" applyAlignment="1">
      <alignment horizontal="center" vertical="center" wrapText="1"/>
    </xf>
    <xf numFmtId="196" fontId="21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187" fontId="19" fillId="32" borderId="0" xfId="0" applyNumberFormat="1" applyFont="1" applyFill="1" applyBorder="1" applyAlignment="1">
      <alignment vertical="center" wrapText="1"/>
    </xf>
    <xf numFmtId="187" fontId="15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textRotation="180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7" fillId="32" borderId="10" xfId="6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203" fontId="12" fillId="32" borderId="18" xfId="0" applyNumberFormat="1" applyFont="1" applyFill="1" applyBorder="1" applyAlignment="1">
      <alignment horizontal="center" vertical="center" textRotation="90" wrapText="1"/>
    </xf>
    <xf numFmtId="195" fontId="7" fillId="32" borderId="10" xfId="60" applyFont="1" applyFill="1" applyBorder="1" applyAlignment="1">
      <alignment horizontal="left" vertical="top" wrapText="1"/>
    </xf>
    <xf numFmtId="195" fontId="7" fillId="32" borderId="10" xfId="60" applyFont="1" applyFill="1" applyBorder="1" applyAlignment="1">
      <alignment horizontal="left" vertical="center" wrapText="1"/>
    </xf>
    <xf numFmtId="49" fontId="7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/>
    </xf>
    <xf numFmtId="49" fontId="7" fillId="32" borderId="10" xfId="60" applyNumberFormat="1" applyFont="1" applyFill="1" applyBorder="1" applyAlignment="1">
      <alignment vertical="center" wrapText="1"/>
    </xf>
    <xf numFmtId="195" fontId="5" fillId="32" borderId="10" xfId="0" applyNumberFormat="1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0" xfId="6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32" borderId="0" xfId="0" applyFont="1" applyFill="1" applyAlignment="1">
      <alignment vertical="top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textRotation="180"/>
    </xf>
    <xf numFmtId="14" fontId="18" fillId="33" borderId="0" xfId="0" applyNumberFormat="1" applyFont="1" applyFill="1" applyBorder="1" applyAlignment="1">
      <alignment vertical="center"/>
    </xf>
    <xf numFmtId="14" fontId="18" fillId="33" borderId="0" xfId="0" applyNumberFormat="1" applyFont="1" applyFill="1" applyBorder="1" applyAlignment="1">
      <alignment horizontal="left"/>
    </xf>
    <xf numFmtId="49" fontId="7" fillId="32" borderId="18" xfId="60" applyNumberFormat="1" applyFont="1" applyFill="1" applyBorder="1" applyAlignment="1">
      <alignment horizontal="center" vertical="top" wrapText="1"/>
    </xf>
    <xf numFmtId="49" fontId="7" fillId="32" borderId="18" xfId="6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195" fontId="7" fillId="32" borderId="18" xfId="60" applyFont="1" applyFill="1" applyBorder="1" applyAlignment="1">
      <alignment vertical="center" wrapText="1"/>
    </xf>
    <xf numFmtId="49" fontId="7" fillId="32" borderId="11" xfId="6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95" fontId="7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95" fontId="7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 textRotation="180"/>
    </xf>
    <xf numFmtId="0" fontId="8" fillId="33" borderId="0" xfId="0" applyFont="1" applyFill="1" applyAlignment="1">
      <alignment/>
    </xf>
    <xf numFmtId="195" fontId="5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justify" vertical="center" wrapText="1"/>
    </xf>
    <xf numFmtId="195" fontId="66" fillId="32" borderId="10" xfId="6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3" fontId="12" fillId="32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195" fontId="5" fillId="33" borderId="10" xfId="6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vertical="center" wrapText="1"/>
    </xf>
    <xf numFmtId="195" fontId="5" fillId="0" borderId="10" xfId="6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195" fontId="29" fillId="32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left" vertical="center" wrapText="1"/>
    </xf>
    <xf numFmtId="49" fontId="7" fillId="0" borderId="10" xfId="60" applyNumberFormat="1" applyFont="1" applyFill="1" applyBorder="1" applyAlignment="1">
      <alignment horizontal="center" vertical="top" wrapText="1"/>
    </xf>
    <xf numFmtId="49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/>
    </xf>
    <xf numFmtId="195" fontId="66" fillId="0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49" fontId="7" fillId="0" borderId="18" xfId="60" applyNumberFormat="1" applyFont="1" applyFill="1" applyBorder="1" applyAlignment="1">
      <alignment horizontal="center" vertical="top" wrapText="1"/>
    </xf>
    <xf numFmtId="49" fontId="7" fillId="33" borderId="18" xfId="6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textRotation="180"/>
    </xf>
    <xf numFmtId="0" fontId="26" fillId="0" borderId="0" xfId="0" applyFont="1" applyFill="1" applyAlignment="1">
      <alignment horizontal="center" vertical="top" textRotation="180"/>
    </xf>
    <xf numFmtId="0" fontId="26" fillId="0" borderId="0" xfId="0" applyFont="1" applyFill="1" applyBorder="1" applyAlignment="1">
      <alignment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top" textRotation="180"/>
    </xf>
    <xf numFmtId="0" fontId="2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textRotation="180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>
      <alignment horizontal="justify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12" fillId="32" borderId="26" xfId="0" applyFont="1" applyFill="1" applyBorder="1" applyAlignment="1">
      <alignment horizontal="justify" vertical="center" wrapText="1"/>
    </xf>
    <xf numFmtId="0" fontId="12" fillId="32" borderId="27" xfId="0" applyFont="1" applyFill="1" applyBorder="1" applyAlignment="1">
      <alignment horizontal="justify" vertical="center" wrapText="1"/>
    </xf>
    <xf numFmtId="0" fontId="6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12" fillId="32" borderId="20" xfId="0" applyFont="1" applyFill="1" applyBorder="1" applyAlignment="1">
      <alignment horizontal="justify" vertical="center" wrapText="1"/>
    </xf>
    <xf numFmtId="0" fontId="12" fillId="32" borderId="17" xfId="0" applyFont="1" applyFill="1" applyBorder="1" applyAlignment="1">
      <alignment horizontal="justify" vertical="center" wrapText="1"/>
    </xf>
    <xf numFmtId="0" fontId="12" fillId="32" borderId="29" xfId="0" applyFont="1" applyFill="1" applyBorder="1" applyAlignment="1">
      <alignment horizontal="justify" vertical="center" wrapText="1"/>
    </xf>
    <xf numFmtId="0" fontId="22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29" xfId="0" applyFont="1" applyFill="1" applyBorder="1" applyAlignment="1">
      <alignment horizontal="left"/>
    </xf>
    <xf numFmtId="0" fontId="13" fillId="32" borderId="0" xfId="0" applyFont="1" applyFill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16" fillId="32" borderId="0" xfId="0" applyFont="1" applyFill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9" xfId="0" applyFont="1" applyFill="1" applyBorder="1" applyAlignment="1">
      <alignment horizontal="left"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justify" vertical="center" wrapText="1"/>
    </xf>
    <xf numFmtId="0" fontId="5" fillId="32" borderId="18" xfId="0" applyFont="1" applyFill="1" applyBorder="1" applyAlignment="1">
      <alignment horizontal="justify" vertical="center" wrapText="1"/>
    </xf>
    <xf numFmtId="0" fontId="12" fillId="32" borderId="20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 wrapText="1"/>
    </xf>
    <xf numFmtId="0" fontId="12" fillId="32" borderId="29" xfId="0" applyFont="1" applyFill="1" applyBorder="1" applyAlignment="1">
      <alignment vertical="center" wrapText="1"/>
    </xf>
    <xf numFmtId="0" fontId="12" fillId="32" borderId="27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justify" vertical="center"/>
    </xf>
    <xf numFmtId="0" fontId="5" fillId="32" borderId="18" xfId="0" applyFont="1" applyFill="1" applyBorder="1" applyAlignment="1">
      <alignment horizontal="justify" vertical="center"/>
    </xf>
    <xf numFmtId="0" fontId="12" fillId="32" borderId="25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justify" vertical="center" wrapText="1"/>
    </xf>
    <xf numFmtId="0" fontId="12" fillId="32" borderId="18" xfId="0" applyFont="1" applyFill="1" applyBorder="1" applyAlignment="1">
      <alignment horizontal="justify" vertical="center" wrapText="1"/>
    </xf>
    <xf numFmtId="0" fontId="12" fillId="32" borderId="19" xfId="0" applyFont="1" applyFill="1" applyBorder="1" applyAlignment="1">
      <alignment horizontal="justify" vertical="center" wrapText="1"/>
    </xf>
    <xf numFmtId="49" fontId="7" fillId="32" borderId="11" xfId="0" applyNumberFormat="1" applyFont="1" applyFill="1" applyBorder="1" applyAlignment="1">
      <alignment horizontal="center" vertical="top" wrapText="1"/>
    </xf>
    <xf numFmtId="49" fontId="7" fillId="32" borderId="23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23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vertical="center" wrapText="1"/>
    </xf>
    <xf numFmtId="0" fontId="17" fillId="32" borderId="29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14" fontId="6" fillId="32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29" xfId="0" applyFont="1" applyFill="1" applyBorder="1" applyAlignment="1">
      <alignment horizontal="left" vertical="center" wrapText="1"/>
    </xf>
    <xf numFmtId="0" fontId="26" fillId="32" borderId="0" xfId="0" applyFont="1" applyFill="1" applyAlignment="1">
      <alignment horizontal="right"/>
    </xf>
    <xf numFmtId="0" fontId="26" fillId="32" borderId="0" xfId="0" applyFont="1" applyFill="1" applyAlignment="1">
      <alignment horizontal="right"/>
    </xf>
    <xf numFmtId="0" fontId="26" fillId="32" borderId="0" xfId="0" applyFont="1" applyFill="1" applyAlignment="1">
      <alignment textRotation="180"/>
    </xf>
    <xf numFmtId="0" fontId="48" fillId="32" borderId="0" xfId="0" applyFont="1" applyFill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view="pageBreakPreview" zoomScale="44" zoomScaleNormal="51" zoomScaleSheetLayoutView="44" zoomScalePageLayoutView="66" workbookViewId="0" topLeftCell="E100">
      <selection activeCell="I112" sqref="I112"/>
    </sheetView>
  </sheetViews>
  <sheetFormatPr defaultColWidth="9.140625" defaultRowHeight="15"/>
  <cols>
    <col min="1" max="1" width="20.57421875" style="38" customWidth="1"/>
    <col min="2" max="2" width="51.8515625" style="39" customWidth="1"/>
    <col min="3" max="3" width="13.421875" style="38" customWidth="1"/>
    <col min="4" max="4" width="29.421875" style="38" customWidth="1"/>
    <col min="5" max="5" width="27.00390625" style="38" customWidth="1"/>
    <col min="6" max="6" width="28.421875" style="38" customWidth="1"/>
    <col min="7" max="7" width="20.7109375" style="38" customWidth="1"/>
    <col min="8" max="8" width="28.7109375" style="38" customWidth="1"/>
    <col min="9" max="9" width="30.421875" style="40" customWidth="1"/>
    <col min="10" max="10" width="26.140625" style="38" customWidth="1"/>
    <col min="11" max="11" width="28.00390625" style="38" customWidth="1"/>
    <col min="12" max="12" width="14.8515625" style="38" customWidth="1"/>
    <col min="13" max="13" width="28.28125" style="38" customWidth="1"/>
    <col min="14" max="14" width="29.28125" style="38" customWidth="1"/>
    <col min="15" max="15" width="28.8515625" style="38" customWidth="1"/>
    <col min="16" max="16" width="28.7109375" style="38" customWidth="1"/>
    <col min="17" max="17" width="14.421875" style="38" customWidth="1"/>
    <col min="18" max="18" width="29.57421875" style="38" customWidth="1"/>
    <col min="19" max="19" width="22.57421875" style="39" customWidth="1"/>
    <col min="20" max="20" width="14.57421875" style="223" customWidth="1"/>
    <col min="21" max="21" width="9.421875" style="41" customWidth="1"/>
    <col min="22" max="16384" width="9.140625" style="38" customWidth="1"/>
  </cols>
  <sheetData>
    <row r="1" spans="16:19" ht="36" customHeight="1">
      <c r="P1" s="160"/>
      <c r="Q1" s="161" t="s">
        <v>20</v>
      </c>
      <c r="R1" s="161"/>
      <c r="S1" s="161"/>
    </row>
    <row r="2" spans="4:19" ht="40.5" customHeight="1">
      <c r="D2" s="42"/>
      <c r="E2" s="42"/>
      <c r="F2" s="49"/>
      <c r="G2" s="42"/>
      <c r="H2" s="43"/>
      <c r="J2" s="42"/>
      <c r="K2" s="43"/>
      <c r="L2" s="43"/>
      <c r="M2" s="42"/>
      <c r="O2" s="159"/>
      <c r="P2" s="235" t="s">
        <v>112</v>
      </c>
      <c r="Q2" s="235"/>
      <c r="R2" s="235"/>
      <c r="S2" s="235"/>
    </row>
    <row r="3" spans="4:20" ht="39" customHeight="1">
      <c r="D3" s="42"/>
      <c r="E3" s="42"/>
      <c r="F3" s="42"/>
      <c r="G3" s="42"/>
      <c r="H3" s="43"/>
      <c r="J3" s="42"/>
      <c r="K3" s="43"/>
      <c r="L3" s="43"/>
      <c r="M3" s="42"/>
      <c r="O3" s="159"/>
      <c r="P3" s="235" t="s">
        <v>113</v>
      </c>
      <c r="Q3" s="235"/>
      <c r="R3" s="235"/>
      <c r="S3" s="235"/>
      <c r="T3" s="224"/>
    </row>
    <row r="4" spans="4:20" ht="38.25" customHeight="1">
      <c r="D4" s="42"/>
      <c r="E4" s="42"/>
      <c r="F4" s="42"/>
      <c r="G4" s="42"/>
      <c r="H4" s="43"/>
      <c r="J4" s="42"/>
      <c r="K4" s="43"/>
      <c r="L4" s="43"/>
      <c r="M4" s="42"/>
      <c r="O4" s="248"/>
      <c r="P4" s="249"/>
      <c r="Q4" s="249"/>
      <c r="R4" s="249"/>
      <c r="S4" s="249"/>
      <c r="T4" s="249"/>
    </row>
    <row r="5" spans="4:20" ht="20.25" customHeight="1">
      <c r="D5" s="42"/>
      <c r="E5" s="42"/>
      <c r="F5" s="42"/>
      <c r="G5" s="42"/>
      <c r="H5" s="43"/>
      <c r="J5" s="42"/>
      <c r="K5" s="43"/>
      <c r="L5" s="44"/>
      <c r="M5" s="42"/>
      <c r="O5" s="45"/>
      <c r="P5" s="254"/>
      <c r="Q5" s="254"/>
      <c r="R5" s="254"/>
      <c r="S5" s="254"/>
      <c r="T5" s="254"/>
    </row>
    <row r="6" spans="1:20" ht="63" customHeight="1">
      <c r="A6" s="46"/>
      <c r="B6" s="47"/>
      <c r="C6" s="46"/>
      <c r="D6" s="256" t="s">
        <v>105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46"/>
      <c r="R6" s="46"/>
      <c r="S6" s="47"/>
      <c r="T6" s="218"/>
    </row>
    <row r="7" spans="1:20" ht="33" customHeight="1" thickBot="1">
      <c r="A7" s="46"/>
      <c r="B7" s="47"/>
      <c r="C7" s="46"/>
      <c r="D7" s="46"/>
      <c r="E7" s="46"/>
      <c r="F7" s="48"/>
      <c r="G7" s="48"/>
      <c r="H7" s="49"/>
      <c r="I7" s="50"/>
      <c r="J7" s="46"/>
      <c r="K7" s="46"/>
      <c r="L7" s="46"/>
      <c r="M7" s="46"/>
      <c r="N7" s="46"/>
      <c r="O7" s="46"/>
      <c r="P7" s="46"/>
      <c r="Q7" s="46"/>
      <c r="R7" s="46"/>
      <c r="S7" s="51" t="s">
        <v>5</v>
      </c>
      <c r="T7" s="218"/>
    </row>
    <row r="8" spans="1:20" ht="45.75" customHeight="1">
      <c r="A8" s="269" t="s">
        <v>18</v>
      </c>
      <c r="B8" s="269" t="s">
        <v>24</v>
      </c>
      <c r="C8" s="52"/>
      <c r="D8" s="237" t="s">
        <v>0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S8" s="259" t="s">
        <v>6</v>
      </c>
      <c r="T8" s="218"/>
    </row>
    <row r="9" spans="1:20" ht="26.25">
      <c r="A9" s="270"/>
      <c r="B9" s="270"/>
      <c r="C9" s="53"/>
      <c r="D9" s="265" t="s">
        <v>21</v>
      </c>
      <c r="E9" s="265"/>
      <c r="F9" s="265"/>
      <c r="G9" s="265"/>
      <c r="H9" s="268"/>
      <c r="I9" s="264" t="s">
        <v>22</v>
      </c>
      <c r="J9" s="265"/>
      <c r="K9" s="265"/>
      <c r="L9" s="266"/>
      <c r="M9" s="267"/>
      <c r="N9" s="272" t="s">
        <v>23</v>
      </c>
      <c r="O9" s="272"/>
      <c r="P9" s="272"/>
      <c r="Q9" s="272"/>
      <c r="R9" s="272"/>
      <c r="S9" s="260"/>
      <c r="T9" s="218"/>
    </row>
    <row r="10" spans="1:20" ht="48.75" customHeight="1">
      <c r="A10" s="270"/>
      <c r="B10" s="270"/>
      <c r="C10" s="257" t="s">
        <v>42</v>
      </c>
      <c r="D10" s="255" t="s">
        <v>1</v>
      </c>
      <c r="E10" s="236" t="s">
        <v>103</v>
      </c>
      <c r="F10" s="236"/>
      <c r="G10" s="288" t="s">
        <v>10</v>
      </c>
      <c r="H10" s="289"/>
      <c r="I10" s="255" t="s">
        <v>1</v>
      </c>
      <c r="J10" s="271" t="s">
        <v>104</v>
      </c>
      <c r="K10" s="271"/>
      <c r="L10" s="239" t="s">
        <v>12</v>
      </c>
      <c r="M10" s="240"/>
      <c r="N10" s="255" t="s">
        <v>1</v>
      </c>
      <c r="O10" s="236" t="s">
        <v>103</v>
      </c>
      <c r="P10" s="236"/>
      <c r="Q10" s="273" t="s">
        <v>10</v>
      </c>
      <c r="R10" s="274"/>
      <c r="S10" s="260"/>
      <c r="T10" s="218"/>
    </row>
    <row r="11" spans="1:21" s="39" customFormat="1" ht="75" customHeight="1">
      <c r="A11" s="270"/>
      <c r="B11" s="270"/>
      <c r="C11" s="258"/>
      <c r="D11" s="255"/>
      <c r="E11" s="10" t="s">
        <v>2</v>
      </c>
      <c r="F11" s="10" t="s">
        <v>3</v>
      </c>
      <c r="G11" s="10" t="s">
        <v>2</v>
      </c>
      <c r="H11" s="10" t="s">
        <v>3</v>
      </c>
      <c r="I11" s="255"/>
      <c r="J11" s="10" t="s">
        <v>2</v>
      </c>
      <c r="K11" s="10" t="s">
        <v>3</v>
      </c>
      <c r="L11" s="10" t="s">
        <v>2</v>
      </c>
      <c r="M11" s="10" t="s">
        <v>3</v>
      </c>
      <c r="N11" s="255"/>
      <c r="O11" s="10" t="s">
        <v>2</v>
      </c>
      <c r="P11" s="10" t="s">
        <v>3</v>
      </c>
      <c r="Q11" s="10" t="s">
        <v>2</v>
      </c>
      <c r="R11" s="10" t="s">
        <v>3</v>
      </c>
      <c r="S11" s="260"/>
      <c r="T11" s="218"/>
      <c r="U11" s="54"/>
    </row>
    <row r="12" spans="1:20" ht="22.5">
      <c r="A12" s="133">
        <v>1</v>
      </c>
      <c r="B12" s="55">
        <v>2</v>
      </c>
      <c r="C12" s="55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56">
        <v>19</v>
      </c>
      <c r="T12" s="218"/>
    </row>
    <row r="13" spans="1:20" ht="144.75" customHeight="1">
      <c r="A13" s="57" t="s">
        <v>4</v>
      </c>
      <c r="B13" s="58"/>
      <c r="C13" s="146">
        <f>D13+I13+N13</f>
        <v>423075.97510000004</v>
      </c>
      <c r="D13" s="8">
        <f>E13+F13+G13+H13</f>
        <v>112274.7881</v>
      </c>
      <c r="E13" s="8">
        <f>E16+E17+E18+E52+E53+E65+E82+E85+E87+E90+E92+E19+E68+E88+E55</f>
        <v>2567.83</v>
      </c>
      <c r="F13" s="8">
        <f>F16+F17+F21+F23+F24+F25+F44+F45+F52+F55+F56+F60+F65+F72+F80+F58+F67+F74+F33+F34+F35+F36</f>
        <v>25190.0161</v>
      </c>
      <c r="G13" s="8"/>
      <c r="H13" s="8">
        <f>H16+H17+H65+H66+H34+H35+H27</f>
        <v>84516.942</v>
      </c>
      <c r="I13" s="59">
        <f>J13+K13+L13+M13</f>
        <v>128409.23000000001</v>
      </c>
      <c r="J13" s="8">
        <f>J16+J62+J63+J82+J85+J87+J90+J92+J52+J53+J17+J18+J19+J83+J88+J42+J57</f>
        <v>2956.089</v>
      </c>
      <c r="K13" s="8">
        <f>K16+K21+K22+K23+K24+K26+K52+K56+K57+K62+K76+K77+K78+K79+K17+K36+K37+K39+K40+K49+K50+K80+K38+K41</f>
        <v>54825.031</v>
      </c>
      <c r="L13" s="8"/>
      <c r="M13" s="8">
        <f>M16+M17+M65</f>
        <v>70628.11</v>
      </c>
      <c r="N13" s="8">
        <f>O13+P13+Q13+R13</f>
        <v>182391.957</v>
      </c>
      <c r="O13" s="8">
        <f>O16+O53+O62+O63+O82+O85+O87+O90+O92+O56+O57+O88+O42</f>
        <v>1644.133</v>
      </c>
      <c r="P13" s="8">
        <f>P16+P22+P23+P24+P28+P29+P30+P31+P32+P46+P47+P48+P49+P57+P62+P73+P80+P26+P56+P77+P78+P79</f>
        <v>88121.304</v>
      </c>
      <c r="Q13" s="8"/>
      <c r="R13" s="8">
        <f>R16</f>
        <v>92626.52</v>
      </c>
      <c r="S13" s="60" t="s">
        <v>35</v>
      </c>
      <c r="T13" s="218"/>
    </row>
    <row r="14" spans="1:20" ht="53.25" customHeight="1">
      <c r="A14" s="250" t="s">
        <v>11</v>
      </c>
      <c r="B14" s="251"/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  <c r="T14" s="218"/>
    </row>
    <row r="15" spans="1:20" ht="30" customHeight="1">
      <c r="A15" s="241" t="s">
        <v>107</v>
      </c>
      <c r="B15" s="242"/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4"/>
      <c r="T15" s="218"/>
    </row>
    <row r="16" spans="1:22" s="28" customFormat="1" ht="222.75" customHeight="1">
      <c r="A16" s="1" t="s">
        <v>13</v>
      </c>
      <c r="B16" s="154" t="s">
        <v>78</v>
      </c>
      <c r="C16" s="13"/>
      <c r="D16" s="2">
        <f>E16+F16+G16+H16</f>
        <v>44562.21</v>
      </c>
      <c r="E16" s="3"/>
      <c r="F16" s="4">
        <v>500</v>
      </c>
      <c r="G16" s="4"/>
      <c r="H16" s="4">
        <v>44062.21</v>
      </c>
      <c r="I16" s="207">
        <f>SUM(J16:M16)</f>
        <v>60785.272</v>
      </c>
      <c r="J16" s="202">
        <v>252.221</v>
      </c>
      <c r="K16" s="202">
        <v>10088.841</v>
      </c>
      <c r="L16" s="202"/>
      <c r="M16" s="202">
        <v>50444.21</v>
      </c>
      <c r="N16" s="202">
        <f>SUM(O16:R16)</f>
        <v>111614.95700000001</v>
      </c>
      <c r="O16" s="210">
        <v>463.133</v>
      </c>
      <c r="P16" s="210">
        <v>18525.304</v>
      </c>
      <c r="Q16" s="4"/>
      <c r="R16" s="4">
        <v>92626.52</v>
      </c>
      <c r="S16" s="232" t="s">
        <v>7</v>
      </c>
      <c r="T16" s="218">
        <v>23</v>
      </c>
      <c r="U16" s="62"/>
      <c r="V16" s="63"/>
    </row>
    <row r="17" spans="1:21" s="63" customFormat="1" ht="168.75" customHeight="1">
      <c r="A17" s="1" t="s">
        <v>13</v>
      </c>
      <c r="B17" s="296" t="s">
        <v>79</v>
      </c>
      <c r="C17" s="15"/>
      <c r="D17" s="64">
        <f>SUM(E17:H17)</f>
        <v>33174.67</v>
      </c>
      <c r="E17" s="186">
        <v>1507.7</v>
      </c>
      <c r="F17" s="187">
        <v>12025.37</v>
      </c>
      <c r="G17" s="16"/>
      <c r="H17" s="16">
        <v>19641.6</v>
      </c>
      <c r="I17" s="22">
        <f>SUM(J17:M17)</f>
        <v>25362.398</v>
      </c>
      <c r="J17" s="17">
        <v>1279.308</v>
      </c>
      <c r="K17" s="31">
        <v>5370.69</v>
      </c>
      <c r="L17" s="18"/>
      <c r="M17" s="19">
        <v>18712.4</v>
      </c>
      <c r="N17" s="65"/>
      <c r="O17" s="20"/>
      <c r="P17" s="16"/>
      <c r="Q17" s="16"/>
      <c r="R17" s="34"/>
      <c r="S17" s="233"/>
      <c r="T17" s="218"/>
      <c r="U17" s="66"/>
    </row>
    <row r="18" spans="1:21" s="63" customFormat="1" ht="60" customHeight="1">
      <c r="A18" s="1" t="s">
        <v>36</v>
      </c>
      <c r="B18" s="297"/>
      <c r="C18" s="15"/>
      <c r="D18" s="64">
        <f>E18</f>
        <v>37.2</v>
      </c>
      <c r="E18" s="34">
        <v>37.2</v>
      </c>
      <c r="F18" s="16"/>
      <c r="G18" s="16"/>
      <c r="H18" s="16"/>
      <c r="I18" s="22">
        <f>SUM(J18:M18)</f>
        <v>73.22</v>
      </c>
      <c r="J18" s="17">
        <v>73.22</v>
      </c>
      <c r="K18" s="19"/>
      <c r="L18" s="18"/>
      <c r="M18" s="19"/>
      <c r="N18" s="65"/>
      <c r="O18" s="20"/>
      <c r="P18" s="16"/>
      <c r="Q18" s="16"/>
      <c r="R18" s="34"/>
      <c r="S18" s="234"/>
      <c r="T18" s="218"/>
      <c r="U18" s="66"/>
    </row>
    <row r="19" spans="1:21" s="63" customFormat="1" ht="117.75" customHeight="1">
      <c r="A19" s="1" t="s">
        <v>36</v>
      </c>
      <c r="B19" s="298"/>
      <c r="C19" s="13"/>
      <c r="D19" s="2">
        <f>E19</f>
        <v>131.63</v>
      </c>
      <c r="E19" s="3">
        <v>131.63</v>
      </c>
      <c r="F19" s="4"/>
      <c r="G19" s="4"/>
      <c r="H19" s="16"/>
      <c r="I19" s="22">
        <f>SUM(J19:M19)</f>
        <v>170.84</v>
      </c>
      <c r="J19" s="21">
        <v>170.84</v>
      </c>
      <c r="K19" s="31"/>
      <c r="L19" s="28"/>
      <c r="M19" s="31"/>
      <c r="N19" s="67"/>
      <c r="O19" s="32"/>
      <c r="P19" s="4"/>
      <c r="Q19" s="4"/>
      <c r="R19" s="3"/>
      <c r="S19" s="10" t="s">
        <v>19</v>
      </c>
      <c r="T19" s="218"/>
      <c r="U19" s="66"/>
    </row>
    <row r="20" spans="1:21" s="69" customFormat="1" ht="25.5">
      <c r="A20" s="281" t="s">
        <v>25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18"/>
      <c r="U20" s="68"/>
    </row>
    <row r="21" spans="1:20" ht="128.25" customHeight="1">
      <c r="A21" s="147" t="s">
        <v>13</v>
      </c>
      <c r="B21" s="153" t="s">
        <v>46</v>
      </c>
      <c r="C21" s="2"/>
      <c r="D21" s="2">
        <f>SUM(E21:H21)</f>
        <v>2400</v>
      </c>
      <c r="E21" s="3"/>
      <c r="F21" s="11">
        <v>2400</v>
      </c>
      <c r="G21" s="11"/>
      <c r="H21" s="11"/>
      <c r="I21" s="188">
        <f>SUM(J21:M21)</f>
        <v>0</v>
      </c>
      <c r="J21" s="3"/>
      <c r="K21" s="4"/>
      <c r="L21" s="11"/>
      <c r="M21" s="11"/>
      <c r="N21" s="2"/>
      <c r="O21" s="3"/>
      <c r="P21" s="4"/>
      <c r="Q21" s="4"/>
      <c r="R21" s="4"/>
      <c r="S21" s="286" t="s">
        <v>37</v>
      </c>
      <c r="T21" s="218"/>
    </row>
    <row r="22" spans="1:21" s="73" customFormat="1" ht="142.5" customHeight="1">
      <c r="A22" s="148" t="s">
        <v>13</v>
      </c>
      <c r="B22" s="153" t="s">
        <v>70</v>
      </c>
      <c r="C22" s="2"/>
      <c r="D22" s="2"/>
      <c r="E22" s="21"/>
      <c r="F22" s="3"/>
      <c r="G22" s="4"/>
      <c r="H22" s="4"/>
      <c r="I22" s="211">
        <v>13000</v>
      </c>
      <c r="J22" s="3">
        <v>0</v>
      </c>
      <c r="K22" s="4">
        <f>I22</f>
        <v>13000</v>
      </c>
      <c r="L22" s="11">
        <v>0</v>
      </c>
      <c r="M22" s="4">
        <v>0</v>
      </c>
      <c r="N22" s="2">
        <f>SUM(O22:R22)</f>
        <v>12890</v>
      </c>
      <c r="O22" s="3">
        <v>0</v>
      </c>
      <c r="P22" s="4">
        <v>12890</v>
      </c>
      <c r="Q22" s="4">
        <v>0</v>
      </c>
      <c r="R22" s="4">
        <v>0</v>
      </c>
      <c r="S22" s="286"/>
      <c r="T22" s="218"/>
      <c r="U22" s="72"/>
    </row>
    <row r="23" spans="1:21" s="73" customFormat="1" ht="189.75" customHeight="1">
      <c r="A23" s="148" t="s">
        <v>13</v>
      </c>
      <c r="B23" s="153" t="s">
        <v>47</v>
      </c>
      <c r="C23" s="2"/>
      <c r="D23" s="2">
        <f>F23</f>
        <v>0</v>
      </c>
      <c r="E23" s="21"/>
      <c r="F23" s="3"/>
      <c r="G23" s="4"/>
      <c r="H23" s="4"/>
      <c r="I23" s="22">
        <f>K23</f>
        <v>2000</v>
      </c>
      <c r="J23" s="3"/>
      <c r="K23" s="4">
        <v>2000</v>
      </c>
      <c r="L23" s="11"/>
      <c r="M23" s="4"/>
      <c r="N23" s="2">
        <f>P23</f>
        <v>5000</v>
      </c>
      <c r="O23" s="3"/>
      <c r="P23" s="4">
        <v>5000</v>
      </c>
      <c r="Q23" s="4"/>
      <c r="R23" s="4"/>
      <c r="S23" s="3" t="s">
        <v>8</v>
      </c>
      <c r="T23" s="218"/>
      <c r="U23" s="72"/>
    </row>
    <row r="24" spans="1:21" s="220" customFormat="1" ht="209.25" customHeight="1">
      <c r="A24" s="212" t="s">
        <v>13</v>
      </c>
      <c r="B24" s="213" t="s">
        <v>48</v>
      </c>
      <c r="C24" s="214"/>
      <c r="D24" s="199">
        <f>SUM(E24:H24)</f>
        <v>0</v>
      </c>
      <c r="E24" s="215"/>
      <c r="F24" s="200"/>
      <c r="G24" s="202"/>
      <c r="H24" s="202"/>
      <c r="I24" s="216">
        <f>K24</f>
        <v>0</v>
      </c>
      <c r="J24" s="200"/>
      <c r="K24" s="202"/>
      <c r="L24" s="217"/>
      <c r="M24" s="202"/>
      <c r="N24" s="199">
        <f>P24</f>
        <v>7000</v>
      </c>
      <c r="O24" s="200"/>
      <c r="P24" s="202">
        <v>7000</v>
      </c>
      <c r="Q24" s="202"/>
      <c r="R24" s="202"/>
      <c r="S24" s="200" t="s">
        <v>8</v>
      </c>
      <c r="T24" s="218"/>
      <c r="U24" s="219"/>
    </row>
    <row r="25" spans="1:21" s="73" customFormat="1" ht="267" customHeight="1">
      <c r="A25" s="148" t="s">
        <v>13</v>
      </c>
      <c r="B25" s="155" t="s">
        <v>49</v>
      </c>
      <c r="C25" s="149"/>
      <c r="D25" s="2">
        <f>F25</f>
        <v>1221.2</v>
      </c>
      <c r="E25" s="21"/>
      <c r="F25" s="3">
        <f>1250-18.8-10</f>
        <v>1221.2</v>
      </c>
      <c r="G25" s="4"/>
      <c r="H25" s="4"/>
      <c r="I25" s="150"/>
      <c r="J25" s="9"/>
      <c r="K25" s="9"/>
      <c r="L25" s="9"/>
      <c r="M25" s="9"/>
      <c r="N25" s="2"/>
      <c r="O25" s="3"/>
      <c r="P25" s="4"/>
      <c r="Q25" s="4"/>
      <c r="R25" s="4"/>
      <c r="S25" s="3" t="s">
        <v>8</v>
      </c>
      <c r="T25" s="218"/>
      <c r="U25" s="72"/>
    </row>
    <row r="26" spans="1:21" s="73" customFormat="1" ht="336" customHeight="1">
      <c r="A26" s="148" t="s">
        <v>13</v>
      </c>
      <c r="B26" s="155" t="s">
        <v>50</v>
      </c>
      <c r="C26" s="149"/>
      <c r="D26" s="2"/>
      <c r="E26" s="21"/>
      <c r="F26" s="3"/>
      <c r="G26" s="4"/>
      <c r="H26" s="4"/>
      <c r="I26" s="22">
        <f>K26</f>
        <v>0</v>
      </c>
      <c r="J26" s="3"/>
      <c r="K26" s="11"/>
      <c r="L26" s="11"/>
      <c r="M26" s="4"/>
      <c r="N26" s="2">
        <f>O26+P26+Q26+R26</f>
        <v>2970</v>
      </c>
      <c r="O26" s="3"/>
      <c r="P26" s="4">
        <v>2970</v>
      </c>
      <c r="Q26" s="4"/>
      <c r="R26" s="4"/>
      <c r="S26" s="3" t="s">
        <v>8</v>
      </c>
      <c r="T26" s="218">
        <v>24</v>
      </c>
      <c r="U26" s="72"/>
    </row>
    <row r="27" spans="1:21" s="73" customFormat="1" ht="257.25" customHeight="1">
      <c r="A27" s="22" t="s">
        <v>82</v>
      </c>
      <c r="B27" s="155" t="s">
        <v>83</v>
      </c>
      <c r="C27" s="151"/>
      <c r="D27" s="2">
        <f>H27</f>
        <v>2449.832</v>
      </c>
      <c r="E27" s="21"/>
      <c r="G27" s="11"/>
      <c r="H27" s="3">
        <v>2449.832</v>
      </c>
      <c r="I27" s="74"/>
      <c r="J27" s="3"/>
      <c r="K27" s="23"/>
      <c r="L27" s="23"/>
      <c r="M27" s="23"/>
      <c r="N27" s="23"/>
      <c r="O27" s="23"/>
      <c r="P27" s="23"/>
      <c r="Q27" s="23"/>
      <c r="R27" s="23"/>
      <c r="S27" s="3" t="s">
        <v>8</v>
      </c>
      <c r="T27" s="218"/>
      <c r="U27" s="72"/>
    </row>
    <row r="28" spans="1:21" s="73" customFormat="1" ht="210.75" customHeight="1">
      <c r="A28" s="22" t="s">
        <v>13</v>
      </c>
      <c r="B28" s="155" t="s">
        <v>71</v>
      </c>
      <c r="C28" s="151"/>
      <c r="D28" s="2"/>
      <c r="E28" s="21"/>
      <c r="F28" s="3"/>
      <c r="G28" s="11"/>
      <c r="H28" s="4"/>
      <c r="I28" s="74"/>
      <c r="J28" s="3"/>
      <c r="K28" s="24"/>
      <c r="L28" s="23"/>
      <c r="M28" s="23"/>
      <c r="N28" s="23">
        <f>P28</f>
        <v>3066</v>
      </c>
      <c r="O28" s="23"/>
      <c r="P28" s="23">
        <v>3066</v>
      </c>
      <c r="Q28" s="23"/>
      <c r="R28" s="23"/>
      <c r="S28" s="3" t="s">
        <v>8</v>
      </c>
      <c r="T28" s="218"/>
      <c r="U28" s="72"/>
    </row>
    <row r="29" spans="1:23" s="73" customFormat="1" ht="240.75" customHeight="1">
      <c r="A29" s="22" t="s">
        <v>13</v>
      </c>
      <c r="B29" s="155" t="s">
        <v>72</v>
      </c>
      <c r="C29" s="151"/>
      <c r="D29" s="2"/>
      <c r="E29" s="21"/>
      <c r="F29" s="3"/>
      <c r="G29" s="11"/>
      <c r="H29" s="11"/>
      <c r="I29" s="74"/>
      <c r="J29" s="3"/>
      <c r="K29" s="24"/>
      <c r="L29" s="11"/>
      <c r="M29" s="24"/>
      <c r="N29" s="23">
        <f>P29</f>
        <v>4620</v>
      </c>
      <c r="O29" s="3"/>
      <c r="P29" s="4">
        <v>4620</v>
      </c>
      <c r="Q29" s="4"/>
      <c r="R29" s="4"/>
      <c r="S29" s="3" t="s">
        <v>8</v>
      </c>
      <c r="T29" s="218"/>
      <c r="U29" s="75"/>
      <c r="V29" s="76"/>
      <c r="W29" s="76"/>
    </row>
    <row r="30" spans="1:23" s="73" customFormat="1" ht="222.75" customHeight="1">
      <c r="A30" s="22" t="s">
        <v>13</v>
      </c>
      <c r="B30" s="155" t="s">
        <v>68</v>
      </c>
      <c r="C30" s="151"/>
      <c r="D30" s="2"/>
      <c r="E30" s="21"/>
      <c r="F30" s="3"/>
      <c r="G30" s="11"/>
      <c r="H30" s="11"/>
      <c r="I30" s="74"/>
      <c r="J30" s="3"/>
      <c r="K30" s="24"/>
      <c r="L30" s="11"/>
      <c r="M30" s="24"/>
      <c r="N30" s="23">
        <f>P30</f>
        <v>2500</v>
      </c>
      <c r="O30" s="3"/>
      <c r="P30" s="4">
        <v>2500</v>
      </c>
      <c r="Q30" s="4"/>
      <c r="R30" s="4"/>
      <c r="S30" s="3" t="s">
        <v>37</v>
      </c>
      <c r="T30" s="218"/>
      <c r="U30" s="75"/>
      <c r="V30" s="76"/>
      <c r="W30" s="76"/>
    </row>
    <row r="31" spans="1:23" s="73" customFormat="1" ht="222.75" customHeight="1">
      <c r="A31" s="22" t="s">
        <v>13</v>
      </c>
      <c r="B31" s="155" t="s">
        <v>51</v>
      </c>
      <c r="C31" s="151"/>
      <c r="D31" s="2"/>
      <c r="E31" s="21"/>
      <c r="F31" s="3"/>
      <c r="G31" s="11"/>
      <c r="H31" s="11"/>
      <c r="I31" s="74"/>
      <c r="J31" s="3"/>
      <c r="K31" s="24"/>
      <c r="L31" s="11"/>
      <c r="M31" s="24"/>
      <c r="N31" s="23">
        <f>P31</f>
        <v>5100</v>
      </c>
      <c r="O31" s="3"/>
      <c r="P31" s="4">
        <v>5100</v>
      </c>
      <c r="Q31" s="4"/>
      <c r="R31" s="4"/>
      <c r="S31" s="3" t="s">
        <v>8</v>
      </c>
      <c r="T31" s="225">
        <v>25</v>
      </c>
      <c r="U31" s="75"/>
      <c r="V31" s="76"/>
      <c r="W31" s="76"/>
    </row>
    <row r="32" spans="1:23" s="73" customFormat="1" ht="212.25" customHeight="1">
      <c r="A32" s="22" t="s">
        <v>13</v>
      </c>
      <c r="B32" s="155" t="s">
        <v>52</v>
      </c>
      <c r="C32" s="151"/>
      <c r="D32" s="2"/>
      <c r="E32" s="21"/>
      <c r="F32" s="3"/>
      <c r="G32" s="11"/>
      <c r="H32" s="11"/>
      <c r="I32" s="74"/>
      <c r="J32" s="3"/>
      <c r="K32" s="24"/>
      <c r="L32" s="11"/>
      <c r="M32" s="24"/>
      <c r="N32" s="23">
        <f>P32</f>
        <v>5640</v>
      </c>
      <c r="O32" s="3"/>
      <c r="P32" s="4">
        <v>5640</v>
      </c>
      <c r="Q32" s="4"/>
      <c r="R32" s="4"/>
      <c r="S32" s="3" t="s">
        <v>8</v>
      </c>
      <c r="T32" s="226"/>
      <c r="U32" s="75"/>
      <c r="V32" s="76"/>
      <c r="W32" s="76"/>
    </row>
    <row r="33" spans="1:23" s="73" customFormat="1" ht="169.5" customHeight="1">
      <c r="A33" s="22" t="s">
        <v>13</v>
      </c>
      <c r="B33" s="168" t="s">
        <v>80</v>
      </c>
      <c r="C33" s="169"/>
      <c r="D33" s="2">
        <f>F33</f>
        <v>111</v>
      </c>
      <c r="E33" s="21"/>
      <c r="F33" s="3">
        <v>111</v>
      </c>
      <c r="G33" s="11"/>
      <c r="H33" s="11"/>
      <c r="I33" s="74"/>
      <c r="J33" s="3"/>
      <c r="K33" s="24"/>
      <c r="L33" s="11"/>
      <c r="M33" s="24"/>
      <c r="N33" s="23"/>
      <c r="O33" s="3"/>
      <c r="P33" s="4"/>
      <c r="Q33" s="4"/>
      <c r="R33" s="4"/>
      <c r="S33" s="3" t="s">
        <v>8</v>
      </c>
      <c r="T33" s="218"/>
      <c r="U33" s="75"/>
      <c r="V33" s="76"/>
      <c r="W33" s="76"/>
    </row>
    <row r="34" spans="1:23" s="73" customFormat="1" ht="200.25" customHeight="1">
      <c r="A34" s="171" t="s">
        <v>82</v>
      </c>
      <c r="B34" s="172" t="s">
        <v>84</v>
      </c>
      <c r="C34" s="169"/>
      <c r="D34" s="2">
        <f>F34+H34</f>
        <v>1479.72105</v>
      </c>
      <c r="E34" s="21"/>
      <c r="F34" s="3">
        <v>12.22105</v>
      </c>
      <c r="G34" s="11"/>
      <c r="H34" s="3">
        <v>1467.5</v>
      </c>
      <c r="I34" s="74"/>
      <c r="J34" s="3"/>
      <c r="K34" s="24"/>
      <c r="L34" s="11"/>
      <c r="M34" s="24"/>
      <c r="N34" s="23"/>
      <c r="O34" s="3"/>
      <c r="P34" s="4"/>
      <c r="Q34" s="4"/>
      <c r="R34" s="4"/>
      <c r="S34" s="3" t="s">
        <v>8</v>
      </c>
      <c r="T34" s="218"/>
      <c r="U34" s="75"/>
      <c r="V34" s="76"/>
      <c r="W34" s="76"/>
    </row>
    <row r="35" spans="1:23" s="73" customFormat="1" ht="210.75" customHeight="1">
      <c r="A35" s="171" t="s">
        <v>82</v>
      </c>
      <c r="B35" s="172" t="s">
        <v>85</v>
      </c>
      <c r="C35" s="169"/>
      <c r="D35" s="2">
        <f>F35+H35</f>
        <v>1308.32105</v>
      </c>
      <c r="E35" s="21"/>
      <c r="F35" s="3">
        <v>12.22105</v>
      </c>
      <c r="G35" s="11"/>
      <c r="H35" s="3">
        <v>1296.1</v>
      </c>
      <c r="I35" s="74"/>
      <c r="J35" s="3"/>
      <c r="K35" s="24"/>
      <c r="L35" s="11"/>
      <c r="M35" s="24"/>
      <c r="N35" s="23"/>
      <c r="O35" s="3"/>
      <c r="P35" s="4"/>
      <c r="Q35" s="4"/>
      <c r="R35" s="4"/>
      <c r="S35" s="3" t="s">
        <v>8</v>
      </c>
      <c r="T35" s="218"/>
      <c r="U35" s="75"/>
      <c r="V35" s="76"/>
      <c r="W35" s="76"/>
    </row>
    <row r="36" spans="1:21" s="183" customFormat="1" ht="189" customHeight="1">
      <c r="A36" s="173" t="s">
        <v>13</v>
      </c>
      <c r="B36" s="155" t="s">
        <v>86</v>
      </c>
      <c r="C36" s="174"/>
      <c r="D36" s="175">
        <f>F36</f>
        <v>59.8</v>
      </c>
      <c r="E36" s="176"/>
      <c r="F36" s="184">
        <f>49.8+10</f>
        <v>59.8</v>
      </c>
      <c r="G36" s="176"/>
      <c r="H36" s="176"/>
      <c r="I36" s="177">
        <f aca="true" t="shared" si="0" ref="I36:I42">J36+K36+L36+M36</f>
        <v>5000</v>
      </c>
      <c r="J36" s="176"/>
      <c r="K36" s="178">
        <v>5000</v>
      </c>
      <c r="L36" s="179"/>
      <c r="M36" s="179"/>
      <c r="N36" s="180"/>
      <c r="O36" s="176"/>
      <c r="P36" s="181"/>
      <c r="Q36" s="181"/>
      <c r="R36" s="181"/>
      <c r="S36" s="176" t="s">
        <v>8</v>
      </c>
      <c r="T36" s="227"/>
      <c r="U36" s="182"/>
    </row>
    <row r="37" spans="1:21" s="183" customFormat="1" ht="189" customHeight="1">
      <c r="A37" s="173" t="s">
        <v>13</v>
      </c>
      <c r="B37" s="222" t="s">
        <v>106</v>
      </c>
      <c r="C37" s="189"/>
      <c r="D37" s="175"/>
      <c r="E37" s="176"/>
      <c r="F37" s="184"/>
      <c r="G37" s="176"/>
      <c r="H37" s="176"/>
      <c r="I37" s="177">
        <f t="shared" si="0"/>
        <v>5000</v>
      </c>
      <c r="J37" s="176"/>
      <c r="K37" s="178">
        <v>5000</v>
      </c>
      <c r="L37" s="179"/>
      <c r="M37" s="179"/>
      <c r="N37" s="180"/>
      <c r="O37" s="176"/>
      <c r="P37" s="181"/>
      <c r="Q37" s="181"/>
      <c r="R37" s="181"/>
      <c r="S37" s="185" t="s">
        <v>8</v>
      </c>
      <c r="T37" s="227"/>
      <c r="U37" s="182"/>
    </row>
    <row r="38" spans="1:21" s="183" customFormat="1" ht="155.25" customHeight="1">
      <c r="A38" s="173" t="s">
        <v>13</v>
      </c>
      <c r="B38" s="221" t="s">
        <v>94</v>
      </c>
      <c r="C38" s="189"/>
      <c r="D38" s="175"/>
      <c r="E38" s="193"/>
      <c r="F38" s="184"/>
      <c r="G38" s="193"/>
      <c r="H38" s="193"/>
      <c r="I38" s="177">
        <f t="shared" si="0"/>
        <v>3400</v>
      </c>
      <c r="J38" s="193"/>
      <c r="K38" s="178">
        <v>3400</v>
      </c>
      <c r="L38" s="179"/>
      <c r="M38" s="179"/>
      <c r="N38" s="180"/>
      <c r="O38" s="193"/>
      <c r="P38" s="181"/>
      <c r="Q38" s="181"/>
      <c r="R38" s="181"/>
      <c r="S38" s="193" t="s">
        <v>8</v>
      </c>
      <c r="T38" s="227"/>
      <c r="U38" s="182"/>
    </row>
    <row r="39" spans="1:21" s="183" customFormat="1" ht="204" customHeight="1">
      <c r="A39" s="173" t="s">
        <v>13</v>
      </c>
      <c r="B39" s="221" t="s">
        <v>95</v>
      </c>
      <c r="C39" s="189"/>
      <c r="D39" s="175"/>
      <c r="E39" s="176"/>
      <c r="F39" s="184"/>
      <c r="G39" s="176"/>
      <c r="H39" s="176"/>
      <c r="I39" s="177">
        <f t="shared" si="0"/>
        <v>1300</v>
      </c>
      <c r="J39" s="176"/>
      <c r="K39" s="178">
        <v>1300</v>
      </c>
      <c r="L39" s="179"/>
      <c r="M39" s="179"/>
      <c r="N39" s="180"/>
      <c r="O39" s="176"/>
      <c r="P39" s="181"/>
      <c r="Q39" s="181"/>
      <c r="R39" s="181"/>
      <c r="S39" s="185" t="s">
        <v>8</v>
      </c>
      <c r="T39" s="227"/>
      <c r="U39" s="182"/>
    </row>
    <row r="40" spans="1:21" s="183" customFormat="1" ht="204" customHeight="1">
      <c r="A40" s="173" t="s">
        <v>13</v>
      </c>
      <c r="B40" s="221" t="s">
        <v>96</v>
      </c>
      <c r="C40" s="189"/>
      <c r="D40" s="175"/>
      <c r="E40" s="176"/>
      <c r="F40" s="184"/>
      <c r="G40" s="176"/>
      <c r="H40" s="176"/>
      <c r="I40" s="177">
        <f t="shared" si="0"/>
        <v>350</v>
      </c>
      <c r="J40" s="176"/>
      <c r="K40" s="178">
        <v>350</v>
      </c>
      <c r="L40" s="179"/>
      <c r="M40" s="179"/>
      <c r="N40" s="180"/>
      <c r="O40" s="176"/>
      <c r="P40" s="181"/>
      <c r="Q40" s="181"/>
      <c r="R40" s="181"/>
      <c r="S40" s="185" t="s">
        <v>8</v>
      </c>
      <c r="T40" s="228">
        <v>26</v>
      </c>
      <c r="U40" s="182"/>
    </row>
    <row r="41" spans="1:21" s="183" customFormat="1" ht="204" customHeight="1">
      <c r="A41" s="173" t="s">
        <v>13</v>
      </c>
      <c r="B41" s="221" t="s">
        <v>98</v>
      </c>
      <c r="C41" s="189"/>
      <c r="D41" s="175"/>
      <c r="E41" s="195"/>
      <c r="F41" s="184"/>
      <c r="G41" s="195"/>
      <c r="H41" s="195"/>
      <c r="I41" s="177">
        <f t="shared" si="0"/>
        <v>250</v>
      </c>
      <c r="J41" s="195"/>
      <c r="K41" s="178">
        <v>250</v>
      </c>
      <c r="L41" s="179"/>
      <c r="M41" s="179"/>
      <c r="N41" s="180"/>
      <c r="O41" s="195"/>
      <c r="P41" s="181"/>
      <c r="Q41" s="181"/>
      <c r="R41" s="181"/>
      <c r="S41" s="195" t="s">
        <v>8</v>
      </c>
      <c r="T41" s="227"/>
      <c r="U41" s="182"/>
    </row>
    <row r="42" spans="1:21" s="183" customFormat="1" ht="92.25" customHeight="1">
      <c r="A42" s="173" t="s">
        <v>13</v>
      </c>
      <c r="B42" s="221" t="s">
        <v>99</v>
      </c>
      <c r="C42" s="189"/>
      <c r="D42" s="175"/>
      <c r="E42" s="185"/>
      <c r="F42" s="184"/>
      <c r="G42" s="185"/>
      <c r="H42" s="185"/>
      <c r="I42" s="177">
        <f t="shared" si="0"/>
        <v>76</v>
      </c>
      <c r="J42" s="185">
        <v>76</v>
      </c>
      <c r="K42" s="178"/>
      <c r="L42" s="179"/>
      <c r="M42" s="179"/>
      <c r="N42" s="180">
        <f>O42</f>
        <v>84</v>
      </c>
      <c r="O42" s="185">
        <v>84</v>
      </c>
      <c r="P42" s="181"/>
      <c r="Q42" s="181"/>
      <c r="R42" s="181"/>
      <c r="S42" s="193" t="s">
        <v>8</v>
      </c>
      <c r="T42" s="227"/>
      <c r="U42" s="182"/>
    </row>
    <row r="43" spans="1:23" s="79" customFormat="1" ht="25.5">
      <c r="A43" s="293" t="s">
        <v>26</v>
      </c>
      <c r="B43" s="294"/>
      <c r="C43" s="294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95"/>
      <c r="T43" s="228"/>
      <c r="U43" s="77"/>
      <c r="V43" s="78"/>
      <c r="W43" s="78"/>
    </row>
    <row r="44" spans="1:20" ht="220.5" customHeight="1">
      <c r="A44" s="25" t="s">
        <v>13</v>
      </c>
      <c r="B44" s="145" t="s">
        <v>87</v>
      </c>
      <c r="C44" s="26"/>
      <c r="D44" s="70">
        <f>F44</f>
        <v>800</v>
      </c>
      <c r="E44" s="3"/>
      <c r="F44" s="2">
        <v>800</v>
      </c>
      <c r="G44" s="12"/>
      <c r="H44" s="12"/>
      <c r="I44" s="81"/>
      <c r="J44" s="28"/>
      <c r="K44" s="28"/>
      <c r="L44" s="5"/>
      <c r="M44" s="5"/>
      <c r="N44" s="82"/>
      <c r="O44" s="3"/>
      <c r="P44" s="8"/>
      <c r="Q44" s="29"/>
      <c r="R44" s="29"/>
      <c r="S44" s="194" t="s">
        <v>8</v>
      </c>
      <c r="T44" s="228"/>
    </row>
    <row r="45" spans="1:20" ht="212.25" customHeight="1">
      <c r="A45" s="25" t="s">
        <v>13</v>
      </c>
      <c r="B45" s="145" t="s">
        <v>88</v>
      </c>
      <c r="C45" s="26"/>
      <c r="D45" s="2">
        <f>F45</f>
        <v>769</v>
      </c>
      <c r="E45" s="3"/>
      <c r="F45" s="2">
        <f>800-31</f>
        <v>769</v>
      </c>
      <c r="G45" s="12"/>
      <c r="H45" s="12"/>
      <c r="I45" s="81"/>
      <c r="J45" s="28"/>
      <c r="K45" s="28"/>
      <c r="L45" s="5"/>
      <c r="M45" s="5"/>
      <c r="N45" s="82"/>
      <c r="O45" s="3"/>
      <c r="P45" s="8"/>
      <c r="Q45" s="29"/>
      <c r="R45" s="29"/>
      <c r="S45" s="36" t="s">
        <v>8</v>
      </c>
      <c r="T45" s="228"/>
    </row>
    <row r="46" spans="1:20" ht="223.5" customHeight="1">
      <c r="A46" s="25" t="s">
        <v>13</v>
      </c>
      <c r="B46" s="13" t="s">
        <v>89</v>
      </c>
      <c r="C46" s="7"/>
      <c r="D46" s="2"/>
      <c r="E46" s="3"/>
      <c r="F46" s="2"/>
      <c r="G46" s="12"/>
      <c r="H46" s="12"/>
      <c r="I46" s="81"/>
      <c r="J46" s="28"/>
      <c r="K46" s="28"/>
      <c r="L46" s="5"/>
      <c r="M46" s="5"/>
      <c r="N46" s="152">
        <f>P46</f>
        <v>960</v>
      </c>
      <c r="O46" s="3"/>
      <c r="P46" s="8">
        <v>960</v>
      </c>
      <c r="Q46" s="29"/>
      <c r="R46" s="29"/>
      <c r="S46" s="10" t="s">
        <v>8</v>
      </c>
      <c r="T46" s="228"/>
    </row>
    <row r="47" spans="1:20" ht="236.25" customHeight="1">
      <c r="A47" s="25" t="s">
        <v>13</v>
      </c>
      <c r="B47" s="154" t="s">
        <v>90</v>
      </c>
      <c r="C47" s="7"/>
      <c r="D47" s="2"/>
      <c r="E47" s="3"/>
      <c r="F47" s="2"/>
      <c r="G47" s="12"/>
      <c r="H47" s="12"/>
      <c r="I47" s="81"/>
      <c r="J47" s="28"/>
      <c r="K47" s="28"/>
      <c r="L47" s="5"/>
      <c r="M47" s="5"/>
      <c r="N47" s="152">
        <f>P47</f>
        <v>1920</v>
      </c>
      <c r="O47" s="3"/>
      <c r="P47" s="8">
        <v>1920</v>
      </c>
      <c r="Q47" s="29"/>
      <c r="R47" s="29"/>
      <c r="S47" s="10" t="s">
        <v>8</v>
      </c>
      <c r="T47" s="229">
        <v>27</v>
      </c>
    </row>
    <row r="48" spans="1:20" ht="204.75" customHeight="1">
      <c r="A48" s="25" t="s">
        <v>13</v>
      </c>
      <c r="B48" s="154" t="s">
        <v>91</v>
      </c>
      <c r="C48" s="7"/>
      <c r="D48" s="2"/>
      <c r="E48" s="3"/>
      <c r="F48" s="2"/>
      <c r="G48" s="12"/>
      <c r="H48" s="12"/>
      <c r="I48" s="81"/>
      <c r="J48" s="28"/>
      <c r="K48" s="28"/>
      <c r="L48" s="5"/>
      <c r="M48" s="5"/>
      <c r="N48" s="152">
        <f>P48</f>
        <v>1920</v>
      </c>
      <c r="O48" s="3"/>
      <c r="P48" s="8">
        <v>1920</v>
      </c>
      <c r="Q48" s="29"/>
      <c r="R48" s="29"/>
      <c r="S48" s="10" t="s">
        <v>8</v>
      </c>
      <c r="T48" s="228"/>
    </row>
    <row r="49" spans="1:20" ht="237.75" customHeight="1">
      <c r="A49" s="25" t="s">
        <v>13</v>
      </c>
      <c r="B49" s="154" t="s">
        <v>92</v>
      </c>
      <c r="C49" s="7"/>
      <c r="D49" s="2"/>
      <c r="E49" s="3"/>
      <c r="F49" s="2"/>
      <c r="G49" s="12"/>
      <c r="H49" s="12"/>
      <c r="I49" s="190">
        <f>J49+K49+L49+M49</f>
        <v>900</v>
      </c>
      <c r="J49" s="28"/>
      <c r="K49" s="8">
        <v>900</v>
      </c>
      <c r="L49" s="5"/>
      <c r="M49" s="5"/>
      <c r="N49" s="152">
        <f>P49</f>
        <v>0</v>
      </c>
      <c r="O49" s="3"/>
      <c r="P49" s="8"/>
      <c r="Q49" s="29"/>
      <c r="R49" s="29"/>
      <c r="S49" s="10" t="s">
        <v>8</v>
      </c>
      <c r="T49" s="228"/>
    </row>
    <row r="50" spans="1:20" ht="218.25" customHeight="1">
      <c r="A50" s="25" t="s">
        <v>13</v>
      </c>
      <c r="B50" s="206" t="s">
        <v>97</v>
      </c>
      <c r="C50" s="7"/>
      <c r="D50" s="2"/>
      <c r="E50" s="3"/>
      <c r="F50" s="2"/>
      <c r="G50" s="12"/>
      <c r="H50" s="12"/>
      <c r="I50" s="190">
        <f>J50+K50+L50+M50</f>
        <v>900</v>
      </c>
      <c r="J50" s="28"/>
      <c r="K50" s="8">
        <v>900</v>
      </c>
      <c r="L50" s="5"/>
      <c r="M50" s="5"/>
      <c r="N50" s="152"/>
      <c r="O50" s="3"/>
      <c r="P50" s="8"/>
      <c r="Q50" s="29"/>
      <c r="R50" s="29"/>
      <c r="S50" s="10" t="s">
        <v>8</v>
      </c>
      <c r="T50" s="228"/>
    </row>
    <row r="51" spans="1:20" ht="39.75" customHeight="1">
      <c r="A51" s="245" t="s">
        <v>39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7"/>
      <c r="T51" s="228"/>
    </row>
    <row r="52" spans="1:20" ht="163.5" customHeight="1">
      <c r="A52" s="30" t="s">
        <v>13</v>
      </c>
      <c r="B52" s="154" t="s">
        <v>53</v>
      </c>
      <c r="C52" s="7"/>
      <c r="D52" s="33">
        <f>E52+F52</f>
        <v>500</v>
      </c>
      <c r="E52" s="33">
        <f>356.8-71.5</f>
        <v>285.3</v>
      </c>
      <c r="F52" s="33">
        <f>143.2+71.5</f>
        <v>214.7</v>
      </c>
      <c r="G52" s="37"/>
      <c r="H52" s="37"/>
      <c r="I52" s="33">
        <f>J52+K52</f>
        <v>336</v>
      </c>
      <c r="J52" s="33">
        <v>196</v>
      </c>
      <c r="K52" s="33">
        <v>140</v>
      </c>
      <c r="L52" s="37"/>
      <c r="M52" s="37"/>
      <c r="N52" s="33"/>
      <c r="O52" s="33"/>
      <c r="P52" s="37"/>
      <c r="Q52" s="37"/>
      <c r="R52" s="37"/>
      <c r="S52" s="10" t="s">
        <v>8</v>
      </c>
      <c r="T52" s="228"/>
    </row>
    <row r="53" spans="1:21" s="39" customFormat="1" ht="173.25" customHeight="1">
      <c r="A53" s="30" t="s">
        <v>13</v>
      </c>
      <c r="B53" s="154" t="s">
        <v>54</v>
      </c>
      <c r="C53" s="13"/>
      <c r="D53" s="33">
        <f>E53</f>
        <v>222</v>
      </c>
      <c r="E53" s="33">
        <v>222</v>
      </c>
      <c r="F53" s="33"/>
      <c r="G53" s="37"/>
      <c r="H53" s="37"/>
      <c r="I53" s="33">
        <f>J53</f>
        <v>279</v>
      </c>
      <c r="J53" s="33">
        <v>279</v>
      </c>
      <c r="K53" s="33"/>
      <c r="L53" s="37"/>
      <c r="M53" s="37"/>
      <c r="N53" s="33">
        <f>O53</f>
        <v>310</v>
      </c>
      <c r="O53" s="33">
        <v>310</v>
      </c>
      <c r="P53" s="37"/>
      <c r="Q53" s="37"/>
      <c r="R53" s="37"/>
      <c r="S53" s="10" t="s">
        <v>8</v>
      </c>
      <c r="T53" s="228"/>
      <c r="U53" s="54"/>
    </row>
    <row r="54" spans="1:21" s="69" customFormat="1" ht="36.75" customHeight="1">
      <c r="A54" s="245" t="s">
        <v>38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7"/>
      <c r="T54" s="228"/>
      <c r="U54" s="68"/>
    </row>
    <row r="55" spans="1:20" ht="189" customHeight="1">
      <c r="A55" s="30" t="s">
        <v>13</v>
      </c>
      <c r="B55" s="154" t="s">
        <v>55</v>
      </c>
      <c r="C55" s="13"/>
      <c r="D55" s="2">
        <f>F55+E55</f>
        <v>1103.21</v>
      </c>
      <c r="E55" s="3">
        <v>15</v>
      </c>
      <c r="F55" s="3">
        <f>1188.21-100</f>
        <v>1088.21</v>
      </c>
      <c r="G55" s="3"/>
      <c r="H55" s="3"/>
      <c r="I55" s="80"/>
      <c r="J55" s="27"/>
      <c r="K55" s="27"/>
      <c r="L55" s="27"/>
      <c r="M55" s="27"/>
      <c r="N55" s="27"/>
      <c r="O55" s="27"/>
      <c r="P55" s="6"/>
      <c r="Q55" s="6"/>
      <c r="R55" s="6"/>
      <c r="S55" s="232" t="s">
        <v>17</v>
      </c>
      <c r="T55" s="228"/>
    </row>
    <row r="56" spans="1:20" ht="207" customHeight="1">
      <c r="A56" s="30" t="s">
        <v>13</v>
      </c>
      <c r="B56" s="13" t="s">
        <v>100</v>
      </c>
      <c r="C56" s="13"/>
      <c r="D56" s="2">
        <f>F56</f>
        <v>50</v>
      </c>
      <c r="E56" s="3"/>
      <c r="F56" s="3">
        <v>50</v>
      </c>
      <c r="G56" s="3"/>
      <c r="H56" s="3"/>
      <c r="I56" s="22">
        <f>K56</f>
        <v>0</v>
      </c>
      <c r="J56" s="2"/>
      <c r="K56" s="3"/>
      <c r="L56" s="27"/>
      <c r="M56" s="27"/>
      <c r="N56" s="2">
        <f>O56+P56+Q56+R56</f>
        <v>10000</v>
      </c>
      <c r="O56" s="10">
        <v>15</v>
      </c>
      <c r="P56" s="10">
        <f>10000-15</f>
        <v>9985</v>
      </c>
      <c r="Q56" s="6"/>
      <c r="R56" s="6"/>
      <c r="S56" s="233"/>
      <c r="T56" s="228">
        <v>28</v>
      </c>
    </row>
    <row r="57" spans="1:20" ht="205.5" customHeight="1">
      <c r="A57" s="30" t="s">
        <v>13</v>
      </c>
      <c r="B57" s="154" t="s">
        <v>101</v>
      </c>
      <c r="C57" s="13"/>
      <c r="D57" s="2"/>
      <c r="E57" s="3"/>
      <c r="F57" s="3"/>
      <c r="G57" s="3"/>
      <c r="H57" s="3"/>
      <c r="I57" s="22">
        <f>K57+J57</f>
        <v>5300</v>
      </c>
      <c r="J57" s="3">
        <v>15</v>
      </c>
      <c r="K57" s="4">
        <v>5285</v>
      </c>
      <c r="L57" s="11"/>
      <c r="M57" s="11"/>
      <c r="N57" s="2">
        <f>P57+O57</f>
        <v>5000</v>
      </c>
      <c r="O57" s="3">
        <v>15</v>
      </c>
      <c r="P57" s="10">
        <f>5000-15</f>
        <v>4985</v>
      </c>
      <c r="Q57" s="6"/>
      <c r="R57" s="6"/>
      <c r="S57" s="233"/>
      <c r="T57" s="229"/>
    </row>
    <row r="58" spans="1:20" ht="246.75" customHeight="1">
      <c r="A58" s="30" t="s">
        <v>13</v>
      </c>
      <c r="B58" s="55" t="s">
        <v>102</v>
      </c>
      <c r="C58" s="13"/>
      <c r="D58" s="2">
        <f>F58</f>
        <v>1200</v>
      </c>
      <c r="E58" s="3"/>
      <c r="F58" s="3">
        <v>1200</v>
      </c>
      <c r="G58" s="3"/>
      <c r="H58" s="3"/>
      <c r="I58" s="22"/>
      <c r="J58" s="3"/>
      <c r="K58" s="11"/>
      <c r="L58" s="11"/>
      <c r="M58" s="11"/>
      <c r="N58" s="2"/>
      <c r="O58" s="3"/>
      <c r="P58" s="10"/>
      <c r="Q58" s="6"/>
      <c r="R58" s="6"/>
      <c r="S58" s="234"/>
      <c r="T58" s="228"/>
    </row>
    <row r="59" spans="1:21" s="69" customFormat="1" ht="25.5">
      <c r="A59" s="281" t="s">
        <v>27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28"/>
      <c r="U59" s="68"/>
    </row>
    <row r="60" spans="1:21" s="73" customFormat="1" ht="220.5" customHeight="1">
      <c r="A60" s="1" t="s">
        <v>13</v>
      </c>
      <c r="B60" s="154" t="s">
        <v>56</v>
      </c>
      <c r="C60" s="7"/>
      <c r="D60" s="2">
        <f>SUM(E60:H60)</f>
        <v>450</v>
      </c>
      <c r="E60" s="3"/>
      <c r="F60" s="3">
        <v>450</v>
      </c>
      <c r="G60" s="3"/>
      <c r="H60" s="3"/>
      <c r="I60" s="22"/>
      <c r="J60" s="3"/>
      <c r="K60" s="11"/>
      <c r="L60" s="5"/>
      <c r="M60" s="5"/>
      <c r="N60" s="12"/>
      <c r="O60" s="10"/>
      <c r="P60" s="6"/>
      <c r="Q60" s="6"/>
      <c r="R60" s="6"/>
      <c r="S60" s="10" t="s">
        <v>17</v>
      </c>
      <c r="T60" s="228"/>
      <c r="U60" s="72"/>
    </row>
    <row r="61" spans="1:21" s="73" customFormat="1" ht="39" customHeight="1">
      <c r="A61" s="287" t="s">
        <v>28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28"/>
      <c r="U61" s="72"/>
    </row>
    <row r="62" spans="1:21" s="192" customFormat="1" ht="143.25" customHeight="1">
      <c r="A62" s="196" t="s">
        <v>13</v>
      </c>
      <c r="B62" s="197" t="s">
        <v>110</v>
      </c>
      <c r="C62" s="198"/>
      <c r="D62" s="199"/>
      <c r="E62" s="200"/>
      <c r="F62" s="200"/>
      <c r="G62" s="200"/>
      <c r="H62" s="200"/>
      <c r="I62" s="201">
        <f>J62+K62</f>
        <v>135</v>
      </c>
      <c r="J62" s="200">
        <v>94.5</v>
      </c>
      <c r="K62" s="202">
        <v>40.5</v>
      </c>
      <c r="L62" s="203"/>
      <c r="M62" s="203"/>
      <c r="N62" s="199">
        <f>O62+P62</f>
        <v>310</v>
      </c>
      <c r="O62" s="200">
        <v>217</v>
      </c>
      <c r="P62" s="202">
        <v>93</v>
      </c>
      <c r="Q62" s="204"/>
      <c r="R62" s="204"/>
      <c r="S62" s="299" t="s">
        <v>17</v>
      </c>
      <c r="T62" s="228"/>
      <c r="U62" s="191"/>
    </row>
    <row r="63" spans="1:21" s="192" customFormat="1" ht="148.5" customHeight="1">
      <c r="A63" s="196" t="s">
        <v>13</v>
      </c>
      <c r="B63" s="197" t="s">
        <v>111</v>
      </c>
      <c r="C63" s="198"/>
      <c r="D63" s="199"/>
      <c r="E63" s="200"/>
      <c r="F63" s="200"/>
      <c r="G63" s="200"/>
      <c r="H63" s="200"/>
      <c r="I63" s="201">
        <f>J63</f>
        <v>12</v>
      </c>
      <c r="J63" s="200">
        <v>12</v>
      </c>
      <c r="K63" s="202"/>
      <c r="L63" s="203"/>
      <c r="M63" s="203"/>
      <c r="N63" s="199">
        <f>O63+P63</f>
        <v>24</v>
      </c>
      <c r="O63" s="200">
        <v>24</v>
      </c>
      <c r="P63" s="202"/>
      <c r="Q63" s="204"/>
      <c r="R63" s="204"/>
      <c r="S63" s="299"/>
      <c r="T63" s="228"/>
      <c r="U63" s="191"/>
    </row>
    <row r="64" spans="1:21" s="73" customFormat="1" ht="23.25" customHeight="1">
      <c r="A64" s="285" t="s">
        <v>109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28"/>
      <c r="U64" s="72"/>
    </row>
    <row r="65" spans="1:21" s="73" customFormat="1" ht="291" customHeight="1">
      <c r="A65" s="1" t="s">
        <v>13</v>
      </c>
      <c r="B65" s="13" t="s">
        <v>57</v>
      </c>
      <c r="C65" s="7"/>
      <c r="D65" s="135">
        <f>SUM(E65:H65)</f>
        <v>18838.304</v>
      </c>
      <c r="E65" s="3">
        <f>199+15</f>
        <v>214</v>
      </c>
      <c r="F65" s="8">
        <f>2409.604+1500</f>
        <v>3909.604</v>
      </c>
      <c r="G65" s="3"/>
      <c r="H65" s="3">
        <v>14714.7</v>
      </c>
      <c r="I65" s="22">
        <f>J65+K65+L65+M65</f>
        <v>1471.5</v>
      </c>
      <c r="J65" s="3"/>
      <c r="K65" s="4"/>
      <c r="L65" s="5"/>
      <c r="M65" s="10">
        <v>1471.5</v>
      </c>
      <c r="N65" s="2"/>
      <c r="O65" s="3"/>
      <c r="P65" s="9"/>
      <c r="Q65" s="9"/>
      <c r="R65" s="9"/>
      <c r="S65" s="10" t="s">
        <v>17</v>
      </c>
      <c r="T65" s="228"/>
      <c r="U65" s="72"/>
    </row>
    <row r="66" spans="1:21" s="73" customFormat="1" ht="143.25" customHeight="1">
      <c r="A66" s="1" t="s">
        <v>74</v>
      </c>
      <c r="B66" s="300" t="s">
        <v>73</v>
      </c>
      <c r="C66" s="7"/>
      <c r="D66" s="156">
        <f>H66</f>
        <v>885</v>
      </c>
      <c r="E66" s="3"/>
      <c r="F66" s="8"/>
      <c r="G66" s="3"/>
      <c r="H66" s="3">
        <v>885</v>
      </c>
      <c r="I66" s="22"/>
      <c r="J66" s="3"/>
      <c r="K66" s="4"/>
      <c r="L66" s="5"/>
      <c r="M66" s="5"/>
      <c r="N66" s="2"/>
      <c r="O66" s="3"/>
      <c r="P66" s="9"/>
      <c r="Q66" s="9"/>
      <c r="R66" s="9"/>
      <c r="S66" s="232" t="s">
        <v>17</v>
      </c>
      <c r="T66" s="229">
        <v>29</v>
      </c>
      <c r="U66" s="72"/>
    </row>
    <row r="67" spans="1:21" s="73" customFormat="1" ht="71.25" customHeight="1">
      <c r="A67" s="1" t="s">
        <v>13</v>
      </c>
      <c r="B67" s="301"/>
      <c r="C67" s="7"/>
      <c r="D67" s="156">
        <f>F67</f>
        <v>21.79</v>
      </c>
      <c r="E67" s="3"/>
      <c r="F67" s="8">
        <f>21.46+0.33</f>
        <v>21.79</v>
      </c>
      <c r="G67" s="3"/>
      <c r="H67" s="3"/>
      <c r="I67" s="22"/>
      <c r="J67" s="3"/>
      <c r="K67" s="4"/>
      <c r="L67" s="5"/>
      <c r="M67" s="5"/>
      <c r="N67" s="2"/>
      <c r="O67" s="3"/>
      <c r="P67" s="9"/>
      <c r="Q67" s="9"/>
      <c r="R67" s="9"/>
      <c r="S67" s="234"/>
      <c r="T67" s="228"/>
      <c r="U67" s="72"/>
    </row>
    <row r="68" spans="1:21" s="73" customFormat="1" ht="123.75" customHeight="1">
      <c r="A68" s="1" t="s">
        <v>13</v>
      </c>
      <c r="B68" s="302"/>
      <c r="C68" s="7"/>
      <c r="D68" s="156">
        <f>E68</f>
        <v>10</v>
      </c>
      <c r="E68" s="3">
        <v>10</v>
      </c>
      <c r="F68" s="8"/>
      <c r="G68" s="3"/>
      <c r="H68" s="3"/>
      <c r="I68" s="22"/>
      <c r="J68" s="3"/>
      <c r="K68" s="4"/>
      <c r="L68" s="5"/>
      <c r="M68" s="5"/>
      <c r="N68" s="2"/>
      <c r="O68" s="3"/>
      <c r="P68" s="9"/>
      <c r="Q68" s="9"/>
      <c r="R68" s="9"/>
      <c r="S68" s="10" t="s">
        <v>19</v>
      </c>
      <c r="T68" s="228"/>
      <c r="U68" s="72"/>
    </row>
    <row r="69" spans="1:21" s="63" customFormat="1" ht="15" customHeight="1">
      <c r="A69" s="278" t="s">
        <v>29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30"/>
      <c r="U69" s="66"/>
    </row>
    <row r="70" spans="1:21" s="63" customFormat="1" ht="35.25">
      <c r="A70" s="279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30"/>
      <c r="U70" s="66"/>
    </row>
    <row r="71" spans="1:21" s="73" customFormat="1" ht="19.5" customHeight="1">
      <c r="A71" s="280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28"/>
      <c r="U71" s="72"/>
    </row>
    <row r="72" spans="1:21" s="73" customFormat="1" ht="185.25" customHeight="1">
      <c r="A72" s="1" t="s">
        <v>13</v>
      </c>
      <c r="B72" s="13" t="s">
        <v>76</v>
      </c>
      <c r="C72" s="7"/>
      <c r="D72" s="2">
        <f>SUM(E72:H72)</f>
        <v>301</v>
      </c>
      <c r="E72" s="3"/>
      <c r="F72" s="3">
        <v>301</v>
      </c>
      <c r="G72" s="3"/>
      <c r="H72" s="3"/>
      <c r="I72" s="22"/>
      <c r="J72" s="84"/>
      <c r="K72" s="11"/>
      <c r="L72" s="11"/>
      <c r="M72" s="4"/>
      <c r="N72" s="2"/>
      <c r="O72" s="3"/>
      <c r="P72" s="4"/>
      <c r="Q72" s="6"/>
      <c r="R72" s="6"/>
      <c r="S72" s="10" t="s">
        <v>43</v>
      </c>
      <c r="T72" s="228"/>
      <c r="U72" s="72"/>
    </row>
    <row r="73" spans="1:21" s="73" customFormat="1" ht="167.25" customHeight="1">
      <c r="A73" s="1" t="s">
        <v>13</v>
      </c>
      <c r="B73" s="13" t="s">
        <v>69</v>
      </c>
      <c r="C73" s="7"/>
      <c r="D73" s="2"/>
      <c r="E73" s="3"/>
      <c r="F73" s="3"/>
      <c r="G73" s="3"/>
      <c r="H73" s="3"/>
      <c r="I73" s="22"/>
      <c r="J73" s="84"/>
      <c r="K73" s="11"/>
      <c r="L73" s="11"/>
      <c r="M73" s="4"/>
      <c r="N73" s="2">
        <f>P73</f>
        <v>475</v>
      </c>
      <c r="O73" s="3"/>
      <c r="P73" s="4">
        <v>475</v>
      </c>
      <c r="Q73" s="6"/>
      <c r="R73" s="6"/>
      <c r="S73" s="10" t="s">
        <v>43</v>
      </c>
      <c r="T73" s="228"/>
      <c r="U73" s="72"/>
    </row>
    <row r="74" spans="1:21" s="73" customFormat="1" ht="167.25" customHeight="1">
      <c r="A74" s="157" t="s">
        <v>13</v>
      </c>
      <c r="B74" s="158" t="s">
        <v>75</v>
      </c>
      <c r="C74" s="7"/>
      <c r="D74" s="2">
        <f>F74</f>
        <v>43.9</v>
      </c>
      <c r="E74" s="3"/>
      <c r="F74" s="3">
        <v>43.9</v>
      </c>
      <c r="G74" s="3"/>
      <c r="H74" s="3"/>
      <c r="I74" s="22"/>
      <c r="J74" s="84"/>
      <c r="K74" s="11"/>
      <c r="L74" s="11"/>
      <c r="M74" s="4"/>
      <c r="N74" s="2"/>
      <c r="O74" s="3"/>
      <c r="P74" s="4"/>
      <c r="Q74" s="6"/>
      <c r="R74" s="6"/>
      <c r="S74" s="10" t="s">
        <v>43</v>
      </c>
      <c r="T74" s="228"/>
      <c r="U74" s="72"/>
    </row>
    <row r="75" spans="1:21" s="73" customFormat="1" ht="31.5" customHeight="1">
      <c r="A75" s="282" t="s">
        <v>30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4"/>
      <c r="T75" s="228"/>
      <c r="U75" s="72"/>
    </row>
    <row r="76" spans="1:21" s="73" customFormat="1" ht="96" customHeight="1">
      <c r="A76" s="1" t="s">
        <v>13</v>
      </c>
      <c r="B76" s="13" t="s">
        <v>58</v>
      </c>
      <c r="C76" s="7"/>
      <c r="D76" s="2"/>
      <c r="E76" s="3"/>
      <c r="F76" s="3"/>
      <c r="G76" s="3"/>
      <c r="H76" s="3"/>
      <c r="I76" s="22">
        <f>K76</f>
        <v>300</v>
      </c>
      <c r="J76" s="3"/>
      <c r="K76" s="4">
        <v>300</v>
      </c>
      <c r="L76" s="11"/>
      <c r="M76" s="11"/>
      <c r="N76" s="2">
        <f>O76+P76+Q76+R76</f>
        <v>0</v>
      </c>
      <c r="O76" s="3"/>
      <c r="P76" s="4"/>
      <c r="Q76" s="6"/>
      <c r="R76" s="6"/>
      <c r="S76" s="36" t="s">
        <v>43</v>
      </c>
      <c r="T76" s="218"/>
      <c r="U76" s="72"/>
    </row>
    <row r="77" spans="1:21" s="73" customFormat="1" ht="96" customHeight="1">
      <c r="A77" s="1" t="s">
        <v>13</v>
      </c>
      <c r="B77" s="13" t="s">
        <v>59</v>
      </c>
      <c r="C77" s="7"/>
      <c r="D77" s="2"/>
      <c r="E77" s="3"/>
      <c r="F77" s="3"/>
      <c r="G77" s="3"/>
      <c r="H77" s="3"/>
      <c r="I77" s="22">
        <f>K77</f>
        <v>0</v>
      </c>
      <c r="J77" s="3"/>
      <c r="K77" s="202"/>
      <c r="L77" s="11"/>
      <c r="M77" s="11"/>
      <c r="N77" s="2">
        <f>O77+P77+Q77+R77</f>
        <v>143</v>
      </c>
      <c r="O77" s="3"/>
      <c r="P77" s="4">
        <v>143</v>
      </c>
      <c r="Q77" s="6"/>
      <c r="R77" s="6"/>
      <c r="S77" s="36" t="s">
        <v>43</v>
      </c>
      <c r="T77" s="218"/>
      <c r="U77" s="72"/>
    </row>
    <row r="78" spans="1:21" s="73" customFormat="1" ht="96" customHeight="1">
      <c r="A78" s="1" t="s">
        <v>13</v>
      </c>
      <c r="B78" s="13" t="s">
        <v>60</v>
      </c>
      <c r="C78" s="7"/>
      <c r="D78" s="2"/>
      <c r="E78" s="3"/>
      <c r="F78" s="3"/>
      <c r="G78" s="3"/>
      <c r="H78" s="3"/>
      <c r="I78" s="22">
        <f>K78</f>
        <v>0</v>
      </c>
      <c r="J78" s="3"/>
      <c r="K78" s="202"/>
      <c r="L78" s="11"/>
      <c r="M78" s="11"/>
      <c r="N78" s="2">
        <f>O78+P78+Q78+R78</f>
        <v>227</v>
      </c>
      <c r="O78" s="3"/>
      <c r="P78" s="4">
        <v>227</v>
      </c>
      <c r="Q78" s="6"/>
      <c r="R78" s="6"/>
      <c r="S78" s="36" t="s">
        <v>43</v>
      </c>
      <c r="T78" s="218"/>
      <c r="U78" s="72"/>
    </row>
    <row r="79" spans="1:21" s="73" customFormat="1" ht="96" customHeight="1">
      <c r="A79" s="1" t="s">
        <v>13</v>
      </c>
      <c r="B79" s="13" t="s">
        <v>61</v>
      </c>
      <c r="C79" s="7"/>
      <c r="D79" s="2"/>
      <c r="E79" s="3"/>
      <c r="F79" s="3"/>
      <c r="G79" s="3"/>
      <c r="H79" s="3"/>
      <c r="I79" s="22">
        <f>K79</f>
        <v>0</v>
      </c>
      <c r="J79" s="3"/>
      <c r="K79" s="202"/>
      <c r="L79" s="11"/>
      <c r="M79" s="11"/>
      <c r="N79" s="2">
        <f>O79+P79+Q79+R79</f>
        <v>102</v>
      </c>
      <c r="O79" s="3"/>
      <c r="P79" s="4">
        <v>102</v>
      </c>
      <c r="Q79" s="6"/>
      <c r="R79" s="6"/>
      <c r="S79" s="36" t="s">
        <v>43</v>
      </c>
      <c r="T79" s="218"/>
      <c r="U79" s="72"/>
    </row>
    <row r="80" spans="1:21" s="73" customFormat="1" ht="132" customHeight="1">
      <c r="A80" s="1" t="s">
        <v>13</v>
      </c>
      <c r="B80" s="13" t="s">
        <v>62</v>
      </c>
      <c r="C80" s="7"/>
      <c r="D80" s="2">
        <f>F80</f>
        <v>0</v>
      </c>
      <c r="E80" s="3"/>
      <c r="F80" s="3"/>
      <c r="G80" s="3"/>
      <c r="H80" s="3"/>
      <c r="I80" s="22">
        <f>K80</f>
        <v>1500</v>
      </c>
      <c r="J80" s="3"/>
      <c r="K80" s="202">
        <v>1500</v>
      </c>
      <c r="L80" s="11"/>
      <c r="M80" s="11"/>
      <c r="N80" s="2">
        <f>SUM(O80:R80)</f>
        <v>0</v>
      </c>
      <c r="O80" s="3"/>
      <c r="P80" s="4"/>
      <c r="Q80" s="6"/>
      <c r="R80" s="6"/>
      <c r="S80" s="10" t="s">
        <v>43</v>
      </c>
      <c r="T80" s="218"/>
      <c r="U80" s="72"/>
    </row>
    <row r="81" spans="1:21" s="73" customFormat="1" ht="29.25" customHeight="1">
      <c r="A81" s="287" t="s">
        <v>40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28"/>
      <c r="U81" s="72"/>
    </row>
    <row r="82" spans="1:21" s="73" customFormat="1" ht="117" customHeight="1">
      <c r="A82" s="1" t="s">
        <v>13</v>
      </c>
      <c r="B82" s="13" t="s">
        <v>63</v>
      </c>
      <c r="C82" s="7"/>
      <c r="D82" s="2">
        <f>SUM(E82:H82)</f>
        <v>75</v>
      </c>
      <c r="E82" s="3">
        <v>75</v>
      </c>
      <c r="F82" s="3"/>
      <c r="G82" s="3"/>
      <c r="H82" s="3"/>
      <c r="I82" s="22">
        <f>SUM(J82:M82)</f>
        <v>0</v>
      </c>
      <c r="J82" s="3"/>
      <c r="K82" s="4"/>
      <c r="L82" s="11"/>
      <c r="M82" s="11"/>
      <c r="N82" s="2">
        <f>SUM(O82:R82)</f>
        <v>75</v>
      </c>
      <c r="O82" s="3">
        <v>75</v>
      </c>
      <c r="P82" s="4"/>
      <c r="Q82" s="6"/>
      <c r="R82" s="6"/>
      <c r="S82" s="10" t="s">
        <v>19</v>
      </c>
      <c r="T82" s="228">
        <v>30</v>
      </c>
      <c r="U82" s="72"/>
    </row>
    <row r="83" spans="1:21" s="73" customFormat="1" ht="117" customHeight="1">
      <c r="A83" s="1" t="s">
        <v>13</v>
      </c>
      <c r="B83" s="13" t="s">
        <v>93</v>
      </c>
      <c r="C83" s="7"/>
      <c r="D83" s="2"/>
      <c r="E83" s="3"/>
      <c r="F83" s="3"/>
      <c r="G83" s="3"/>
      <c r="H83" s="3"/>
      <c r="I83" s="22">
        <f>SUM(J83:M83)</f>
        <v>100</v>
      </c>
      <c r="J83" s="3">
        <v>100</v>
      </c>
      <c r="K83" s="4"/>
      <c r="L83" s="11"/>
      <c r="M83" s="11"/>
      <c r="N83" s="2"/>
      <c r="O83" s="3"/>
      <c r="P83" s="4"/>
      <c r="Q83" s="6"/>
      <c r="R83" s="6"/>
      <c r="S83" s="10" t="s">
        <v>19</v>
      </c>
      <c r="T83" s="228"/>
      <c r="U83" s="72"/>
    </row>
    <row r="84" spans="1:21" s="73" customFormat="1" ht="33" customHeight="1">
      <c r="A84" s="305" t="s">
        <v>31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228"/>
      <c r="U84" s="72"/>
    </row>
    <row r="85" spans="1:21" ht="119.25" customHeight="1">
      <c r="A85" s="30" t="s">
        <v>44</v>
      </c>
      <c r="B85" s="13" t="s">
        <v>64</v>
      </c>
      <c r="C85" s="7"/>
      <c r="D85" s="22">
        <f>SUM(E85:H85)</f>
        <v>50</v>
      </c>
      <c r="E85" s="61">
        <v>50</v>
      </c>
      <c r="F85" s="61"/>
      <c r="G85" s="61"/>
      <c r="H85" s="61"/>
      <c r="I85" s="22">
        <f>SUM(J85:M85)</f>
        <v>50</v>
      </c>
      <c r="J85" s="61">
        <v>50</v>
      </c>
      <c r="K85" s="61"/>
      <c r="L85" s="83"/>
      <c r="M85" s="83"/>
      <c r="N85" s="22">
        <f>SUM(O85:R85)</f>
        <v>50</v>
      </c>
      <c r="O85" s="61">
        <v>50</v>
      </c>
      <c r="P85" s="83"/>
      <c r="Q85" s="83"/>
      <c r="R85" s="83"/>
      <c r="S85" s="83" t="s">
        <v>9</v>
      </c>
      <c r="T85" s="229"/>
      <c r="U85" s="85">
        <v>21</v>
      </c>
    </row>
    <row r="86" spans="1:20" ht="30.75" customHeight="1">
      <c r="A86" s="275" t="s">
        <v>108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7"/>
      <c r="T86" s="228"/>
    </row>
    <row r="87" spans="1:20" ht="108" customHeight="1">
      <c r="A87" s="30" t="s">
        <v>44</v>
      </c>
      <c r="B87" s="13" t="s">
        <v>65</v>
      </c>
      <c r="C87" s="7"/>
      <c r="D87" s="22">
        <f>E87</f>
        <v>0</v>
      </c>
      <c r="E87" s="61"/>
      <c r="F87" s="61"/>
      <c r="G87" s="61"/>
      <c r="H87" s="61"/>
      <c r="I87" s="22">
        <f>J87</f>
        <v>32</v>
      </c>
      <c r="J87" s="61">
        <v>32</v>
      </c>
      <c r="K87" s="22"/>
      <c r="L87" s="22"/>
      <c r="M87" s="22"/>
      <c r="N87" s="22">
        <f>O87</f>
        <v>32</v>
      </c>
      <c r="O87" s="61">
        <v>32</v>
      </c>
      <c r="P87" s="61"/>
      <c r="Q87" s="83"/>
      <c r="R87" s="83"/>
      <c r="S87" s="83" t="s">
        <v>9</v>
      </c>
      <c r="T87" s="228"/>
    </row>
    <row r="88" spans="1:20" ht="118.5" customHeight="1">
      <c r="A88" s="170" t="s">
        <v>13</v>
      </c>
      <c r="B88" s="13" t="s">
        <v>81</v>
      </c>
      <c r="C88" s="7"/>
      <c r="D88" s="22">
        <f>E88</f>
        <v>20</v>
      </c>
      <c r="E88" s="61">
        <v>20</v>
      </c>
      <c r="F88" s="61"/>
      <c r="G88" s="61"/>
      <c r="H88" s="61"/>
      <c r="I88" s="22">
        <f>J88</f>
        <v>40</v>
      </c>
      <c r="J88" s="61">
        <v>40</v>
      </c>
      <c r="K88" s="22"/>
      <c r="L88" s="22"/>
      <c r="M88" s="22"/>
      <c r="N88" s="22">
        <f>O88</f>
        <v>44</v>
      </c>
      <c r="O88" s="61">
        <v>44</v>
      </c>
      <c r="P88" s="61"/>
      <c r="Q88" s="83"/>
      <c r="R88" s="83"/>
      <c r="S88" s="134" t="s">
        <v>19</v>
      </c>
      <c r="T88" s="228"/>
    </row>
    <row r="89" spans="1:20" ht="25.5">
      <c r="A89" s="275" t="s">
        <v>41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7"/>
      <c r="T89" s="228"/>
    </row>
    <row r="90" spans="1:20" ht="122.25" customHeight="1">
      <c r="A90" s="30" t="s">
        <v>13</v>
      </c>
      <c r="B90" s="13" t="s">
        <v>66</v>
      </c>
      <c r="C90" s="7"/>
      <c r="D90" s="22">
        <f>E90</f>
        <v>0</v>
      </c>
      <c r="E90" s="61"/>
      <c r="F90" s="61"/>
      <c r="G90" s="83"/>
      <c r="H90" s="83"/>
      <c r="I90" s="22">
        <f>J90</f>
        <v>220</v>
      </c>
      <c r="J90" s="10">
        <v>220</v>
      </c>
      <c r="K90" s="1"/>
      <c r="L90" s="1"/>
      <c r="M90" s="1"/>
      <c r="N90" s="12">
        <f>O90</f>
        <v>242</v>
      </c>
      <c r="O90" s="10">
        <v>242</v>
      </c>
      <c r="P90" s="83"/>
      <c r="Q90" s="83"/>
      <c r="R90" s="83"/>
      <c r="S90" s="134" t="s">
        <v>19</v>
      </c>
      <c r="T90" s="228"/>
    </row>
    <row r="91" spans="1:20" ht="22.5" customHeight="1">
      <c r="A91" s="275" t="s">
        <v>32</v>
      </c>
      <c r="B91" s="276"/>
      <c r="C91" s="276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4"/>
      <c r="T91" s="228"/>
    </row>
    <row r="92" spans="1:20" ht="153" customHeight="1">
      <c r="A92" s="1" t="s">
        <v>13</v>
      </c>
      <c r="B92" s="13" t="s">
        <v>67</v>
      </c>
      <c r="C92" s="7"/>
      <c r="D92" s="22">
        <f>E92</f>
        <v>0</v>
      </c>
      <c r="E92" s="61"/>
      <c r="F92" s="61"/>
      <c r="G92" s="83"/>
      <c r="H92" s="83"/>
      <c r="I92" s="22">
        <f>J92</f>
        <v>66</v>
      </c>
      <c r="J92" s="61">
        <v>66</v>
      </c>
      <c r="K92" s="1"/>
      <c r="L92" s="1"/>
      <c r="M92" s="1"/>
      <c r="N92" s="61">
        <f>O92</f>
        <v>73</v>
      </c>
      <c r="O92" s="61">
        <v>73</v>
      </c>
      <c r="P92" s="83"/>
      <c r="Q92" s="83"/>
      <c r="R92" s="83"/>
      <c r="S92" s="10" t="s">
        <v>19</v>
      </c>
      <c r="T92" s="228"/>
    </row>
    <row r="93" spans="1:21" s="69" customFormat="1" ht="25.5">
      <c r="A93" s="245" t="s">
        <v>15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7"/>
      <c r="T93" s="228"/>
      <c r="U93" s="68"/>
    </row>
    <row r="94" spans="1:21" s="143" customFormat="1" ht="166.5" customHeight="1">
      <c r="A94" s="136" t="s">
        <v>13</v>
      </c>
      <c r="B94" s="137"/>
      <c r="C94" s="138"/>
      <c r="D94" s="139">
        <f>E94+F94+H94</f>
        <v>80174.08</v>
      </c>
      <c r="E94" s="139">
        <f>E16+E17+E18+E21</f>
        <v>1544.9</v>
      </c>
      <c r="F94" s="139">
        <f>F16+F17+F18+F21</f>
        <v>14925.37</v>
      </c>
      <c r="G94" s="139">
        <f>G16+G17+G21</f>
        <v>0</v>
      </c>
      <c r="H94" s="139">
        <f>H16+H17</f>
        <v>63703.81</v>
      </c>
      <c r="I94" s="208">
        <f>J94+K94+M94</f>
        <v>99220.89</v>
      </c>
      <c r="J94" s="209">
        <f>J16+J17+J18+J21</f>
        <v>1604.749</v>
      </c>
      <c r="K94" s="209">
        <f>K16+K17+K18+K21+K22</f>
        <v>28459.531</v>
      </c>
      <c r="L94" s="139">
        <f>L16+L17+L21</f>
        <v>0</v>
      </c>
      <c r="M94" s="140">
        <f>M16+M17+M21</f>
        <v>69156.61</v>
      </c>
      <c r="N94" s="139">
        <f>O94+P94+R94</f>
        <v>127004.95700000001</v>
      </c>
      <c r="O94" s="139">
        <f>O16+O17+O21</f>
        <v>463.133</v>
      </c>
      <c r="P94" s="139">
        <f>P16+P22+P30</f>
        <v>33915.304000000004</v>
      </c>
      <c r="Q94" s="139">
        <f>Q16+Q17+Q21</f>
        <v>0</v>
      </c>
      <c r="R94" s="139">
        <f>R16+R17+R21</f>
        <v>92626.52</v>
      </c>
      <c r="S94" s="141" t="s">
        <v>7</v>
      </c>
      <c r="T94" s="228"/>
      <c r="U94" s="142"/>
    </row>
    <row r="95" spans="1:21" s="143" customFormat="1" ht="25.5">
      <c r="A95" s="308" t="s">
        <v>14</v>
      </c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10"/>
      <c r="T95" s="228"/>
      <c r="U95" s="142"/>
    </row>
    <row r="96" spans="1:21" s="143" customFormat="1" ht="100.5" customHeight="1">
      <c r="A96" s="89" t="s">
        <v>13</v>
      </c>
      <c r="B96" s="90"/>
      <c r="C96" s="89"/>
      <c r="D96" s="139">
        <f>E96+F96</f>
        <v>3683</v>
      </c>
      <c r="E96" s="139">
        <f>E52+E53</f>
        <v>507.3</v>
      </c>
      <c r="F96" s="139">
        <f>F23+F24+F25+F44+F45+F52+F33+F36</f>
        <v>3175.7</v>
      </c>
      <c r="G96" s="139">
        <f>G22+G53</f>
        <v>0</v>
      </c>
      <c r="H96" s="139">
        <f>H22+H53</f>
        <v>0</v>
      </c>
      <c r="I96" s="144">
        <f>J96+K96</f>
        <v>19791</v>
      </c>
      <c r="J96" s="139">
        <f>J52+J53+J42</f>
        <v>551</v>
      </c>
      <c r="K96" s="139">
        <f>K23+K26+K52+K24+K41+K36+K37+K38+K39+K40+K49+K50</f>
        <v>19240</v>
      </c>
      <c r="L96" s="139">
        <f>L22+L53</f>
        <v>0</v>
      </c>
      <c r="M96" s="139">
        <f>M22+M53</f>
        <v>0</v>
      </c>
      <c r="N96" s="139">
        <f>O96+P96</f>
        <v>38590</v>
      </c>
      <c r="O96" s="139">
        <f>O22+O53+O42</f>
        <v>394</v>
      </c>
      <c r="P96" s="139">
        <f>P23+P24+P28+P29+P31+P32+P46+P47+P48+P49+P26</f>
        <v>38196</v>
      </c>
      <c r="Q96" s="139">
        <f>Q22+Q53</f>
        <v>0</v>
      </c>
      <c r="R96" s="139">
        <f>R22+R53</f>
        <v>0</v>
      </c>
      <c r="S96" s="232" t="s">
        <v>77</v>
      </c>
      <c r="T96" s="228"/>
      <c r="U96" s="142"/>
    </row>
    <row r="97" spans="1:21" s="143" customFormat="1" ht="100.5" customHeight="1">
      <c r="A97" s="1" t="s">
        <v>82</v>
      </c>
      <c r="B97" s="90"/>
      <c r="C97" s="89"/>
      <c r="D97" s="139">
        <f>E97+F97+H97</f>
        <v>5237.8741</v>
      </c>
      <c r="E97" s="139"/>
      <c r="F97" s="139">
        <f>F34+F35</f>
        <v>24.4421</v>
      </c>
      <c r="G97" s="139"/>
      <c r="H97" s="139">
        <f>H27+H34+H35</f>
        <v>5213.432</v>
      </c>
      <c r="I97" s="144">
        <f>J97+K97</f>
        <v>0</v>
      </c>
      <c r="J97" s="139"/>
      <c r="K97" s="139"/>
      <c r="L97" s="139"/>
      <c r="M97" s="139"/>
      <c r="N97" s="139">
        <f>O97+P97</f>
        <v>0</v>
      </c>
      <c r="O97" s="139"/>
      <c r="P97" s="139"/>
      <c r="Q97" s="139"/>
      <c r="R97" s="139"/>
      <c r="S97" s="234"/>
      <c r="T97" s="228"/>
      <c r="U97" s="142"/>
    </row>
    <row r="98" spans="1:21" s="73" customFormat="1" ht="33.75" customHeight="1">
      <c r="A98" s="290" t="s">
        <v>16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2"/>
      <c r="T98" s="228"/>
      <c r="U98" s="72"/>
    </row>
    <row r="99" spans="1:21" s="73" customFormat="1" ht="101.25" customHeight="1">
      <c r="A99" s="1" t="s">
        <v>13</v>
      </c>
      <c r="B99" s="86"/>
      <c r="C99" s="1"/>
      <c r="D99" s="135">
        <f>E99+F99+H99</f>
        <v>21663.304</v>
      </c>
      <c r="E99" s="2">
        <f>E55+E60+E65</f>
        <v>229</v>
      </c>
      <c r="F99" s="2">
        <f>F55+F56+F60+F65+F67+F58</f>
        <v>6719.604</v>
      </c>
      <c r="G99" s="2">
        <f>G55+G60+G65</f>
        <v>0</v>
      </c>
      <c r="H99" s="2">
        <f>H55+H60+H65</f>
        <v>14714.7</v>
      </c>
      <c r="I99" s="205">
        <f>J99+K99+L99+M99</f>
        <v>6918.5</v>
      </c>
      <c r="J99" s="2">
        <f>J57+J62+J63</f>
        <v>121.5</v>
      </c>
      <c r="K99" s="2">
        <f>K56+K57+K62</f>
        <v>5325.5</v>
      </c>
      <c r="L99" s="2">
        <f>L57+L62+L63</f>
        <v>0</v>
      </c>
      <c r="M99" s="2">
        <f>M57+M62+M63+M65</f>
        <v>1471.5</v>
      </c>
      <c r="N99" s="2">
        <f>O99+P99</f>
        <v>15334</v>
      </c>
      <c r="O99" s="2">
        <f>O62+O63+O57+O56</f>
        <v>271</v>
      </c>
      <c r="P99" s="2">
        <f>P57+P62+P56</f>
        <v>15063</v>
      </c>
      <c r="Q99" s="2"/>
      <c r="R99" s="2"/>
      <c r="S99" s="36" t="s">
        <v>17</v>
      </c>
      <c r="T99" s="228"/>
      <c r="U99" s="72"/>
    </row>
    <row r="100" spans="1:21" s="73" customFormat="1" ht="101.25" customHeight="1">
      <c r="A100" s="1" t="s">
        <v>74</v>
      </c>
      <c r="B100" s="86"/>
      <c r="C100" s="1"/>
      <c r="D100" s="135">
        <f>H100</f>
        <v>885</v>
      </c>
      <c r="E100" s="2"/>
      <c r="F100" s="2"/>
      <c r="G100" s="2"/>
      <c r="H100" s="2">
        <f>H66</f>
        <v>885</v>
      </c>
      <c r="I100" s="22"/>
      <c r="J100" s="2"/>
      <c r="K100" s="2"/>
      <c r="L100" s="2"/>
      <c r="M100" s="2"/>
      <c r="N100" s="2"/>
      <c r="O100" s="2"/>
      <c r="P100" s="2"/>
      <c r="Q100" s="2"/>
      <c r="R100" s="2"/>
      <c r="S100" s="36" t="s">
        <v>17</v>
      </c>
      <c r="T100" s="228">
        <v>31</v>
      </c>
      <c r="U100" s="72"/>
    </row>
    <row r="101" spans="1:21" s="73" customFormat="1" ht="25.5" customHeight="1">
      <c r="A101" s="290" t="s">
        <v>45</v>
      </c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2"/>
      <c r="T101" s="228"/>
      <c r="U101" s="72"/>
    </row>
    <row r="102" spans="1:21" s="73" customFormat="1" ht="96" customHeight="1">
      <c r="A102" s="1" t="s">
        <v>13</v>
      </c>
      <c r="B102" s="86"/>
      <c r="C102" s="1"/>
      <c r="D102" s="2">
        <f>F102</f>
        <v>344.9</v>
      </c>
      <c r="E102" s="2">
        <f>E72+E73+E76+E80</f>
        <v>0</v>
      </c>
      <c r="F102" s="2">
        <f>F72+F80++F74</f>
        <v>344.9</v>
      </c>
      <c r="G102" s="2">
        <f>G72+G73+G76+G80</f>
        <v>0</v>
      </c>
      <c r="H102" s="2">
        <f>H72+H73+H76+H80</f>
        <v>0</v>
      </c>
      <c r="I102" s="22">
        <f>J102+K102+L102+M102</f>
        <v>1800</v>
      </c>
      <c r="J102" s="2">
        <f aca="true" t="shared" si="1" ref="J102:R102">J72+J73+J76+J80</f>
        <v>0</v>
      </c>
      <c r="K102" s="2">
        <f>K72+K73+K76+K80+K77+K78+K79</f>
        <v>1800</v>
      </c>
      <c r="L102" s="2">
        <f t="shared" si="1"/>
        <v>0</v>
      </c>
      <c r="M102" s="2">
        <f t="shared" si="1"/>
        <v>0</v>
      </c>
      <c r="N102" s="2">
        <f>O102+P102</f>
        <v>947</v>
      </c>
      <c r="O102" s="2">
        <f t="shared" si="1"/>
        <v>0</v>
      </c>
      <c r="P102" s="2">
        <f>P72+P73+P76+P80+P77+P78+P79</f>
        <v>947</v>
      </c>
      <c r="Q102" s="2">
        <f t="shared" si="1"/>
        <v>0</v>
      </c>
      <c r="R102" s="2">
        <f t="shared" si="1"/>
        <v>0</v>
      </c>
      <c r="S102" s="36" t="s">
        <v>43</v>
      </c>
      <c r="T102" s="228"/>
      <c r="U102" s="72"/>
    </row>
    <row r="103" spans="1:20" ht="27" customHeight="1">
      <c r="A103" s="261" t="s">
        <v>33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3"/>
      <c r="T103" s="218"/>
    </row>
    <row r="104" spans="1:20" ht="66" customHeight="1">
      <c r="A104" s="14" t="s">
        <v>44</v>
      </c>
      <c r="B104" s="87"/>
      <c r="C104" s="88"/>
      <c r="D104" s="64">
        <f>D85+D87</f>
        <v>50</v>
      </c>
      <c r="E104" s="64">
        <f aca="true" t="shared" si="2" ref="E104:R104">E85+E87</f>
        <v>50</v>
      </c>
      <c r="F104" s="64">
        <f t="shared" si="2"/>
        <v>0</v>
      </c>
      <c r="G104" s="64">
        <f t="shared" si="2"/>
        <v>0</v>
      </c>
      <c r="H104" s="64">
        <f t="shared" si="2"/>
        <v>0</v>
      </c>
      <c r="I104" s="71">
        <f t="shared" si="2"/>
        <v>82</v>
      </c>
      <c r="J104" s="64">
        <f t="shared" si="2"/>
        <v>82</v>
      </c>
      <c r="K104" s="64">
        <f t="shared" si="2"/>
        <v>0</v>
      </c>
      <c r="L104" s="64">
        <f t="shared" si="2"/>
        <v>0</v>
      </c>
      <c r="M104" s="64">
        <f t="shared" si="2"/>
        <v>0</v>
      </c>
      <c r="N104" s="64">
        <f t="shared" si="2"/>
        <v>82</v>
      </c>
      <c r="O104" s="64">
        <f t="shared" si="2"/>
        <v>82</v>
      </c>
      <c r="P104" s="64">
        <f t="shared" si="2"/>
        <v>0</v>
      </c>
      <c r="Q104" s="64">
        <f t="shared" si="2"/>
        <v>0</v>
      </c>
      <c r="R104" s="64">
        <f t="shared" si="2"/>
        <v>0</v>
      </c>
      <c r="S104" s="35" t="s">
        <v>9</v>
      </c>
      <c r="T104" s="218"/>
    </row>
    <row r="105" spans="1:20" ht="33.75" customHeight="1">
      <c r="A105" s="261" t="s">
        <v>34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3"/>
      <c r="T105" s="218"/>
    </row>
    <row r="106" spans="1:20" ht="132.75" customHeight="1">
      <c r="A106" s="89" t="s">
        <v>13</v>
      </c>
      <c r="B106" s="90"/>
      <c r="C106" s="89"/>
      <c r="D106" s="91">
        <f>D82+D90+D92+D68+D88</f>
        <v>105</v>
      </c>
      <c r="E106" s="91">
        <f>E82+E90+E92+E68+E88</f>
        <v>105</v>
      </c>
      <c r="F106" s="91">
        <f aca="true" t="shared" si="3" ref="F106:R106">F82+F90+F92</f>
        <v>0</v>
      </c>
      <c r="G106" s="91">
        <f t="shared" si="3"/>
        <v>0</v>
      </c>
      <c r="H106" s="91">
        <f t="shared" si="3"/>
        <v>0</v>
      </c>
      <c r="I106" s="92">
        <f>J106+K106</f>
        <v>426</v>
      </c>
      <c r="J106" s="91">
        <f>J82+J90+J92+J88+J83</f>
        <v>426</v>
      </c>
      <c r="K106" s="91">
        <f t="shared" si="3"/>
        <v>0</v>
      </c>
      <c r="L106" s="91"/>
      <c r="M106" s="91">
        <f t="shared" si="3"/>
        <v>0</v>
      </c>
      <c r="N106" s="91">
        <f>O106+P106</f>
        <v>434</v>
      </c>
      <c r="O106" s="91">
        <f>O82+O90+O92+O88+O83</f>
        <v>434</v>
      </c>
      <c r="P106" s="91">
        <f t="shared" si="3"/>
        <v>0</v>
      </c>
      <c r="Q106" s="91">
        <f t="shared" si="3"/>
        <v>0</v>
      </c>
      <c r="R106" s="91">
        <f t="shared" si="3"/>
        <v>0</v>
      </c>
      <c r="S106" s="232" t="s">
        <v>19</v>
      </c>
      <c r="T106" s="218"/>
    </row>
    <row r="107" spans="1:21" s="99" customFormat="1" ht="69" customHeight="1">
      <c r="A107" s="89" t="s">
        <v>36</v>
      </c>
      <c r="B107" s="86"/>
      <c r="C107" s="1"/>
      <c r="D107" s="91">
        <f>E107</f>
        <v>131.63</v>
      </c>
      <c r="E107" s="91">
        <f>E19</f>
        <v>131.63</v>
      </c>
      <c r="F107" s="93"/>
      <c r="G107" s="93"/>
      <c r="H107" s="93"/>
      <c r="I107" s="94">
        <f>J107+K107+L107+M107</f>
        <v>170.84</v>
      </c>
      <c r="J107" s="95">
        <f>J19</f>
        <v>170.84</v>
      </c>
      <c r="K107" s="96"/>
      <c r="L107" s="96"/>
      <c r="M107" s="96"/>
      <c r="N107" s="97"/>
      <c r="O107" s="95"/>
      <c r="P107" s="98"/>
      <c r="Q107" s="98"/>
      <c r="R107" s="98"/>
      <c r="S107" s="234"/>
      <c r="T107" s="223"/>
      <c r="U107" s="100"/>
    </row>
    <row r="108" spans="1:21" s="99" customFormat="1" ht="36.75" customHeight="1">
      <c r="A108" s="101"/>
      <c r="B108" s="102"/>
      <c r="C108" s="101"/>
      <c r="D108" s="103"/>
      <c r="E108" s="104"/>
      <c r="F108" s="105"/>
      <c r="G108" s="105"/>
      <c r="H108" s="105"/>
      <c r="I108" s="106"/>
      <c r="J108" s="107"/>
      <c r="K108" s="108"/>
      <c r="L108" s="108"/>
      <c r="M108" s="108"/>
      <c r="N108" s="109"/>
      <c r="O108" s="107"/>
      <c r="P108" s="110"/>
      <c r="Q108" s="110"/>
      <c r="R108" s="110"/>
      <c r="S108" s="111"/>
      <c r="T108" s="223"/>
      <c r="U108" s="100"/>
    </row>
    <row r="109" spans="1:21" s="123" customFormat="1" ht="26.25" customHeight="1">
      <c r="A109" s="112"/>
      <c r="B109" s="113"/>
      <c r="C109" s="112"/>
      <c r="D109" s="114"/>
      <c r="E109" s="115"/>
      <c r="F109" s="116"/>
      <c r="G109" s="116"/>
      <c r="H109" s="116"/>
      <c r="I109" s="117"/>
      <c r="J109" s="118"/>
      <c r="K109" s="119"/>
      <c r="L109" s="119"/>
      <c r="M109" s="119"/>
      <c r="N109" s="120"/>
      <c r="O109" s="116"/>
      <c r="P109" s="121"/>
      <c r="Q109" s="121"/>
      <c r="R109" s="121"/>
      <c r="S109" s="122"/>
      <c r="T109" s="223"/>
      <c r="U109" s="124"/>
    </row>
    <row r="110" spans="2:21" s="123" customFormat="1" ht="18.75" customHeight="1">
      <c r="B110" s="125"/>
      <c r="I110" s="126"/>
      <c r="S110" s="125"/>
      <c r="T110" s="218"/>
      <c r="U110" s="124"/>
    </row>
    <row r="111" spans="1:21" s="160" customFormat="1" ht="60.75" customHeight="1">
      <c r="A111" s="317" t="s">
        <v>114</v>
      </c>
      <c r="B111" s="317"/>
      <c r="C111" s="317"/>
      <c r="D111" s="317"/>
      <c r="E111" s="317"/>
      <c r="F111" s="317"/>
      <c r="G111" s="317"/>
      <c r="I111" s="161"/>
      <c r="M111" s="311"/>
      <c r="Q111" s="312"/>
      <c r="R111" s="312"/>
      <c r="S111" s="312"/>
      <c r="T111" s="218"/>
      <c r="U111" s="313"/>
    </row>
    <row r="112" spans="1:23" s="160" customFormat="1" ht="36.75" customHeight="1">
      <c r="A112" s="317" t="s">
        <v>115</v>
      </c>
      <c r="B112" s="317"/>
      <c r="C112" s="317"/>
      <c r="D112" s="317"/>
      <c r="E112" s="317"/>
      <c r="F112" s="317"/>
      <c r="G112" s="317"/>
      <c r="I112" s="161"/>
      <c r="M112" s="314"/>
      <c r="Q112" s="316" t="s">
        <v>116</v>
      </c>
      <c r="R112" s="316"/>
      <c r="S112" s="316"/>
      <c r="T112" s="223"/>
      <c r="U112" s="315"/>
      <c r="V112" s="315"/>
      <c r="W112" s="315"/>
    </row>
    <row r="113" spans="2:21" s="164" customFormat="1" ht="26.25" customHeight="1">
      <c r="B113" s="167"/>
      <c r="C113" s="166"/>
      <c r="D113" s="166"/>
      <c r="E113" s="166"/>
      <c r="F113" s="162"/>
      <c r="G113" s="162"/>
      <c r="H113" s="162"/>
      <c r="I113" s="163"/>
      <c r="Q113" s="307"/>
      <c r="R113" s="307"/>
      <c r="S113" s="307"/>
      <c r="T113" s="231"/>
      <c r="U113" s="165"/>
    </row>
    <row r="114" spans="1:20" ht="26.25">
      <c r="A114" s="127"/>
      <c r="B114" s="128"/>
      <c r="C114" s="127"/>
      <c r="D114" s="306"/>
      <c r="E114" s="306"/>
      <c r="T114" s="218"/>
    </row>
    <row r="115" spans="1:20" ht="20.25">
      <c r="A115" s="129"/>
      <c r="B115" s="130"/>
      <c r="C115" s="129"/>
      <c r="D115" s="131"/>
      <c r="E115" s="132"/>
      <c r="T115" s="218"/>
    </row>
  </sheetData>
  <sheetProtection/>
  <mergeCells count="59">
    <mergeCell ref="A84:S84"/>
    <mergeCell ref="A54:S54"/>
    <mergeCell ref="D114:E114"/>
    <mergeCell ref="Q113:S113"/>
    <mergeCell ref="Q111:S111"/>
    <mergeCell ref="A95:S95"/>
    <mergeCell ref="A105:S105"/>
    <mergeCell ref="Q112:S112"/>
    <mergeCell ref="S106:S107"/>
    <mergeCell ref="A101:S101"/>
    <mergeCell ref="A93:S93"/>
    <mergeCell ref="A98:S98"/>
    <mergeCell ref="A86:S86"/>
    <mergeCell ref="A43:S43"/>
    <mergeCell ref="B17:B19"/>
    <mergeCell ref="S62:S63"/>
    <mergeCell ref="B66:B68"/>
    <mergeCell ref="A91:S91"/>
    <mergeCell ref="A81:S81"/>
    <mergeCell ref="A20:S20"/>
    <mergeCell ref="A75:S75"/>
    <mergeCell ref="A8:A11"/>
    <mergeCell ref="I10:I11"/>
    <mergeCell ref="A64:S64"/>
    <mergeCell ref="S21:S22"/>
    <mergeCell ref="A61:S61"/>
    <mergeCell ref="A59:S59"/>
    <mergeCell ref="D10:D11"/>
    <mergeCell ref="G10:H10"/>
    <mergeCell ref="A103:S103"/>
    <mergeCell ref="I9:M9"/>
    <mergeCell ref="D9:H9"/>
    <mergeCell ref="B8:B11"/>
    <mergeCell ref="J10:K10"/>
    <mergeCell ref="N9:R9"/>
    <mergeCell ref="Q10:R10"/>
    <mergeCell ref="A89:S89"/>
    <mergeCell ref="S96:S97"/>
    <mergeCell ref="A69:S71"/>
    <mergeCell ref="A15:S15"/>
    <mergeCell ref="A51:S51"/>
    <mergeCell ref="O4:T4"/>
    <mergeCell ref="A14:S14"/>
    <mergeCell ref="P5:T5"/>
    <mergeCell ref="E10:F10"/>
    <mergeCell ref="N10:N11"/>
    <mergeCell ref="D6:P6"/>
    <mergeCell ref="C10:C11"/>
    <mergeCell ref="S8:S11"/>
    <mergeCell ref="A111:G111"/>
    <mergeCell ref="A112:G112"/>
    <mergeCell ref="S55:S58"/>
    <mergeCell ref="S66:S67"/>
    <mergeCell ref="P2:S2"/>
    <mergeCell ref="P3:S3"/>
    <mergeCell ref="S16:S18"/>
    <mergeCell ref="O10:P10"/>
    <mergeCell ref="D8:R8"/>
    <mergeCell ref="L10:M10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6" r:id="rId1"/>
  <headerFooter differentFirst="1">
    <oddHeader xml:space="preserve">&amp;R&amp;"Times New Roman,обычный"&amp;20
Продовження додатку 3&amp;K00+000шшшшшшшшшшшш          </oddHeader>
  </headerFooter>
  <rowBreaks count="6" manualBreakCount="6">
    <brk id="28" max="19" man="1"/>
    <brk id="42" max="19" man="1"/>
    <brk id="50" max="19" man="1"/>
    <brk id="60" max="19" man="1"/>
    <brk id="74" max="19" man="1"/>
    <brk id="92" max="19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2020-11-12T06:59:20Z</dcterms:modified>
  <cp:category/>
  <cp:version/>
  <cp:contentType/>
  <cp:contentStatus/>
</cp:coreProperties>
</file>