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0\РІШЕННЯ\Звіт бюджету Сумської ОТГ\за 9 місяців\проєкт\МВК\"/>
    </mc:Choice>
  </mc:AlternateContent>
  <bookViews>
    <workbookView xWindow="0" yWindow="0" windowWidth="19200" windowHeight="11460" tabRatio="495" activeTab="1"/>
  </bookViews>
  <sheets>
    <sheet name="дод 2" sheetId="1" r:id="rId1"/>
    <sheet name="дод 3" sheetId="3" r:id="rId2"/>
  </sheets>
  <definedNames>
    <definedName name="_xlnm.Print_Titles" localSheetId="0">'дод 2'!$11:$14</definedName>
    <definedName name="_xlnm.Print_Titles" localSheetId="1">'дод 3'!$9:$12</definedName>
    <definedName name="_xlnm.Print_Area" localSheetId="0">'дод 2'!$A$1:$Z$281</definedName>
    <definedName name="_xlnm.Print_Area" localSheetId="1">'дод 3'!$A$1:$Y$208</definedName>
  </definedNames>
  <calcPr calcId="162913"/>
</workbook>
</file>

<file path=xl/calcChain.xml><?xml version="1.0" encoding="utf-8"?>
<calcChain xmlns="http://schemas.openxmlformats.org/spreadsheetml/2006/main">
  <c r="V141" i="3" l="1"/>
  <c r="V140" i="3"/>
  <c r="V182" i="3"/>
  <c r="F76" i="1" l="1"/>
  <c r="E76" i="1"/>
  <c r="F77" i="1"/>
  <c r="E77" i="1"/>
  <c r="F69" i="1"/>
  <c r="E69" i="1"/>
  <c r="F73" i="1"/>
  <c r="E73" i="1"/>
  <c r="V196" i="3" l="1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U183" i="3"/>
  <c r="T183" i="3"/>
  <c r="S183" i="3"/>
  <c r="R183" i="3"/>
  <c r="Q183" i="3"/>
  <c r="U182" i="3"/>
  <c r="T182" i="3"/>
  <c r="S182" i="3"/>
  <c r="R182" i="3"/>
  <c r="Q182" i="3"/>
  <c r="V181" i="3"/>
  <c r="U181" i="3"/>
  <c r="T181" i="3"/>
  <c r="S181" i="3"/>
  <c r="R181" i="3"/>
  <c r="Q181" i="3"/>
  <c r="V180" i="3"/>
  <c r="U180" i="3"/>
  <c r="T180" i="3"/>
  <c r="S180" i="3"/>
  <c r="R180" i="3"/>
  <c r="Q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V177" i="3"/>
  <c r="U177" i="3"/>
  <c r="T177" i="3"/>
  <c r="S177" i="3"/>
  <c r="R177" i="3"/>
  <c r="Q177" i="3"/>
  <c r="V176" i="3"/>
  <c r="U176" i="3"/>
  <c r="T176" i="3"/>
  <c r="S176" i="3"/>
  <c r="R176" i="3"/>
  <c r="Q176" i="3"/>
  <c r="V175" i="3"/>
  <c r="U175" i="3"/>
  <c r="T175" i="3"/>
  <c r="S175" i="3"/>
  <c r="R175" i="3"/>
  <c r="Q175" i="3"/>
  <c r="V174" i="3"/>
  <c r="U174" i="3"/>
  <c r="T174" i="3"/>
  <c r="S174" i="3"/>
  <c r="R174" i="3"/>
  <c r="Q174" i="3"/>
  <c r="V173" i="3"/>
  <c r="U173" i="3"/>
  <c r="T173" i="3"/>
  <c r="T171" i="3" s="1"/>
  <c r="S173" i="3"/>
  <c r="R173" i="3"/>
  <c r="R171" i="3" s="1"/>
  <c r="Q173" i="3"/>
  <c r="V172" i="3"/>
  <c r="U172" i="3"/>
  <c r="T172" i="3"/>
  <c r="S172" i="3"/>
  <c r="R172" i="3"/>
  <c r="Q172" i="3"/>
  <c r="V171" i="3"/>
  <c r="V170" i="3"/>
  <c r="U170" i="3"/>
  <c r="T170" i="3"/>
  <c r="S170" i="3"/>
  <c r="R170" i="3"/>
  <c r="Q170" i="3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U132" i="3" s="1"/>
  <c r="U201" i="3" s="1"/>
  <c r="T159" i="3"/>
  <c r="T132" i="3" s="1"/>
  <c r="T201" i="3" s="1"/>
  <c r="S159" i="3"/>
  <c r="S132" i="3" s="1"/>
  <c r="S201" i="3" s="1"/>
  <c r="R159" i="3"/>
  <c r="Q159" i="3"/>
  <c r="Q132" i="3" s="1"/>
  <c r="Q201" i="3" s="1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V131" i="3" s="1"/>
  <c r="U150" i="3"/>
  <c r="U131" i="3" s="1"/>
  <c r="T150" i="3"/>
  <c r="S150" i="3"/>
  <c r="S131" i="3" s="1"/>
  <c r="R150" i="3"/>
  <c r="R131" i="3" s="1"/>
  <c r="Q150" i="3"/>
  <c r="Q131" i="3" s="1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U141" i="3"/>
  <c r="T141" i="3"/>
  <c r="S141" i="3"/>
  <c r="R141" i="3"/>
  <c r="Q141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V135" i="3" s="1"/>
  <c r="U137" i="3"/>
  <c r="T137" i="3"/>
  <c r="S137" i="3"/>
  <c r="R137" i="3"/>
  <c r="Q137" i="3"/>
  <c r="V136" i="3"/>
  <c r="U136" i="3"/>
  <c r="U130" i="3" s="1"/>
  <c r="T136" i="3"/>
  <c r="T130" i="3" s="1"/>
  <c r="S136" i="3"/>
  <c r="S130" i="3" s="1"/>
  <c r="R136" i="3"/>
  <c r="Q136" i="3"/>
  <c r="Q130" i="3" s="1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V201" i="3" s="1"/>
  <c r="R132" i="3"/>
  <c r="R201" i="3" s="1"/>
  <c r="T131" i="3"/>
  <c r="V130" i="3"/>
  <c r="R130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U86" i="3"/>
  <c r="T86" i="3"/>
  <c r="S86" i="3"/>
  <c r="R86" i="3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T83" i="3"/>
  <c r="S83" i="3"/>
  <c r="R83" i="3"/>
  <c r="Q83" i="3"/>
  <c r="V82" i="3"/>
  <c r="U82" i="3"/>
  <c r="T82" i="3"/>
  <c r="S82" i="3"/>
  <c r="R82" i="3"/>
  <c r="Q82" i="3"/>
  <c r="V81" i="3"/>
  <c r="U81" i="3"/>
  <c r="T81" i="3"/>
  <c r="S81" i="3"/>
  <c r="R81" i="3"/>
  <c r="Q81" i="3"/>
  <c r="V80" i="3"/>
  <c r="U80" i="3"/>
  <c r="T80" i="3"/>
  <c r="S80" i="3"/>
  <c r="R80" i="3"/>
  <c r="Q80" i="3"/>
  <c r="V79" i="3"/>
  <c r="U79" i="3"/>
  <c r="T79" i="3"/>
  <c r="S79" i="3"/>
  <c r="R79" i="3"/>
  <c r="Q79" i="3"/>
  <c r="V78" i="3"/>
  <c r="U78" i="3"/>
  <c r="T78" i="3"/>
  <c r="S78" i="3"/>
  <c r="R78" i="3"/>
  <c r="Q78" i="3"/>
  <c r="V77" i="3"/>
  <c r="U77" i="3"/>
  <c r="T77" i="3"/>
  <c r="S77" i="3"/>
  <c r="R77" i="3"/>
  <c r="Q77" i="3"/>
  <c r="V76" i="3"/>
  <c r="U76" i="3"/>
  <c r="T76" i="3"/>
  <c r="S76" i="3"/>
  <c r="R76" i="3"/>
  <c r="Q76" i="3"/>
  <c r="V75" i="3"/>
  <c r="U75" i="3"/>
  <c r="T75" i="3"/>
  <c r="S75" i="3"/>
  <c r="R75" i="3"/>
  <c r="Q75" i="3"/>
  <c r="V74" i="3"/>
  <c r="U74" i="3"/>
  <c r="T74" i="3"/>
  <c r="S74" i="3"/>
  <c r="R74" i="3"/>
  <c r="Q74" i="3"/>
  <c r="V71" i="3"/>
  <c r="U71" i="3"/>
  <c r="T71" i="3"/>
  <c r="S71" i="3"/>
  <c r="R71" i="3"/>
  <c r="Q71" i="3"/>
  <c r="V70" i="3"/>
  <c r="U70" i="3"/>
  <c r="T70" i="3"/>
  <c r="S70" i="3"/>
  <c r="R70" i="3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42" i="3"/>
  <c r="U42" i="3"/>
  <c r="T42" i="3"/>
  <c r="S42" i="3"/>
  <c r="R42" i="3"/>
  <c r="Q42" i="3"/>
  <c r="V41" i="3"/>
  <c r="U41" i="3"/>
  <c r="T41" i="3"/>
  <c r="S41" i="3"/>
  <c r="R41" i="3"/>
  <c r="Q41" i="3"/>
  <c r="V40" i="3"/>
  <c r="U40" i="3"/>
  <c r="T40" i="3"/>
  <c r="S40" i="3"/>
  <c r="R40" i="3"/>
  <c r="Q40" i="3"/>
  <c r="V39" i="3"/>
  <c r="U39" i="3"/>
  <c r="T39" i="3"/>
  <c r="S39" i="3"/>
  <c r="R39" i="3"/>
  <c r="Q39" i="3"/>
  <c r="V38" i="3"/>
  <c r="U38" i="3"/>
  <c r="T38" i="3"/>
  <c r="S38" i="3"/>
  <c r="R38" i="3"/>
  <c r="Q38" i="3"/>
  <c r="V37" i="3"/>
  <c r="U37" i="3"/>
  <c r="T37" i="3"/>
  <c r="S37" i="3"/>
  <c r="R37" i="3"/>
  <c r="Q37" i="3"/>
  <c r="V36" i="3"/>
  <c r="U36" i="3"/>
  <c r="T36" i="3"/>
  <c r="S36" i="3"/>
  <c r="R36" i="3"/>
  <c r="Q36" i="3"/>
  <c r="V35" i="3"/>
  <c r="U35" i="3"/>
  <c r="T35" i="3"/>
  <c r="S35" i="3"/>
  <c r="R35" i="3"/>
  <c r="Q35" i="3"/>
  <c r="V34" i="3"/>
  <c r="U34" i="3"/>
  <c r="T34" i="3"/>
  <c r="S34" i="3"/>
  <c r="R34" i="3"/>
  <c r="Q34" i="3"/>
  <c r="V33" i="3"/>
  <c r="U33" i="3"/>
  <c r="T33" i="3"/>
  <c r="S33" i="3"/>
  <c r="R33" i="3"/>
  <c r="Q33" i="3"/>
  <c r="V32" i="3"/>
  <c r="U32" i="3"/>
  <c r="T32" i="3"/>
  <c r="S32" i="3"/>
  <c r="R32" i="3"/>
  <c r="Q32" i="3"/>
  <c r="V31" i="3"/>
  <c r="U31" i="3"/>
  <c r="T31" i="3"/>
  <c r="S31" i="3"/>
  <c r="R31" i="3"/>
  <c r="Q31" i="3"/>
  <c r="V30" i="3"/>
  <c r="U30" i="3"/>
  <c r="T30" i="3"/>
  <c r="S30" i="3"/>
  <c r="R30" i="3"/>
  <c r="Q30" i="3"/>
  <c r="V29" i="3"/>
  <c r="U29" i="3"/>
  <c r="T29" i="3"/>
  <c r="S29" i="3"/>
  <c r="R29" i="3"/>
  <c r="Q29" i="3"/>
  <c r="V28" i="3"/>
  <c r="U28" i="3"/>
  <c r="T28" i="3"/>
  <c r="S28" i="3"/>
  <c r="R28" i="3"/>
  <c r="Q28" i="3"/>
  <c r="V27" i="3"/>
  <c r="U27" i="3"/>
  <c r="T27" i="3"/>
  <c r="S27" i="3"/>
  <c r="R27" i="3"/>
  <c r="Q27" i="3"/>
  <c r="V26" i="3"/>
  <c r="U26" i="3"/>
  <c r="T26" i="3"/>
  <c r="S26" i="3"/>
  <c r="R26" i="3"/>
  <c r="Q26" i="3"/>
  <c r="V25" i="3"/>
  <c r="U25" i="3"/>
  <c r="T25" i="3"/>
  <c r="S25" i="3"/>
  <c r="R25" i="3"/>
  <c r="Q25" i="3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V199" i="3" s="1"/>
  <c r="U19" i="3"/>
  <c r="U199" i="3" s="1"/>
  <c r="T19" i="3"/>
  <c r="T199" i="3" s="1"/>
  <c r="S19" i="3"/>
  <c r="S199" i="3" s="1"/>
  <c r="R19" i="3"/>
  <c r="R199" i="3" s="1"/>
  <c r="Q19" i="3"/>
  <c r="Q199" i="3" s="1"/>
  <c r="V18" i="3"/>
  <c r="U18" i="3"/>
  <c r="T18" i="3"/>
  <c r="S18" i="3"/>
  <c r="R18" i="3"/>
  <c r="Q18" i="3"/>
  <c r="V17" i="3"/>
  <c r="U17" i="3"/>
  <c r="T17" i="3"/>
  <c r="S17" i="3"/>
  <c r="R17" i="3"/>
  <c r="Q17" i="3"/>
  <c r="V16" i="3"/>
  <c r="U16" i="3"/>
  <c r="T16" i="3"/>
  <c r="S16" i="3"/>
  <c r="R16" i="3"/>
  <c r="Q16" i="3"/>
  <c r="V15" i="3"/>
  <c r="U15" i="3"/>
  <c r="T15" i="3"/>
  <c r="S15" i="3"/>
  <c r="R15" i="3"/>
  <c r="Q15" i="3"/>
  <c r="V14" i="3"/>
  <c r="U14" i="3"/>
  <c r="T14" i="3"/>
  <c r="S14" i="3"/>
  <c r="R14" i="3"/>
  <c r="Q14" i="3"/>
  <c r="Q13" i="3" s="1"/>
  <c r="V13" i="3"/>
  <c r="U13" i="3"/>
  <c r="T13" i="3"/>
  <c r="S13" i="3"/>
  <c r="R13" i="3"/>
  <c r="I196" i="3"/>
  <c r="H196" i="3"/>
  <c r="G196" i="3"/>
  <c r="I195" i="3"/>
  <c r="I194" i="3" s="1"/>
  <c r="H195" i="3"/>
  <c r="H194" i="3" s="1"/>
  <c r="G195" i="3"/>
  <c r="G194" i="3" s="1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I188" i="3" s="1"/>
  <c r="H189" i="3"/>
  <c r="H188" i="3" s="1"/>
  <c r="G189" i="3"/>
  <c r="G188" i="3" s="1"/>
  <c r="I186" i="3"/>
  <c r="H186" i="3"/>
  <c r="G186" i="3"/>
  <c r="I185" i="3"/>
  <c r="H185" i="3"/>
  <c r="G185" i="3"/>
  <c r="I184" i="3"/>
  <c r="I183" i="3" s="1"/>
  <c r="H184" i="3"/>
  <c r="G184" i="3"/>
  <c r="H183" i="3"/>
  <c r="I182" i="3"/>
  <c r="H182" i="3"/>
  <c r="G182" i="3"/>
  <c r="X182" i="3" s="1"/>
  <c r="I181" i="3"/>
  <c r="H181" i="3"/>
  <c r="G181" i="3"/>
  <c r="I179" i="3"/>
  <c r="I178" i="3" s="1"/>
  <c r="H179" i="3"/>
  <c r="H178" i="3" s="1"/>
  <c r="G179" i="3"/>
  <c r="G178" i="3" s="1"/>
  <c r="I177" i="3"/>
  <c r="I174" i="3" s="1"/>
  <c r="I172" i="3" s="1"/>
  <c r="H177" i="3"/>
  <c r="H174" i="3" s="1"/>
  <c r="H172" i="3" s="1"/>
  <c r="G177" i="3"/>
  <c r="G174" i="3" s="1"/>
  <c r="X174" i="3" s="1"/>
  <c r="I176" i="3"/>
  <c r="H176" i="3"/>
  <c r="G176" i="3"/>
  <c r="I175" i="3"/>
  <c r="H175" i="3"/>
  <c r="G175" i="3"/>
  <c r="I170" i="3"/>
  <c r="I169" i="3" s="1"/>
  <c r="H170" i="3"/>
  <c r="G170" i="3"/>
  <c r="H169" i="3"/>
  <c r="I168" i="3"/>
  <c r="H168" i="3"/>
  <c r="G168" i="3"/>
  <c r="I167" i="3"/>
  <c r="H167" i="3"/>
  <c r="G167" i="3"/>
  <c r="I166" i="3"/>
  <c r="H166" i="3"/>
  <c r="G166" i="3"/>
  <c r="X166" i="3" s="1"/>
  <c r="I165" i="3"/>
  <c r="H165" i="3"/>
  <c r="G165" i="3"/>
  <c r="I164" i="3"/>
  <c r="H164" i="3"/>
  <c r="G164" i="3"/>
  <c r="I163" i="3"/>
  <c r="H163" i="3"/>
  <c r="G163" i="3"/>
  <c r="I162" i="3"/>
  <c r="I159" i="3" s="1"/>
  <c r="I132" i="3" s="1"/>
  <c r="I201" i="3" s="1"/>
  <c r="H162" i="3"/>
  <c r="G162" i="3"/>
  <c r="G159" i="3" s="1"/>
  <c r="G132" i="3" s="1"/>
  <c r="I161" i="3"/>
  <c r="H161" i="3"/>
  <c r="G161" i="3"/>
  <c r="I160" i="3"/>
  <c r="H160" i="3"/>
  <c r="G160" i="3"/>
  <c r="H159" i="3"/>
  <c r="H132" i="3" s="1"/>
  <c r="H201" i="3" s="1"/>
  <c r="I157" i="3"/>
  <c r="I156" i="3" s="1"/>
  <c r="H157" i="3"/>
  <c r="H156" i="3" s="1"/>
  <c r="G157" i="3"/>
  <c r="G156" i="3" s="1"/>
  <c r="I155" i="3"/>
  <c r="I150" i="3" s="1"/>
  <c r="I131" i="3" s="1"/>
  <c r="H155" i="3"/>
  <c r="H150" i="3" s="1"/>
  <c r="H131" i="3" s="1"/>
  <c r="G155" i="3"/>
  <c r="G150" i="3" s="1"/>
  <c r="I154" i="3"/>
  <c r="H154" i="3"/>
  <c r="G154" i="3"/>
  <c r="I153" i="3"/>
  <c r="H153" i="3"/>
  <c r="G153" i="3"/>
  <c r="I152" i="3"/>
  <c r="H152" i="3"/>
  <c r="G152" i="3"/>
  <c r="I151" i="3"/>
  <c r="H151" i="3"/>
  <c r="G151" i="3"/>
  <c r="I148" i="3"/>
  <c r="H148" i="3"/>
  <c r="G148" i="3"/>
  <c r="I147" i="3"/>
  <c r="I136" i="3" s="1"/>
  <c r="I130" i="3" s="1"/>
  <c r="H147" i="3"/>
  <c r="H136" i="3" s="1"/>
  <c r="H130" i="3" s="1"/>
  <c r="G147" i="3"/>
  <c r="G136" i="3" s="1"/>
  <c r="G130" i="3" s="1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4" i="3"/>
  <c r="I133" i="3" s="1"/>
  <c r="H134" i="3"/>
  <c r="G134" i="3"/>
  <c r="G133" i="3" s="1"/>
  <c r="H133" i="3"/>
  <c r="I128" i="3"/>
  <c r="H128" i="3"/>
  <c r="G128" i="3"/>
  <c r="X128" i="3" s="1"/>
  <c r="I127" i="3"/>
  <c r="H127" i="3"/>
  <c r="G127" i="3"/>
  <c r="I126" i="3"/>
  <c r="H126" i="3"/>
  <c r="G126" i="3"/>
  <c r="X126" i="3" s="1"/>
  <c r="I125" i="3"/>
  <c r="H125" i="3"/>
  <c r="G125" i="3"/>
  <c r="I124" i="3"/>
  <c r="H124" i="3"/>
  <c r="G124" i="3"/>
  <c r="X124" i="3" s="1"/>
  <c r="I123" i="3"/>
  <c r="H123" i="3"/>
  <c r="G123" i="3"/>
  <c r="I122" i="3"/>
  <c r="H122" i="3"/>
  <c r="G122" i="3"/>
  <c r="X122" i="3" s="1"/>
  <c r="I121" i="3"/>
  <c r="H121" i="3"/>
  <c r="H119" i="3" s="1"/>
  <c r="G121" i="3"/>
  <c r="I120" i="3"/>
  <c r="H120" i="3"/>
  <c r="G120" i="3"/>
  <c r="X120" i="3" s="1"/>
  <c r="I118" i="3"/>
  <c r="H118" i="3"/>
  <c r="G118" i="3"/>
  <c r="I117" i="3"/>
  <c r="H117" i="3"/>
  <c r="G117" i="3"/>
  <c r="I116" i="3"/>
  <c r="H116" i="3"/>
  <c r="G116" i="3"/>
  <c r="I115" i="3"/>
  <c r="H115" i="3"/>
  <c r="G115" i="3"/>
  <c r="X115" i="3" s="1"/>
  <c r="I114" i="3"/>
  <c r="H114" i="3"/>
  <c r="G114" i="3"/>
  <c r="I113" i="3"/>
  <c r="H113" i="3"/>
  <c r="G113" i="3"/>
  <c r="X113" i="3" s="1"/>
  <c r="I111" i="3"/>
  <c r="H111" i="3"/>
  <c r="G111" i="3"/>
  <c r="I110" i="3"/>
  <c r="H110" i="3"/>
  <c r="G110" i="3"/>
  <c r="I109" i="3"/>
  <c r="H109" i="3"/>
  <c r="G109" i="3"/>
  <c r="I108" i="3"/>
  <c r="H108" i="3"/>
  <c r="G108" i="3"/>
  <c r="X108" i="3" s="1"/>
  <c r="I106" i="3"/>
  <c r="H106" i="3"/>
  <c r="G106" i="3"/>
  <c r="I105" i="3"/>
  <c r="H105" i="3"/>
  <c r="G105" i="3"/>
  <c r="I104" i="3"/>
  <c r="H104" i="3"/>
  <c r="G104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H71" i="3"/>
  <c r="I69" i="3"/>
  <c r="H69" i="3"/>
  <c r="G69" i="3"/>
  <c r="I68" i="3"/>
  <c r="H68" i="3"/>
  <c r="G68" i="3"/>
  <c r="X68" i="3" s="1"/>
  <c r="I67" i="3"/>
  <c r="H67" i="3"/>
  <c r="G67" i="3"/>
  <c r="I66" i="3"/>
  <c r="H66" i="3"/>
  <c r="G66" i="3"/>
  <c r="X66" i="3" s="1"/>
  <c r="I65" i="3"/>
  <c r="H65" i="3"/>
  <c r="G65" i="3"/>
  <c r="I64" i="3"/>
  <c r="H64" i="3"/>
  <c r="G64" i="3"/>
  <c r="X64" i="3" s="1"/>
  <c r="I63" i="3"/>
  <c r="H63" i="3"/>
  <c r="G63" i="3"/>
  <c r="I62" i="3"/>
  <c r="H62" i="3"/>
  <c r="G62" i="3"/>
  <c r="X62" i="3" s="1"/>
  <c r="I61" i="3"/>
  <c r="H61" i="3"/>
  <c r="G61" i="3"/>
  <c r="I60" i="3"/>
  <c r="H60" i="3"/>
  <c r="G60" i="3"/>
  <c r="X60" i="3" s="1"/>
  <c r="I59" i="3"/>
  <c r="H59" i="3"/>
  <c r="G59" i="3"/>
  <c r="I58" i="3"/>
  <c r="H58" i="3"/>
  <c r="G58" i="3"/>
  <c r="X58" i="3" s="1"/>
  <c r="I57" i="3"/>
  <c r="H57" i="3"/>
  <c r="H52" i="3" s="1"/>
  <c r="G57" i="3"/>
  <c r="I56" i="3"/>
  <c r="I51" i="3" s="1"/>
  <c r="H56" i="3"/>
  <c r="G56" i="3"/>
  <c r="G51" i="3" s="1"/>
  <c r="X51" i="3" s="1"/>
  <c r="I55" i="3"/>
  <c r="H55" i="3"/>
  <c r="H50" i="3" s="1"/>
  <c r="G55" i="3"/>
  <c r="I54" i="3"/>
  <c r="H54" i="3"/>
  <c r="G54" i="3"/>
  <c r="X54" i="3" s="1"/>
  <c r="H51" i="3"/>
  <c r="I49" i="3"/>
  <c r="I24" i="3" s="1"/>
  <c r="H49" i="3"/>
  <c r="H24" i="3" s="1"/>
  <c r="G49" i="3"/>
  <c r="G24" i="3" s="1"/>
  <c r="X24" i="3" s="1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X43" i="3" s="1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I23" i="3" s="1"/>
  <c r="H33" i="3"/>
  <c r="H23" i="3" s="1"/>
  <c r="G33" i="3"/>
  <c r="G23" i="3" s="1"/>
  <c r="I32" i="3"/>
  <c r="H32" i="3"/>
  <c r="G32" i="3"/>
  <c r="I31" i="3"/>
  <c r="H31" i="3"/>
  <c r="G31" i="3"/>
  <c r="I30" i="3"/>
  <c r="I21" i="3" s="1"/>
  <c r="H30" i="3"/>
  <c r="H21" i="3" s="1"/>
  <c r="G30" i="3"/>
  <c r="G21" i="3" s="1"/>
  <c r="I29" i="3"/>
  <c r="I20" i="3" s="1"/>
  <c r="H29" i="3"/>
  <c r="H20" i="3" s="1"/>
  <c r="G29" i="3"/>
  <c r="G20" i="3" s="1"/>
  <c r="I28" i="3"/>
  <c r="H28" i="3"/>
  <c r="G28" i="3"/>
  <c r="I27" i="3"/>
  <c r="H27" i="3"/>
  <c r="G27" i="3"/>
  <c r="I26" i="3"/>
  <c r="H26" i="3"/>
  <c r="G26" i="3"/>
  <c r="I25" i="3"/>
  <c r="H25" i="3"/>
  <c r="G25" i="3"/>
  <c r="I16" i="3"/>
  <c r="H16" i="3"/>
  <c r="G16" i="3"/>
  <c r="I15" i="3"/>
  <c r="H15" i="3"/>
  <c r="G15" i="3"/>
  <c r="I14" i="3"/>
  <c r="H14" i="3"/>
  <c r="G14" i="3"/>
  <c r="X154" i="3"/>
  <c r="X103" i="3"/>
  <c r="X102" i="3"/>
  <c r="X101" i="3"/>
  <c r="X100" i="3"/>
  <c r="X96" i="3"/>
  <c r="X74" i="3"/>
  <c r="X73" i="3"/>
  <c r="X72" i="3"/>
  <c r="X28" i="3"/>
  <c r="W103" i="3"/>
  <c r="W102" i="3"/>
  <c r="W101" i="3"/>
  <c r="W100" i="3"/>
  <c r="J103" i="3"/>
  <c r="J102" i="3"/>
  <c r="J101" i="3"/>
  <c r="J100" i="3"/>
  <c r="J73" i="3"/>
  <c r="J72" i="3"/>
  <c r="G22" i="3" l="1"/>
  <c r="X22" i="3" s="1"/>
  <c r="I52" i="3"/>
  <c r="I70" i="3"/>
  <c r="Q171" i="3"/>
  <c r="S171" i="3"/>
  <c r="U171" i="3"/>
  <c r="X185" i="3"/>
  <c r="I180" i="3"/>
  <c r="X16" i="3"/>
  <c r="X80" i="3"/>
  <c r="X86" i="3"/>
  <c r="X92" i="3"/>
  <c r="X49" i="3"/>
  <c r="X194" i="3"/>
  <c r="X137" i="3"/>
  <c r="T135" i="3"/>
  <c r="T129" i="3" s="1"/>
  <c r="T197" i="3" s="1"/>
  <c r="G131" i="3"/>
  <c r="X131" i="3" s="1"/>
  <c r="X150" i="3"/>
  <c r="U200" i="3"/>
  <c r="Q200" i="3"/>
  <c r="S200" i="3"/>
  <c r="X31" i="3"/>
  <c r="X179" i="3"/>
  <c r="X26" i="3"/>
  <c r="X143" i="3"/>
  <c r="X152" i="3"/>
  <c r="X156" i="3"/>
  <c r="X160" i="3"/>
  <c r="X164" i="3"/>
  <c r="H180" i="3"/>
  <c r="X186" i="3"/>
  <c r="X190" i="3"/>
  <c r="X192" i="3"/>
  <c r="R198" i="3"/>
  <c r="T198" i="3"/>
  <c r="V198" i="3"/>
  <c r="R200" i="3"/>
  <c r="T200" i="3"/>
  <c r="V200" i="3"/>
  <c r="R135" i="3"/>
  <c r="R129" i="3" s="1"/>
  <c r="R197" i="3" s="1"/>
  <c r="X162" i="3"/>
  <c r="G13" i="3"/>
  <c r="X13" i="3" s="1"/>
  <c r="I13" i="3"/>
  <c r="I22" i="3"/>
  <c r="G19" i="3"/>
  <c r="G199" i="3" s="1"/>
  <c r="I19" i="3"/>
  <c r="I199" i="3" s="1"/>
  <c r="I18" i="3"/>
  <c r="H149" i="3"/>
  <c r="X191" i="3"/>
  <c r="X195" i="3"/>
  <c r="X15" i="3"/>
  <c r="Q198" i="3"/>
  <c r="S198" i="3"/>
  <c r="U198" i="3"/>
  <c r="X23" i="3"/>
  <c r="X25" i="3"/>
  <c r="X29" i="3"/>
  <c r="X33" i="3"/>
  <c r="X35" i="3"/>
  <c r="X37" i="3"/>
  <c r="X47" i="3"/>
  <c r="X78" i="3"/>
  <c r="X82" i="3"/>
  <c r="X90" i="3"/>
  <c r="X94" i="3"/>
  <c r="X104" i="3"/>
  <c r="Q135" i="3"/>
  <c r="Q129" i="3" s="1"/>
  <c r="S135" i="3"/>
  <c r="S129" i="3" s="1"/>
  <c r="S197" i="3" s="1"/>
  <c r="U135" i="3"/>
  <c r="U129" i="3" s="1"/>
  <c r="X139" i="3"/>
  <c r="X145" i="3"/>
  <c r="X20" i="3"/>
  <c r="H19" i="3"/>
  <c r="H199" i="3" s="1"/>
  <c r="X39" i="3"/>
  <c r="G18" i="3"/>
  <c r="X18" i="3" s="1"/>
  <c r="X45" i="3"/>
  <c r="X76" i="3"/>
  <c r="X84" i="3"/>
  <c r="X98" i="3"/>
  <c r="X106" i="3"/>
  <c r="H135" i="3"/>
  <c r="I158" i="3"/>
  <c r="X147" i="3"/>
  <c r="X41" i="3"/>
  <c r="X30" i="3"/>
  <c r="X56" i="3"/>
  <c r="G172" i="3"/>
  <c r="X172" i="3" s="1"/>
  <c r="H22" i="3"/>
  <c r="I198" i="3"/>
  <c r="H18" i="3"/>
  <c r="H198" i="3" s="1"/>
  <c r="G53" i="3"/>
  <c r="X53" i="3" s="1"/>
  <c r="I53" i="3"/>
  <c r="G52" i="3"/>
  <c r="X52" i="3" s="1"/>
  <c r="H53" i="3"/>
  <c r="G50" i="3"/>
  <c r="X50" i="3" s="1"/>
  <c r="I50" i="3"/>
  <c r="G71" i="3"/>
  <c r="G200" i="3" s="1"/>
  <c r="I71" i="3"/>
  <c r="H112" i="3"/>
  <c r="G135" i="3"/>
  <c r="I135" i="3"/>
  <c r="H158" i="3"/>
  <c r="H173" i="3"/>
  <c r="H187" i="3"/>
  <c r="X27" i="3"/>
  <c r="X32" i="3"/>
  <c r="X36" i="3"/>
  <c r="X42" i="3"/>
  <c r="X48" i="3"/>
  <c r="X57" i="3"/>
  <c r="X67" i="3"/>
  <c r="X77" i="3"/>
  <c r="X81" i="3"/>
  <c r="X83" i="3"/>
  <c r="X85" i="3"/>
  <c r="X93" i="3"/>
  <c r="X110" i="3"/>
  <c r="X117" i="3"/>
  <c r="X123" i="3"/>
  <c r="X127" i="3"/>
  <c r="X136" i="3"/>
  <c r="X138" i="3"/>
  <c r="X140" i="3"/>
  <c r="X142" i="3"/>
  <c r="X144" i="3"/>
  <c r="X146" i="3"/>
  <c r="X148" i="3"/>
  <c r="X153" i="3"/>
  <c r="X155" i="3"/>
  <c r="X163" i="3"/>
  <c r="X165" i="3"/>
  <c r="X167" i="3"/>
  <c r="X177" i="3"/>
  <c r="X181" i="3"/>
  <c r="X130" i="3"/>
  <c r="X134" i="3"/>
  <c r="X141" i="3"/>
  <c r="V129" i="3"/>
  <c r="V197" i="3" s="1"/>
  <c r="X193" i="3"/>
  <c r="X175" i="3"/>
  <c r="X189" i="3"/>
  <c r="I119" i="3"/>
  <c r="X125" i="3"/>
  <c r="G119" i="3"/>
  <c r="X119" i="3" s="1"/>
  <c r="X121" i="3"/>
  <c r="H107" i="3"/>
  <c r="X99" i="3"/>
  <c r="X97" i="3"/>
  <c r="X95" i="3"/>
  <c r="X91" i="3"/>
  <c r="X75" i="3"/>
  <c r="X69" i="3"/>
  <c r="X65" i="3"/>
  <c r="X63" i="3"/>
  <c r="X61" i="3"/>
  <c r="X59" i="3"/>
  <c r="X55" i="3"/>
  <c r="H13" i="3"/>
  <c r="X161" i="3"/>
  <c r="G158" i="3"/>
  <c r="X158" i="3" s="1"/>
  <c r="I112" i="3"/>
  <c r="X89" i="3"/>
  <c r="G70" i="3"/>
  <c r="X46" i="3"/>
  <c r="X44" i="3"/>
  <c r="G17" i="3"/>
  <c r="X17" i="3" s="1"/>
  <c r="X40" i="3"/>
  <c r="H17" i="3"/>
  <c r="X38" i="3"/>
  <c r="X34" i="3"/>
  <c r="I17" i="3"/>
  <c r="I173" i="3"/>
  <c r="I171" i="3" s="1"/>
  <c r="X157" i="3"/>
  <c r="X151" i="3"/>
  <c r="X118" i="3"/>
  <c r="X116" i="3"/>
  <c r="G112" i="3"/>
  <c r="X114" i="3"/>
  <c r="X111" i="3"/>
  <c r="I107" i="3"/>
  <c r="X109" i="3"/>
  <c r="G107" i="3"/>
  <c r="X105" i="3"/>
  <c r="X88" i="3"/>
  <c r="X87" i="3"/>
  <c r="X79" i="3"/>
  <c r="H70" i="3"/>
  <c r="X14" i="3"/>
  <c r="X199" i="3"/>
  <c r="X21" i="3"/>
  <c r="X168" i="3"/>
  <c r="X178" i="3"/>
  <c r="X196" i="3"/>
  <c r="G201" i="3"/>
  <c r="X132" i="3"/>
  <c r="G149" i="3"/>
  <c r="I149" i="3"/>
  <c r="G169" i="3"/>
  <c r="X170" i="3"/>
  <c r="G173" i="3"/>
  <c r="X176" i="3"/>
  <c r="G183" i="3"/>
  <c r="X184" i="3"/>
  <c r="G187" i="3"/>
  <c r="X188" i="3"/>
  <c r="X133" i="3"/>
  <c r="X159" i="3"/>
  <c r="G180" i="3"/>
  <c r="I187" i="3"/>
  <c r="U197" i="3" l="1"/>
  <c r="Q197" i="3"/>
  <c r="X19" i="3"/>
  <c r="I129" i="3"/>
  <c r="I197" i="3" s="1"/>
  <c r="H171" i="3"/>
  <c r="X200" i="3"/>
  <c r="G198" i="3"/>
  <c r="X198" i="3" s="1"/>
  <c r="H129" i="3"/>
  <c r="H200" i="3"/>
  <c r="I200" i="3"/>
  <c r="X71" i="3"/>
  <c r="X135" i="3"/>
  <c r="X70" i="3"/>
  <c r="X112" i="3"/>
  <c r="X107" i="3"/>
  <c r="X180" i="3"/>
  <c r="X187" i="3"/>
  <c r="X183" i="3"/>
  <c r="G171" i="3"/>
  <c r="X173" i="3"/>
  <c r="X169" i="3"/>
  <c r="X149" i="3"/>
  <c r="G129" i="3"/>
  <c r="X201" i="3"/>
  <c r="H197" i="3" l="1"/>
  <c r="X129" i="3"/>
  <c r="G197" i="3"/>
  <c r="X171" i="3"/>
  <c r="X197" i="3" l="1"/>
  <c r="J257" i="1" l="1"/>
  <c r="J256" i="1" s="1"/>
  <c r="I257" i="1"/>
  <c r="I256" i="1" s="1"/>
  <c r="H257" i="1"/>
  <c r="H256" i="1" s="1"/>
  <c r="W257" i="1"/>
  <c r="V257" i="1"/>
  <c r="U257" i="1"/>
  <c r="T257" i="1"/>
  <c r="S257" i="1"/>
  <c r="R257" i="1"/>
  <c r="W256" i="1"/>
  <c r="V256" i="1"/>
  <c r="U256" i="1"/>
  <c r="T256" i="1"/>
  <c r="S256" i="1"/>
  <c r="R256" i="1"/>
  <c r="W254" i="1"/>
  <c r="V254" i="1"/>
  <c r="U254" i="1"/>
  <c r="T254" i="1"/>
  <c r="S254" i="1"/>
  <c r="R254" i="1"/>
  <c r="W253" i="1"/>
  <c r="V253" i="1"/>
  <c r="U253" i="1"/>
  <c r="T253" i="1"/>
  <c r="S253" i="1"/>
  <c r="R253" i="1"/>
  <c r="J254" i="1"/>
  <c r="J253" i="1" s="1"/>
  <c r="I254" i="1"/>
  <c r="I253" i="1" s="1"/>
  <c r="H254" i="1"/>
  <c r="H253" i="1" s="1"/>
  <c r="W246" i="1"/>
  <c r="V246" i="1"/>
  <c r="U246" i="1"/>
  <c r="T246" i="1"/>
  <c r="S246" i="1"/>
  <c r="R246" i="1"/>
  <c r="W245" i="1"/>
  <c r="V245" i="1"/>
  <c r="U245" i="1"/>
  <c r="T245" i="1"/>
  <c r="S245" i="1"/>
  <c r="R245" i="1"/>
  <c r="J246" i="1"/>
  <c r="J245" i="1" s="1"/>
  <c r="I246" i="1"/>
  <c r="I245" i="1" s="1"/>
  <c r="H246" i="1"/>
  <c r="H245" i="1" s="1"/>
  <c r="W243" i="1"/>
  <c r="V243" i="1"/>
  <c r="U243" i="1"/>
  <c r="T243" i="1"/>
  <c r="S243" i="1"/>
  <c r="R243" i="1"/>
  <c r="W242" i="1"/>
  <c r="V242" i="1"/>
  <c r="U242" i="1"/>
  <c r="T242" i="1"/>
  <c r="S242" i="1"/>
  <c r="R242" i="1"/>
  <c r="J243" i="1"/>
  <c r="J242" i="1" s="1"/>
  <c r="I243" i="1"/>
  <c r="I242" i="1" s="1"/>
  <c r="H243" i="1"/>
  <c r="H242" i="1" s="1"/>
  <c r="W238" i="1"/>
  <c r="V238" i="1"/>
  <c r="U238" i="1"/>
  <c r="T238" i="1"/>
  <c r="S238" i="1"/>
  <c r="R238" i="1"/>
  <c r="W237" i="1"/>
  <c r="V237" i="1"/>
  <c r="U237" i="1"/>
  <c r="T237" i="1"/>
  <c r="S237" i="1"/>
  <c r="R237" i="1"/>
  <c r="J238" i="1"/>
  <c r="J237" i="1" s="1"/>
  <c r="I238" i="1"/>
  <c r="I237" i="1" s="1"/>
  <c r="H238" i="1"/>
  <c r="H237" i="1" s="1"/>
  <c r="W221" i="1"/>
  <c r="V221" i="1"/>
  <c r="U221" i="1"/>
  <c r="T221" i="1"/>
  <c r="S221" i="1"/>
  <c r="R221" i="1"/>
  <c r="W220" i="1"/>
  <c r="V220" i="1"/>
  <c r="U220" i="1"/>
  <c r="T220" i="1"/>
  <c r="S220" i="1"/>
  <c r="S219" i="1" s="1"/>
  <c r="R220" i="1"/>
  <c r="W219" i="1"/>
  <c r="V219" i="1"/>
  <c r="U219" i="1"/>
  <c r="T219" i="1"/>
  <c r="R219" i="1"/>
  <c r="J221" i="1"/>
  <c r="I221" i="1"/>
  <c r="H221" i="1"/>
  <c r="J220" i="1"/>
  <c r="J219" i="1" s="1"/>
  <c r="I220" i="1"/>
  <c r="I219" i="1" s="1"/>
  <c r="H220" i="1"/>
  <c r="H219" i="1" s="1"/>
  <c r="W217" i="1"/>
  <c r="V217" i="1"/>
  <c r="U217" i="1"/>
  <c r="T217" i="1"/>
  <c r="S217" i="1"/>
  <c r="R217" i="1"/>
  <c r="W216" i="1"/>
  <c r="V216" i="1"/>
  <c r="U216" i="1"/>
  <c r="T216" i="1"/>
  <c r="S216" i="1"/>
  <c r="R216" i="1"/>
  <c r="J217" i="1"/>
  <c r="J216" i="1" s="1"/>
  <c r="I217" i="1"/>
  <c r="I216" i="1" s="1"/>
  <c r="H217" i="1"/>
  <c r="H216" i="1" s="1"/>
  <c r="W189" i="1"/>
  <c r="V189" i="1"/>
  <c r="U189" i="1"/>
  <c r="T189" i="1"/>
  <c r="S189" i="1"/>
  <c r="R189" i="1"/>
  <c r="W188" i="1"/>
  <c r="V188" i="1"/>
  <c r="U188" i="1"/>
  <c r="T188" i="1"/>
  <c r="S188" i="1"/>
  <c r="R188" i="1"/>
  <c r="W187" i="1"/>
  <c r="V187" i="1"/>
  <c r="U187" i="1"/>
  <c r="T187" i="1"/>
  <c r="S187" i="1"/>
  <c r="R187" i="1"/>
  <c r="W186" i="1"/>
  <c r="V186" i="1"/>
  <c r="U186" i="1"/>
  <c r="T186" i="1"/>
  <c r="S186" i="1"/>
  <c r="R186" i="1"/>
  <c r="J189" i="1"/>
  <c r="I189" i="1"/>
  <c r="H189" i="1"/>
  <c r="J188" i="1"/>
  <c r="I188" i="1"/>
  <c r="H188" i="1"/>
  <c r="J187" i="1"/>
  <c r="J186" i="1" s="1"/>
  <c r="I187" i="1"/>
  <c r="I186" i="1" s="1"/>
  <c r="H187" i="1"/>
  <c r="H186" i="1" s="1"/>
  <c r="W177" i="1"/>
  <c r="V177" i="1"/>
  <c r="U177" i="1"/>
  <c r="T177" i="1"/>
  <c r="S177" i="1"/>
  <c r="R177" i="1"/>
  <c r="W176" i="1"/>
  <c r="V176" i="1"/>
  <c r="U176" i="1"/>
  <c r="T176" i="1"/>
  <c r="S176" i="1"/>
  <c r="R176" i="1"/>
  <c r="J177" i="1"/>
  <c r="J176" i="1" s="1"/>
  <c r="I177" i="1"/>
  <c r="I176" i="1" s="1"/>
  <c r="H177" i="1"/>
  <c r="H176" i="1" s="1"/>
  <c r="W171" i="1"/>
  <c r="V171" i="1"/>
  <c r="U171" i="1"/>
  <c r="T171" i="1"/>
  <c r="S171" i="1"/>
  <c r="R171" i="1"/>
  <c r="W170" i="1"/>
  <c r="V170" i="1"/>
  <c r="U170" i="1"/>
  <c r="T170" i="1"/>
  <c r="S170" i="1"/>
  <c r="R170" i="1"/>
  <c r="J171" i="1"/>
  <c r="J170" i="1" s="1"/>
  <c r="I171" i="1"/>
  <c r="I170" i="1" s="1"/>
  <c r="H171" i="1"/>
  <c r="H170" i="1" s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J136" i="1"/>
  <c r="I136" i="1"/>
  <c r="H136" i="1"/>
  <c r="J135" i="1"/>
  <c r="J134" i="1" s="1"/>
  <c r="I135" i="1"/>
  <c r="H135" i="1"/>
  <c r="H134" i="1" s="1"/>
  <c r="I134" i="1"/>
  <c r="W109" i="1"/>
  <c r="V109" i="1"/>
  <c r="U109" i="1"/>
  <c r="T109" i="1"/>
  <c r="S109" i="1"/>
  <c r="R109" i="1"/>
  <c r="W108" i="1"/>
  <c r="V108" i="1"/>
  <c r="U108" i="1"/>
  <c r="T108" i="1"/>
  <c r="S108" i="1"/>
  <c r="R108" i="1"/>
  <c r="W107" i="1"/>
  <c r="V107" i="1"/>
  <c r="U107" i="1"/>
  <c r="T107" i="1"/>
  <c r="S107" i="1"/>
  <c r="R107" i="1"/>
  <c r="W106" i="1"/>
  <c r="V106" i="1"/>
  <c r="U106" i="1"/>
  <c r="T106" i="1"/>
  <c r="S106" i="1"/>
  <c r="R106" i="1"/>
  <c r="W105" i="1"/>
  <c r="V105" i="1"/>
  <c r="U105" i="1"/>
  <c r="T105" i="1"/>
  <c r="S105" i="1"/>
  <c r="R105" i="1"/>
  <c r="W104" i="1"/>
  <c r="V104" i="1"/>
  <c r="U104" i="1"/>
  <c r="T104" i="1"/>
  <c r="S104" i="1"/>
  <c r="R104" i="1"/>
  <c r="W103" i="1"/>
  <c r="V103" i="1"/>
  <c r="U103" i="1"/>
  <c r="U102" i="1" s="1"/>
  <c r="T103" i="1"/>
  <c r="S103" i="1"/>
  <c r="S102" i="1" s="1"/>
  <c r="R103" i="1"/>
  <c r="W102" i="1"/>
  <c r="V102" i="1"/>
  <c r="T102" i="1"/>
  <c r="R102" i="1"/>
  <c r="J109" i="1"/>
  <c r="J270" i="1" s="1"/>
  <c r="I109" i="1"/>
  <c r="H109" i="1"/>
  <c r="H270" i="1" s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J102" i="1" s="1"/>
  <c r="I103" i="1"/>
  <c r="I102" i="1" s="1"/>
  <c r="H103" i="1"/>
  <c r="H102" i="1" s="1"/>
  <c r="W64" i="1"/>
  <c r="V64" i="1"/>
  <c r="U64" i="1"/>
  <c r="T64" i="1"/>
  <c r="S64" i="1"/>
  <c r="R64" i="1"/>
  <c r="W63" i="1"/>
  <c r="V63" i="1"/>
  <c r="U63" i="1"/>
  <c r="T63" i="1"/>
  <c r="S63" i="1"/>
  <c r="R63" i="1"/>
  <c r="W62" i="1"/>
  <c r="V62" i="1"/>
  <c r="U62" i="1"/>
  <c r="T62" i="1"/>
  <c r="S62" i="1"/>
  <c r="R62" i="1"/>
  <c r="W61" i="1"/>
  <c r="V61" i="1"/>
  <c r="U61" i="1"/>
  <c r="T61" i="1"/>
  <c r="S61" i="1"/>
  <c r="R61" i="1"/>
  <c r="W60" i="1"/>
  <c r="V60" i="1"/>
  <c r="U60" i="1"/>
  <c r="T60" i="1"/>
  <c r="S60" i="1"/>
  <c r="R60" i="1"/>
  <c r="W59" i="1"/>
  <c r="W268" i="1" s="1"/>
  <c r="V59" i="1"/>
  <c r="V268" i="1" s="1"/>
  <c r="U59" i="1"/>
  <c r="T59" i="1"/>
  <c r="T268" i="1" s="1"/>
  <c r="S59" i="1"/>
  <c r="S268" i="1" s="1"/>
  <c r="R59" i="1"/>
  <c r="R268" i="1" s="1"/>
  <c r="W58" i="1"/>
  <c r="V58" i="1"/>
  <c r="U58" i="1"/>
  <c r="T58" i="1"/>
  <c r="S58" i="1"/>
  <c r="R58" i="1"/>
  <c r="W57" i="1"/>
  <c r="V57" i="1"/>
  <c r="U57" i="1"/>
  <c r="T57" i="1"/>
  <c r="S57" i="1"/>
  <c r="R57" i="1"/>
  <c r="W56" i="1"/>
  <c r="W55" i="1" s="1"/>
  <c r="V56" i="1"/>
  <c r="V55" i="1" s="1"/>
  <c r="U56" i="1"/>
  <c r="U55" i="1" s="1"/>
  <c r="T56" i="1"/>
  <c r="T55" i="1" s="1"/>
  <c r="S56" i="1"/>
  <c r="S55" i="1" s="1"/>
  <c r="R56" i="1"/>
  <c r="R55" i="1" s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J268" i="1" s="1"/>
  <c r="I59" i="1"/>
  <c r="I268" i="1" s="1"/>
  <c r="H59" i="1"/>
  <c r="H268" i="1" s="1"/>
  <c r="J58" i="1"/>
  <c r="I58" i="1"/>
  <c r="H58" i="1"/>
  <c r="J57" i="1"/>
  <c r="I57" i="1"/>
  <c r="H57" i="1"/>
  <c r="J56" i="1"/>
  <c r="J55" i="1" s="1"/>
  <c r="I56" i="1"/>
  <c r="I55" i="1" s="1"/>
  <c r="H56" i="1"/>
  <c r="H55" i="1" s="1"/>
  <c r="V270" i="1"/>
  <c r="T270" i="1"/>
  <c r="R270" i="1"/>
  <c r="U268" i="1"/>
  <c r="X18" i="1"/>
  <c r="I270" i="1" l="1"/>
  <c r="S270" i="1"/>
  <c r="U270" i="1"/>
  <c r="W270" i="1"/>
  <c r="H267" i="1"/>
  <c r="J267" i="1"/>
  <c r="U267" i="1"/>
  <c r="S267" i="1"/>
  <c r="W267" i="1"/>
  <c r="I267" i="1"/>
  <c r="R267" i="1"/>
  <c r="T267" i="1"/>
  <c r="V267" i="1"/>
  <c r="Y270" i="1"/>
  <c r="Y268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X270" i="1"/>
  <c r="X262" i="1"/>
  <c r="X257" i="1"/>
  <c r="X256" i="1"/>
  <c r="X251" i="1"/>
  <c r="X250" i="1"/>
  <c r="X247" i="1"/>
  <c r="X246" i="1"/>
  <c r="X245" i="1"/>
  <c r="X241" i="1"/>
  <c r="X238" i="1"/>
  <c r="X237" i="1"/>
  <c r="X236" i="1"/>
  <c r="X235" i="1"/>
  <c r="X234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1" i="1"/>
  <c r="X210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4" i="1"/>
  <c r="X193" i="1"/>
  <c r="X192" i="1"/>
  <c r="X189" i="1"/>
  <c r="X188" i="1"/>
  <c r="X187" i="1"/>
  <c r="X186" i="1"/>
  <c r="X185" i="1"/>
  <c r="X184" i="1"/>
  <c r="X181" i="1"/>
  <c r="X180" i="1"/>
  <c r="X179" i="1"/>
  <c r="X177" i="1"/>
  <c r="X176" i="1"/>
  <c r="X175" i="1"/>
  <c r="X173" i="1"/>
  <c r="X171" i="1"/>
  <c r="X170" i="1"/>
  <c r="X168" i="1"/>
  <c r="X166" i="1"/>
  <c r="X165" i="1"/>
  <c r="X164" i="1"/>
  <c r="X163" i="1"/>
  <c r="X162" i="1"/>
  <c r="X161" i="1"/>
  <c r="X150" i="1"/>
  <c r="X135" i="1"/>
  <c r="X134" i="1"/>
  <c r="X133" i="1"/>
  <c r="X132" i="1"/>
  <c r="X131" i="1"/>
  <c r="X130" i="1"/>
  <c r="X129" i="1"/>
  <c r="X128" i="1"/>
  <c r="X127" i="1"/>
  <c r="X126" i="1"/>
  <c r="X125" i="1"/>
  <c r="X117" i="1"/>
  <c r="X115" i="1"/>
  <c r="X111" i="1"/>
  <c r="X109" i="1"/>
  <c r="X105" i="1"/>
  <c r="X103" i="1"/>
  <c r="X102" i="1"/>
  <c r="X100" i="1"/>
  <c r="X97" i="1"/>
  <c r="X96" i="1"/>
  <c r="X95" i="1"/>
  <c r="X94" i="1"/>
  <c r="X93" i="1"/>
  <c r="X92" i="1"/>
  <c r="X89" i="1"/>
  <c r="X88" i="1"/>
  <c r="X84" i="1"/>
  <c r="X82" i="1"/>
  <c r="X80" i="1"/>
  <c r="X79" i="1"/>
  <c r="X78" i="1"/>
  <c r="X75" i="1"/>
  <c r="X74" i="1"/>
  <c r="X73" i="1"/>
  <c r="X72" i="1"/>
  <c r="X71" i="1"/>
  <c r="X68" i="1"/>
  <c r="X67" i="1"/>
  <c r="X66" i="1"/>
  <c r="X64" i="1"/>
  <c r="X63" i="1"/>
  <c r="X62" i="1"/>
  <c r="X61" i="1"/>
  <c r="X58" i="1"/>
  <c r="X57" i="1"/>
  <c r="X56" i="1"/>
  <c r="X55" i="1"/>
  <c r="X54" i="1"/>
  <c r="X52" i="1"/>
  <c r="X49" i="1"/>
  <c r="X48" i="1"/>
  <c r="X46" i="1"/>
  <c r="X38" i="1"/>
  <c r="X37" i="1"/>
  <c r="X36" i="1"/>
  <c r="X35" i="1"/>
  <c r="X34" i="1"/>
  <c r="X33" i="1"/>
  <c r="X29" i="1"/>
  <c r="X28" i="1"/>
  <c r="K268" i="1"/>
  <c r="K267" i="1"/>
  <c r="K265" i="1"/>
  <c r="K264" i="1"/>
  <c r="K263" i="1"/>
  <c r="K261" i="1"/>
  <c r="K260" i="1"/>
  <c r="K259" i="1"/>
  <c r="K258" i="1"/>
  <c r="K257" i="1"/>
  <c r="K256" i="1"/>
  <c r="K255" i="1"/>
  <c r="K254" i="1"/>
  <c r="K253" i="1"/>
  <c r="K252" i="1"/>
  <c r="K249" i="1"/>
  <c r="K248" i="1"/>
  <c r="K247" i="1"/>
  <c r="K246" i="1"/>
  <c r="K245" i="1"/>
  <c r="K244" i="1"/>
  <c r="K243" i="1"/>
  <c r="K242" i="1"/>
  <c r="K240" i="1"/>
  <c r="K239" i="1"/>
  <c r="K238" i="1"/>
  <c r="K237" i="1"/>
  <c r="K234" i="1"/>
  <c r="K233" i="1"/>
  <c r="K224" i="1"/>
  <c r="K222" i="1"/>
  <c r="K220" i="1"/>
  <c r="K219" i="1"/>
  <c r="K218" i="1"/>
  <c r="K217" i="1"/>
  <c r="K216" i="1"/>
  <c r="K215" i="1"/>
  <c r="K212" i="1"/>
  <c r="K209" i="1"/>
  <c r="K208" i="1"/>
  <c r="K198" i="1"/>
  <c r="K197" i="1"/>
  <c r="K196" i="1"/>
  <c r="K195" i="1"/>
  <c r="K194" i="1"/>
  <c r="K193" i="1"/>
  <c r="K191" i="1"/>
  <c r="K190" i="1"/>
  <c r="K187" i="1"/>
  <c r="K186" i="1"/>
  <c r="K183" i="1"/>
  <c r="K182" i="1"/>
  <c r="K181" i="1"/>
  <c r="K180" i="1"/>
  <c r="K179" i="1"/>
  <c r="K178" i="1"/>
  <c r="K177" i="1"/>
  <c r="K176" i="1"/>
  <c r="K174" i="1"/>
  <c r="K172" i="1"/>
  <c r="K171" i="1"/>
  <c r="K170" i="1"/>
  <c r="K169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0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8" i="1"/>
  <c r="K107" i="1"/>
  <c r="K106" i="1"/>
  <c r="K104" i="1"/>
  <c r="K103" i="1"/>
  <c r="K102" i="1"/>
  <c r="K101" i="1"/>
  <c r="K100" i="1"/>
  <c r="K99" i="1"/>
  <c r="K98" i="1"/>
  <c r="K96" i="1"/>
  <c r="K92" i="1"/>
  <c r="K91" i="1"/>
  <c r="K90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3" i="1"/>
  <c r="K62" i="1"/>
  <c r="K61" i="1"/>
  <c r="K60" i="1"/>
  <c r="K59" i="1"/>
  <c r="K57" i="1"/>
  <c r="K56" i="1"/>
  <c r="K55" i="1"/>
  <c r="K54" i="1"/>
  <c r="K53" i="1"/>
  <c r="K51" i="1"/>
  <c r="K50" i="1"/>
  <c r="K49" i="1"/>
  <c r="K48" i="1"/>
  <c r="K47" i="1"/>
  <c r="K45" i="1"/>
  <c r="K43" i="1"/>
  <c r="K42" i="1"/>
  <c r="K41" i="1"/>
  <c r="K40" i="1"/>
  <c r="K39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X267" i="1" l="1"/>
  <c r="Y267" i="1"/>
  <c r="W17" i="1"/>
  <c r="W269" i="1" s="1"/>
  <c r="V17" i="1"/>
  <c r="V269" i="1" s="1"/>
  <c r="U17" i="1"/>
  <c r="U269" i="1" s="1"/>
  <c r="T17" i="1"/>
  <c r="T269" i="1" s="1"/>
  <c r="S17" i="1"/>
  <c r="S269" i="1" s="1"/>
  <c r="R17" i="1"/>
  <c r="Q17" i="1"/>
  <c r="P17" i="1"/>
  <c r="O17" i="1"/>
  <c r="N17" i="1"/>
  <c r="M17" i="1"/>
  <c r="L17" i="1"/>
  <c r="W16" i="1"/>
  <c r="W15" i="1" s="1"/>
  <c r="W266" i="1" s="1"/>
  <c r="V16" i="1"/>
  <c r="V15" i="1" s="1"/>
  <c r="V266" i="1" s="1"/>
  <c r="U16" i="1"/>
  <c r="U15" i="1" s="1"/>
  <c r="U266" i="1" s="1"/>
  <c r="T16" i="1"/>
  <c r="T15" i="1" s="1"/>
  <c r="T266" i="1" s="1"/>
  <c r="S16" i="1"/>
  <c r="S15" i="1" s="1"/>
  <c r="S266" i="1" s="1"/>
  <c r="R16" i="1"/>
  <c r="Q16" i="1"/>
  <c r="Q15" i="1" s="1"/>
  <c r="P16" i="1"/>
  <c r="P15" i="1" s="1"/>
  <c r="O16" i="1"/>
  <c r="O15" i="1" s="1"/>
  <c r="N16" i="1"/>
  <c r="N15" i="1" s="1"/>
  <c r="M16" i="1"/>
  <c r="M15" i="1" s="1"/>
  <c r="L16" i="1"/>
  <c r="L15" i="1" s="1"/>
  <c r="J17" i="1"/>
  <c r="J269" i="1" s="1"/>
  <c r="I17" i="1"/>
  <c r="I269" i="1" s="1"/>
  <c r="H17" i="1"/>
  <c r="J16" i="1"/>
  <c r="J15" i="1" s="1"/>
  <c r="J266" i="1" s="1"/>
  <c r="I16" i="1"/>
  <c r="H16" i="1"/>
  <c r="I15" i="1"/>
  <c r="I266" i="1" s="1"/>
  <c r="G17" i="1"/>
  <c r="G16" i="1"/>
  <c r="G15" i="1" s="1"/>
  <c r="E17" i="1"/>
  <c r="E16" i="1"/>
  <c r="E15" i="1" s="1"/>
  <c r="J272" i="1" l="1"/>
  <c r="T272" i="1"/>
  <c r="S272" i="1"/>
  <c r="U272" i="1"/>
  <c r="H269" i="1"/>
  <c r="Y17" i="1"/>
  <c r="K17" i="1"/>
  <c r="X16" i="1"/>
  <c r="V272" i="1"/>
  <c r="R269" i="1"/>
  <c r="I272" i="1"/>
  <c r="W272" i="1"/>
  <c r="R15" i="1"/>
  <c r="R266" i="1" s="1"/>
  <c r="H15" i="1"/>
  <c r="H266" i="1" s="1"/>
  <c r="Y16" i="1"/>
  <c r="K16" i="1"/>
  <c r="F17" i="1"/>
  <c r="O56" i="1"/>
  <c r="O55" i="1" s="1"/>
  <c r="P56" i="1"/>
  <c r="P55" i="1" s="1"/>
  <c r="G57" i="1"/>
  <c r="M57" i="1"/>
  <c r="N57" i="1"/>
  <c r="O57" i="1"/>
  <c r="P57" i="1"/>
  <c r="Q57" i="1"/>
  <c r="F58" i="1"/>
  <c r="G58" i="1"/>
  <c r="N58" i="1"/>
  <c r="O58" i="1"/>
  <c r="P58" i="1"/>
  <c r="G59" i="1"/>
  <c r="G268" i="1" s="1"/>
  <c r="M59" i="1"/>
  <c r="M268" i="1" s="1"/>
  <c r="N59" i="1"/>
  <c r="N268" i="1" s="1"/>
  <c r="O59" i="1"/>
  <c r="O268" i="1" s="1"/>
  <c r="P59" i="1"/>
  <c r="P268" i="1" s="1"/>
  <c r="Q59" i="1"/>
  <c r="Q268" i="1" s="1"/>
  <c r="F60" i="1"/>
  <c r="G60" i="1"/>
  <c r="M60" i="1"/>
  <c r="N60" i="1"/>
  <c r="O60" i="1"/>
  <c r="P60" i="1"/>
  <c r="Q60" i="1"/>
  <c r="F61" i="1"/>
  <c r="G61" i="1"/>
  <c r="N61" i="1"/>
  <c r="O61" i="1"/>
  <c r="P61" i="1"/>
  <c r="F62" i="1"/>
  <c r="G62" i="1"/>
  <c r="N62" i="1"/>
  <c r="O62" i="1"/>
  <c r="P62" i="1"/>
  <c r="F63" i="1"/>
  <c r="G63" i="1"/>
  <c r="N63" i="1"/>
  <c r="O63" i="1"/>
  <c r="P63" i="1"/>
  <c r="F64" i="1"/>
  <c r="G64" i="1"/>
  <c r="M64" i="1"/>
  <c r="N64" i="1"/>
  <c r="O64" i="1"/>
  <c r="P64" i="1"/>
  <c r="Q64" i="1"/>
  <c r="M62" i="1"/>
  <c r="Q62" i="1"/>
  <c r="F59" i="1"/>
  <c r="F268" i="1" s="1"/>
  <c r="M61" i="1"/>
  <c r="Q61" i="1"/>
  <c r="M63" i="1"/>
  <c r="M58" i="1"/>
  <c r="Q58" i="1"/>
  <c r="G103" i="1"/>
  <c r="G102" i="1" s="1"/>
  <c r="N103" i="1"/>
  <c r="N102" i="1" s="1"/>
  <c r="O103" i="1"/>
  <c r="O102" i="1" s="1"/>
  <c r="P103" i="1"/>
  <c r="P102" i="1" s="1"/>
  <c r="F104" i="1"/>
  <c r="G104" i="1"/>
  <c r="M104" i="1"/>
  <c r="N104" i="1"/>
  <c r="O104" i="1"/>
  <c r="P104" i="1"/>
  <c r="Q104" i="1"/>
  <c r="F105" i="1"/>
  <c r="G105" i="1"/>
  <c r="M105" i="1"/>
  <c r="N105" i="1"/>
  <c r="O105" i="1"/>
  <c r="P105" i="1"/>
  <c r="Q105" i="1"/>
  <c r="F106" i="1"/>
  <c r="G106" i="1"/>
  <c r="M106" i="1"/>
  <c r="N106" i="1"/>
  <c r="O106" i="1"/>
  <c r="P106" i="1"/>
  <c r="Q106" i="1"/>
  <c r="F107" i="1"/>
  <c r="G107" i="1"/>
  <c r="M107" i="1"/>
  <c r="N107" i="1"/>
  <c r="O107" i="1"/>
  <c r="P107" i="1"/>
  <c r="Q107" i="1"/>
  <c r="F108" i="1"/>
  <c r="G108" i="1"/>
  <c r="M108" i="1"/>
  <c r="N108" i="1"/>
  <c r="O108" i="1"/>
  <c r="P108" i="1"/>
  <c r="Q108" i="1"/>
  <c r="F109" i="1"/>
  <c r="G109" i="1"/>
  <c r="M109" i="1"/>
  <c r="N109" i="1"/>
  <c r="O109" i="1"/>
  <c r="P109" i="1"/>
  <c r="Q109" i="1"/>
  <c r="F103" i="1"/>
  <c r="F102" i="1" s="1"/>
  <c r="N135" i="1"/>
  <c r="N134" i="1" s="1"/>
  <c r="O135" i="1"/>
  <c r="O134" i="1" s="1"/>
  <c r="P135" i="1"/>
  <c r="P134" i="1" s="1"/>
  <c r="F136" i="1"/>
  <c r="G136" i="1"/>
  <c r="M136" i="1"/>
  <c r="N136" i="1"/>
  <c r="O136" i="1"/>
  <c r="P136" i="1"/>
  <c r="Q136" i="1"/>
  <c r="G135" i="1"/>
  <c r="G134" i="1" s="1"/>
  <c r="G171" i="1"/>
  <c r="G170" i="1" s="1"/>
  <c r="M171" i="1"/>
  <c r="M170" i="1" s="1"/>
  <c r="N171" i="1"/>
  <c r="N170" i="1" s="1"/>
  <c r="O171" i="1"/>
  <c r="O170" i="1" s="1"/>
  <c r="P171" i="1"/>
  <c r="P170" i="1" s="1"/>
  <c r="Q171" i="1"/>
  <c r="Q170" i="1" s="1"/>
  <c r="F171" i="1"/>
  <c r="F170" i="1" s="1"/>
  <c r="M177" i="1"/>
  <c r="M176" i="1" s="1"/>
  <c r="N177" i="1"/>
  <c r="N176" i="1" s="1"/>
  <c r="O177" i="1"/>
  <c r="O176" i="1" s="1"/>
  <c r="P177" i="1"/>
  <c r="P176" i="1" s="1"/>
  <c r="O187" i="1"/>
  <c r="O186" i="1" s="1"/>
  <c r="F188" i="1"/>
  <c r="G188" i="1"/>
  <c r="M188" i="1"/>
  <c r="N188" i="1"/>
  <c r="O188" i="1"/>
  <c r="P188" i="1"/>
  <c r="Q188" i="1"/>
  <c r="F189" i="1"/>
  <c r="G189" i="1"/>
  <c r="M189" i="1"/>
  <c r="N189" i="1"/>
  <c r="O189" i="1"/>
  <c r="P189" i="1"/>
  <c r="Q189" i="1"/>
  <c r="F187" i="1"/>
  <c r="F186" i="1" s="1"/>
  <c r="G187" i="1"/>
  <c r="G186" i="1" s="1"/>
  <c r="P187" i="1"/>
  <c r="P186" i="1" s="1"/>
  <c r="G217" i="1"/>
  <c r="G216" i="1" s="1"/>
  <c r="M217" i="1"/>
  <c r="M216" i="1" s="1"/>
  <c r="N217" i="1"/>
  <c r="N216" i="1" s="1"/>
  <c r="O217" i="1"/>
  <c r="O216" i="1" s="1"/>
  <c r="P217" i="1"/>
  <c r="P216" i="1" s="1"/>
  <c r="Q217" i="1"/>
  <c r="Q216" i="1" s="1"/>
  <c r="F217" i="1"/>
  <c r="F216" i="1" s="1"/>
  <c r="G220" i="1"/>
  <c r="G219" i="1" s="1"/>
  <c r="N220" i="1"/>
  <c r="N219" i="1" s="1"/>
  <c r="O220" i="1"/>
  <c r="O219" i="1" s="1"/>
  <c r="P220" i="1"/>
  <c r="P219" i="1" s="1"/>
  <c r="F221" i="1"/>
  <c r="G221" i="1"/>
  <c r="M221" i="1"/>
  <c r="N221" i="1"/>
  <c r="O221" i="1"/>
  <c r="P221" i="1"/>
  <c r="Q221" i="1"/>
  <c r="F220" i="1"/>
  <c r="F219" i="1" s="1"/>
  <c r="M223" i="1"/>
  <c r="Q223" i="1"/>
  <c r="Q224" i="1"/>
  <c r="M225" i="1"/>
  <c r="Q225" i="1"/>
  <c r="M226" i="1"/>
  <c r="Q226" i="1"/>
  <c r="M227" i="1"/>
  <c r="Q227" i="1"/>
  <c r="M228" i="1"/>
  <c r="Q228" i="1"/>
  <c r="M229" i="1"/>
  <c r="Q229" i="1"/>
  <c r="G238" i="1"/>
  <c r="G237" i="1" s="1"/>
  <c r="M238" i="1"/>
  <c r="M237" i="1" s="1"/>
  <c r="O238" i="1"/>
  <c r="O237" i="1" s="1"/>
  <c r="P238" i="1"/>
  <c r="P237" i="1" s="1"/>
  <c r="F238" i="1"/>
  <c r="F237" i="1" s="1"/>
  <c r="N241" i="1"/>
  <c r="N238" i="1" s="1"/>
  <c r="N237" i="1" s="1"/>
  <c r="Q241" i="1"/>
  <c r="Q238" i="1" s="1"/>
  <c r="Q237" i="1" s="1"/>
  <c r="G243" i="1"/>
  <c r="G242" i="1" s="1"/>
  <c r="M243" i="1"/>
  <c r="M242" i="1" s="1"/>
  <c r="N243" i="1"/>
  <c r="N242" i="1" s="1"/>
  <c r="O243" i="1"/>
  <c r="O242" i="1" s="1"/>
  <c r="P243" i="1"/>
  <c r="P242" i="1" s="1"/>
  <c r="Q243" i="1"/>
  <c r="Q242" i="1" s="1"/>
  <c r="F243" i="1"/>
  <c r="F242" i="1" s="1"/>
  <c r="G246" i="1"/>
  <c r="G245" i="1" s="1"/>
  <c r="N246" i="1"/>
  <c r="N245" i="1" s="1"/>
  <c r="O246" i="1"/>
  <c r="O245" i="1" s="1"/>
  <c r="P246" i="1"/>
  <c r="P245" i="1" s="1"/>
  <c r="F246" i="1"/>
  <c r="F245" i="1" s="1"/>
  <c r="M250" i="1"/>
  <c r="Q250" i="1"/>
  <c r="M251" i="1"/>
  <c r="Q251" i="1"/>
  <c r="F254" i="1"/>
  <c r="F253" i="1" s="1"/>
  <c r="G254" i="1"/>
  <c r="G253" i="1" s="1"/>
  <c r="M254" i="1"/>
  <c r="M253" i="1" s="1"/>
  <c r="N254" i="1"/>
  <c r="N253" i="1" s="1"/>
  <c r="O254" i="1"/>
  <c r="O253" i="1" s="1"/>
  <c r="P254" i="1"/>
  <c r="P253" i="1" s="1"/>
  <c r="Q254" i="1"/>
  <c r="Q253" i="1" s="1"/>
  <c r="G257" i="1"/>
  <c r="G256" i="1" s="1"/>
  <c r="M257" i="1"/>
  <c r="M256" i="1" s="1"/>
  <c r="O257" i="1"/>
  <c r="O256" i="1" s="1"/>
  <c r="P257" i="1"/>
  <c r="P256" i="1" s="1"/>
  <c r="Q257" i="1"/>
  <c r="Q256" i="1" s="1"/>
  <c r="F257" i="1"/>
  <c r="F256" i="1" s="1"/>
  <c r="N262" i="1"/>
  <c r="N257" i="1" s="1"/>
  <c r="N256" i="1" s="1"/>
  <c r="X269" i="1" l="1"/>
  <c r="Y269" i="1"/>
  <c r="K269" i="1"/>
  <c r="X15" i="1"/>
  <c r="R272" i="1"/>
  <c r="X266" i="1"/>
  <c r="Y15" i="1"/>
  <c r="K15" i="1"/>
  <c r="G267" i="1"/>
  <c r="F270" i="1"/>
  <c r="Q270" i="1"/>
  <c r="O270" i="1"/>
  <c r="M270" i="1"/>
  <c r="N270" i="1"/>
  <c r="M246" i="1"/>
  <c r="M245" i="1" s="1"/>
  <c r="M220" i="1"/>
  <c r="M219" i="1" s="1"/>
  <c r="G270" i="1"/>
  <c r="P270" i="1"/>
  <c r="M267" i="1"/>
  <c r="O269" i="1"/>
  <c r="P269" i="1"/>
  <c r="O267" i="1"/>
  <c r="N269" i="1"/>
  <c r="P267" i="1"/>
  <c r="N267" i="1"/>
  <c r="G269" i="1"/>
  <c r="Q220" i="1"/>
  <c r="Q219" i="1" s="1"/>
  <c r="F269" i="1"/>
  <c r="Q246" i="1"/>
  <c r="Q245" i="1" s="1"/>
  <c r="Q177" i="1"/>
  <c r="Q176" i="1" s="1"/>
  <c r="Q135" i="1"/>
  <c r="Q134" i="1" s="1"/>
  <c r="Q63" i="1"/>
  <c r="Q269" i="1" s="1"/>
  <c r="F177" i="1"/>
  <c r="F176" i="1" s="1"/>
  <c r="M135" i="1"/>
  <c r="M134" i="1" s="1"/>
  <c r="F135" i="1"/>
  <c r="F134" i="1" s="1"/>
  <c r="Q103" i="1"/>
  <c r="Q102" i="1" s="1"/>
  <c r="Q267" i="1"/>
  <c r="F57" i="1"/>
  <c r="F267" i="1" s="1"/>
  <c r="Q56" i="1"/>
  <c r="Q55" i="1" s="1"/>
  <c r="P266" i="1"/>
  <c r="M187" i="1"/>
  <c r="M186" i="1" s="1"/>
  <c r="N187" i="1"/>
  <c r="N186" i="1" s="1"/>
  <c r="Q187" i="1"/>
  <c r="Q186" i="1" s="1"/>
  <c r="M269" i="1"/>
  <c r="O266" i="1"/>
  <c r="G56" i="1"/>
  <c r="G55" i="1" s="1"/>
  <c r="G177" i="1"/>
  <c r="G176" i="1" s="1"/>
  <c r="M103" i="1"/>
  <c r="M102" i="1" s="1"/>
  <c r="N56" i="1"/>
  <c r="N55" i="1" s="1"/>
  <c r="M56" i="1"/>
  <c r="M55" i="1" s="1"/>
  <c r="F56" i="1"/>
  <c r="F55" i="1" s="1"/>
  <c r="F16" i="1"/>
  <c r="F15" i="1" s="1"/>
  <c r="P126" i="3"/>
  <c r="O126" i="3"/>
  <c r="N126" i="3"/>
  <c r="M126" i="3"/>
  <c r="L126" i="3"/>
  <c r="F126" i="3"/>
  <c r="E126" i="3"/>
  <c r="K126" i="3"/>
  <c r="W126" i="3" s="1"/>
  <c r="D126" i="3"/>
  <c r="J126" i="3" s="1"/>
  <c r="P35" i="3"/>
  <c r="O35" i="3"/>
  <c r="N35" i="3"/>
  <c r="M35" i="3"/>
  <c r="L35" i="3"/>
  <c r="F35" i="3"/>
  <c r="E35" i="3"/>
  <c r="K35" i="3"/>
  <c r="P16" i="3"/>
  <c r="O16" i="3"/>
  <c r="N16" i="3"/>
  <c r="M16" i="3"/>
  <c r="L16" i="3"/>
  <c r="F16" i="3"/>
  <c r="E16" i="3"/>
  <c r="K16" i="3"/>
  <c r="O195" i="3"/>
  <c r="N195" i="3"/>
  <c r="M195" i="3"/>
  <c r="F195" i="3"/>
  <c r="E195" i="3"/>
  <c r="H272" i="1" l="1"/>
  <c r="Y266" i="1"/>
  <c r="Y272" i="1" s="1"/>
  <c r="K266" i="1"/>
  <c r="N266" i="1"/>
  <c r="M266" i="1"/>
  <c r="F266" i="1"/>
  <c r="Q266" i="1"/>
  <c r="G266" i="1"/>
  <c r="D35" i="3"/>
  <c r="D16" i="3"/>
  <c r="J16" i="3" s="1"/>
  <c r="P148" i="3" l="1"/>
  <c r="O148" i="3"/>
  <c r="N148" i="3"/>
  <c r="M148" i="3"/>
  <c r="L148" i="3"/>
  <c r="F148" i="3"/>
  <c r="E148" i="3"/>
  <c r="K148" i="3" l="1"/>
  <c r="D148" i="3" l="1"/>
  <c r="J148" i="3" s="1"/>
  <c r="P42" i="3" l="1"/>
  <c r="O42" i="3"/>
  <c r="N42" i="3"/>
  <c r="M42" i="3"/>
  <c r="L42" i="3"/>
  <c r="F42" i="3"/>
  <c r="E42" i="3"/>
  <c r="K42" i="3"/>
  <c r="W42" i="3" s="1"/>
  <c r="D42" i="3"/>
  <c r="J42" i="3" s="1"/>
  <c r="O157" i="3" l="1"/>
  <c r="N157" i="3"/>
  <c r="M157" i="3"/>
  <c r="F157" i="3"/>
  <c r="E157" i="3"/>
  <c r="P143" i="3" l="1"/>
  <c r="O143" i="3"/>
  <c r="N143" i="3"/>
  <c r="M143" i="3"/>
  <c r="L143" i="3"/>
  <c r="F143" i="3"/>
  <c r="E143" i="3"/>
  <c r="P14" i="3"/>
  <c r="O14" i="3"/>
  <c r="N14" i="3"/>
  <c r="M14" i="3"/>
  <c r="L14" i="3"/>
  <c r="P157" i="3"/>
  <c r="L157" i="3"/>
  <c r="P49" i="3" l="1"/>
  <c r="P24" i="3" s="1"/>
  <c r="O49" i="3"/>
  <c r="O24" i="3" s="1"/>
  <c r="N49" i="3"/>
  <c r="N24" i="3" s="1"/>
  <c r="M49" i="3"/>
  <c r="M24" i="3" s="1"/>
  <c r="L49" i="3"/>
  <c r="L24" i="3" s="1"/>
  <c r="F49" i="3"/>
  <c r="F24" i="3" s="1"/>
  <c r="E49" i="3"/>
  <c r="E24" i="3" s="1"/>
  <c r="P48" i="3"/>
  <c r="O48" i="3"/>
  <c r="N48" i="3"/>
  <c r="M48" i="3"/>
  <c r="L48" i="3"/>
  <c r="F48" i="3"/>
  <c r="E48" i="3"/>
  <c r="D48" i="3"/>
  <c r="O147" i="3"/>
  <c r="N147" i="3"/>
  <c r="M147" i="3"/>
  <c r="F147" i="3"/>
  <c r="E147" i="3"/>
  <c r="O146" i="3"/>
  <c r="N146" i="3"/>
  <c r="M146" i="3"/>
  <c r="F146" i="3"/>
  <c r="E146" i="3"/>
  <c r="L147" i="3" l="1"/>
  <c r="P147" i="3"/>
  <c r="D49" i="3"/>
  <c r="K49" i="3"/>
  <c r="K48" i="3"/>
  <c r="W48" i="3" s="1"/>
  <c r="K24" i="3" l="1"/>
  <c r="W24" i="3" s="1"/>
  <c r="W49" i="3"/>
  <c r="D24" i="3"/>
  <c r="D201" i="1"/>
  <c r="P193" i="3" l="1"/>
  <c r="P191" i="3" s="1"/>
  <c r="O193" i="3"/>
  <c r="O191" i="3" s="1"/>
  <c r="N193" i="3"/>
  <c r="N191" i="3" s="1"/>
  <c r="M193" i="3"/>
  <c r="M191" i="3" s="1"/>
  <c r="L193" i="3"/>
  <c r="L191" i="3" s="1"/>
  <c r="F193" i="3"/>
  <c r="F191" i="3" s="1"/>
  <c r="E193" i="3"/>
  <c r="E191" i="3" s="1"/>
  <c r="K193" i="3"/>
  <c r="K191" i="3" l="1"/>
  <c r="D193" i="3"/>
  <c r="D191" i="3" l="1"/>
  <c r="J191" i="3" s="1"/>
  <c r="J193" i="3"/>
  <c r="P162" i="3"/>
  <c r="P159" i="3" s="1"/>
  <c r="P132" i="3" s="1"/>
  <c r="P201" i="3" s="1"/>
  <c r="O162" i="3"/>
  <c r="O159" i="3" s="1"/>
  <c r="O132" i="3" s="1"/>
  <c r="O201" i="3" s="1"/>
  <c r="N162" i="3"/>
  <c r="N159" i="3" s="1"/>
  <c r="N132" i="3" s="1"/>
  <c r="N201" i="3" s="1"/>
  <c r="M162" i="3"/>
  <c r="M159" i="3" s="1"/>
  <c r="M132" i="3" s="1"/>
  <c r="M201" i="3" s="1"/>
  <c r="L162" i="3"/>
  <c r="L159" i="3" s="1"/>
  <c r="L132" i="3" s="1"/>
  <c r="L201" i="3" s="1"/>
  <c r="F162" i="3"/>
  <c r="F159" i="3" s="1"/>
  <c r="F132" i="3" s="1"/>
  <c r="F201" i="3" s="1"/>
  <c r="E162" i="3"/>
  <c r="E159" i="3" s="1"/>
  <c r="E132" i="3" s="1"/>
  <c r="E201" i="3" s="1"/>
  <c r="P196" i="3" l="1"/>
  <c r="O196" i="3"/>
  <c r="N196" i="3"/>
  <c r="M196" i="3"/>
  <c r="L196" i="3"/>
  <c r="F196" i="3"/>
  <c r="E196" i="3"/>
  <c r="P192" i="3"/>
  <c r="P190" i="3" s="1"/>
  <c r="O192" i="3"/>
  <c r="O190" i="3" s="1"/>
  <c r="N192" i="3"/>
  <c r="N190" i="3" s="1"/>
  <c r="M192" i="3"/>
  <c r="M190" i="3" s="1"/>
  <c r="L192" i="3"/>
  <c r="L190" i="3" s="1"/>
  <c r="F192" i="3"/>
  <c r="F190" i="3" s="1"/>
  <c r="E192" i="3"/>
  <c r="E190" i="3" s="1"/>
  <c r="K192" i="3"/>
  <c r="K190" i="3" l="1"/>
  <c r="D192" i="3"/>
  <c r="D190" i="3" l="1"/>
  <c r="J190" i="3" s="1"/>
  <c r="J192" i="3"/>
  <c r="F14" i="3"/>
  <c r="O138" i="3"/>
  <c r="N138" i="3"/>
  <c r="M138" i="3"/>
  <c r="F138" i="3"/>
  <c r="E138" i="3"/>
  <c r="O141" i="3"/>
  <c r="N141" i="3"/>
  <c r="M141" i="3"/>
  <c r="F141" i="3"/>
  <c r="E141" i="3"/>
  <c r="P140" i="3" l="1"/>
  <c r="O140" i="3"/>
  <c r="N140" i="3"/>
  <c r="M140" i="3"/>
  <c r="L140" i="3"/>
  <c r="F140" i="3"/>
  <c r="E140" i="3"/>
  <c r="O139" i="3"/>
  <c r="N139" i="3"/>
  <c r="M139" i="3"/>
  <c r="F139" i="3"/>
  <c r="E139" i="3"/>
  <c r="O142" i="3"/>
  <c r="N142" i="3"/>
  <c r="M142" i="3"/>
  <c r="F142" i="3"/>
  <c r="E142" i="3"/>
  <c r="D140" i="3" l="1"/>
  <c r="D141" i="3"/>
  <c r="K140" i="3" l="1"/>
  <c r="W140" i="3" s="1"/>
  <c r="P138" i="3"/>
  <c r="L138" i="3"/>
  <c r="P142" i="3"/>
  <c r="L142" i="3"/>
  <c r="D162" i="3" l="1"/>
  <c r="D159" i="3" l="1"/>
  <c r="K162" i="3"/>
  <c r="P155" i="3"/>
  <c r="O155" i="3"/>
  <c r="N155" i="3"/>
  <c r="M155" i="3"/>
  <c r="L155" i="3"/>
  <c r="F155" i="3"/>
  <c r="E155" i="3"/>
  <c r="P106" i="3"/>
  <c r="O106" i="3"/>
  <c r="N106" i="3"/>
  <c r="M106" i="3"/>
  <c r="L106" i="3"/>
  <c r="F106" i="3"/>
  <c r="E106" i="3"/>
  <c r="P94" i="3"/>
  <c r="O94" i="3"/>
  <c r="N94" i="3"/>
  <c r="M94" i="3"/>
  <c r="L94" i="3"/>
  <c r="F94" i="3"/>
  <c r="E94" i="3"/>
  <c r="P92" i="3"/>
  <c r="O92" i="3"/>
  <c r="N92" i="3"/>
  <c r="M92" i="3"/>
  <c r="L92" i="3"/>
  <c r="F92" i="3"/>
  <c r="E92" i="3"/>
  <c r="P83" i="3"/>
  <c r="O83" i="3"/>
  <c r="N83" i="3"/>
  <c r="M83" i="3"/>
  <c r="L83" i="3"/>
  <c r="F83" i="3"/>
  <c r="E83" i="3"/>
  <c r="P81" i="3"/>
  <c r="O81" i="3"/>
  <c r="N81" i="3"/>
  <c r="M81" i="3"/>
  <c r="L81" i="3"/>
  <c r="F81" i="3"/>
  <c r="E81" i="3"/>
  <c r="P77" i="3"/>
  <c r="O77" i="3"/>
  <c r="N77" i="3"/>
  <c r="M77" i="3"/>
  <c r="L77" i="3"/>
  <c r="F77" i="3"/>
  <c r="E77" i="3"/>
  <c r="P67" i="3"/>
  <c r="O67" i="3"/>
  <c r="N67" i="3"/>
  <c r="M67" i="3"/>
  <c r="L67" i="3"/>
  <c r="F67" i="3"/>
  <c r="E67" i="3"/>
  <c r="P66" i="3"/>
  <c r="O66" i="3"/>
  <c r="N66" i="3"/>
  <c r="M66" i="3"/>
  <c r="L66" i="3"/>
  <c r="F66" i="3"/>
  <c r="E66" i="3"/>
  <c r="P64" i="3"/>
  <c r="O64" i="3"/>
  <c r="N64" i="3"/>
  <c r="M64" i="3"/>
  <c r="L64" i="3"/>
  <c r="F64" i="3"/>
  <c r="E64" i="3"/>
  <c r="P62" i="3"/>
  <c r="O62" i="3"/>
  <c r="N62" i="3"/>
  <c r="M62" i="3"/>
  <c r="L62" i="3"/>
  <c r="F62" i="3"/>
  <c r="E62" i="3"/>
  <c r="P60" i="3"/>
  <c r="O60" i="3"/>
  <c r="N60" i="3"/>
  <c r="M60" i="3"/>
  <c r="L60" i="3"/>
  <c r="K60" i="3"/>
  <c r="F60" i="3"/>
  <c r="E60" i="3"/>
  <c r="P58" i="3"/>
  <c r="O58" i="3"/>
  <c r="N58" i="3"/>
  <c r="M58" i="3"/>
  <c r="L58" i="3"/>
  <c r="F58" i="3"/>
  <c r="E58" i="3"/>
  <c r="P57" i="3"/>
  <c r="O57" i="3"/>
  <c r="N57" i="3"/>
  <c r="M57" i="3"/>
  <c r="L57" i="3"/>
  <c r="F57" i="3"/>
  <c r="E57" i="3"/>
  <c r="P56" i="3"/>
  <c r="O56" i="3"/>
  <c r="N56" i="3"/>
  <c r="M56" i="3"/>
  <c r="L56" i="3"/>
  <c r="F56" i="3"/>
  <c r="E56" i="3"/>
  <c r="P47" i="3"/>
  <c r="O47" i="3"/>
  <c r="N47" i="3"/>
  <c r="M47" i="3"/>
  <c r="L47" i="3"/>
  <c r="F47" i="3"/>
  <c r="E47" i="3"/>
  <c r="P41" i="3"/>
  <c r="O41" i="3"/>
  <c r="N41" i="3"/>
  <c r="M41" i="3"/>
  <c r="L41" i="3"/>
  <c r="F41" i="3"/>
  <c r="E41" i="3"/>
  <c r="P37" i="3"/>
  <c r="O37" i="3"/>
  <c r="N37" i="3"/>
  <c r="M37" i="3"/>
  <c r="L37" i="3"/>
  <c r="F37" i="3"/>
  <c r="E37" i="3"/>
  <c r="P36" i="3"/>
  <c r="O36" i="3"/>
  <c r="N36" i="3"/>
  <c r="M36" i="3"/>
  <c r="L36" i="3"/>
  <c r="F36" i="3"/>
  <c r="E36" i="3"/>
  <c r="P33" i="3"/>
  <c r="O33" i="3"/>
  <c r="O23" i="3" s="1"/>
  <c r="N33" i="3"/>
  <c r="M33" i="3"/>
  <c r="M23" i="3" s="1"/>
  <c r="L33" i="3"/>
  <c r="F33" i="3"/>
  <c r="E33" i="3"/>
  <c r="E23" i="3" s="1"/>
  <c r="P32" i="3"/>
  <c r="O32" i="3"/>
  <c r="N32" i="3"/>
  <c r="M32" i="3"/>
  <c r="L32" i="3"/>
  <c r="F32" i="3"/>
  <c r="E32" i="3"/>
  <c r="P31" i="3"/>
  <c r="O31" i="3"/>
  <c r="N31" i="3"/>
  <c r="M31" i="3"/>
  <c r="L31" i="3"/>
  <c r="F31" i="3"/>
  <c r="E31" i="3"/>
  <c r="P30" i="3"/>
  <c r="P21" i="3" s="1"/>
  <c r="O30" i="3"/>
  <c r="O21" i="3" s="1"/>
  <c r="N30" i="3"/>
  <c r="N21" i="3" s="1"/>
  <c r="M30" i="3"/>
  <c r="M21" i="3" s="1"/>
  <c r="L30" i="3"/>
  <c r="L21" i="3" s="1"/>
  <c r="F30" i="3"/>
  <c r="F21" i="3" s="1"/>
  <c r="E30" i="3"/>
  <c r="E21" i="3" s="1"/>
  <c r="P29" i="3"/>
  <c r="O29" i="3"/>
  <c r="N29" i="3"/>
  <c r="M29" i="3"/>
  <c r="L29" i="3"/>
  <c r="F29" i="3"/>
  <c r="E29" i="3"/>
  <c r="P28" i="3"/>
  <c r="O28" i="3"/>
  <c r="N28" i="3"/>
  <c r="M28" i="3"/>
  <c r="L28" i="3"/>
  <c r="F28" i="3"/>
  <c r="E28" i="3"/>
  <c r="P26" i="3"/>
  <c r="P22" i="3" s="1"/>
  <c r="O26" i="3"/>
  <c r="N26" i="3"/>
  <c r="N22" i="3" s="1"/>
  <c r="M26" i="3"/>
  <c r="M22" i="3" s="1"/>
  <c r="L26" i="3"/>
  <c r="L22" i="3" s="1"/>
  <c r="F26" i="3"/>
  <c r="E26" i="3"/>
  <c r="K159" i="3" l="1"/>
  <c r="W162" i="3"/>
  <c r="D132" i="3"/>
  <c r="O22" i="3"/>
  <c r="E19" i="3"/>
  <c r="E199" i="3" s="1"/>
  <c r="M19" i="3"/>
  <c r="M199" i="3" s="1"/>
  <c r="O19" i="3"/>
  <c r="O199" i="3" s="1"/>
  <c r="F19" i="3"/>
  <c r="F199" i="3" s="1"/>
  <c r="L19" i="3"/>
  <c r="L199" i="3" s="1"/>
  <c r="N19" i="3"/>
  <c r="N199" i="3" s="1"/>
  <c r="P19" i="3"/>
  <c r="P199" i="3" s="1"/>
  <c r="K29" i="3"/>
  <c r="E18" i="3"/>
  <c r="M18" i="3"/>
  <c r="O18" i="3"/>
  <c r="F18" i="3"/>
  <c r="L18" i="3"/>
  <c r="N18" i="3"/>
  <c r="P18" i="3"/>
  <c r="F20" i="3"/>
  <c r="E20" i="3"/>
  <c r="M20" i="3"/>
  <c r="O20" i="3"/>
  <c r="F22" i="3"/>
  <c r="E22" i="3"/>
  <c r="K28" i="3"/>
  <c r="K30" i="3"/>
  <c r="K31" i="3"/>
  <c r="W31" i="3" s="1"/>
  <c r="L20" i="3"/>
  <c r="N20" i="3"/>
  <c r="P20" i="3"/>
  <c r="F23" i="3"/>
  <c r="L23" i="3"/>
  <c r="N23" i="3"/>
  <c r="P23" i="3"/>
  <c r="D28" i="3"/>
  <c r="J28" i="3" s="1"/>
  <c r="D29" i="3"/>
  <c r="J29" i="3" s="1"/>
  <c r="D30" i="3"/>
  <c r="D31" i="3"/>
  <c r="J31" i="3" s="1"/>
  <c r="K21" i="3" l="1"/>
  <c r="W21" i="3" s="1"/>
  <c r="W30" i="3"/>
  <c r="D21" i="3"/>
  <c r="J21" i="3" s="1"/>
  <c r="J30" i="3"/>
  <c r="D201" i="3"/>
  <c r="K132" i="3"/>
  <c r="W159" i="3"/>
  <c r="K19" i="3"/>
  <c r="D19" i="3"/>
  <c r="K199" i="3" l="1"/>
  <c r="K201" i="3"/>
  <c r="W132" i="3"/>
  <c r="D199" i="3"/>
  <c r="J19" i="3"/>
  <c r="K57" i="3"/>
  <c r="K56" i="3"/>
  <c r="D56" i="3"/>
  <c r="J56" i="3" s="1"/>
  <c r="K62" i="3"/>
  <c r="D62" i="3"/>
  <c r="J62" i="3" s="1"/>
  <c r="W201" i="3" l="1"/>
  <c r="J199" i="3"/>
  <c r="D60" i="3"/>
  <c r="J60" i="3" s="1"/>
  <c r="K58" i="3"/>
  <c r="D58" i="3"/>
  <c r="J58" i="3" s="1"/>
  <c r="D57" i="3" l="1"/>
  <c r="J57" i="3" s="1"/>
  <c r="P150" i="3"/>
  <c r="P131" i="3" s="1"/>
  <c r="O150" i="3"/>
  <c r="O131" i="3" s="1"/>
  <c r="N150" i="3"/>
  <c r="N131" i="3" s="1"/>
  <c r="M150" i="3"/>
  <c r="M131" i="3" s="1"/>
  <c r="L150" i="3"/>
  <c r="L131" i="3" s="1"/>
  <c r="F150" i="3"/>
  <c r="F131" i="3" s="1"/>
  <c r="E150" i="3"/>
  <c r="E131" i="3" s="1"/>
  <c r="P136" i="3"/>
  <c r="P130" i="3" s="1"/>
  <c r="O136" i="3"/>
  <c r="O130" i="3" s="1"/>
  <c r="N136" i="3"/>
  <c r="N130" i="3" s="1"/>
  <c r="M136" i="3"/>
  <c r="M130" i="3" s="1"/>
  <c r="L136" i="3"/>
  <c r="L130" i="3" s="1"/>
  <c r="F136" i="3"/>
  <c r="F130" i="3" s="1"/>
  <c r="E136" i="3"/>
  <c r="E130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P52" i="3"/>
  <c r="O52" i="3"/>
  <c r="N52" i="3"/>
  <c r="M52" i="3"/>
  <c r="L52" i="3"/>
  <c r="F52" i="3"/>
  <c r="E52" i="3"/>
  <c r="F51" i="3"/>
  <c r="E51" i="3"/>
  <c r="E198" i="3" l="1"/>
  <c r="F198" i="3"/>
  <c r="E71" i="3"/>
  <c r="O71" i="3"/>
  <c r="M71" i="3"/>
  <c r="M51" i="3"/>
  <c r="M198" i="3" s="1"/>
  <c r="O51" i="3"/>
  <c r="O198" i="3" s="1"/>
  <c r="F71" i="3"/>
  <c r="L71" i="3"/>
  <c r="N71" i="3"/>
  <c r="P71" i="3"/>
  <c r="L51" i="3"/>
  <c r="L198" i="3" s="1"/>
  <c r="N51" i="3"/>
  <c r="N198" i="3" s="1"/>
  <c r="P51" i="3"/>
  <c r="P198" i="3" s="1"/>
  <c r="D155" i="3"/>
  <c r="K106" i="3"/>
  <c r="K94" i="3"/>
  <c r="D94" i="3"/>
  <c r="J94" i="3" s="1"/>
  <c r="K92" i="3"/>
  <c r="D92" i="3"/>
  <c r="J92" i="3" s="1"/>
  <c r="K83" i="3"/>
  <c r="D83" i="3"/>
  <c r="J83" i="3" s="1"/>
  <c r="K81" i="3"/>
  <c r="D81" i="3"/>
  <c r="J81" i="3" s="1"/>
  <c r="K67" i="3"/>
  <c r="D67" i="3"/>
  <c r="J67" i="3" s="1"/>
  <c r="K64" i="3"/>
  <c r="D64" i="3"/>
  <c r="J64" i="3" s="1"/>
  <c r="K37" i="3"/>
  <c r="W37" i="3" s="1"/>
  <c r="D37" i="3"/>
  <c r="J37" i="3" s="1"/>
  <c r="K36" i="3"/>
  <c r="D36" i="3"/>
  <c r="J36" i="3" s="1"/>
  <c r="K147" i="3" l="1"/>
  <c r="W147" i="3" s="1"/>
  <c r="D147" i="3"/>
  <c r="K41" i="3"/>
  <c r="D41" i="3"/>
  <c r="J41" i="3" s="1"/>
  <c r="D77" i="3"/>
  <c r="J77" i="3" s="1"/>
  <c r="D106" i="3"/>
  <c r="J106" i="3" s="1"/>
  <c r="K77" i="3"/>
  <c r="K155" i="3"/>
  <c r="W155" i="3" s="1"/>
  <c r="D32" i="3"/>
  <c r="J32" i="3" s="1"/>
  <c r="D47" i="3"/>
  <c r="D66" i="3"/>
  <c r="J66" i="3" s="1"/>
  <c r="K32" i="3"/>
  <c r="K33" i="3"/>
  <c r="K47" i="3"/>
  <c r="K66" i="3"/>
  <c r="K20" i="3" l="1"/>
  <c r="K18" i="3"/>
  <c r="W18" i="3" s="1"/>
  <c r="W32" i="3"/>
  <c r="D20" i="3"/>
  <c r="J20" i="3" s="1"/>
  <c r="J47" i="3"/>
  <c r="K23" i="3"/>
  <c r="W23" i="3" s="1"/>
  <c r="W33" i="3"/>
  <c r="D18" i="3"/>
  <c r="J18" i="3" s="1"/>
  <c r="D33" i="3"/>
  <c r="D23" i="3" l="1"/>
  <c r="J23" i="3" s="1"/>
  <c r="J33" i="3"/>
  <c r="K26" i="3"/>
  <c r="D26" i="3"/>
  <c r="C174" i="3"/>
  <c r="P177" i="3"/>
  <c r="P174" i="3" s="1"/>
  <c r="P172" i="3" s="1"/>
  <c r="P200" i="3" s="1"/>
  <c r="O177" i="3"/>
  <c r="O174" i="3" s="1"/>
  <c r="O172" i="3" s="1"/>
  <c r="O200" i="3" s="1"/>
  <c r="N177" i="3"/>
  <c r="N174" i="3" s="1"/>
  <c r="N172" i="3" s="1"/>
  <c r="N200" i="3" s="1"/>
  <c r="M177" i="3"/>
  <c r="M174" i="3" s="1"/>
  <c r="M172" i="3" s="1"/>
  <c r="M200" i="3" s="1"/>
  <c r="L177" i="3"/>
  <c r="L174" i="3" s="1"/>
  <c r="L172" i="3" s="1"/>
  <c r="L200" i="3" s="1"/>
  <c r="F177" i="3"/>
  <c r="F174" i="3" s="1"/>
  <c r="F172" i="3" s="1"/>
  <c r="F200" i="3" s="1"/>
  <c r="E177" i="3"/>
  <c r="E174" i="3" s="1"/>
  <c r="E172" i="3" s="1"/>
  <c r="E200" i="3" s="1"/>
  <c r="D50" i="1"/>
  <c r="D22" i="3" l="1"/>
  <c r="J22" i="3" s="1"/>
  <c r="J26" i="3"/>
  <c r="K22" i="3"/>
  <c r="W22" i="3" s="1"/>
  <c r="W26" i="3"/>
  <c r="K177" i="3"/>
  <c r="D177" i="3"/>
  <c r="D174" i="3" l="1"/>
  <c r="J177" i="3"/>
  <c r="K174" i="3"/>
  <c r="K143" i="3"/>
  <c r="W143" i="3" s="1"/>
  <c r="D143" i="3"/>
  <c r="C201" i="1"/>
  <c r="K172" i="3" l="1"/>
  <c r="D172" i="3"/>
  <c r="J172" i="3" s="1"/>
  <c r="J174" i="3"/>
  <c r="P141" i="3"/>
  <c r="L141" i="3"/>
  <c r="D93" i="1"/>
  <c r="C93" i="1"/>
  <c r="E175" i="3" l="1"/>
  <c r="F175" i="3"/>
  <c r="L175" i="3"/>
  <c r="M175" i="3"/>
  <c r="N175" i="3"/>
  <c r="O175" i="3"/>
  <c r="P175" i="3"/>
  <c r="C212" i="1"/>
  <c r="D212" i="1"/>
  <c r="B212" i="1"/>
  <c r="E179" i="3" l="1"/>
  <c r="F179" i="3"/>
  <c r="L179" i="3"/>
  <c r="M179" i="3"/>
  <c r="N179" i="3"/>
  <c r="O179" i="3"/>
  <c r="P179" i="3"/>
  <c r="C213" i="1"/>
  <c r="D213" i="1"/>
  <c r="B213" i="1"/>
  <c r="E152" i="3" l="1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D153" i="3"/>
  <c r="J153" i="3" s="1"/>
  <c r="K152" i="3"/>
  <c r="K153" i="3"/>
  <c r="C40" i="1"/>
  <c r="D40" i="1"/>
  <c r="D41" i="1"/>
  <c r="B41" i="1"/>
  <c r="B40" i="1"/>
  <c r="D152" i="3" l="1"/>
  <c r="J152" i="3" s="1"/>
  <c r="P139" i="3" l="1"/>
  <c r="L139" i="3" l="1"/>
  <c r="E154" i="3" l="1"/>
  <c r="F154" i="3"/>
  <c r="L154" i="3"/>
  <c r="M154" i="3"/>
  <c r="N154" i="3"/>
  <c r="O154" i="3"/>
  <c r="P154" i="3"/>
  <c r="K154" i="3"/>
  <c r="W154" i="3" s="1"/>
  <c r="D206" i="1"/>
  <c r="B206" i="1"/>
  <c r="D154" i="3" l="1"/>
  <c r="P144" i="3"/>
  <c r="O144" i="3"/>
  <c r="N144" i="3"/>
  <c r="M144" i="3"/>
  <c r="L144" i="3"/>
  <c r="F144" i="3"/>
  <c r="E144" i="3"/>
  <c r="D127" i="1"/>
  <c r="C127" i="1"/>
  <c r="B127" i="1"/>
  <c r="D231" i="1"/>
  <c r="C231" i="1"/>
  <c r="B231" i="1"/>
  <c r="D202" i="1"/>
  <c r="C202" i="1"/>
  <c r="B202" i="1"/>
  <c r="D144" i="3" l="1"/>
  <c r="K144" i="3" l="1"/>
  <c r="W144" i="3" s="1"/>
  <c r="P167" i="3" l="1"/>
  <c r="O167" i="3"/>
  <c r="N167" i="3"/>
  <c r="L167" i="3"/>
  <c r="F167" i="3"/>
  <c r="E167" i="3"/>
  <c r="L146" i="3" l="1"/>
  <c r="P146" i="3"/>
  <c r="M167" i="3"/>
  <c r="D196" i="3"/>
  <c r="J196" i="3" s="1"/>
  <c r="K196" i="3"/>
  <c r="W196" i="3" s="1"/>
  <c r="K146" i="3" l="1"/>
  <c r="W146" i="3" s="1"/>
  <c r="D146" i="3"/>
  <c r="E14" i="3" l="1"/>
  <c r="P170" i="3"/>
  <c r="P169" i="3" s="1"/>
  <c r="O170" i="3"/>
  <c r="O169" i="3" s="1"/>
  <c r="N170" i="3"/>
  <c r="N169" i="3" s="1"/>
  <c r="M170" i="3"/>
  <c r="M169" i="3" s="1"/>
  <c r="L170" i="3"/>
  <c r="L169" i="3" s="1"/>
  <c r="F170" i="3"/>
  <c r="F169" i="3" s="1"/>
  <c r="E170" i="3"/>
  <c r="E169" i="3" s="1"/>
  <c r="K170" i="3"/>
  <c r="D170" i="3"/>
  <c r="D169" i="3" l="1"/>
  <c r="K169" i="3"/>
  <c r="W169" i="3" s="1"/>
  <c r="W170" i="3"/>
  <c r="D141" i="1"/>
  <c r="D228" i="1" l="1"/>
  <c r="B228" i="1"/>
  <c r="K141" i="3"/>
  <c r="W141" i="3" s="1"/>
  <c r="D169" i="1" l="1"/>
  <c r="E168" i="3"/>
  <c r="F168" i="3"/>
  <c r="L168" i="3"/>
  <c r="M168" i="3"/>
  <c r="N168" i="3"/>
  <c r="O168" i="3"/>
  <c r="P168" i="3"/>
  <c r="E128" i="3"/>
  <c r="F128" i="3"/>
  <c r="L128" i="3"/>
  <c r="M128" i="3"/>
  <c r="N128" i="3"/>
  <c r="O128" i="3"/>
  <c r="P128" i="3"/>
  <c r="P195" i="3" l="1"/>
  <c r="L195" i="3"/>
  <c r="D215" i="1" l="1"/>
  <c r="E182" i="3" l="1"/>
  <c r="F182" i="3"/>
  <c r="L182" i="3"/>
  <c r="M182" i="3"/>
  <c r="N182" i="3"/>
  <c r="O182" i="3"/>
  <c r="P182" i="3"/>
  <c r="C185" i="1"/>
  <c r="D185" i="1"/>
  <c r="B185" i="1"/>
  <c r="E15" i="3" l="1"/>
  <c r="E13" i="3" s="1"/>
  <c r="F15" i="3"/>
  <c r="F13" i="3" s="1"/>
  <c r="L15" i="3"/>
  <c r="L13" i="3" s="1"/>
  <c r="M15" i="3"/>
  <c r="M13" i="3" s="1"/>
  <c r="N15" i="3"/>
  <c r="N13" i="3" s="1"/>
  <c r="O15" i="3"/>
  <c r="O13" i="3" s="1"/>
  <c r="P15" i="3"/>
  <c r="P13" i="3" s="1"/>
  <c r="E25" i="3"/>
  <c r="F25" i="3"/>
  <c r="M25" i="3"/>
  <c r="N25" i="3"/>
  <c r="O25" i="3"/>
  <c r="P25" i="3"/>
  <c r="E27" i="3"/>
  <c r="F27" i="3"/>
  <c r="M27" i="3"/>
  <c r="N27" i="3"/>
  <c r="O27" i="3"/>
  <c r="E34" i="3"/>
  <c r="F34" i="3"/>
  <c r="L34" i="3"/>
  <c r="M34" i="3"/>
  <c r="N34" i="3"/>
  <c r="O34" i="3"/>
  <c r="P34" i="3"/>
  <c r="E38" i="3"/>
  <c r="F38" i="3"/>
  <c r="L38" i="3"/>
  <c r="M38" i="3"/>
  <c r="N38" i="3"/>
  <c r="O38" i="3"/>
  <c r="P38" i="3"/>
  <c r="E39" i="3"/>
  <c r="F39" i="3"/>
  <c r="L39" i="3"/>
  <c r="M39" i="3"/>
  <c r="N39" i="3"/>
  <c r="O39" i="3"/>
  <c r="E40" i="3"/>
  <c r="F40" i="3"/>
  <c r="L40" i="3"/>
  <c r="M40" i="3"/>
  <c r="N40" i="3"/>
  <c r="O40" i="3"/>
  <c r="P40" i="3"/>
  <c r="E43" i="3"/>
  <c r="F43" i="3"/>
  <c r="L43" i="3"/>
  <c r="M43" i="3"/>
  <c r="N43" i="3"/>
  <c r="O43" i="3"/>
  <c r="P43" i="3"/>
  <c r="E44" i="3"/>
  <c r="F44" i="3"/>
  <c r="L44" i="3"/>
  <c r="M44" i="3"/>
  <c r="N44" i="3"/>
  <c r="O44" i="3"/>
  <c r="P44" i="3"/>
  <c r="E45" i="3"/>
  <c r="F45" i="3"/>
  <c r="L45" i="3"/>
  <c r="M45" i="3"/>
  <c r="N45" i="3"/>
  <c r="O45" i="3"/>
  <c r="P45" i="3"/>
  <c r="E46" i="3"/>
  <c r="F46" i="3"/>
  <c r="L46" i="3"/>
  <c r="M46" i="3"/>
  <c r="N46" i="3"/>
  <c r="O46" i="3"/>
  <c r="P46" i="3"/>
  <c r="E55" i="3"/>
  <c r="F55" i="3"/>
  <c r="L55" i="3"/>
  <c r="M55" i="3"/>
  <c r="N55" i="3"/>
  <c r="O55" i="3"/>
  <c r="P55" i="3"/>
  <c r="E59" i="3"/>
  <c r="F59" i="3"/>
  <c r="L59" i="3"/>
  <c r="M59" i="3"/>
  <c r="N59" i="3"/>
  <c r="O59" i="3"/>
  <c r="P59" i="3"/>
  <c r="E61" i="3"/>
  <c r="F61" i="3"/>
  <c r="L61" i="3"/>
  <c r="M61" i="3"/>
  <c r="N61" i="3"/>
  <c r="O61" i="3"/>
  <c r="P61" i="3"/>
  <c r="E63" i="3"/>
  <c r="F63" i="3"/>
  <c r="L63" i="3"/>
  <c r="M63" i="3"/>
  <c r="N63" i="3"/>
  <c r="O63" i="3"/>
  <c r="P63" i="3"/>
  <c r="E65" i="3"/>
  <c r="F65" i="3"/>
  <c r="L65" i="3"/>
  <c r="M65" i="3"/>
  <c r="N65" i="3"/>
  <c r="O65" i="3"/>
  <c r="P65" i="3"/>
  <c r="E68" i="3"/>
  <c r="F68" i="3"/>
  <c r="L68" i="3"/>
  <c r="M68" i="3"/>
  <c r="N68" i="3"/>
  <c r="O68" i="3"/>
  <c r="P68" i="3"/>
  <c r="E69" i="3"/>
  <c r="F69" i="3"/>
  <c r="L69" i="3"/>
  <c r="M69" i="3"/>
  <c r="N69" i="3"/>
  <c r="O69" i="3"/>
  <c r="P69" i="3"/>
  <c r="E74" i="3"/>
  <c r="F74" i="3"/>
  <c r="M74" i="3"/>
  <c r="N74" i="3"/>
  <c r="O74" i="3"/>
  <c r="E75" i="3"/>
  <c r="F75" i="3"/>
  <c r="L75" i="3"/>
  <c r="M75" i="3"/>
  <c r="N75" i="3"/>
  <c r="O75" i="3"/>
  <c r="P75" i="3"/>
  <c r="E76" i="3"/>
  <c r="F76" i="3"/>
  <c r="L76" i="3"/>
  <c r="M76" i="3"/>
  <c r="N76" i="3"/>
  <c r="O76" i="3"/>
  <c r="P76" i="3"/>
  <c r="E78" i="3"/>
  <c r="F78" i="3"/>
  <c r="L78" i="3"/>
  <c r="M78" i="3"/>
  <c r="N78" i="3"/>
  <c r="O78" i="3"/>
  <c r="P78" i="3"/>
  <c r="E79" i="3"/>
  <c r="F79" i="3"/>
  <c r="L79" i="3"/>
  <c r="M79" i="3"/>
  <c r="N79" i="3"/>
  <c r="O79" i="3"/>
  <c r="P79" i="3"/>
  <c r="E80" i="3"/>
  <c r="F80" i="3"/>
  <c r="L80" i="3"/>
  <c r="M80" i="3"/>
  <c r="N80" i="3"/>
  <c r="O80" i="3"/>
  <c r="P80" i="3"/>
  <c r="E82" i="3"/>
  <c r="F82" i="3"/>
  <c r="L82" i="3"/>
  <c r="M82" i="3"/>
  <c r="N82" i="3"/>
  <c r="O82" i="3"/>
  <c r="P82" i="3"/>
  <c r="E84" i="3"/>
  <c r="F84" i="3"/>
  <c r="L84" i="3"/>
  <c r="M84" i="3"/>
  <c r="N84" i="3"/>
  <c r="O84" i="3"/>
  <c r="P84" i="3"/>
  <c r="E85" i="3"/>
  <c r="F85" i="3"/>
  <c r="L85" i="3"/>
  <c r="M85" i="3"/>
  <c r="N85" i="3"/>
  <c r="O85" i="3"/>
  <c r="P85" i="3"/>
  <c r="E86" i="3"/>
  <c r="F86" i="3"/>
  <c r="L86" i="3"/>
  <c r="M86" i="3"/>
  <c r="N86" i="3"/>
  <c r="O86" i="3"/>
  <c r="P86" i="3"/>
  <c r="E87" i="3"/>
  <c r="F87" i="3"/>
  <c r="L87" i="3"/>
  <c r="M87" i="3"/>
  <c r="N87" i="3"/>
  <c r="O87" i="3"/>
  <c r="P87" i="3"/>
  <c r="E88" i="3"/>
  <c r="F88" i="3"/>
  <c r="L88" i="3"/>
  <c r="M88" i="3"/>
  <c r="N88" i="3"/>
  <c r="O88" i="3"/>
  <c r="P88" i="3"/>
  <c r="E89" i="3"/>
  <c r="F89" i="3"/>
  <c r="L89" i="3"/>
  <c r="M89" i="3"/>
  <c r="N89" i="3"/>
  <c r="O89" i="3"/>
  <c r="P89" i="3"/>
  <c r="E90" i="3"/>
  <c r="F90" i="3"/>
  <c r="L90" i="3"/>
  <c r="M90" i="3"/>
  <c r="N90" i="3"/>
  <c r="O90" i="3"/>
  <c r="P90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6" i="3"/>
  <c r="F96" i="3"/>
  <c r="L96" i="3"/>
  <c r="M96" i="3"/>
  <c r="N96" i="3"/>
  <c r="O96" i="3"/>
  <c r="P96" i="3"/>
  <c r="E97" i="3"/>
  <c r="F97" i="3"/>
  <c r="L97" i="3"/>
  <c r="M97" i="3"/>
  <c r="N97" i="3"/>
  <c r="O97" i="3"/>
  <c r="P97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4" i="3"/>
  <c r="F104" i="3"/>
  <c r="L104" i="3"/>
  <c r="M104" i="3"/>
  <c r="N104" i="3"/>
  <c r="O104" i="3"/>
  <c r="P104" i="3"/>
  <c r="E105" i="3"/>
  <c r="F105" i="3"/>
  <c r="L105" i="3"/>
  <c r="M105" i="3"/>
  <c r="N105" i="3"/>
  <c r="O105" i="3"/>
  <c r="P105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3" i="3"/>
  <c r="F113" i="3"/>
  <c r="L113" i="3"/>
  <c r="M113" i="3"/>
  <c r="N113" i="3"/>
  <c r="O113" i="3"/>
  <c r="P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5" i="3"/>
  <c r="F125" i="3"/>
  <c r="L125" i="3"/>
  <c r="M125" i="3"/>
  <c r="N125" i="3"/>
  <c r="O125" i="3"/>
  <c r="P125" i="3"/>
  <c r="E127" i="3"/>
  <c r="F127" i="3"/>
  <c r="L127" i="3"/>
  <c r="M127" i="3"/>
  <c r="N127" i="3"/>
  <c r="O127" i="3"/>
  <c r="P127" i="3"/>
  <c r="E134" i="3"/>
  <c r="E133" i="3" s="1"/>
  <c r="F134" i="3"/>
  <c r="F133" i="3" s="1"/>
  <c r="L134" i="3"/>
  <c r="L133" i="3" s="1"/>
  <c r="M134" i="3"/>
  <c r="M133" i="3" s="1"/>
  <c r="N134" i="3"/>
  <c r="N133" i="3" s="1"/>
  <c r="O134" i="3"/>
  <c r="O133" i="3" s="1"/>
  <c r="P134" i="3"/>
  <c r="P133" i="3" s="1"/>
  <c r="E137" i="3"/>
  <c r="F137" i="3"/>
  <c r="L137" i="3"/>
  <c r="M137" i="3"/>
  <c r="N137" i="3"/>
  <c r="O137" i="3"/>
  <c r="P137" i="3"/>
  <c r="E145" i="3"/>
  <c r="F145" i="3"/>
  <c r="L145" i="3"/>
  <c r="M145" i="3"/>
  <c r="N145" i="3"/>
  <c r="O145" i="3"/>
  <c r="P145" i="3"/>
  <c r="E151" i="3"/>
  <c r="E149" i="3" s="1"/>
  <c r="F151" i="3"/>
  <c r="F149" i="3" s="1"/>
  <c r="L151" i="3"/>
  <c r="L149" i="3" s="1"/>
  <c r="M151" i="3"/>
  <c r="M149" i="3" s="1"/>
  <c r="N151" i="3"/>
  <c r="N149" i="3" s="1"/>
  <c r="O151" i="3"/>
  <c r="O149" i="3" s="1"/>
  <c r="P151" i="3"/>
  <c r="P149" i="3" s="1"/>
  <c r="E156" i="3"/>
  <c r="F156" i="3"/>
  <c r="L156" i="3"/>
  <c r="M156" i="3"/>
  <c r="N156" i="3"/>
  <c r="O156" i="3"/>
  <c r="P156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66" i="3"/>
  <c r="F166" i="3"/>
  <c r="L166" i="3"/>
  <c r="M166" i="3"/>
  <c r="N166" i="3"/>
  <c r="O166" i="3"/>
  <c r="P166" i="3"/>
  <c r="E176" i="3"/>
  <c r="F176" i="3"/>
  <c r="L176" i="3"/>
  <c r="M176" i="3"/>
  <c r="N176" i="3"/>
  <c r="O176" i="3"/>
  <c r="P176" i="3"/>
  <c r="E178" i="3"/>
  <c r="F178" i="3"/>
  <c r="L178" i="3"/>
  <c r="M178" i="3"/>
  <c r="N178" i="3"/>
  <c r="O178" i="3"/>
  <c r="P178" i="3"/>
  <c r="E181" i="3"/>
  <c r="E180" i="3" s="1"/>
  <c r="F181" i="3"/>
  <c r="L181" i="3"/>
  <c r="M181" i="3"/>
  <c r="M180" i="3" s="1"/>
  <c r="N181" i="3"/>
  <c r="O181" i="3"/>
  <c r="O180" i="3" s="1"/>
  <c r="P181" i="3"/>
  <c r="E184" i="3"/>
  <c r="E183" i="3" s="1"/>
  <c r="F184" i="3"/>
  <c r="F183" i="3" s="1"/>
  <c r="L184" i="3"/>
  <c r="L183" i="3" s="1"/>
  <c r="M184" i="3"/>
  <c r="M183" i="3" s="1"/>
  <c r="N184" i="3"/>
  <c r="N183" i="3" s="1"/>
  <c r="O184" i="3"/>
  <c r="O183" i="3" s="1"/>
  <c r="P184" i="3"/>
  <c r="P183" i="3" s="1"/>
  <c r="E185" i="3"/>
  <c r="F185" i="3"/>
  <c r="L185" i="3"/>
  <c r="M185" i="3"/>
  <c r="N185" i="3"/>
  <c r="O185" i="3"/>
  <c r="P185" i="3"/>
  <c r="D186" i="3"/>
  <c r="J186" i="3" s="1"/>
  <c r="E186" i="3"/>
  <c r="F186" i="3"/>
  <c r="L186" i="3"/>
  <c r="M186" i="3"/>
  <c r="N186" i="3"/>
  <c r="O186" i="3"/>
  <c r="P186" i="3"/>
  <c r="E189" i="3"/>
  <c r="E188" i="3" s="1"/>
  <c r="F189" i="3"/>
  <c r="F188" i="3" s="1"/>
  <c r="L189" i="3"/>
  <c r="L188" i="3" s="1"/>
  <c r="M189" i="3"/>
  <c r="M188" i="3" s="1"/>
  <c r="N189" i="3"/>
  <c r="N188" i="3" s="1"/>
  <c r="O189" i="3"/>
  <c r="O188" i="3" s="1"/>
  <c r="P189" i="3"/>
  <c r="P188" i="3" s="1"/>
  <c r="E194" i="3"/>
  <c r="F194" i="3"/>
  <c r="L194" i="3"/>
  <c r="M194" i="3"/>
  <c r="N194" i="3"/>
  <c r="O194" i="3"/>
  <c r="P194" i="3"/>
  <c r="K181" i="3"/>
  <c r="K185" i="3"/>
  <c r="K186" i="3"/>
  <c r="K189" i="3"/>
  <c r="K134" i="3"/>
  <c r="K163" i="3"/>
  <c r="W163" i="3" s="1"/>
  <c r="K164" i="3"/>
  <c r="W164" i="3" s="1"/>
  <c r="K127" i="3"/>
  <c r="W127" i="3" s="1"/>
  <c r="K138" i="3"/>
  <c r="W138" i="3" s="1"/>
  <c r="K139" i="3"/>
  <c r="W139" i="3" s="1"/>
  <c r="K121" i="3"/>
  <c r="W121" i="3" s="1"/>
  <c r="K122" i="3"/>
  <c r="W122" i="3" s="1"/>
  <c r="K123" i="3"/>
  <c r="K145" i="3"/>
  <c r="W145" i="3" s="1"/>
  <c r="K108" i="3"/>
  <c r="W108" i="3" s="1"/>
  <c r="K85" i="3"/>
  <c r="W85" i="3" s="1"/>
  <c r="K86" i="3"/>
  <c r="K78" i="3"/>
  <c r="K80" i="3"/>
  <c r="K82" i="3"/>
  <c r="K84" i="3"/>
  <c r="W84" i="3" s="1"/>
  <c r="K90" i="3"/>
  <c r="K91" i="3"/>
  <c r="K93" i="3"/>
  <c r="K95" i="3"/>
  <c r="K96" i="3"/>
  <c r="K97" i="3"/>
  <c r="K98" i="3"/>
  <c r="K61" i="3"/>
  <c r="K63" i="3"/>
  <c r="K65" i="3"/>
  <c r="K68" i="3"/>
  <c r="K69" i="3"/>
  <c r="W69" i="3" s="1"/>
  <c r="K43" i="3"/>
  <c r="K44" i="3"/>
  <c r="W44" i="3" s="1"/>
  <c r="K45" i="3"/>
  <c r="K87" i="3"/>
  <c r="K88" i="3"/>
  <c r="K113" i="3"/>
  <c r="K114" i="3"/>
  <c r="K116" i="3"/>
  <c r="W116" i="3" s="1"/>
  <c r="K117" i="3"/>
  <c r="W117" i="3" s="1"/>
  <c r="K118" i="3"/>
  <c r="W118" i="3" s="1"/>
  <c r="K151" i="3"/>
  <c r="K166" i="3"/>
  <c r="K175" i="3"/>
  <c r="W175" i="3" s="1"/>
  <c r="K176" i="3"/>
  <c r="W176" i="3" s="1"/>
  <c r="K184" i="3"/>
  <c r="K133" i="3" l="1"/>
  <c r="K183" i="3"/>
  <c r="K149" i="3"/>
  <c r="W149" i="3" s="1"/>
  <c r="K188" i="3"/>
  <c r="O119" i="3"/>
  <c r="M119" i="3"/>
  <c r="E119" i="3"/>
  <c r="N119" i="3"/>
  <c r="F119" i="3"/>
  <c r="P119" i="3"/>
  <c r="L119" i="3"/>
  <c r="K195" i="3"/>
  <c r="N187" i="3"/>
  <c r="O135" i="3"/>
  <c r="M135" i="3"/>
  <c r="E135" i="3"/>
  <c r="P187" i="3"/>
  <c r="P135" i="3"/>
  <c r="N135" i="3"/>
  <c r="L135" i="3"/>
  <c r="F135" i="3"/>
  <c r="K14" i="3"/>
  <c r="W14" i="3" s="1"/>
  <c r="L187" i="3"/>
  <c r="F187" i="3"/>
  <c r="N17" i="3"/>
  <c r="E17" i="3"/>
  <c r="O17" i="3"/>
  <c r="M17" i="3"/>
  <c r="F17" i="3"/>
  <c r="K157" i="3"/>
  <c r="O70" i="3"/>
  <c r="M70" i="3"/>
  <c r="F70" i="3"/>
  <c r="N70" i="3"/>
  <c r="E70" i="3"/>
  <c r="O187" i="3"/>
  <c r="M187" i="3"/>
  <c r="E187" i="3"/>
  <c r="K142" i="3"/>
  <c r="W142" i="3" s="1"/>
  <c r="K46" i="3"/>
  <c r="K55" i="3"/>
  <c r="W55" i="3" s="1"/>
  <c r="K75" i="3"/>
  <c r="K59" i="3"/>
  <c r="W59" i="3" s="1"/>
  <c r="K38" i="3"/>
  <c r="W38" i="3" s="1"/>
  <c r="K34" i="3"/>
  <c r="W34" i="3" s="1"/>
  <c r="K25" i="3"/>
  <c r="W25" i="3" s="1"/>
  <c r="K40" i="3"/>
  <c r="W40" i="3" s="1"/>
  <c r="K179" i="3"/>
  <c r="K124" i="3"/>
  <c r="W124" i="3" s="1"/>
  <c r="K15" i="3"/>
  <c r="K120" i="3"/>
  <c r="W120" i="3" s="1"/>
  <c r="K128" i="3"/>
  <c r="W128" i="3" s="1"/>
  <c r="K168" i="3"/>
  <c r="M158" i="3"/>
  <c r="P50" i="3"/>
  <c r="N50" i="3"/>
  <c r="L50" i="3"/>
  <c r="F50" i="3"/>
  <c r="O50" i="3"/>
  <c r="M50" i="3"/>
  <c r="E50" i="3"/>
  <c r="K111" i="3"/>
  <c r="K109" i="3"/>
  <c r="W109" i="3" s="1"/>
  <c r="K165" i="3"/>
  <c r="W165" i="3" s="1"/>
  <c r="K110" i="3"/>
  <c r="W110" i="3" s="1"/>
  <c r="K137" i="3"/>
  <c r="W137" i="3" s="1"/>
  <c r="N173" i="3"/>
  <c r="L173" i="3"/>
  <c r="F173" i="3"/>
  <c r="K105" i="3"/>
  <c r="W105" i="3" s="1"/>
  <c r="K76" i="3"/>
  <c r="K182" i="3"/>
  <c r="K160" i="3"/>
  <c r="K115" i="3"/>
  <c r="K89" i="3"/>
  <c r="K99" i="3"/>
  <c r="P161" i="3"/>
  <c r="P158" i="3" s="1"/>
  <c r="P173" i="3"/>
  <c r="O173" i="3"/>
  <c r="O171" i="3" s="1"/>
  <c r="M173" i="3"/>
  <c r="M171" i="3" s="1"/>
  <c r="E173" i="3"/>
  <c r="E171" i="3" s="1"/>
  <c r="K125" i="3"/>
  <c r="W125" i="3" s="1"/>
  <c r="K173" i="3"/>
  <c r="W173" i="3" s="1"/>
  <c r="O112" i="3"/>
  <c r="E112" i="3"/>
  <c r="K104" i="3"/>
  <c r="W104" i="3" s="1"/>
  <c r="K79" i="3"/>
  <c r="P180" i="3"/>
  <c r="N180" i="3"/>
  <c r="L180" i="3"/>
  <c r="F180" i="3"/>
  <c r="O158" i="3"/>
  <c r="E158" i="3"/>
  <c r="M112" i="3"/>
  <c r="N107" i="3"/>
  <c r="N158" i="3"/>
  <c r="F158" i="3"/>
  <c r="P107" i="3"/>
  <c r="L107" i="3"/>
  <c r="F107" i="3"/>
  <c r="O107" i="3"/>
  <c r="M107" i="3"/>
  <c r="E107" i="3"/>
  <c r="P112" i="3"/>
  <c r="N112" i="3"/>
  <c r="L112" i="3"/>
  <c r="F112" i="3"/>
  <c r="K112" i="3" l="1"/>
  <c r="W112" i="3" s="1"/>
  <c r="W115" i="3"/>
  <c r="K180" i="3"/>
  <c r="W180" i="3" s="1"/>
  <c r="W182" i="3"/>
  <c r="K178" i="3"/>
  <c r="K156" i="3"/>
  <c r="W156" i="3" s="1"/>
  <c r="W157" i="3"/>
  <c r="K194" i="3"/>
  <c r="W195" i="3"/>
  <c r="K119" i="3"/>
  <c r="W119" i="3" s="1"/>
  <c r="K13" i="3"/>
  <c r="W13" i="3" s="1"/>
  <c r="K135" i="3"/>
  <c r="W135" i="3" s="1"/>
  <c r="K50" i="3"/>
  <c r="W50" i="3" s="1"/>
  <c r="K167" i="3"/>
  <c r="W167" i="3" s="1"/>
  <c r="M129" i="3"/>
  <c r="M197" i="3" s="1"/>
  <c r="N272" i="1" s="1"/>
  <c r="O129" i="3"/>
  <c r="O197" i="3" s="1"/>
  <c r="P272" i="1" s="1"/>
  <c r="F129" i="3"/>
  <c r="N129" i="3"/>
  <c r="E129" i="3"/>
  <c r="E197" i="3" s="1"/>
  <c r="F272" i="1" s="1"/>
  <c r="P129" i="3"/>
  <c r="K107" i="3"/>
  <c r="W107" i="3" s="1"/>
  <c r="N171" i="3"/>
  <c r="F171" i="3"/>
  <c r="P171" i="3"/>
  <c r="L171" i="3"/>
  <c r="K171" i="3"/>
  <c r="W171" i="3" s="1"/>
  <c r="D181" i="3"/>
  <c r="J181" i="3" s="1"/>
  <c r="D261" i="1"/>
  <c r="B261" i="1"/>
  <c r="K187" i="3" l="1"/>
  <c r="W187" i="3" s="1"/>
  <c r="W194" i="3"/>
  <c r="F197" i="3"/>
  <c r="G272" i="1" s="1"/>
  <c r="N197" i="3"/>
  <c r="O272" i="1" s="1"/>
  <c r="K161" i="3" l="1"/>
  <c r="K158" i="3" l="1"/>
  <c r="W161" i="3"/>
  <c r="C203" i="1"/>
  <c r="D203" i="1"/>
  <c r="B203" i="1"/>
  <c r="K129" i="3" l="1"/>
  <c r="W129" i="3" s="1"/>
  <c r="W158" i="3"/>
  <c r="D145" i="3"/>
  <c r="L25" i="3" l="1"/>
  <c r="P27" i="3" l="1"/>
  <c r="L27" i="3"/>
  <c r="L17" i="3" s="1"/>
  <c r="K27" i="3" l="1"/>
  <c r="W27" i="3" s="1"/>
  <c r="P39" i="3"/>
  <c r="P17" i="3" s="1"/>
  <c r="D46" i="1"/>
  <c r="D241" i="1"/>
  <c r="D211" i="1"/>
  <c r="C181" i="1"/>
  <c r="D181" i="1"/>
  <c r="B181" i="1"/>
  <c r="D173" i="1"/>
  <c r="D84" i="1"/>
  <c r="D185" i="3"/>
  <c r="J185" i="3" s="1"/>
  <c r="D189" i="3"/>
  <c r="D134" i="3"/>
  <c r="D163" i="3"/>
  <c r="D164" i="3"/>
  <c r="D127" i="3"/>
  <c r="J127" i="3" s="1"/>
  <c r="D138" i="3"/>
  <c r="D139" i="3"/>
  <c r="D120" i="3"/>
  <c r="D122" i="3"/>
  <c r="J122" i="3" s="1"/>
  <c r="D39" i="3"/>
  <c r="J39" i="3" s="1"/>
  <c r="D108" i="3"/>
  <c r="J108" i="3" s="1"/>
  <c r="D85" i="3"/>
  <c r="D86" i="3"/>
  <c r="J86" i="3" s="1"/>
  <c r="D74" i="3"/>
  <c r="J74" i="3" s="1"/>
  <c r="D78" i="3"/>
  <c r="J78" i="3" s="1"/>
  <c r="D80" i="3"/>
  <c r="J80" i="3" s="1"/>
  <c r="D82" i="3"/>
  <c r="J82" i="3" s="1"/>
  <c r="D84" i="3"/>
  <c r="J84" i="3" s="1"/>
  <c r="D90" i="3"/>
  <c r="J90" i="3" s="1"/>
  <c r="D93" i="3"/>
  <c r="J93" i="3" s="1"/>
  <c r="D95" i="3"/>
  <c r="J95" i="3" s="1"/>
  <c r="D96" i="3"/>
  <c r="J96" i="3" s="1"/>
  <c r="D97" i="3"/>
  <c r="J97" i="3" s="1"/>
  <c r="D98" i="3"/>
  <c r="J98" i="3" s="1"/>
  <c r="D61" i="3"/>
  <c r="J61" i="3" s="1"/>
  <c r="D63" i="3"/>
  <c r="J63" i="3" s="1"/>
  <c r="D65" i="3"/>
  <c r="J65" i="3" s="1"/>
  <c r="D68" i="3"/>
  <c r="J68" i="3" s="1"/>
  <c r="D69" i="3"/>
  <c r="J69" i="3" s="1"/>
  <c r="D43" i="3"/>
  <c r="J43" i="3" s="1"/>
  <c r="D44" i="3"/>
  <c r="J44" i="3" s="1"/>
  <c r="D45" i="3"/>
  <c r="J45" i="3" s="1"/>
  <c r="D15" i="3"/>
  <c r="J15" i="3" s="1"/>
  <c r="D87" i="3"/>
  <c r="J87" i="3" s="1"/>
  <c r="D88" i="3"/>
  <c r="J88" i="3" s="1"/>
  <c r="D113" i="3"/>
  <c r="J113" i="3" s="1"/>
  <c r="D114" i="3"/>
  <c r="J114" i="3" s="1"/>
  <c r="D116" i="3"/>
  <c r="J116" i="3" s="1"/>
  <c r="D117" i="3"/>
  <c r="J117" i="3" s="1"/>
  <c r="D118" i="3"/>
  <c r="J118" i="3" s="1"/>
  <c r="D151" i="3"/>
  <c r="D166" i="3"/>
  <c r="J166" i="3" s="1"/>
  <c r="D175" i="3"/>
  <c r="J175" i="3" s="1"/>
  <c r="D176" i="3"/>
  <c r="J176" i="3" s="1"/>
  <c r="D184" i="3"/>
  <c r="D133" i="3" l="1"/>
  <c r="J133" i="3" s="1"/>
  <c r="J134" i="3"/>
  <c r="D183" i="3"/>
  <c r="J183" i="3" s="1"/>
  <c r="J184" i="3"/>
  <c r="D149" i="3"/>
  <c r="J149" i="3" s="1"/>
  <c r="J151" i="3"/>
  <c r="D188" i="3"/>
  <c r="J188" i="3" s="1"/>
  <c r="J189" i="3"/>
  <c r="D195" i="3"/>
  <c r="D157" i="3"/>
  <c r="D14" i="3"/>
  <c r="D142" i="3"/>
  <c r="D46" i="3"/>
  <c r="J46" i="3" s="1"/>
  <c r="D55" i="3"/>
  <c r="J55" i="3" s="1"/>
  <c r="D75" i="3"/>
  <c r="J75" i="3" s="1"/>
  <c r="D59" i="3"/>
  <c r="J59" i="3" s="1"/>
  <c r="D40" i="3"/>
  <c r="J40" i="3" s="1"/>
  <c r="D25" i="3"/>
  <c r="J25" i="3" s="1"/>
  <c r="D38" i="3"/>
  <c r="J38" i="3" s="1"/>
  <c r="D34" i="3"/>
  <c r="J34" i="3" s="1"/>
  <c r="D123" i="3"/>
  <c r="J123" i="3" s="1"/>
  <c r="D179" i="3"/>
  <c r="D124" i="3"/>
  <c r="J124" i="3" s="1"/>
  <c r="D167" i="3"/>
  <c r="D27" i="3"/>
  <c r="J27" i="3" s="1"/>
  <c r="D128" i="3"/>
  <c r="J128" i="3" s="1"/>
  <c r="D168" i="3"/>
  <c r="J168" i="3" s="1"/>
  <c r="D121" i="3"/>
  <c r="J121" i="3" s="1"/>
  <c r="D125" i="3"/>
  <c r="J125" i="3" s="1"/>
  <c r="D165" i="3"/>
  <c r="D91" i="3"/>
  <c r="J91" i="3" s="1"/>
  <c r="D160" i="3"/>
  <c r="J160" i="3" s="1"/>
  <c r="D110" i="3"/>
  <c r="J110" i="3" s="1"/>
  <c r="D161" i="3"/>
  <c r="J161" i="3" s="1"/>
  <c r="D99" i="3"/>
  <c r="J99" i="3" s="1"/>
  <c r="D137" i="3"/>
  <c r="D182" i="3"/>
  <c r="D111" i="3"/>
  <c r="J111" i="3" s="1"/>
  <c r="D109" i="3"/>
  <c r="J109" i="3" s="1"/>
  <c r="K39" i="3"/>
  <c r="D173" i="3"/>
  <c r="J173" i="3" s="1"/>
  <c r="D105" i="3"/>
  <c r="J105" i="3" s="1"/>
  <c r="D115" i="3"/>
  <c r="D89" i="3"/>
  <c r="J89" i="3" s="1"/>
  <c r="D104" i="3"/>
  <c r="J104" i="3" s="1"/>
  <c r="D79" i="3"/>
  <c r="J79" i="3" s="1"/>
  <c r="D76" i="3"/>
  <c r="J76" i="3" s="1"/>
  <c r="L158" i="3"/>
  <c r="L129" i="3" s="1"/>
  <c r="K17" i="3" l="1"/>
  <c r="W17" i="3" s="1"/>
  <c r="W39" i="3"/>
  <c r="D135" i="3"/>
  <c r="J135" i="3" s="1"/>
  <c r="D178" i="3"/>
  <c r="J178" i="3" s="1"/>
  <c r="J179" i="3"/>
  <c r="D156" i="3"/>
  <c r="J156" i="3" s="1"/>
  <c r="J157" i="3"/>
  <c r="D112" i="3"/>
  <c r="J112" i="3" s="1"/>
  <c r="J115" i="3"/>
  <c r="D180" i="3"/>
  <c r="J180" i="3" s="1"/>
  <c r="D13" i="3"/>
  <c r="J13" i="3" s="1"/>
  <c r="J14" i="3"/>
  <c r="D194" i="3"/>
  <c r="J195" i="3"/>
  <c r="D119" i="3"/>
  <c r="J119" i="3" s="1"/>
  <c r="D17" i="3"/>
  <c r="J17" i="3" s="1"/>
  <c r="D70" i="3"/>
  <c r="J70" i="3" s="1"/>
  <c r="D50" i="3"/>
  <c r="J50" i="3" s="1"/>
  <c r="D158" i="3"/>
  <c r="J158" i="3" s="1"/>
  <c r="D171" i="3"/>
  <c r="J171" i="3" s="1"/>
  <c r="D107" i="3"/>
  <c r="J107" i="3" s="1"/>
  <c r="D187" i="3" l="1"/>
  <c r="J187" i="3" s="1"/>
  <c r="J194" i="3"/>
  <c r="D129" i="3"/>
  <c r="D197" i="3" l="1"/>
  <c r="J129" i="3"/>
  <c r="E272" i="1"/>
  <c r="J197" i="3"/>
  <c r="K272" i="1" s="1"/>
  <c r="L74" i="3"/>
  <c r="L70" i="3" s="1"/>
  <c r="P74" i="3"/>
  <c r="P70" i="3" s="1"/>
  <c r="P197" i="3" l="1"/>
  <c r="Q272" i="1" s="1"/>
  <c r="L197" i="3"/>
  <c r="M272" i="1" s="1"/>
  <c r="K74" i="3"/>
  <c r="K70" i="3" l="1"/>
  <c r="W70" i="3" s="1"/>
  <c r="K197" i="3" l="1"/>
  <c r="L272" i="1"/>
  <c r="W197" i="3"/>
  <c r="X272" i="1" s="1"/>
  <c r="C49" i="1"/>
  <c r="C260" i="1" l="1"/>
  <c r="D260" i="1"/>
  <c r="B260" i="1"/>
  <c r="C210" i="1"/>
  <c r="D210" i="1"/>
  <c r="B210" i="1"/>
  <c r="C144" i="1" l="1"/>
  <c r="D144" i="1"/>
  <c r="B144" i="1"/>
  <c r="C28" i="1"/>
  <c r="D28" i="1"/>
  <c r="B28" i="1"/>
  <c r="C91" i="1"/>
  <c r="B91" i="1"/>
  <c r="B121" i="1"/>
  <c r="C121" i="1"/>
  <c r="D121" i="1"/>
  <c r="B152" i="1"/>
  <c r="C152" i="1"/>
  <c r="D152" i="1"/>
  <c r="B154" i="1"/>
  <c r="C154" i="1"/>
  <c r="D154" i="1"/>
  <c r="C148" i="1"/>
  <c r="D148" i="1"/>
  <c r="B148" i="1"/>
  <c r="C241" i="1"/>
  <c r="B241" i="1"/>
  <c r="C240" i="1"/>
  <c r="D240" i="1"/>
  <c r="B240" i="1"/>
  <c r="D125" i="1"/>
  <c r="C125" i="1"/>
  <c r="B125" i="1"/>
  <c r="C124" i="1"/>
  <c r="D124" i="1"/>
  <c r="B124" i="1"/>
  <c r="C46" i="1"/>
  <c r="B46" i="1"/>
  <c r="C169" i="1"/>
  <c r="B169" i="1"/>
  <c r="C165" i="1"/>
  <c r="D165" i="1"/>
  <c r="C166" i="1"/>
  <c r="B166" i="1"/>
  <c r="B165" i="1"/>
  <c r="C160" i="1"/>
  <c r="D160" i="1"/>
  <c r="B160" i="1"/>
  <c r="C159" i="1"/>
  <c r="D159" i="1"/>
  <c r="B159" i="1"/>
  <c r="C158" i="1"/>
  <c r="D158" i="1"/>
  <c r="B158" i="1"/>
  <c r="C157" i="1"/>
  <c r="D157" i="1"/>
  <c r="B157" i="1"/>
  <c r="C156" i="1"/>
  <c r="D156" i="1"/>
  <c r="B156" i="1"/>
  <c r="C151" i="1"/>
  <c r="D151" i="1"/>
  <c r="B151" i="1"/>
  <c r="C150" i="1"/>
  <c r="D150" i="1"/>
  <c r="B150" i="1"/>
  <c r="C146" i="1"/>
  <c r="D146" i="1"/>
  <c r="B146" i="1"/>
  <c r="C145" i="1"/>
  <c r="D145" i="1"/>
  <c r="B145" i="1"/>
  <c r="C142" i="1"/>
  <c r="D142" i="1"/>
  <c r="B142" i="1"/>
  <c r="C141" i="1"/>
  <c r="B141" i="1"/>
  <c r="C140" i="1"/>
  <c r="D140" i="1"/>
  <c r="B140" i="1"/>
  <c r="C130" i="1"/>
  <c r="B130" i="1"/>
  <c r="C119" i="1"/>
  <c r="D119" i="1"/>
  <c r="B119" i="1"/>
  <c r="C117" i="1"/>
  <c r="D117" i="1"/>
  <c r="B117" i="1"/>
  <c r="C115" i="1"/>
  <c r="B115" i="1"/>
  <c r="C111" i="1"/>
  <c r="B111" i="1"/>
  <c r="C97" i="1"/>
  <c r="D97" i="1"/>
  <c r="B97" i="1"/>
  <c r="C96" i="1"/>
  <c r="B96" i="1"/>
  <c r="C92" i="1"/>
  <c r="D92" i="1"/>
  <c r="B92" i="1"/>
  <c r="D90" i="1"/>
  <c r="C90" i="1"/>
  <c r="B90" i="1"/>
  <c r="C84" i="1"/>
  <c r="C85" i="1"/>
  <c r="D85" i="1"/>
  <c r="B85" i="1"/>
  <c r="B84" i="1"/>
  <c r="C83" i="1"/>
  <c r="D83" i="1"/>
  <c r="B83" i="1"/>
  <c r="C80" i="1"/>
  <c r="D80" i="1"/>
  <c r="B80" i="1"/>
  <c r="C79" i="1"/>
  <c r="D79" i="1"/>
  <c r="B79" i="1"/>
  <c r="C75" i="1"/>
  <c r="D75" i="1"/>
  <c r="B75" i="1"/>
  <c r="C68" i="1"/>
  <c r="D68" i="1"/>
  <c r="B68" i="1"/>
  <c r="C66" i="1"/>
  <c r="B66" i="1"/>
  <c r="C53" i="1"/>
  <c r="D53" i="1"/>
  <c r="B53" i="1"/>
  <c r="C52" i="1"/>
  <c r="D52" i="1"/>
  <c r="B52" i="1"/>
  <c r="C51" i="1"/>
  <c r="D51" i="1"/>
  <c r="B51" i="1"/>
  <c r="D49" i="1"/>
  <c r="B49" i="1"/>
  <c r="C48" i="1"/>
  <c r="D48" i="1"/>
  <c r="B48" i="1"/>
  <c r="C47" i="1"/>
  <c r="D47" i="1"/>
  <c r="B47" i="1"/>
  <c r="C45" i="1"/>
  <c r="D45" i="1"/>
  <c r="B45" i="1"/>
  <c r="C44" i="1"/>
  <c r="D44" i="1"/>
  <c r="B44" i="1"/>
  <c r="C43" i="1"/>
  <c r="D43" i="1"/>
  <c r="B43" i="1"/>
  <c r="C42" i="1"/>
  <c r="B42" i="1"/>
  <c r="C39" i="1"/>
  <c r="D39" i="1"/>
  <c r="B39" i="1"/>
  <c r="C26" i="1"/>
  <c r="D26" i="1"/>
  <c r="C27" i="1"/>
  <c r="B27" i="1"/>
  <c r="B26" i="1"/>
  <c r="C29" i="1"/>
  <c r="D29" i="1"/>
  <c r="C30" i="1"/>
  <c r="D30" i="1"/>
  <c r="B30" i="1"/>
  <c r="B29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25" i="1"/>
  <c r="B25" i="1"/>
  <c r="C24" i="1"/>
  <c r="D24" i="1"/>
  <c r="B24" i="1"/>
  <c r="C23" i="1"/>
  <c r="D23" i="1"/>
  <c r="B23" i="1"/>
  <c r="C22" i="1"/>
  <c r="D22" i="1"/>
  <c r="B22" i="1"/>
  <c r="C21" i="1"/>
  <c r="B21" i="1"/>
  <c r="C19" i="1"/>
  <c r="D19" i="1"/>
  <c r="B19" i="1"/>
  <c r="D174" i="1"/>
  <c r="C174" i="1"/>
  <c r="B174" i="1"/>
  <c r="C179" i="1"/>
  <c r="D179" i="1"/>
  <c r="B179" i="1"/>
  <c r="C180" i="1"/>
  <c r="D180" i="1"/>
  <c r="B180" i="1"/>
  <c r="C182" i="1"/>
  <c r="D182" i="1"/>
  <c r="C183" i="1"/>
  <c r="D183" i="1"/>
  <c r="B183" i="1"/>
  <c r="B182" i="1"/>
  <c r="C184" i="1"/>
  <c r="B184" i="1"/>
  <c r="C191" i="1"/>
  <c r="D191" i="1"/>
  <c r="B191" i="1"/>
  <c r="C195" i="1"/>
  <c r="D195" i="1"/>
  <c r="B195" i="1"/>
  <c r="C194" i="1"/>
  <c r="D194" i="1"/>
  <c r="B194" i="1"/>
  <c r="C193" i="1"/>
  <c r="D193" i="1"/>
  <c r="B193" i="1"/>
  <c r="C192" i="1"/>
  <c r="D192" i="1"/>
  <c r="B192" i="1"/>
  <c r="C196" i="1"/>
  <c r="D196" i="1"/>
  <c r="B196" i="1"/>
  <c r="C197" i="1"/>
  <c r="D197" i="1"/>
  <c r="B197" i="1"/>
  <c r="C198" i="1"/>
  <c r="D198" i="1"/>
  <c r="B198" i="1"/>
  <c r="C199" i="1"/>
  <c r="D199" i="1"/>
  <c r="B199" i="1"/>
  <c r="C200" i="1"/>
  <c r="D200" i="1"/>
  <c r="B200" i="1"/>
  <c r="C209" i="1"/>
  <c r="B209" i="1"/>
  <c r="C214" i="1"/>
  <c r="D214" i="1"/>
  <c r="B214" i="1"/>
  <c r="C215" i="1"/>
  <c r="B215" i="1"/>
  <c r="C223" i="1"/>
  <c r="D223" i="1"/>
  <c r="B223" i="1"/>
  <c r="C224" i="1"/>
  <c r="D224" i="1"/>
  <c r="B224" i="1"/>
  <c r="C225" i="1"/>
  <c r="D225" i="1"/>
  <c r="B225" i="1"/>
  <c r="C227" i="1"/>
  <c r="D227" i="1"/>
  <c r="B227" i="1"/>
  <c r="C226" i="1"/>
  <c r="D226" i="1"/>
  <c r="B226" i="1"/>
  <c r="C229" i="1"/>
  <c r="D229" i="1"/>
  <c r="B229" i="1"/>
  <c r="C234" i="1"/>
  <c r="B234" i="1"/>
  <c r="C248" i="1"/>
  <c r="D248" i="1"/>
  <c r="B248" i="1"/>
  <c r="C249" i="1"/>
  <c r="D249" i="1"/>
  <c r="B249" i="1"/>
  <c r="C250" i="1"/>
  <c r="D250" i="1"/>
  <c r="B250" i="1"/>
  <c r="C251" i="1"/>
  <c r="D251" i="1"/>
  <c r="B251" i="1"/>
  <c r="C252" i="1"/>
  <c r="D252" i="1"/>
  <c r="B252" i="1"/>
  <c r="C259" i="1"/>
  <c r="B259" i="1"/>
  <c r="C262" i="1"/>
  <c r="D262" i="1"/>
  <c r="B262" i="1"/>
  <c r="C263" i="1"/>
  <c r="D263" i="1"/>
  <c r="B263" i="1"/>
  <c r="C264" i="1"/>
  <c r="D264" i="1"/>
  <c r="B264" i="1"/>
  <c r="C265" i="1"/>
  <c r="D265" i="1"/>
  <c r="B265" i="1"/>
  <c r="C258" i="1"/>
  <c r="B258" i="1"/>
  <c r="C247" i="1"/>
  <c r="B247" i="1"/>
  <c r="C244" i="1"/>
  <c r="B244" i="1"/>
  <c r="C239" i="1"/>
  <c r="B239" i="1"/>
  <c r="C222" i="1"/>
  <c r="B222" i="1"/>
  <c r="C218" i="1"/>
  <c r="B218" i="1"/>
  <c r="C190" i="1"/>
  <c r="B190" i="1"/>
  <c r="C178" i="1"/>
  <c r="B178" i="1"/>
  <c r="C172" i="1"/>
  <c r="B172" i="1"/>
  <c r="C139" i="1"/>
  <c r="B139" i="1"/>
  <c r="C110" i="1"/>
  <c r="B110" i="1"/>
  <c r="C65" i="1"/>
  <c r="B65" i="1"/>
  <c r="C18" i="1"/>
  <c r="B18" i="1"/>
  <c r="D258" i="1"/>
  <c r="D247" i="1"/>
  <c r="D244" i="1"/>
  <c r="D239" i="1"/>
  <c r="D222" i="1"/>
  <c r="D218" i="1"/>
  <c r="D190" i="1"/>
  <c r="D178" i="1"/>
  <c r="D172" i="1"/>
  <c r="D139" i="1"/>
  <c r="D110" i="1"/>
  <c r="D65" i="1"/>
  <c r="D18" i="1"/>
  <c r="D52" i="3" l="1"/>
  <c r="J52" i="3" s="1"/>
  <c r="K52" i="3"/>
  <c r="D53" i="3" l="1"/>
  <c r="J53" i="3" s="1"/>
  <c r="D54" i="3"/>
  <c r="J54" i="3" s="1"/>
  <c r="D51" i="3" l="1"/>
  <c r="J51" i="3" s="1"/>
  <c r="K54" i="3"/>
  <c r="K53" i="3"/>
  <c r="D71" i="3" l="1"/>
  <c r="J71" i="3" s="1"/>
  <c r="K51" i="3"/>
  <c r="K71" i="3" l="1"/>
  <c r="K150" i="3" l="1"/>
  <c r="D150" i="3"/>
  <c r="D131" i="3" l="1"/>
  <c r="K131" i="3"/>
  <c r="W150" i="3"/>
  <c r="D136" i="3"/>
  <c r="D130" i="3" l="1"/>
  <c r="K200" i="3"/>
  <c r="W131" i="3"/>
  <c r="D200" i="3"/>
  <c r="K136" i="3"/>
  <c r="K130" i="3" l="1"/>
  <c r="W136" i="3"/>
  <c r="J200" i="3"/>
  <c r="W200" i="3"/>
  <c r="D198" i="3"/>
  <c r="J198" i="3" l="1"/>
  <c r="K198" i="3"/>
  <c r="W130" i="3"/>
  <c r="W198" i="3" l="1"/>
</calcChain>
</file>

<file path=xl/sharedStrings.xml><?xml version="1.0" encoding="utf-8"?>
<sst xmlns="http://schemas.openxmlformats.org/spreadsheetml/2006/main" count="811" uniqueCount="529">
  <si>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</si>
  <si>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</si>
  <si>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</si>
  <si>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</si>
  <si>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</si>
  <si>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</si>
  <si>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</si>
  <si>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</si>
  <si>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</si>
  <si>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</si>
  <si>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</si>
  <si>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</si>
  <si>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</si>
  <si>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</si>
  <si>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</si>
  <si>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</si>
  <si>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</si>
  <si>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</si>
  <si>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</si>
  <si>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</si>
  <si>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</si>
  <si>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</si>
  <si>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</si>
  <si>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</si>
  <si>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</si>
  <si>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</si>
  <si>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</si>
  <si>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</si>
  <si>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</si>
  <si>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</si>
  <si>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</si>
  <si>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</si>
  <si>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</si>
  <si>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</si>
  <si>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</si>
  <si>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</si>
  <si>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</si>
  <si>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</si>
  <si>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</si>
  <si>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</si>
  <si>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</si>
  <si>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</si>
  <si>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</si>
  <si>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</si>
  <si>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</si>
  <si>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</si>
  <si>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</si>
  <si>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</si>
  <si>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</si>
  <si>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</si>
  <si>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</si>
  <si>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</si>
  <si>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</si>
  <si>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</si>
  <si>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</si>
  <si>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</si>
  <si>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</si>
  <si>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</si>
  <si>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</si>
  <si>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</si>
  <si>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</si>
  <si>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</si>
  <si>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</si>
  <si>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</si>
  <si>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</si>
  <si>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</si>
  <si>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</si>
  <si>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</si>
  <si>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</si>
  <si>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</si>
  <si>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</si>
  <si>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</si>
  <si>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</si>
  <si>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</si>
  <si>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</si>
  <si>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</si>
  <si>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</si>
  <si>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</si>
  <si>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</si>
  <si>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</si>
  <si>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</si>
  <si>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</si>
  <si>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</si>
  <si>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</si>
  <si>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</si>
  <si>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</si>
  <si>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</si>
  <si>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</si>
  <si>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</si>
  <si>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</si>
  <si>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</si>
  <si>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</si>
  <si>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</si>
  <si>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</si>
  <si>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</si>
  <si>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</si>
  <si>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</si>
  <si>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</si>
  <si>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</si>
  <si>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</si>
  <si>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</si>
  <si>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</si>
  <si>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</si>
  <si>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</si>
  <si>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</si>
  <si>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</si>
  <si>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</si>
  <si>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</si>
  <si>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</si>
  <si>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</si>
  <si>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</si>
  <si>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</si>
  <si>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</si>
  <si>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</si>
  <si>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</si>
  <si>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</si>
  <si>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</si>
  <si>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</si>
  <si>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</si>
  <si>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</si>
  <si>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</si>
  <si>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</si>
  <si>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</si>
  <si>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</si>
  <si>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</si>
  <si>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</si>
  <si>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</si>
  <si>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</si>
  <si>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</si>
  <si>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</si>
  <si>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</si>
  <si>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</si>
  <si>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</si>
  <si>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</si>
  <si>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</si>
  <si>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</si>
  <si>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</si>
  <si>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</si>
  <si>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</si>
  <si>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</si>
  <si>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</si>
  <si>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</si>
  <si>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</si>
  <si>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</si>
  <si>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</si>
  <si>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</si>
  <si>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</si>
  <si>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</si>
  <si>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</si>
  <si>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</si>
  <si>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</si>
  <si>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</si>
  <si>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</si>
  <si>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</si>
  <si>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</si>
  <si>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</si>
  <si>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</si>
  <si>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</si>
  <si>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</si>
  <si>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</si>
  <si>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</si>
  <si>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</si>
  <si>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</si>
  <si>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</si>
  <si>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</si>
  <si>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</si>
  <si>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</si>
  <si>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</si>
  <si>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</si>
  <si>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</si>
  <si>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</si>
  <si>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</si>
  <si>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</si>
  <si>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</si>
  <si>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</si>
  <si>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</si>
  <si>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</si>
  <si>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</si>
  <si>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</si>
  <si>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</si>
  <si>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</si>
  <si>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</si>
  <si>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</si>
  <si>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</si>
  <si>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</si>
  <si>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</si>
  <si>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</si>
  <si>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</si>
  <si>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</si>
  <si>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</si>
  <si>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</si>
  <si>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</si>
  <si>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</si>
  <si>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</si>
  <si>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</si>
  <si>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</si>
  <si>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</si>
  <si>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</si>
  <si>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</si>
  <si>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</si>
  <si>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</si>
  <si>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</si>
  <si>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</si>
  <si>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</si>
  <si>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</si>
  <si>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</si>
  <si>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</si>
  <si>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</si>
  <si>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</si>
  <si>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</si>
  <si>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</si>
  <si>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</si>
  <si>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</si>
  <si>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</si>
  <si>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</si>
  <si>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</si>
  <si>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</si>
  <si>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</si>
  <si>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</si>
  <si>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</si>
  <si>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</si>
  <si>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</si>
  <si>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</si>
  <si>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</si>
  <si>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</si>
  <si>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</si>
  <si>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</si>
  <si>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</si>
  <si>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</si>
  <si>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</si>
  <si>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</si>
  <si>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</si>
  <si>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</si>
  <si>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</si>
  <si>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</si>
  <si>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</si>
  <si>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</si>
  <si>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</si>
  <si>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</si>
  <si>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</si>
  <si>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</si>
  <si>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</si>
  <si>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</si>
  <si>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</si>
  <si>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</si>
  <si>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</si>
  <si>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</si>
  <si>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</si>
  <si>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</si>
  <si>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</si>
  <si>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</si>
  <si>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</si>
  <si>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</si>
  <si>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</si>
  <si>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</si>
  <si>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</si>
  <si>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</si>
  <si>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</si>
  <si>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</si>
  <si>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</si>
  <si>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</si>
  <si>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</si>
  <si>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</si>
  <si>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</si>
  <si>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</si>
  <si>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</si>
  <si>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</si>
  <si>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</si>
  <si>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</si>
  <si>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</si>
  <si>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</si>
  <si>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</si>
  <si>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</si>
  <si>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</si>
  <si>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</si>
  <si>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</si>
  <si>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</si>
  <si>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</si>
  <si>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</si>
  <si>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</si>
  <si>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</si>
  <si>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</si>
  <si>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</si>
  <si>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</si>
  <si>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</si>
  <si>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</si>
  <si>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</si>
  <si>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</si>
  <si>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</si>
  <si>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</si>
  <si>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</si>
  <si>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</si>
  <si>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</si>
  <si>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</si>
  <si>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</si>
  <si>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</si>
  <si>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</si>
  <si>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</si>
  <si>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</si>
  <si>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</si>
  <si>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</si>
  <si>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</si>
  <si>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</si>
  <si>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</si>
  <si>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</si>
  <si>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</si>
  <si>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</si>
  <si>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</si>
  <si>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</si>
  <si>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</si>
  <si>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</si>
  <si>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</si>
  <si>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</si>
  <si>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</si>
  <si>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</si>
  <si>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</si>
  <si>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</si>
  <si>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</si>
  <si>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</si>
  <si>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</si>
  <si>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</si>
  <si>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</si>
  <si>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</si>
  <si>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</si>
  <si>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</si>
  <si>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</si>
  <si>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</si>
  <si>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</si>
  <si>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</si>
  <si>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</si>
  <si>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</si>
  <si>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</si>
  <si>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</si>
  <si>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</si>
  <si>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</si>
  <si>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</si>
  <si>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</si>
  <si>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</si>
  <si>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</si>
  <si>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</si>
  <si>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</si>
  <si>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</si>
  <si>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</si>
  <si>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</si>
  <si>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</si>
  <si>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</si>
  <si>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</si>
  <si>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</si>
  <si>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</si>
  <si>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</si>
  <si>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</si>
  <si>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</si>
  <si>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</si>
  <si>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</si>
  <si>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</si>
  <si>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</si>
  <si>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</si>
  <si>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</si>
  <si>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</si>
  <si>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</si>
  <si>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</si>
  <si>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</si>
  <si>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</si>
  <si>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</si>
  <si>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</si>
  <si>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</si>
  <si>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</si>
  <si>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</si>
  <si>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</si>
  <si>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</si>
  <si>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</si>
  <si>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</si>
  <si>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</si>
  <si>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</si>
  <si>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</si>
  <si>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</si>
  <si>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</si>
  <si>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</si>
  <si>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</si>
  <si>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</si>
  <si>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</si>
  <si>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</si>
  <si>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</si>
  <si>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</si>
  <si>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</si>
  <si>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</si>
  <si>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</si>
  <si>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</si>
  <si>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</si>
  <si>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</si>
  <si>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</si>
  <si>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</si>
  <si>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</si>
  <si>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</si>
  <si>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</si>
  <si>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</si>
  <si>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</si>
  <si>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</si>
  <si>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</si>
  <si>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</si>
  <si>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</si>
  <si>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</si>
  <si>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</si>
  <si>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</si>
  <si>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</si>
  <si>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</si>
  <si>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</si>
  <si>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</si>
  <si>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</si>
  <si>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</si>
  <si>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</si>
  <si>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</si>
  <si>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</si>
  <si>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</si>
  <si>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</si>
  <si>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</si>
  <si>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</si>
  <si>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</si>
  <si>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</si>
  <si>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</si>
  <si>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</si>
  <si>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</si>
  <si>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</si>
  <si>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 xml:space="preserve">    код бюджету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</si>
  <si>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</si>
  <si>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</si>
  <si>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</si>
  <si>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</si>
  <si>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</si>
  <si>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</si>
  <si>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</si>
  <si>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</si>
  <si>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</si>
  <si>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</si>
  <si>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</si>
  <si>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</si>
  <si>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</si>
  <si>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</si>
  <si>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</si>
  <si>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</si>
  <si>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</si>
  <si>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</si>
  <si>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</si>
  <si>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</si>
  <si>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</si>
  <si>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</si>
  <si>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</si>
  <si>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</si>
  <si>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</si>
  <si>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</si>
  <si>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</si>
  <si>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</si>
  <si>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</si>
  <si>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</si>
  <si>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</si>
  <si>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</si>
  <si>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</si>
  <si>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</si>
  <si>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</si>
  <si>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</si>
  <si>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</si>
  <si>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</si>
  <si>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</si>
  <si>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</si>
  <si>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</si>
  <si>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</si>
  <si>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</si>
  <si>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</si>
  <si>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</si>
  <si>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</si>
  <si>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</si>
  <si>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</si>
  <si>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</si>
  <si>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</si>
  <si>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</si>
  <si>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</si>
  <si>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</si>
  <si>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</si>
  <si>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</si>
  <si>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</si>
  <si>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</si>
  <si>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</si>
  <si>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</si>
  <si>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</si>
  <si>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</si>
  <si>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</si>
  <si>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</si>
  <si>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</si>
  <si>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</si>
  <si>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</si>
  <si>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</si>
  <si>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</si>
  <si>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</si>
  <si>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</si>
  <si>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</si>
  <si>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</si>
  <si>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</si>
  <si>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</si>
  <si>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</si>
  <si>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</si>
  <si>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</si>
  <si>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</si>
  <si>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</si>
  <si>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</si>
  <si>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</si>
  <si>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</si>
  <si>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</si>
  <si>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</si>
  <si>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</si>
  <si>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</si>
  <si>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</si>
  <si>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</si>
  <si>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</si>
  <si>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</si>
  <si>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% виконання до затвердженого по бюдже-ту</t>
  </si>
  <si>
    <t>СПЕЦІАЛЬНИЙ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</si>
  <si>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</si>
  <si>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</si>
  <si>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Звіт про виконання видаткової частини бюджету Сумської міської об'єднаної територіальної громади за 9 місяців 2020 року за головними розпорядниками бюджетних коштів</t>
  </si>
  <si>
    <t>грн.</t>
  </si>
  <si>
    <t>ЗАГАЛЬНИЙ ФОНД</t>
  </si>
  <si>
    <t>Звіт про виконання видаткової частини бюджету Сумської міської об'єднаної територіальної громади за 9 місяців 2020 року за типовою програмною класифікацією видатків та кредитування місцевих бюджетів</t>
  </si>
  <si>
    <t>до рішення виконавчого комітету</t>
  </si>
  <si>
    <t xml:space="preserve">від                          №         </t>
  </si>
  <si>
    <t xml:space="preserve">                     Додаток 3</t>
  </si>
  <si>
    <t>Директор департаменту фінансів, економіки та інвестицій</t>
  </si>
  <si>
    <t>С.А. Липова</t>
  </si>
  <si>
    <t xml:space="preserve"> від                            №    </t>
  </si>
  <si>
    <t xml:space="preserve">                  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</si>
</sst>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30"/>
      <name val="Times New Roman"/>
      <family val="1"/>
      <charset val="204"/>
    </font>
    <font>
      <sz val="35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1" fillId="27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0" fontId="31" fillId="28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31" fillId="29" borderId="0" applyNumberFormat="0" applyBorder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1" fillId="30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1" fillId="31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1" fillId="32" borderId="0" applyNumberFormat="0" applyBorder="0" applyAlignment="0" applyProtection="0"/>
  </cellStyleXfs>
  <cellXfs count="196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/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/>
    <xf numFmtId="3" fontId="3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center" vertical="center" wrapText="1"/>
    </xf>
    <xf numFmtId="4" fontId="25" fillId="0" borderId="7" xfId="0" applyNumberFormat="1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49" fontId="20" fillId="0" borderId="7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 textRotation="180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3" fontId="34" fillId="0" borderId="0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/>
    <xf numFmtId="3" fontId="33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4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49" fontId="35" fillId="0" borderId="0" xfId="0" applyNumberFormat="1" applyFont="1" applyFill="1" applyAlignment="1" applyProtection="1">
      <alignment vertical="center"/>
    </xf>
    <xf numFmtId="0" fontId="36" fillId="0" borderId="0" xfId="0" applyNumberFormat="1" applyFont="1" applyFill="1" applyAlignment="1" applyProtection="1">
      <alignment vertical="top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2" fillId="0" borderId="7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wrapText="1"/>
    </xf>
    <xf numFmtId="49" fontId="22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horizontal="right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 shrinkToFit="1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9" fontId="22" fillId="0" borderId="7" xfId="0" applyNumberFormat="1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38" fillId="0" borderId="0" xfId="0" applyFont="1" applyFill="1" applyAlignment="1"/>
    <xf numFmtId="0" fontId="38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165" fontId="27" fillId="0" borderId="7" xfId="0" applyNumberFormat="1" applyFont="1" applyFill="1" applyBorder="1"/>
    <xf numFmtId="4" fontId="27" fillId="0" borderId="0" xfId="0" applyNumberFormat="1" applyFont="1" applyFill="1" applyBorder="1"/>
    <xf numFmtId="4" fontId="23" fillId="0" borderId="0" xfId="0" applyNumberFormat="1" applyFont="1" applyFill="1" applyBorder="1" applyAlignment="1">
      <alignment vertical="center"/>
    </xf>
    <xf numFmtId="4" fontId="27" fillId="0" borderId="7" xfId="0" applyNumberFormat="1" applyFont="1" applyFill="1" applyBorder="1"/>
    <xf numFmtId="3" fontId="39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" fontId="23" fillId="0" borderId="7" xfId="0" applyNumberFormat="1" applyFont="1" applyFill="1" applyBorder="1" applyAlignment="1"/>
    <xf numFmtId="4" fontId="22" fillId="0" borderId="7" xfId="0" applyNumberFormat="1" applyFont="1" applyFill="1" applyBorder="1" applyAlignment="1"/>
    <xf numFmtId="4" fontId="24" fillId="0" borderId="7" xfId="0" applyNumberFormat="1" applyFont="1" applyFill="1" applyBorder="1" applyAlignment="1"/>
    <xf numFmtId="4" fontId="22" fillId="0" borderId="7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vertical="center"/>
    </xf>
    <xf numFmtId="164" fontId="23" fillId="0" borderId="7" xfId="0" applyNumberFormat="1" applyFont="1" applyFill="1" applyBorder="1" applyAlignment="1"/>
    <xf numFmtId="164" fontId="22" fillId="0" borderId="7" xfId="0" applyNumberFormat="1" applyFont="1" applyFill="1" applyBorder="1" applyAlignment="1"/>
    <xf numFmtId="164" fontId="23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165" fontId="20" fillId="0" borderId="7" xfId="0" applyNumberFormat="1" applyFont="1" applyFill="1" applyBorder="1"/>
    <xf numFmtId="4" fontId="20" fillId="0" borderId="7" xfId="0" applyNumberFormat="1" applyFont="1" applyFill="1" applyBorder="1"/>
    <xf numFmtId="164" fontId="27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0" fontId="40" fillId="0" borderId="0" xfId="0" applyNumberFormat="1" applyFont="1" applyFill="1" applyAlignment="1" applyProtection="1"/>
    <xf numFmtId="4" fontId="40" fillId="0" borderId="0" xfId="0" applyNumberFormat="1" applyFont="1" applyFill="1" applyAlignment="1" applyProtection="1"/>
    <xf numFmtId="3" fontId="40" fillId="0" borderId="0" xfId="0" applyNumberFormat="1" applyFont="1" applyFill="1" applyBorder="1"/>
    <xf numFmtId="3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0" xfId="0" applyFont="1" applyFill="1" applyAlignment="1"/>
    <xf numFmtId="3" fontId="26" fillId="0" borderId="0" xfId="0" applyNumberFormat="1" applyFont="1" applyFill="1" applyBorder="1" applyAlignment="1">
      <alignment vertical="center" textRotation="180"/>
    </xf>
    <xf numFmtId="4" fontId="26" fillId="0" borderId="0" xfId="0" applyNumberFormat="1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vertical="center" textRotation="180"/>
    </xf>
    <xf numFmtId="3" fontId="26" fillId="0" borderId="14" xfId="0" applyNumberFormat="1" applyFont="1" applyFill="1" applyBorder="1" applyAlignment="1">
      <alignment horizontal="center" vertical="center" textRotation="180"/>
    </xf>
    <xf numFmtId="3" fontId="26" fillId="0" borderId="0" xfId="0" applyNumberFormat="1" applyFont="1" applyFill="1" applyBorder="1" applyAlignment="1">
      <alignment horizontal="center" vertical="center" textRotation="180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/>
    <xf numFmtId="3" fontId="39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14" xfId="0" applyFont="1" applyFill="1" applyBorder="1" applyAlignment="1">
      <alignment horizontal="center" vertical="center" textRotation="180"/>
    </xf>
    <xf numFmtId="49" fontId="39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J727"/>
  <sheetViews>
    <sheetView showGridLines="0" showZeros="0" view="pageBreakPreview" topLeftCell="N258" zoomScale="68" zoomScaleNormal="82" zoomScaleSheetLayoutView="68" workbookViewId="0">
      <selection activeCell="Z244" sqref="Z244:Z281"/>
    </sheetView>
  </sheetViews>
  <sheetFormatPr defaultColWidth="9.1640625" defaultRowHeight="15" x14ac:dyDescent="0.25"/>
  <cols>
    <col min="1" max="1" width="16.1640625" style="68" customWidth="1"/>
    <col min="2" max="2" width="15.33203125" style="14" customWidth="1"/>
    <col min="3" max="3" width="14.6640625" style="14" customWidth="1"/>
    <col min="4" max="4" width="62" style="23" customWidth="1"/>
    <col min="5" max="5" width="19.1640625" style="48" customWidth="1"/>
    <col min="6" max="6" width="17.6640625" style="48" customWidth="1"/>
    <col min="7" max="7" width="16.83203125" style="48" customWidth="1"/>
    <col min="8" max="8" width="19.33203125" style="48" customWidth="1"/>
    <col min="9" max="9" width="17.83203125" style="48" customWidth="1"/>
    <col min="10" max="10" width="16" style="48" customWidth="1"/>
    <col min="11" max="11" width="10.1640625" style="48" customWidth="1"/>
    <col min="12" max="12" width="18" style="48" customWidth="1"/>
    <col min="13" max="13" width="17.33203125" style="48" customWidth="1"/>
    <col min="14" max="14" width="17.5" style="48" customWidth="1"/>
    <col min="15" max="15" width="15.33203125" style="48" customWidth="1"/>
    <col min="16" max="16" width="14.5" style="48" customWidth="1"/>
    <col min="17" max="17" width="17" style="48" customWidth="1"/>
    <col min="18" max="19" width="17" style="28" customWidth="1"/>
    <col min="20" max="20" width="15.83203125" style="28" customWidth="1"/>
    <col min="21" max="21" width="14.5" style="28" customWidth="1"/>
    <col min="22" max="22" width="14.6640625" style="28" customWidth="1"/>
    <col min="23" max="23" width="17" style="28" customWidth="1"/>
    <col min="24" max="24" width="9.5" style="28" customWidth="1"/>
    <col min="25" max="25" width="19.83203125" style="28" customWidth="1"/>
    <col min="26" max="26" width="9.1640625" style="170"/>
    <col min="27" max="530" width="9.1640625" style="28"/>
    <col min="531" max="16384" width="9.1640625" style="15"/>
  </cols>
  <sheetData>
    <row r="1" spans="1:530" ht="26.25" customHeight="1" x14ac:dyDescent="0.45">
      <c r="M1" s="85"/>
      <c r="N1" s="138"/>
      <c r="O1" s="138"/>
      <c r="P1" s="138"/>
      <c r="Q1" s="169" t="s">
        <v>528</v>
      </c>
      <c r="R1" s="169"/>
      <c r="S1" s="169"/>
      <c r="T1" s="169"/>
      <c r="U1" s="169"/>
      <c r="V1" s="169"/>
      <c r="W1" s="169"/>
      <c r="X1" s="91"/>
      <c r="Z1" s="174">
        <v>9</v>
      </c>
    </row>
    <row r="2" spans="1:530" ht="26.25" customHeight="1" x14ac:dyDescent="0.45">
      <c r="M2" s="85"/>
      <c r="N2" s="138"/>
      <c r="O2" s="138"/>
      <c r="P2" s="138"/>
      <c r="Q2" s="184" t="s">
        <v>522</v>
      </c>
      <c r="R2" s="184"/>
      <c r="S2" s="184"/>
      <c r="T2" s="184"/>
      <c r="U2" s="184"/>
      <c r="V2" s="184"/>
      <c r="W2" s="184"/>
      <c r="X2" s="91"/>
      <c r="Z2" s="174"/>
    </row>
    <row r="3" spans="1:530" ht="34.5" customHeight="1" x14ac:dyDescent="0.45">
      <c r="M3" s="86"/>
      <c r="N3" s="138"/>
      <c r="O3" s="138"/>
      <c r="P3" s="138"/>
      <c r="Q3" s="184" t="s">
        <v>523</v>
      </c>
      <c r="R3" s="184"/>
      <c r="S3" s="184"/>
      <c r="T3" s="184"/>
      <c r="U3" s="184"/>
      <c r="V3" s="184"/>
      <c r="W3" s="184"/>
      <c r="X3" s="184"/>
      <c r="Z3" s="174"/>
    </row>
    <row r="4" spans="1:530" ht="26.25" customHeight="1" x14ac:dyDescent="0.25">
      <c r="M4" s="138"/>
      <c r="N4" s="138"/>
      <c r="O4" s="138"/>
      <c r="P4" s="138"/>
      <c r="Q4" s="138"/>
      <c r="R4" s="138"/>
      <c r="Z4" s="174"/>
    </row>
    <row r="5" spans="1:530" ht="26.25" x14ac:dyDescent="0.4">
      <c r="N5" s="75"/>
      <c r="O5" s="75"/>
      <c r="P5" s="75"/>
      <c r="Q5" s="75"/>
      <c r="Z5" s="174"/>
    </row>
    <row r="6" spans="1:530" s="47" customFormat="1" ht="81.75" customHeight="1" x14ac:dyDescent="0.3">
      <c r="A6" s="185" t="s">
        <v>518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74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</row>
    <row r="7" spans="1:530" s="47" customFormat="1" ht="19.5" customHeight="1" x14ac:dyDescent="0.3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74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</row>
    <row r="8" spans="1:530" s="47" customFormat="1" ht="22.5" x14ac:dyDescent="0.3">
      <c r="A8" s="87" t="s">
        <v>395</v>
      </c>
      <c r="B8" s="8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46"/>
      <c r="S8" s="46"/>
      <c r="T8" s="46"/>
      <c r="U8" s="46"/>
      <c r="V8" s="46"/>
      <c r="W8" s="46"/>
      <c r="X8" s="46"/>
      <c r="Y8" s="46"/>
      <c r="Z8" s="174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</row>
    <row r="9" spans="1:530" s="47" customFormat="1" ht="22.5" x14ac:dyDescent="0.3">
      <c r="A9" s="88" t="s">
        <v>423</v>
      </c>
      <c r="B9" s="8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46"/>
      <c r="S9" s="46"/>
      <c r="T9" s="46"/>
      <c r="U9" s="46"/>
      <c r="V9" s="46"/>
      <c r="W9" s="46"/>
      <c r="X9" s="46"/>
      <c r="Y9" s="46"/>
      <c r="Z9" s="174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</row>
    <row r="10" spans="1:530" s="47" customFormat="1" ht="31.5" x14ac:dyDescent="0.45">
      <c r="A10" s="88"/>
      <c r="B10" s="8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6"/>
      <c r="S10" s="46"/>
      <c r="T10" s="46"/>
      <c r="U10" s="46"/>
      <c r="V10" s="46"/>
      <c r="W10" s="46"/>
      <c r="X10" s="91" t="s">
        <v>519</v>
      </c>
      <c r="Y10" s="46"/>
      <c r="Z10" s="174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</row>
    <row r="11" spans="1:530" s="47" customFormat="1" ht="19.5" x14ac:dyDescent="0.3">
      <c r="A11" s="187" t="s">
        <v>370</v>
      </c>
      <c r="B11" s="186" t="s">
        <v>371</v>
      </c>
      <c r="C11" s="186" t="s">
        <v>358</v>
      </c>
      <c r="D11" s="186" t="s">
        <v>372</v>
      </c>
      <c r="E11" s="178" t="s">
        <v>245</v>
      </c>
      <c r="F11" s="179"/>
      <c r="G11" s="179"/>
      <c r="H11" s="179"/>
      <c r="I11" s="179"/>
      <c r="J11" s="180"/>
      <c r="K11" s="175" t="s">
        <v>514</v>
      </c>
      <c r="L11" s="178" t="s">
        <v>515</v>
      </c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0"/>
      <c r="X11" s="175" t="s">
        <v>514</v>
      </c>
      <c r="Y11" s="186" t="s">
        <v>246</v>
      </c>
      <c r="Z11" s="174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</row>
    <row r="12" spans="1:530" s="47" customFormat="1" ht="40.5" customHeight="1" x14ac:dyDescent="0.3">
      <c r="A12" s="187"/>
      <c r="B12" s="186"/>
      <c r="C12" s="186"/>
      <c r="D12" s="186"/>
      <c r="E12" s="186" t="s">
        <v>516</v>
      </c>
      <c r="F12" s="186"/>
      <c r="G12" s="186"/>
      <c r="H12" s="178" t="s">
        <v>517</v>
      </c>
      <c r="I12" s="179"/>
      <c r="J12" s="180"/>
      <c r="K12" s="176"/>
      <c r="L12" s="178" t="s">
        <v>516</v>
      </c>
      <c r="M12" s="179"/>
      <c r="N12" s="179"/>
      <c r="O12" s="179"/>
      <c r="P12" s="179"/>
      <c r="Q12" s="180"/>
      <c r="R12" s="178" t="s">
        <v>517</v>
      </c>
      <c r="S12" s="179"/>
      <c r="T12" s="179"/>
      <c r="U12" s="179"/>
      <c r="V12" s="179"/>
      <c r="W12" s="180"/>
      <c r="X12" s="176"/>
      <c r="Y12" s="186"/>
      <c r="Z12" s="174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</row>
    <row r="13" spans="1:530" s="47" customFormat="1" ht="19.5" x14ac:dyDescent="0.3">
      <c r="A13" s="187"/>
      <c r="B13" s="186"/>
      <c r="C13" s="186"/>
      <c r="D13" s="186"/>
      <c r="E13" s="186" t="s">
        <v>359</v>
      </c>
      <c r="F13" s="186" t="s">
        <v>248</v>
      </c>
      <c r="G13" s="186"/>
      <c r="H13" s="188" t="s">
        <v>359</v>
      </c>
      <c r="I13" s="189" t="s">
        <v>248</v>
      </c>
      <c r="J13" s="190"/>
      <c r="K13" s="176"/>
      <c r="L13" s="181" t="s">
        <v>359</v>
      </c>
      <c r="M13" s="181" t="s">
        <v>360</v>
      </c>
      <c r="N13" s="181" t="s">
        <v>247</v>
      </c>
      <c r="O13" s="178" t="s">
        <v>248</v>
      </c>
      <c r="P13" s="180"/>
      <c r="Q13" s="181" t="s">
        <v>249</v>
      </c>
      <c r="R13" s="181" t="s">
        <v>359</v>
      </c>
      <c r="S13" s="181" t="s">
        <v>360</v>
      </c>
      <c r="T13" s="181" t="s">
        <v>247</v>
      </c>
      <c r="U13" s="144" t="s">
        <v>248</v>
      </c>
      <c r="V13" s="144"/>
      <c r="W13" s="181" t="s">
        <v>249</v>
      </c>
      <c r="X13" s="176"/>
      <c r="Y13" s="186"/>
      <c r="Z13" s="174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</row>
    <row r="14" spans="1:530" s="47" customFormat="1" ht="57" x14ac:dyDescent="0.3">
      <c r="A14" s="187"/>
      <c r="B14" s="186"/>
      <c r="C14" s="186"/>
      <c r="D14" s="186"/>
      <c r="E14" s="186"/>
      <c r="F14" s="144" t="s">
        <v>250</v>
      </c>
      <c r="G14" s="144" t="s">
        <v>251</v>
      </c>
      <c r="H14" s="188"/>
      <c r="I14" s="145" t="s">
        <v>250</v>
      </c>
      <c r="J14" s="145" t="s">
        <v>251</v>
      </c>
      <c r="K14" s="177"/>
      <c r="L14" s="182"/>
      <c r="M14" s="182"/>
      <c r="N14" s="182"/>
      <c r="O14" s="144" t="s">
        <v>250</v>
      </c>
      <c r="P14" s="144" t="s">
        <v>251</v>
      </c>
      <c r="Q14" s="182"/>
      <c r="R14" s="182"/>
      <c r="S14" s="182"/>
      <c r="T14" s="182"/>
      <c r="U14" s="144" t="s">
        <v>250</v>
      </c>
      <c r="V14" s="144" t="s">
        <v>251</v>
      </c>
      <c r="W14" s="182"/>
      <c r="X14" s="177"/>
      <c r="Y14" s="186"/>
      <c r="Z14" s="174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</row>
    <row r="15" spans="1:530" s="25" customFormat="1" ht="19.5" customHeight="1" x14ac:dyDescent="0.2">
      <c r="A15" s="64" t="s">
        <v>160</v>
      </c>
      <c r="B15" s="146"/>
      <c r="C15" s="146"/>
      <c r="D15" s="26" t="s">
        <v>39</v>
      </c>
      <c r="E15" s="51">
        <f t="shared" ref="E15:W15" si="0">E16</f>
        <v>221717955</v>
      </c>
      <c r="F15" s="51">
        <f t="shared" si="0"/>
        <v>93281496</v>
      </c>
      <c r="G15" s="51">
        <f t="shared" si="0"/>
        <v>4360400</v>
      </c>
      <c r="H15" s="51">
        <f t="shared" si="0"/>
        <v>148241093.33999997</v>
      </c>
      <c r="I15" s="51">
        <f t="shared" si="0"/>
        <v>68674269.75999999</v>
      </c>
      <c r="J15" s="51">
        <f t="shared" si="0"/>
        <v>2274108.8299999996</v>
      </c>
      <c r="K15" s="156">
        <f>H15/E15*100</f>
        <v>66.860211361772642</v>
      </c>
      <c r="L15" s="51">
        <f t="shared" si="0"/>
        <v>19543141.199999999</v>
      </c>
      <c r="M15" s="51">
        <f t="shared" si="0"/>
        <v>19026298</v>
      </c>
      <c r="N15" s="51">
        <f t="shared" si="0"/>
        <v>516843.2</v>
      </c>
      <c r="O15" s="51">
        <f t="shared" si="0"/>
        <v>91105</v>
      </c>
      <c r="P15" s="51">
        <f t="shared" si="0"/>
        <v>52450</v>
      </c>
      <c r="Q15" s="51">
        <f t="shared" si="0"/>
        <v>19026298</v>
      </c>
      <c r="R15" s="51">
        <f t="shared" si="0"/>
        <v>4338922.76</v>
      </c>
      <c r="S15" s="51">
        <f t="shared" si="0"/>
        <v>3993360.3899999997</v>
      </c>
      <c r="T15" s="51">
        <f t="shared" si="0"/>
        <v>326834.37</v>
      </c>
      <c r="U15" s="51">
        <f t="shared" si="0"/>
        <v>16826.63</v>
      </c>
      <c r="V15" s="51">
        <f t="shared" si="0"/>
        <v>584.94000000000005</v>
      </c>
      <c r="W15" s="51">
        <f t="shared" si="0"/>
        <v>4012088.3899999997</v>
      </c>
      <c r="X15" s="154">
        <f>R15/L15*100</f>
        <v>22.201767441561543</v>
      </c>
      <c r="Y15" s="149">
        <f>H15+R15</f>
        <v>152580016.09999996</v>
      </c>
      <c r="Z15" s="174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</row>
    <row r="16" spans="1:530" s="33" customFormat="1" ht="36" customHeight="1" x14ac:dyDescent="0.25">
      <c r="A16" s="59" t="s">
        <v>161</v>
      </c>
      <c r="B16" s="52"/>
      <c r="C16" s="52"/>
      <c r="D16" s="27" t="s">
        <v>426</v>
      </c>
      <c r="E16" s="53">
        <f>E18+E19+E20+E21+E22+E23+E24+E25+E26+E27+E28+E29+E30+E31+E32+E33+E34+E35+E36+E37+E38+E39+E42+E43+E44+E45+E46+E47+E48+E49+E51+E52+E53+E40+E41+E54</f>
        <v>221717955</v>
      </c>
      <c r="F16" s="53">
        <f t="shared" ref="F16" si="1">F18+F19+F20+F21+F22+F23+F24+F25+F26+F27+F28+F29+F30+F31+F32+F33+F34+F35+F36+F37+F38+F39+F42+F43+F44+F45+F46+F47+F48+F49+F51+F52+F53+F40+F41+F54</f>
        <v>93281496</v>
      </c>
      <c r="G16" s="53">
        <f t="shared" ref="G16:J16" si="2">G18+G19+G20+G21+G22+G23+G24+G25+G26+G27+G28+G29+G30+G31+G32+G33+G34+G35+G36+G37+G38+G39+G42+G43+G44+G45+G46+G47+G48+G49+G51+G52+G53+G40+G41+G54</f>
        <v>4360400</v>
      </c>
      <c r="H16" s="53">
        <f t="shared" si="2"/>
        <v>148241093.33999997</v>
      </c>
      <c r="I16" s="53">
        <f t="shared" si="2"/>
        <v>68674269.75999999</v>
      </c>
      <c r="J16" s="53">
        <f t="shared" si="2"/>
        <v>2274108.8299999996</v>
      </c>
      <c r="K16" s="156">
        <f t="shared" ref="K16:K79" si="3">H16/E16*100</f>
        <v>66.860211361772642</v>
      </c>
      <c r="L16" s="53">
        <f t="shared" ref="L16:W16" si="4">L18+L19+L20+L21+L22+L23+L24+L25+L26+L27+L28+L29+L30+L31+L32+L33+L34+L35+L36+L37+L38+L39+L42+L43+L44+L45+L46+L47+L48+L49+L51+L52+L53+L40+L41+L54</f>
        <v>19543141.199999999</v>
      </c>
      <c r="M16" s="53">
        <f t="shared" si="4"/>
        <v>19026298</v>
      </c>
      <c r="N16" s="53">
        <f t="shared" si="4"/>
        <v>516843.2</v>
      </c>
      <c r="O16" s="53">
        <f t="shared" si="4"/>
        <v>91105</v>
      </c>
      <c r="P16" s="53">
        <f t="shared" si="4"/>
        <v>52450</v>
      </c>
      <c r="Q16" s="53">
        <f t="shared" si="4"/>
        <v>19026298</v>
      </c>
      <c r="R16" s="53">
        <f t="shared" si="4"/>
        <v>4338922.76</v>
      </c>
      <c r="S16" s="53">
        <f t="shared" si="4"/>
        <v>3993360.3899999997</v>
      </c>
      <c r="T16" s="53">
        <f t="shared" si="4"/>
        <v>326834.37</v>
      </c>
      <c r="U16" s="53">
        <f t="shared" si="4"/>
        <v>16826.63</v>
      </c>
      <c r="V16" s="53">
        <f t="shared" si="4"/>
        <v>584.94000000000005</v>
      </c>
      <c r="W16" s="53">
        <f t="shared" si="4"/>
        <v>4012088.3899999997</v>
      </c>
      <c r="X16" s="154">
        <f t="shared" ref="X16:X79" si="5">R16/L16*100</f>
        <v>22.201767441561543</v>
      </c>
      <c r="Y16" s="149">
        <f t="shared" ref="Y16:Y79" si="6">H16+R16</f>
        <v>152580016.09999996</v>
      </c>
      <c r="Z16" s="174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</row>
    <row r="17" spans="1:530" s="33" customFormat="1" ht="50.25" customHeight="1" x14ac:dyDescent="0.25">
      <c r="A17" s="59"/>
      <c r="B17" s="52"/>
      <c r="C17" s="52"/>
      <c r="D17" s="27" t="s">
        <v>425</v>
      </c>
      <c r="E17" s="53">
        <f t="shared" ref="E17" si="7">E50</f>
        <v>443550</v>
      </c>
      <c r="F17" s="53">
        <f t="shared" ref="F17" si="8">F50</f>
        <v>336750</v>
      </c>
      <c r="G17" s="53">
        <f t="shared" ref="G17:J17" si="9">G50</f>
        <v>0</v>
      </c>
      <c r="H17" s="53">
        <f t="shared" si="9"/>
        <v>374956</v>
      </c>
      <c r="I17" s="53">
        <f t="shared" si="9"/>
        <v>283279</v>
      </c>
      <c r="J17" s="53">
        <f t="shared" si="9"/>
        <v>0</v>
      </c>
      <c r="K17" s="156">
        <f t="shared" si="3"/>
        <v>84.535227144628564</v>
      </c>
      <c r="L17" s="53">
        <f t="shared" ref="L17:W17" si="10">L50</f>
        <v>0</v>
      </c>
      <c r="M17" s="53">
        <f t="shared" si="10"/>
        <v>0</v>
      </c>
      <c r="N17" s="53">
        <f t="shared" si="10"/>
        <v>0</v>
      </c>
      <c r="O17" s="53">
        <f t="shared" si="10"/>
        <v>0</v>
      </c>
      <c r="P17" s="53">
        <f t="shared" si="10"/>
        <v>0</v>
      </c>
      <c r="Q17" s="53">
        <f t="shared" si="10"/>
        <v>0</v>
      </c>
      <c r="R17" s="53">
        <f t="shared" si="10"/>
        <v>0</v>
      </c>
      <c r="S17" s="53">
        <f t="shared" si="10"/>
        <v>0</v>
      </c>
      <c r="T17" s="53">
        <f t="shared" si="10"/>
        <v>0</v>
      </c>
      <c r="U17" s="53">
        <f t="shared" si="10"/>
        <v>0</v>
      </c>
      <c r="V17" s="53">
        <f t="shared" si="10"/>
        <v>0</v>
      </c>
      <c r="W17" s="53">
        <f t="shared" si="10"/>
        <v>0</v>
      </c>
      <c r="X17" s="154"/>
      <c r="Y17" s="149">
        <f t="shared" si="6"/>
        <v>374956</v>
      </c>
      <c r="Z17" s="174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</row>
    <row r="18" spans="1:530" s="17" customFormat="1" ht="45.75" customHeight="1" x14ac:dyDescent="0.25">
      <c r="A18" s="36" t="s">
        <v>162</v>
      </c>
      <c r="B18" s="37" t="str">
        <f>'дод 3'!A14</f>
        <v>0160</v>
      </c>
      <c r="C18" s="37" t="str">
        <f>'дод 3'!B14</f>
        <v>0111</v>
      </c>
      <c r="D18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8" s="54">
        <v>99891782</v>
      </c>
      <c r="F18" s="54">
        <v>73506801</v>
      </c>
      <c r="G18" s="54">
        <v>2350400</v>
      </c>
      <c r="H18" s="54">
        <v>72602888.719999999</v>
      </c>
      <c r="I18" s="54">
        <v>54095424.780000001</v>
      </c>
      <c r="J18" s="54">
        <v>1279844.3899999999</v>
      </c>
      <c r="K18" s="157">
        <f t="shared" si="3"/>
        <v>72.681543232455297</v>
      </c>
      <c r="L18" s="54">
        <v>49500</v>
      </c>
      <c r="M18" s="54">
        <v>49500</v>
      </c>
      <c r="N18" s="54"/>
      <c r="O18" s="54"/>
      <c r="P18" s="54"/>
      <c r="Q18" s="54">
        <v>49500</v>
      </c>
      <c r="R18" s="150">
        <v>1477.9</v>
      </c>
      <c r="S18" s="150"/>
      <c r="T18" s="150">
        <v>1477.9</v>
      </c>
      <c r="U18" s="150"/>
      <c r="V18" s="150"/>
      <c r="W18" s="150"/>
      <c r="X18" s="155">
        <f>R18/L18*100</f>
        <v>2.9856565656565657</v>
      </c>
      <c r="Y18" s="150">
        <f t="shared" si="6"/>
        <v>72604366.620000005</v>
      </c>
      <c r="Z18" s="174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</row>
    <row r="19" spans="1:530" s="17" customFormat="1" ht="21.75" customHeight="1" x14ac:dyDescent="0.25">
      <c r="A19" s="36" t="s">
        <v>262</v>
      </c>
      <c r="B19" s="37" t="str">
        <f>'дод 3'!A15</f>
        <v>0180</v>
      </c>
      <c r="C19" s="37" t="str">
        <f>'дод 3'!B15</f>
        <v>0133</v>
      </c>
      <c r="D19" s="18" t="str">
        <f>'дод 3'!C15</f>
        <v>Інша діяльність у сфері державного управління</v>
      </c>
      <c r="E19" s="54">
        <v>430300</v>
      </c>
      <c r="F19" s="54"/>
      <c r="G19" s="54"/>
      <c r="H19" s="54">
        <v>175823.97</v>
      </c>
      <c r="I19" s="54"/>
      <c r="J19" s="54"/>
      <c r="K19" s="157">
        <f t="shared" si="3"/>
        <v>40.860787822449453</v>
      </c>
      <c r="L19" s="54">
        <v>0</v>
      </c>
      <c r="M19" s="54"/>
      <c r="N19" s="54"/>
      <c r="O19" s="54"/>
      <c r="P19" s="54"/>
      <c r="Q19" s="54"/>
      <c r="R19" s="150"/>
      <c r="S19" s="150"/>
      <c r="T19" s="150"/>
      <c r="U19" s="150"/>
      <c r="V19" s="150"/>
      <c r="W19" s="150"/>
      <c r="X19" s="155"/>
      <c r="Y19" s="150">
        <f t="shared" si="6"/>
        <v>175823.97</v>
      </c>
      <c r="Z19" s="174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</row>
    <row r="20" spans="1:530" s="17" customFormat="1" ht="21.75" customHeight="1" x14ac:dyDescent="0.25">
      <c r="A20" s="36" t="s">
        <v>509</v>
      </c>
      <c r="B20" s="36" t="s">
        <v>510</v>
      </c>
      <c r="C20" s="36" t="s">
        <v>127</v>
      </c>
      <c r="D20" s="18" t="s">
        <v>511</v>
      </c>
      <c r="E20" s="54">
        <v>304496</v>
      </c>
      <c r="F20" s="54"/>
      <c r="G20" s="54"/>
      <c r="H20" s="54"/>
      <c r="I20" s="54"/>
      <c r="J20" s="54"/>
      <c r="K20" s="157">
        <f t="shared" si="3"/>
        <v>0</v>
      </c>
      <c r="L20" s="54">
        <v>0</v>
      </c>
      <c r="M20" s="54"/>
      <c r="N20" s="54"/>
      <c r="O20" s="54"/>
      <c r="P20" s="54"/>
      <c r="Q20" s="54"/>
      <c r="R20" s="150"/>
      <c r="S20" s="150"/>
      <c r="T20" s="150"/>
      <c r="U20" s="150"/>
      <c r="V20" s="150"/>
      <c r="W20" s="150"/>
      <c r="X20" s="155"/>
      <c r="Y20" s="150">
        <f t="shared" si="6"/>
        <v>0</v>
      </c>
      <c r="Z20" s="174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</row>
    <row r="21" spans="1:530" s="17" customFormat="1" ht="48.75" customHeight="1" x14ac:dyDescent="0.25">
      <c r="A21" s="36" t="s">
        <v>278</v>
      </c>
      <c r="B21" s="37" t="str">
        <f>'дод 3'!A76</f>
        <v>3033</v>
      </c>
      <c r="C21" s="37" t="str">
        <f>'дод 3'!B76</f>
        <v>1070</v>
      </c>
      <c r="D21" s="18" t="s">
        <v>477</v>
      </c>
      <c r="E21" s="54">
        <v>124200</v>
      </c>
      <c r="F21" s="54"/>
      <c r="G21" s="54"/>
      <c r="H21" s="54">
        <v>93150</v>
      </c>
      <c r="I21" s="54"/>
      <c r="J21" s="54"/>
      <c r="K21" s="157">
        <f t="shared" si="3"/>
        <v>75</v>
      </c>
      <c r="L21" s="54">
        <v>0</v>
      </c>
      <c r="M21" s="54"/>
      <c r="N21" s="54"/>
      <c r="O21" s="54"/>
      <c r="P21" s="54"/>
      <c r="Q21" s="54"/>
      <c r="R21" s="150"/>
      <c r="S21" s="150"/>
      <c r="T21" s="150"/>
      <c r="U21" s="150"/>
      <c r="V21" s="150"/>
      <c r="W21" s="150"/>
      <c r="X21" s="155"/>
      <c r="Y21" s="150">
        <f t="shared" si="6"/>
        <v>93150</v>
      </c>
      <c r="Z21" s="174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</row>
    <row r="22" spans="1:530" s="17" customFormat="1" ht="36.75" customHeight="1" x14ac:dyDescent="0.25">
      <c r="A22" s="36" t="s">
        <v>163</v>
      </c>
      <c r="B22" s="37" t="str">
        <f>'дод 3'!A79</f>
        <v>3036</v>
      </c>
      <c r="C22" s="37" t="str">
        <f>'дод 3'!B79</f>
        <v>1070</v>
      </c>
      <c r="D22" s="18" t="str">
        <f>'дод 3'!C79</f>
        <v>Компенсаційні виплати на пільговий проїзд електротранспортом окремим категоріям громадян</v>
      </c>
      <c r="E22" s="54">
        <v>270325</v>
      </c>
      <c r="F22" s="54"/>
      <c r="G22" s="54"/>
      <c r="H22" s="54">
        <v>189972</v>
      </c>
      <c r="I22" s="54"/>
      <c r="J22" s="54"/>
      <c r="K22" s="157">
        <f t="shared" si="3"/>
        <v>70.275409229631009</v>
      </c>
      <c r="L22" s="54">
        <v>0</v>
      </c>
      <c r="M22" s="54"/>
      <c r="N22" s="54"/>
      <c r="O22" s="54"/>
      <c r="P22" s="54"/>
      <c r="Q22" s="54"/>
      <c r="R22" s="150"/>
      <c r="S22" s="150"/>
      <c r="T22" s="150"/>
      <c r="U22" s="150"/>
      <c r="V22" s="150"/>
      <c r="W22" s="150"/>
      <c r="X22" s="155"/>
      <c r="Y22" s="150">
        <f t="shared" si="6"/>
        <v>189972</v>
      </c>
      <c r="Z22" s="174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</row>
    <row r="23" spans="1:530" s="17" customFormat="1" ht="36" customHeight="1" x14ac:dyDescent="0.25">
      <c r="A23" s="36" t="s">
        <v>164</v>
      </c>
      <c r="B23" s="37" t="str">
        <f>'дод 3'!A87</f>
        <v>3121</v>
      </c>
      <c r="C23" s="37" t="str">
        <f>'дод 3'!B87</f>
        <v>1040</v>
      </c>
      <c r="D23" s="18" t="str">
        <f>'дод 3'!C87</f>
        <v>Утримання та забезпечення діяльності центрів соціальних служб для сім’ї, дітей та молоді</v>
      </c>
      <c r="E23" s="54">
        <v>2529735</v>
      </c>
      <c r="F23" s="54">
        <v>1883250</v>
      </c>
      <c r="G23" s="54">
        <v>50170</v>
      </c>
      <c r="H23" s="54">
        <v>1833969.73</v>
      </c>
      <c r="I23" s="54">
        <v>1429314.15</v>
      </c>
      <c r="J23" s="54">
        <v>21922.44</v>
      </c>
      <c r="K23" s="157">
        <f t="shared" si="3"/>
        <v>72.496515642942839</v>
      </c>
      <c r="L23" s="54">
        <v>0</v>
      </c>
      <c r="M23" s="54"/>
      <c r="N23" s="54"/>
      <c r="O23" s="54"/>
      <c r="P23" s="54"/>
      <c r="Q23" s="54"/>
      <c r="R23" s="150">
        <v>18728</v>
      </c>
      <c r="S23" s="150"/>
      <c r="T23" s="150"/>
      <c r="U23" s="150"/>
      <c r="V23" s="150"/>
      <c r="W23" s="150">
        <v>18728</v>
      </c>
      <c r="X23" s="155"/>
      <c r="Y23" s="150">
        <f t="shared" si="6"/>
        <v>1852697.73</v>
      </c>
      <c r="Z23" s="174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</row>
    <row r="24" spans="1:530" s="17" customFormat="1" ht="44.25" customHeight="1" x14ac:dyDescent="0.25">
      <c r="A24" s="36" t="s">
        <v>165</v>
      </c>
      <c r="B24" s="37" t="str">
        <f>'дод 3'!A88</f>
        <v>3131</v>
      </c>
      <c r="C24" s="37" t="str">
        <f>'дод 3'!B88</f>
        <v>1040</v>
      </c>
      <c r="D24" s="18" t="str">
        <f>'дод 3'!C88</f>
        <v>Здійснення заходів та реалізація проектів на виконання Державної цільової соціальної програми "Молодь України"</v>
      </c>
      <c r="E24" s="54">
        <v>684504</v>
      </c>
      <c r="F24" s="54"/>
      <c r="G24" s="54"/>
      <c r="H24" s="54">
        <v>188415</v>
      </c>
      <c r="I24" s="54"/>
      <c r="J24" s="54"/>
      <c r="K24" s="157">
        <f t="shared" si="3"/>
        <v>27.525770484905859</v>
      </c>
      <c r="L24" s="54">
        <v>0</v>
      </c>
      <c r="M24" s="54"/>
      <c r="N24" s="54"/>
      <c r="O24" s="54"/>
      <c r="P24" s="54"/>
      <c r="Q24" s="54"/>
      <c r="R24" s="150"/>
      <c r="S24" s="150"/>
      <c r="T24" s="150"/>
      <c r="U24" s="150"/>
      <c r="V24" s="150"/>
      <c r="W24" s="150"/>
      <c r="X24" s="155"/>
      <c r="Y24" s="150">
        <f t="shared" si="6"/>
        <v>188415</v>
      </c>
      <c r="Z24" s="174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</row>
    <row r="25" spans="1:530" s="17" customFormat="1" ht="60" hidden="1" customHeight="1" x14ac:dyDescent="0.25">
      <c r="A25" s="36" t="s">
        <v>166</v>
      </c>
      <c r="B25" s="37" t="str">
        <f>'дод 3'!A89</f>
        <v>3140</v>
      </c>
      <c r="C25" s="37" t="str">
        <f>'дод 3'!B89</f>
        <v>1040</v>
      </c>
      <c r="D25" s="18" t="s">
        <v>22</v>
      </c>
      <c r="E25" s="54">
        <v>0</v>
      </c>
      <c r="F25" s="54"/>
      <c r="G25" s="54"/>
      <c r="H25" s="54"/>
      <c r="I25" s="54"/>
      <c r="J25" s="54"/>
      <c r="K25" s="157" t="e">
        <f t="shared" si="3"/>
        <v>#DIV/0!</v>
      </c>
      <c r="L25" s="54">
        <v>0</v>
      </c>
      <c r="M25" s="54"/>
      <c r="N25" s="54"/>
      <c r="O25" s="54"/>
      <c r="P25" s="54"/>
      <c r="Q25" s="54"/>
      <c r="R25" s="150"/>
      <c r="S25" s="150"/>
      <c r="T25" s="150"/>
      <c r="U25" s="150"/>
      <c r="V25" s="150"/>
      <c r="W25" s="150"/>
      <c r="X25" s="155"/>
      <c r="Y25" s="150">
        <f t="shared" si="6"/>
        <v>0</v>
      </c>
      <c r="Z25" s="174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</row>
    <row r="26" spans="1:530" s="17" customFormat="1" ht="37.5" customHeight="1" x14ac:dyDescent="0.25">
      <c r="A26" s="36" t="s">
        <v>332</v>
      </c>
      <c r="B26" s="37" t="str">
        <f>'дод 3'!A104</f>
        <v>3241</v>
      </c>
      <c r="C26" s="37" t="str">
        <f>'дод 3'!B104</f>
        <v>1090</v>
      </c>
      <c r="D26" s="18" t="str">
        <f>'дод 3'!C104</f>
        <v>Забезпечення діяльності інших закладів у сфері соціального захисту і соціального забезпечення</v>
      </c>
      <c r="E26" s="54">
        <v>1198395</v>
      </c>
      <c r="F26" s="54">
        <v>852910</v>
      </c>
      <c r="G26" s="54">
        <v>114300</v>
      </c>
      <c r="H26" s="54">
        <v>859579.35</v>
      </c>
      <c r="I26" s="54">
        <v>630971.84</v>
      </c>
      <c r="J26" s="54">
        <v>59638.720000000001</v>
      </c>
      <c r="K26" s="157">
        <f t="shared" si="3"/>
        <v>71.727548095577831</v>
      </c>
      <c r="L26" s="54">
        <v>0</v>
      </c>
      <c r="M26" s="54"/>
      <c r="N26" s="54"/>
      <c r="O26" s="54"/>
      <c r="P26" s="54"/>
      <c r="Q26" s="54"/>
      <c r="R26" s="150"/>
      <c r="S26" s="150"/>
      <c r="T26" s="150"/>
      <c r="U26" s="150"/>
      <c r="V26" s="150"/>
      <c r="W26" s="150"/>
      <c r="X26" s="155"/>
      <c r="Y26" s="150">
        <f t="shared" si="6"/>
        <v>859579.35</v>
      </c>
      <c r="Z26" s="174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</row>
    <row r="27" spans="1:530" s="17" customFormat="1" ht="33.75" customHeight="1" x14ac:dyDescent="0.25">
      <c r="A27" s="36" t="s">
        <v>333</v>
      </c>
      <c r="B27" s="37" t="str">
        <f>'дод 3'!A105</f>
        <v>3242</v>
      </c>
      <c r="C27" s="37" t="str">
        <f>'дод 3'!B105</f>
        <v>1090</v>
      </c>
      <c r="D27" s="18" t="s">
        <v>478</v>
      </c>
      <c r="E27" s="54">
        <v>218310</v>
      </c>
      <c r="F27" s="54"/>
      <c r="G27" s="54"/>
      <c r="H27" s="54">
        <v>128819.56</v>
      </c>
      <c r="I27" s="54"/>
      <c r="J27" s="54"/>
      <c r="K27" s="157">
        <f t="shared" si="3"/>
        <v>59.007631349915258</v>
      </c>
      <c r="L27" s="54">
        <v>0</v>
      </c>
      <c r="M27" s="54"/>
      <c r="N27" s="54"/>
      <c r="O27" s="54"/>
      <c r="P27" s="54"/>
      <c r="Q27" s="54"/>
      <c r="R27" s="150"/>
      <c r="S27" s="150"/>
      <c r="T27" s="150"/>
      <c r="U27" s="150"/>
      <c r="V27" s="150"/>
      <c r="W27" s="150"/>
      <c r="X27" s="155"/>
      <c r="Y27" s="150">
        <f t="shared" si="6"/>
        <v>128819.56</v>
      </c>
      <c r="Z27" s="174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</row>
    <row r="28" spans="1:530" s="17" customFormat="1" ht="33.75" customHeight="1" x14ac:dyDescent="0.25">
      <c r="A28" s="36" t="s">
        <v>349</v>
      </c>
      <c r="B28" s="37" t="str">
        <f>'дод 3'!A109</f>
        <v>4060</v>
      </c>
      <c r="C28" s="37" t="str">
        <f>'дод 3'!B109</f>
        <v>0828</v>
      </c>
      <c r="D28" s="18" t="str">
        <f>'дод 3'!C109</f>
        <v>Забезпечення діяльності палаців i будинків культури, клубів, центрів дозвілля та iнших клубних закладів</v>
      </c>
      <c r="E28" s="54">
        <v>5102602</v>
      </c>
      <c r="F28" s="54">
        <v>1780415</v>
      </c>
      <c r="G28" s="54">
        <v>438400</v>
      </c>
      <c r="H28" s="54">
        <v>2273855.6800000002</v>
      </c>
      <c r="I28" s="54">
        <v>1229146.83</v>
      </c>
      <c r="J28" s="54">
        <v>144796.71</v>
      </c>
      <c r="K28" s="157">
        <f t="shared" si="3"/>
        <v>44.562669790824373</v>
      </c>
      <c r="L28" s="54">
        <v>767798</v>
      </c>
      <c r="M28" s="54">
        <v>767798</v>
      </c>
      <c r="N28" s="54"/>
      <c r="O28" s="54"/>
      <c r="P28" s="54"/>
      <c r="Q28" s="54">
        <v>767798</v>
      </c>
      <c r="R28" s="150">
        <v>397480</v>
      </c>
      <c r="S28" s="150">
        <v>397480</v>
      </c>
      <c r="T28" s="150"/>
      <c r="U28" s="150"/>
      <c r="V28" s="150"/>
      <c r="W28" s="150">
        <v>397480</v>
      </c>
      <c r="X28" s="155">
        <f t="shared" si="5"/>
        <v>51.768824612723662</v>
      </c>
      <c r="Y28" s="150">
        <f t="shared" si="6"/>
        <v>2671335.6800000002</v>
      </c>
      <c r="Z28" s="174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</row>
    <row r="29" spans="1:530" s="17" customFormat="1" ht="30" x14ac:dyDescent="0.25">
      <c r="A29" s="36" t="s">
        <v>330</v>
      </c>
      <c r="B29" s="37" t="str">
        <f>'дод 3'!A110</f>
        <v>4081</v>
      </c>
      <c r="C29" s="37" t="str">
        <f>'дод 3'!B110</f>
        <v>0829</v>
      </c>
      <c r="D29" s="18" t="str">
        <f>'дод 3'!C110</f>
        <v>Забезпечення діяльності інших закладів в галузі культури і мистецтва</v>
      </c>
      <c r="E29" s="54">
        <v>3882000</v>
      </c>
      <c r="F29" s="54">
        <v>1389000</v>
      </c>
      <c r="G29" s="54">
        <v>91200</v>
      </c>
      <c r="H29" s="54">
        <v>2113861.44</v>
      </c>
      <c r="I29" s="54">
        <v>1045037.57</v>
      </c>
      <c r="J29" s="54">
        <v>53035.26</v>
      </c>
      <c r="K29" s="157">
        <f t="shared" si="3"/>
        <v>54.452896445131373</v>
      </c>
      <c r="L29" s="54">
        <v>224000</v>
      </c>
      <c r="M29" s="54">
        <v>224000</v>
      </c>
      <c r="N29" s="54"/>
      <c r="O29" s="54"/>
      <c r="P29" s="54"/>
      <c r="Q29" s="54">
        <v>224000</v>
      </c>
      <c r="R29" s="150">
        <v>3900</v>
      </c>
      <c r="S29" s="150"/>
      <c r="T29" s="150">
        <v>3900</v>
      </c>
      <c r="U29" s="150"/>
      <c r="V29" s="150"/>
      <c r="W29" s="150"/>
      <c r="X29" s="155">
        <f t="shared" si="5"/>
        <v>1.7410714285714286</v>
      </c>
      <c r="Y29" s="150">
        <f t="shared" si="6"/>
        <v>2117761.44</v>
      </c>
      <c r="Z29" s="17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</row>
    <row r="30" spans="1:530" s="17" customFormat="1" x14ac:dyDescent="0.25">
      <c r="A30" s="36" t="s">
        <v>331</v>
      </c>
      <c r="B30" s="37" t="str">
        <f>'дод 3'!A111</f>
        <v>4082</v>
      </c>
      <c r="C30" s="37" t="str">
        <f>'дод 3'!B111</f>
        <v>0829</v>
      </c>
      <c r="D30" s="18" t="str">
        <f>'дод 3'!C111</f>
        <v>Інші заходи в галузі культури і мистецтва</v>
      </c>
      <c r="E30" s="54">
        <v>446424</v>
      </c>
      <c r="F30" s="54"/>
      <c r="G30" s="54"/>
      <c r="H30" s="54">
        <v>258250.5</v>
      </c>
      <c r="I30" s="54"/>
      <c r="J30" s="54"/>
      <c r="K30" s="157">
        <f t="shared" si="3"/>
        <v>57.848704370732747</v>
      </c>
      <c r="L30" s="54">
        <v>0</v>
      </c>
      <c r="M30" s="54"/>
      <c r="N30" s="54"/>
      <c r="O30" s="54"/>
      <c r="P30" s="54"/>
      <c r="Q30" s="54"/>
      <c r="R30" s="150"/>
      <c r="S30" s="150"/>
      <c r="T30" s="150"/>
      <c r="U30" s="150"/>
      <c r="V30" s="150"/>
      <c r="W30" s="150"/>
      <c r="X30" s="155"/>
      <c r="Y30" s="150">
        <f t="shared" si="6"/>
        <v>258250.5</v>
      </c>
      <c r="Z30" s="174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</row>
    <row r="31" spans="1:530" s="17" customFormat="1" ht="30" x14ac:dyDescent="0.25">
      <c r="A31" s="45" t="s">
        <v>167</v>
      </c>
      <c r="B31" s="38" t="str">
        <f>'дод 3'!A113</f>
        <v>5011</v>
      </c>
      <c r="C31" s="38" t="str">
        <f>'дод 3'!B113</f>
        <v>0810</v>
      </c>
      <c r="D31" s="16" t="str">
        <f>'дод 3'!C113</f>
        <v>Проведення навчально-тренувальних зборів і змагань з олімпійських видів спорту</v>
      </c>
      <c r="E31" s="54">
        <v>551000</v>
      </c>
      <c r="F31" s="54"/>
      <c r="G31" s="54"/>
      <c r="H31" s="54">
        <v>185247.35</v>
      </c>
      <c r="I31" s="54"/>
      <c r="J31" s="54"/>
      <c r="K31" s="157">
        <f t="shared" si="3"/>
        <v>33.620208711433754</v>
      </c>
      <c r="L31" s="54">
        <v>0</v>
      </c>
      <c r="M31" s="54"/>
      <c r="N31" s="54"/>
      <c r="O31" s="54"/>
      <c r="P31" s="54"/>
      <c r="Q31" s="54"/>
      <c r="R31" s="150"/>
      <c r="S31" s="150"/>
      <c r="T31" s="150"/>
      <c r="U31" s="150"/>
      <c r="V31" s="150"/>
      <c r="W31" s="150"/>
      <c r="X31" s="155"/>
      <c r="Y31" s="150">
        <f t="shared" si="6"/>
        <v>185247.35</v>
      </c>
      <c r="Z31" s="174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</row>
    <row r="32" spans="1:530" s="17" customFormat="1" ht="30" x14ac:dyDescent="0.25">
      <c r="A32" s="45" t="s">
        <v>168</v>
      </c>
      <c r="B32" s="38" t="str">
        <f>'дод 3'!A114</f>
        <v>5012</v>
      </c>
      <c r="C32" s="38" t="str">
        <f>'дод 3'!B114</f>
        <v>0810</v>
      </c>
      <c r="D32" s="16" t="str">
        <f>'дод 3'!C114</f>
        <v>Проведення навчально-тренувальних зборів і змагань з неолімпійських видів спорту</v>
      </c>
      <c r="E32" s="54">
        <v>989400</v>
      </c>
      <c r="F32" s="54"/>
      <c r="G32" s="54"/>
      <c r="H32" s="54">
        <v>457474.6</v>
      </c>
      <c r="I32" s="54"/>
      <c r="J32" s="54"/>
      <c r="K32" s="157">
        <f t="shared" si="3"/>
        <v>46.23757833030119</v>
      </c>
      <c r="L32" s="54">
        <v>0</v>
      </c>
      <c r="M32" s="54"/>
      <c r="N32" s="54"/>
      <c r="O32" s="54"/>
      <c r="P32" s="54"/>
      <c r="Q32" s="54"/>
      <c r="R32" s="150"/>
      <c r="S32" s="150"/>
      <c r="T32" s="150"/>
      <c r="U32" s="150"/>
      <c r="V32" s="150"/>
      <c r="W32" s="150"/>
      <c r="X32" s="155"/>
      <c r="Y32" s="150">
        <f t="shared" si="6"/>
        <v>457474.6</v>
      </c>
      <c r="Z32" s="174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</row>
    <row r="33" spans="1:530" s="17" customFormat="1" ht="30" x14ac:dyDescent="0.25">
      <c r="A33" s="45" t="s">
        <v>169</v>
      </c>
      <c r="B33" s="38" t="str">
        <f>'дод 3'!A115</f>
        <v>5031</v>
      </c>
      <c r="C33" s="38" t="str">
        <f>'дод 3'!B115</f>
        <v>0810</v>
      </c>
      <c r="D33" s="16" t="str">
        <f>'дод 3'!C115</f>
        <v>Утримання та навчально-тренувальна робота комунальних дитячо-юнацьких спортивних шкіл</v>
      </c>
      <c r="E33" s="54">
        <v>13683310</v>
      </c>
      <c r="F33" s="54">
        <v>9869300</v>
      </c>
      <c r="G33" s="54">
        <v>689990</v>
      </c>
      <c r="H33" s="54">
        <v>9837328.9600000009</v>
      </c>
      <c r="I33" s="54">
        <v>7343330.2999999998</v>
      </c>
      <c r="J33" s="54">
        <v>382109.18</v>
      </c>
      <c r="K33" s="157">
        <f t="shared" si="3"/>
        <v>71.892904275354425</v>
      </c>
      <c r="L33" s="54">
        <v>295420</v>
      </c>
      <c r="M33" s="54">
        <v>295420</v>
      </c>
      <c r="N33" s="54"/>
      <c r="O33" s="54"/>
      <c r="P33" s="54"/>
      <c r="Q33" s="54">
        <v>295420</v>
      </c>
      <c r="R33" s="150"/>
      <c r="S33" s="150"/>
      <c r="T33" s="150"/>
      <c r="U33" s="150"/>
      <c r="V33" s="150"/>
      <c r="W33" s="150"/>
      <c r="X33" s="155">
        <f t="shared" si="5"/>
        <v>0</v>
      </c>
      <c r="Y33" s="150">
        <f t="shared" si="6"/>
        <v>9837328.9600000009</v>
      </c>
      <c r="Z33" s="174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</row>
    <row r="34" spans="1:530" s="17" customFormat="1" ht="30" x14ac:dyDescent="0.25">
      <c r="A34" s="45" t="s">
        <v>391</v>
      </c>
      <c r="B34" s="38" t="str">
        <f>'дод 3'!A116</f>
        <v>5032</v>
      </c>
      <c r="C34" s="38" t="str">
        <f>'дод 3'!B116</f>
        <v>0810</v>
      </c>
      <c r="D34" s="16" t="str">
        <f>'дод 3'!C116</f>
        <v>Фінансова підтримка дитячо-юнацьких спортивних шкіл фізкультурно-спортивних товариств</v>
      </c>
      <c r="E34" s="54">
        <v>11492630</v>
      </c>
      <c r="F34" s="54"/>
      <c r="G34" s="54"/>
      <c r="H34" s="54">
        <v>8305647.4800000004</v>
      </c>
      <c r="I34" s="54"/>
      <c r="J34" s="54"/>
      <c r="K34" s="157">
        <f t="shared" si="3"/>
        <v>72.269336783660492</v>
      </c>
      <c r="L34" s="54">
        <v>198000</v>
      </c>
      <c r="M34" s="54">
        <v>198000</v>
      </c>
      <c r="N34" s="54"/>
      <c r="O34" s="54"/>
      <c r="P34" s="54"/>
      <c r="Q34" s="54">
        <v>198000</v>
      </c>
      <c r="R34" s="150">
        <v>92999.360000000001</v>
      </c>
      <c r="S34" s="150">
        <v>92999.360000000001</v>
      </c>
      <c r="T34" s="150"/>
      <c r="U34" s="150"/>
      <c r="V34" s="150"/>
      <c r="W34" s="150">
        <v>92999.360000000001</v>
      </c>
      <c r="X34" s="155">
        <f t="shared" si="5"/>
        <v>46.969373737373736</v>
      </c>
      <c r="Y34" s="150">
        <f t="shared" si="6"/>
        <v>8398646.8399999999</v>
      </c>
      <c r="Z34" s="174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</row>
    <row r="35" spans="1:530" s="17" customFormat="1" ht="45" x14ac:dyDescent="0.25">
      <c r="A35" s="45" t="s">
        <v>170</v>
      </c>
      <c r="B35" s="38" t="str">
        <f>'дод 3'!A117</f>
        <v>5061</v>
      </c>
      <c r="C35" s="38" t="str">
        <f>'дод 3'!B117</f>
        <v>0810</v>
      </c>
      <c r="D35" s="16" t="str">
        <f>'дод 3'!C117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5" s="54">
        <v>4551120</v>
      </c>
      <c r="F35" s="54">
        <v>2446900</v>
      </c>
      <c r="G35" s="54">
        <v>320100</v>
      </c>
      <c r="H35" s="54">
        <v>2994718.88</v>
      </c>
      <c r="I35" s="54">
        <v>1760333.08</v>
      </c>
      <c r="J35" s="54">
        <v>152929.44</v>
      </c>
      <c r="K35" s="157">
        <f t="shared" si="3"/>
        <v>65.801799996484377</v>
      </c>
      <c r="L35" s="54">
        <v>1861120</v>
      </c>
      <c r="M35" s="54">
        <v>1682000</v>
      </c>
      <c r="N35" s="54">
        <v>179120</v>
      </c>
      <c r="O35" s="54">
        <v>91105</v>
      </c>
      <c r="P35" s="54">
        <v>51050</v>
      </c>
      <c r="Q35" s="54">
        <v>1682000</v>
      </c>
      <c r="R35" s="150">
        <v>118776.9</v>
      </c>
      <c r="S35" s="150"/>
      <c r="T35" s="150">
        <v>118776.9</v>
      </c>
      <c r="U35" s="150">
        <v>1826.63</v>
      </c>
      <c r="V35" s="150">
        <v>584.94000000000005</v>
      </c>
      <c r="W35" s="150"/>
      <c r="X35" s="155">
        <f t="shared" si="5"/>
        <v>6.3820119068088026</v>
      </c>
      <c r="Y35" s="150">
        <f t="shared" si="6"/>
        <v>3113495.78</v>
      </c>
      <c r="Z35" s="174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</row>
    <row r="36" spans="1:530" s="17" customFormat="1" ht="30" x14ac:dyDescent="0.25">
      <c r="A36" s="45" t="s">
        <v>383</v>
      </c>
      <c r="B36" s="38" t="str">
        <f>'дод 3'!A118</f>
        <v>5062</v>
      </c>
      <c r="C36" s="38" t="str">
        <f>'дод 3'!B118</f>
        <v>0810</v>
      </c>
      <c r="D36" s="16" t="str">
        <f>'дод 3'!C118</f>
        <v>Підтримка спорту вищих досягнень та організацій, які здійснюють фізкультурно-спортивну діяльність в регіоні</v>
      </c>
      <c r="E36" s="54">
        <v>9750590</v>
      </c>
      <c r="F36" s="54"/>
      <c r="G36" s="54"/>
      <c r="H36" s="54">
        <v>5855819.75</v>
      </c>
      <c r="I36" s="54"/>
      <c r="J36" s="54"/>
      <c r="K36" s="157">
        <f t="shared" si="3"/>
        <v>60.056055582277587</v>
      </c>
      <c r="L36" s="54">
        <v>78450</v>
      </c>
      <c r="M36" s="54">
        <v>78450</v>
      </c>
      <c r="N36" s="54"/>
      <c r="O36" s="54"/>
      <c r="P36" s="54"/>
      <c r="Q36" s="54">
        <v>78450</v>
      </c>
      <c r="R36" s="150"/>
      <c r="S36" s="150"/>
      <c r="T36" s="150"/>
      <c r="U36" s="150"/>
      <c r="V36" s="150"/>
      <c r="W36" s="150"/>
      <c r="X36" s="155">
        <f t="shared" si="5"/>
        <v>0</v>
      </c>
      <c r="Y36" s="150">
        <f t="shared" si="6"/>
        <v>5855819.75</v>
      </c>
      <c r="Z36" s="174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</row>
    <row r="37" spans="1:530" s="17" customFormat="1" ht="30" x14ac:dyDescent="0.25">
      <c r="A37" s="45" t="s">
        <v>480</v>
      </c>
      <c r="B37" s="38">
        <v>7325</v>
      </c>
      <c r="C37" s="130" t="s">
        <v>119</v>
      </c>
      <c r="D37" s="16" t="s">
        <v>393</v>
      </c>
      <c r="E37" s="54">
        <v>0</v>
      </c>
      <c r="F37" s="54"/>
      <c r="G37" s="54"/>
      <c r="H37" s="54"/>
      <c r="I37" s="54"/>
      <c r="J37" s="54"/>
      <c r="K37" s="157"/>
      <c r="L37" s="54">
        <v>1400000</v>
      </c>
      <c r="M37" s="54">
        <v>1400000</v>
      </c>
      <c r="N37" s="54"/>
      <c r="O37" s="54"/>
      <c r="P37" s="54"/>
      <c r="Q37" s="54">
        <v>1400000</v>
      </c>
      <c r="R37" s="150">
        <v>1381230.66</v>
      </c>
      <c r="S37" s="150">
        <v>1381230.66</v>
      </c>
      <c r="T37" s="150"/>
      <c r="U37" s="150"/>
      <c r="V37" s="150"/>
      <c r="W37" s="150">
        <v>1381230.66</v>
      </c>
      <c r="X37" s="155">
        <f t="shared" si="5"/>
        <v>98.659332857142857</v>
      </c>
      <c r="Y37" s="150">
        <f t="shared" si="6"/>
        <v>1381230.66</v>
      </c>
      <c r="Z37" s="174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</row>
    <row r="38" spans="1:530" s="17" customFormat="1" x14ac:dyDescent="0.25">
      <c r="A38" s="45" t="s">
        <v>481</v>
      </c>
      <c r="B38" s="38">
        <v>7330</v>
      </c>
      <c r="C38" s="130" t="s">
        <v>119</v>
      </c>
      <c r="D38" s="16" t="s">
        <v>363</v>
      </c>
      <c r="E38" s="54">
        <v>0</v>
      </c>
      <c r="F38" s="54"/>
      <c r="G38" s="54"/>
      <c r="H38" s="54"/>
      <c r="I38" s="54"/>
      <c r="J38" s="54"/>
      <c r="K38" s="157"/>
      <c r="L38" s="54">
        <v>1230200</v>
      </c>
      <c r="M38" s="54">
        <v>1230200</v>
      </c>
      <c r="N38" s="54"/>
      <c r="O38" s="54"/>
      <c r="P38" s="54"/>
      <c r="Q38" s="54">
        <v>1230200</v>
      </c>
      <c r="R38" s="150">
        <v>1008976.78</v>
      </c>
      <c r="S38" s="150">
        <v>1008976.78</v>
      </c>
      <c r="T38" s="150"/>
      <c r="U38" s="150"/>
      <c r="V38" s="150"/>
      <c r="W38" s="150">
        <v>1008976.78</v>
      </c>
      <c r="X38" s="155">
        <f t="shared" si="5"/>
        <v>82.017296374573249</v>
      </c>
      <c r="Y38" s="150">
        <f t="shared" si="6"/>
        <v>1008976.78</v>
      </c>
      <c r="Z38" s="174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</row>
    <row r="39" spans="1:530" s="17" customFormat="1" x14ac:dyDescent="0.25">
      <c r="A39" s="45" t="s">
        <v>171</v>
      </c>
      <c r="B39" s="38" t="str">
        <f>'дод 3'!A151</f>
        <v>7412</v>
      </c>
      <c r="C39" s="38" t="str">
        <f>'дод 3'!B151</f>
        <v>0451</v>
      </c>
      <c r="D39" s="16" t="str">
        <f>'дод 3'!C151</f>
        <v>Регулювання цін на послуги місцевого автотранспорту</v>
      </c>
      <c r="E39" s="54">
        <v>5452000</v>
      </c>
      <c r="F39" s="54"/>
      <c r="G39" s="54"/>
      <c r="H39" s="54">
        <v>3670850</v>
      </c>
      <c r="I39" s="54"/>
      <c r="J39" s="54"/>
      <c r="K39" s="157">
        <f t="shared" si="3"/>
        <v>67.330337490829052</v>
      </c>
      <c r="L39" s="54">
        <v>0</v>
      </c>
      <c r="M39" s="54"/>
      <c r="N39" s="54"/>
      <c r="O39" s="54"/>
      <c r="P39" s="54"/>
      <c r="Q39" s="54"/>
      <c r="R39" s="150"/>
      <c r="S39" s="150"/>
      <c r="T39" s="150"/>
      <c r="U39" s="150"/>
      <c r="V39" s="150"/>
      <c r="W39" s="150"/>
      <c r="X39" s="155"/>
      <c r="Y39" s="150">
        <f t="shared" si="6"/>
        <v>3670850</v>
      </c>
      <c r="Z39" s="174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</row>
    <row r="40" spans="1:530" s="17" customFormat="1" x14ac:dyDescent="0.25">
      <c r="A40" s="45" t="s">
        <v>418</v>
      </c>
      <c r="B40" s="38">
        <f>'дод 3'!A152</f>
        <v>7413</v>
      </c>
      <c r="C40" s="38" t="str">
        <f>'дод 3'!B152</f>
        <v>0451</v>
      </c>
      <c r="D40" s="96" t="str">
        <f>'дод 3'!C152</f>
        <v>Інші заходи у сфері автотранспорту</v>
      </c>
      <c r="E40" s="54">
        <v>8837800</v>
      </c>
      <c r="F40" s="54"/>
      <c r="G40" s="54"/>
      <c r="H40" s="54">
        <v>4867860.0599999996</v>
      </c>
      <c r="I40" s="54"/>
      <c r="J40" s="54"/>
      <c r="K40" s="157">
        <f t="shared" si="3"/>
        <v>55.079997963294026</v>
      </c>
      <c r="L40" s="54">
        <v>0</v>
      </c>
      <c r="M40" s="54"/>
      <c r="N40" s="54"/>
      <c r="O40" s="54"/>
      <c r="P40" s="54"/>
      <c r="Q40" s="54"/>
      <c r="R40" s="150"/>
      <c r="S40" s="150"/>
      <c r="T40" s="150"/>
      <c r="U40" s="150"/>
      <c r="V40" s="150"/>
      <c r="W40" s="150"/>
      <c r="X40" s="155"/>
      <c r="Y40" s="150">
        <f t="shared" si="6"/>
        <v>4867860.0599999996</v>
      </c>
      <c r="Z40" s="174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</row>
    <row r="41" spans="1:530" s="17" customFormat="1" x14ac:dyDescent="0.25">
      <c r="A41" s="45" t="s">
        <v>419</v>
      </c>
      <c r="B41" s="38">
        <f>'дод 3'!A153</f>
        <v>7426</v>
      </c>
      <c r="C41" s="45" t="s">
        <v>479</v>
      </c>
      <c r="D41" s="96" t="str">
        <f>'дод 3'!C153</f>
        <v>Інші заходи у сфері електротранспорту</v>
      </c>
      <c r="E41" s="54">
        <v>35111500</v>
      </c>
      <c r="F41" s="54"/>
      <c r="G41" s="54"/>
      <c r="H41" s="54">
        <v>22736991.41</v>
      </c>
      <c r="I41" s="54"/>
      <c r="J41" s="54"/>
      <c r="K41" s="157">
        <f t="shared" si="3"/>
        <v>64.756536775700269</v>
      </c>
      <c r="L41" s="54">
        <v>0</v>
      </c>
      <c r="M41" s="54"/>
      <c r="N41" s="54"/>
      <c r="O41" s="54"/>
      <c r="P41" s="54"/>
      <c r="Q41" s="54"/>
      <c r="R41" s="150"/>
      <c r="S41" s="150"/>
      <c r="T41" s="150"/>
      <c r="U41" s="150"/>
      <c r="V41" s="150"/>
      <c r="W41" s="150"/>
      <c r="X41" s="155"/>
      <c r="Y41" s="150">
        <f t="shared" si="6"/>
        <v>22736991.41</v>
      </c>
      <c r="Z41" s="174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</row>
    <row r="42" spans="1:530" s="17" customFormat="1" ht="30.75" customHeight="1" x14ac:dyDescent="0.25">
      <c r="A42" s="45" t="s">
        <v>254</v>
      </c>
      <c r="B42" s="38" t="str">
        <f>'дод 3'!A157</f>
        <v>7530</v>
      </c>
      <c r="C42" s="38" t="str">
        <f>'дод 3'!B157</f>
        <v>0460</v>
      </c>
      <c r="D42" s="16" t="s">
        <v>255</v>
      </c>
      <c r="E42" s="54">
        <v>9225970</v>
      </c>
      <c r="F42" s="54"/>
      <c r="G42" s="54"/>
      <c r="H42" s="54">
        <v>4339448.18</v>
      </c>
      <c r="I42" s="54"/>
      <c r="J42" s="54"/>
      <c r="K42" s="157">
        <f t="shared" si="3"/>
        <v>47.035142971416555</v>
      </c>
      <c r="L42" s="54">
        <v>629330</v>
      </c>
      <c r="M42" s="54">
        <v>629330</v>
      </c>
      <c r="N42" s="54"/>
      <c r="O42" s="54"/>
      <c r="P42" s="54"/>
      <c r="Q42" s="54">
        <v>629330</v>
      </c>
      <c r="R42" s="150"/>
      <c r="S42" s="150"/>
      <c r="T42" s="150"/>
      <c r="U42" s="150"/>
      <c r="V42" s="150"/>
      <c r="W42" s="150"/>
      <c r="X42" s="155"/>
      <c r="Y42" s="150">
        <f t="shared" si="6"/>
        <v>4339448.18</v>
      </c>
      <c r="Z42" s="174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</row>
    <row r="43" spans="1:530" s="17" customFormat="1" ht="32.25" customHeight="1" x14ac:dyDescent="0.25">
      <c r="A43" s="45" t="s">
        <v>172</v>
      </c>
      <c r="B43" s="38" t="str">
        <f>'дод 3'!A160</f>
        <v>7610</v>
      </c>
      <c r="C43" s="38" t="str">
        <f>'дод 3'!B160</f>
        <v>0411</v>
      </c>
      <c r="D43" s="16" t="str">
        <f>'дод 3'!C160</f>
        <v>Сприяння розвитку малого та середнього підприємництва</v>
      </c>
      <c r="E43" s="54">
        <v>155000</v>
      </c>
      <c r="F43" s="54"/>
      <c r="G43" s="54"/>
      <c r="H43" s="54">
        <v>60300</v>
      </c>
      <c r="I43" s="54"/>
      <c r="J43" s="54"/>
      <c r="K43" s="157">
        <f t="shared" si="3"/>
        <v>38.903225806451616</v>
      </c>
      <c r="L43" s="54">
        <v>0</v>
      </c>
      <c r="M43" s="54"/>
      <c r="N43" s="54"/>
      <c r="O43" s="54"/>
      <c r="P43" s="54"/>
      <c r="Q43" s="54"/>
      <c r="R43" s="150"/>
      <c r="S43" s="150"/>
      <c r="T43" s="150"/>
      <c r="U43" s="150"/>
      <c r="V43" s="150"/>
      <c r="W43" s="150"/>
      <c r="X43" s="155"/>
      <c r="Y43" s="150">
        <f t="shared" si="6"/>
        <v>60300</v>
      </c>
      <c r="Z43" s="174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</row>
    <row r="44" spans="1:530" s="17" customFormat="1" ht="23.25" customHeight="1" x14ac:dyDescent="0.25">
      <c r="A44" s="45" t="s">
        <v>173</v>
      </c>
      <c r="B44" s="38" t="str">
        <f>'дод 3'!A165</f>
        <v>7670</v>
      </c>
      <c r="C44" s="38" t="str">
        <f>'дод 3'!B165</f>
        <v>0490</v>
      </c>
      <c r="D44" s="16" t="str">
        <f>'дод 3'!C165</f>
        <v>Внески до статутного капіталу суб’єктів господарювання</v>
      </c>
      <c r="E44" s="54">
        <v>0</v>
      </c>
      <c r="F44" s="54"/>
      <c r="G44" s="54"/>
      <c r="H44" s="54"/>
      <c r="I44" s="54"/>
      <c r="J44" s="54"/>
      <c r="K44" s="157"/>
      <c r="L44" s="54">
        <v>9922000</v>
      </c>
      <c r="M44" s="54">
        <v>9922000</v>
      </c>
      <c r="N44" s="54"/>
      <c r="O44" s="54"/>
      <c r="P44" s="54"/>
      <c r="Q44" s="54">
        <v>9922000</v>
      </c>
      <c r="R44" s="150"/>
      <c r="S44" s="150"/>
      <c r="T44" s="150"/>
      <c r="U44" s="150"/>
      <c r="V44" s="150"/>
      <c r="W44" s="150"/>
      <c r="X44" s="155"/>
      <c r="Y44" s="150">
        <f t="shared" si="6"/>
        <v>0</v>
      </c>
      <c r="Z44" s="174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</row>
    <row r="45" spans="1:530" s="17" customFormat="1" ht="36.75" customHeight="1" x14ac:dyDescent="0.25">
      <c r="A45" s="45" t="s">
        <v>268</v>
      </c>
      <c r="B45" s="38" t="str">
        <f>'дод 3'!A166</f>
        <v>7680</v>
      </c>
      <c r="C45" s="38" t="str">
        <f>'дод 3'!B166</f>
        <v>0490</v>
      </c>
      <c r="D45" s="16" t="str">
        <f>'дод 3'!C166</f>
        <v>Членські внески до асоціацій органів місцевого самоврядування</v>
      </c>
      <c r="E45" s="54">
        <v>221467</v>
      </c>
      <c r="F45" s="54"/>
      <c r="G45" s="54"/>
      <c r="H45" s="54">
        <v>129892</v>
      </c>
      <c r="I45" s="54"/>
      <c r="J45" s="54"/>
      <c r="K45" s="157">
        <f t="shared" si="3"/>
        <v>58.650724487169647</v>
      </c>
      <c r="L45" s="54">
        <v>0</v>
      </c>
      <c r="M45" s="54"/>
      <c r="N45" s="54"/>
      <c r="O45" s="54"/>
      <c r="P45" s="54"/>
      <c r="Q45" s="54"/>
      <c r="R45" s="150"/>
      <c r="S45" s="150"/>
      <c r="T45" s="150"/>
      <c r="U45" s="150"/>
      <c r="V45" s="150"/>
      <c r="W45" s="150"/>
      <c r="X45" s="155"/>
      <c r="Y45" s="150">
        <f t="shared" si="6"/>
        <v>129892</v>
      </c>
      <c r="Z45" s="174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</row>
    <row r="46" spans="1:530" s="17" customFormat="1" ht="110.25" customHeight="1" x14ac:dyDescent="0.25">
      <c r="A46" s="45" t="s">
        <v>328</v>
      </c>
      <c r="B46" s="38" t="str">
        <f>'дод 3'!A167</f>
        <v>7691</v>
      </c>
      <c r="C46" s="38" t="str">
        <f>'дод 3'!B167</f>
        <v>0490</v>
      </c>
      <c r="D46" s="16" t="str">
        <f>'дод 3'!C167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6" s="54">
        <v>0</v>
      </c>
      <c r="F46" s="54"/>
      <c r="G46" s="54"/>
      <c r="H46" s="54"/>
      <c r="I46" s="54"/>
      <c r="J46" s="54"/>
      <c r="K46" s="157"/>
      <c r="L46" s="54">
        <v>68223.199999999997</v>
      </c>
      <c r="M46" s="54"/>
      <c r="N46" s="54">
        <v>68223.199999999997</v>
      </c>
      <c r="O46" s="54"/>
      <c r="P46" s="54"/>
      <c r="Q46" s="54"/>
      <c r="R46" s="150">
        <v>6945.22</v>
      </c>
      <c r="S46" s="150"/>
      <c r="T46" s="150">
        <v>6945.22</v>
      </c>
      <c r="U46" s="150"/>
      <c r="V46" s="150"/>
      <c r="W46" s="150"/>
      <c r="X46" s="155">
        <f t="shared" si="5"/>
        <v>10.180143997936186</v>
      </c>
      <c r="Y46" s="150">
        <f t="shared" si="6"/>
        <v>6945.22</v>
      </c>
      <c r="Z46" s="174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</row>
    <row r="47" spans="1:530" s="17" customFormat="1" ht="23.25" customHeight="1" x14ac:dyDescent="0.25">
      <c r="A47" s="45" t="s">
        <v>261</v>
      </c>
      <c r="B47" s="38" t="str">
        <f>'дод 3'!A168</f>
        <v>7693</v>
      </c>
      <c r="C47" s="38" t="str">
        <f>'дод 3'!B168</f>
        <v>0490</v>
      </c>
      <c r="D47" s="16" t="str">
        <f>'дод 3'!C168</f>
        <v>Інші заходи, пов'язані з економічною діяльністю</v>
      </c>
      <c r="E47" s="54">
        <v>1188465</v>
      </c>
      <c r="F47" s="54"/>
      <c r="G47" s="54"/>
      <c r="H47" s="54">
        <v>408989.63</v>
      </c>
      <c r="I47" s="54"/>
      <c r="J47" s="54"/>
      <c r="K47" s="157">
        <f t="shared" si="3"/>
        <v>34.413266692750732</v>
      </c>
      <c r="L47" s="54">
        <v>0</v>
      </c>
      <c r="M47" s="54"/>
      <c r="N47" s="54"/>
      <c r="O47" s="54"/>
      <c r="P47" s="54"/>
      <c r="Q47" s="54"/>
      <c r="R47" s="150"/>
      <c r="S47" s="150"/>
      <c r="T47" s="150"/>
      <c r="U47" s="150"/>
      <c r="V47" s="150"/>
      <c r="W47" s="150"/>
      <c r="X47" s="155"/>
      <c r="Y47" s="150">
        <f t="shared" si="6"/>
        <v>408989.63</v>
      </c>
      <c r="Z47" s="174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</row>
    <row r="48" spans="1:530" s="17" customFormat="1" ht="34.5" customHeight="1" x14ac:dyDescent="0.25">
      <c r="A48" s="45" t="s">
        <v>174</v>
      </c>
      <c r="B48" s="38" t="str">
        <f>'дод 3'!A175</f>
        <v>8110</v>
      </c>
      <c r="C48" s="38" t="str">
        <f>'дод 3'!B175</f>
        <v>0320</v>
      </c>
      <c r="D48" s="16" t="str">
        <f>'дод 3'!C175</f>
        <v>Заходи із запобігання та ліквідації надзвичайних ситуацій та наслідків стихійного лиха</v>
      </c>
      <c r="E48" s="54">
        <v>584500</v>
      </c>
      <c r="F48" s="54"/>
      <c r="G48" s="54">
        <v>7500</v>
      </c>
      <c r="H48" s="54">
        <v>373671.85</v>
      </c>
      <c r="I48" s="54"/>
      <c r="J48" s="54">
        <v>1091.1500000000001</v>
      </c>
      <c r="K48" s="157">
        <f t="shared" si="3"/>
        <v>63.930171086398623</v>
      </c>
      <c r="L48" s="54">
        <v>2299600</v>
      </c>
      <c r="M48" s="54">
        <v>2299600</v>
      </c>
      <c r="N48" s="54"/>
      <c r="O48" s="54"/>
      <c r="P48" s="54"/>
      <c r="Q48" s="54">
        <v>2299600</v>
      </c>
      <c r="R48" s="150">
        <v>862673.59</v>
      </c>
      <c r="S48" s="150">
        <v>862673.59</v>
      </c>
      <c r="T48" s="150"/>
      <c r="U48" s="150"/>
      <c r="V48" s="150"/>
      <c r="W48" s="150">
        <v>862673.59</v>
      </c>
      <c r="X48" s="155">
        <f t="shared" si="5"/>
        <v>37.514071577665682</v>
      </c>
      <c r="Y48" s="150">
        <f t="shared" si="6"/>
        <v>1236345.44</v>
      </c>
      <c r="Z48" s="174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</row>
    <row r="49" spans="1:530" s="17" customFormat="1" ht="36.75" customHeight="1" x14ac:dyDescent="0.25">
      <c r="A49" s="45" t="s">
        <v>244</v>
      </c>
      <c r="B49" s="38" t="str">
        <f>'дод 3'!A176</f>
        <v>8120</v>
      </c>
      <c r="C49" s="38" t="str">
        <f>'дод 3'!B176</f>
        <v>0320</v>
      </c>
      <c r="D49" s="16" t="str">
        <f>'дод 3'!C176</f>
        <v>Заходи з організації рятування на водах, у т.ч. за рахунок:</v>
      </c>
      <c r="E49" s="54">
        <v>2042890</v>
      </c>
      <c r="F49" s="54">
        <v>1552920</v>
      </c>
      <c r="G49" s="54">
        <v>76180</v>
      </c>
      <c r="H49" s="54">
        <v>1517078.48</v>
      </c>
      <c r="I49" s="54">
        <v>1140711.21</v>
      </c>
      <c r="J49" s="54">
        <v>62181.440000000002</v>
      </c>
      <c r="K49" s="157">
        <f t="shared" si="3"/>
        <v>74.261388523121653</v>
      </c>
      <c r="L49" s="54">
        <v>5500</v>
      </c>
      <c r="M49" s="54"/>
      <c r="N49" s="54">
        <v>5500</v>
      </c>
      <c r="O49" s="54"/>
      <c r="P49" s="54">
        <v>1400</v>
      </c>
      <c r="Q49" s="54"/>
      <c r="R49" s="150">
        <v>35611.35</v>
      </c>
      <c r="S49" s="150"/>
      <c r="T49" s="150">
        <v>35611.35</v>
      </c>
      <c r="U49" s="150">
        <v>15000</v>
      </c>
      <c r="V49" s="150"/>
      <c r="W49" s="150"/>
      <c r="X49" s="155">
        <f t="shared" si="5"/>
        <v>647.47909090909093</v>
      </c>
      <c r="Y49" s="150">
        <f t="shared" si="6"/>
        <v>1552689.83</v>
      </c>
      <c r="Z49" s="173">
        <v>10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</row>
    <row r="50" spans="1:530" s="21" customFormat="1" ht="51.75" customHeight="1" x14ac:dyDescent="0.25">
      <c r="A50" s="106"/>
      <c r="B50" s="107"/>
      <c r="C50" s="107"/>
      <c r="D50" s="108" t="str">
        <f>'дод 3'!C177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0" s="109">
        <v>443550</v>
      </c>
      <c r="F50" s="109">
        <v>336750</v>
      </c>
      <c r="G50" s="109"/>
      <c r="H50" s="109">
        <v>374956</v>
      </c>
      <c r="I50" s="109">
        <v>283279</v>
      </c>
      <c r="J50" s="109"/>
      <c r="K50" s="157">
        <f t="shared" si="3"/>
        <v>84.535227144628564</v>
      </c>
      <c r="L50" s="109">
        <v>0</v>
      </c>
      <c r="M50" s="109"/>
      <c r="N50" s="109"/>
      <c r="O50" s="109"/>
      <c r="P50" s="109"/>
      <c r="Q50" s="109"/>
      <c r="R50" s="151"/>
      <c r="S50" s="151"/>
      <c r="T50" s="151"/>
      <c r="U50" s="151"/>
      <c r="V50" s="151"/>
      <c r="W50" s="151"/>
      <c r="X50" s="155"/>
      <c r="Y50" s="150">
        <f t="shared" si="6"/>
        <v>374956</v>
      </c>
      <c r="Z50" s="173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</row>
    <row r="51" spans="1:530" s="17" customFormat="1" ht="21.75" customHeight="1" x14ac:dyDescent="0.25">
      <c r="A51" s="45" t="s">
        <v>264</v>
      </c>
      <c r="B51" s="38" t="str">
        <f>'дод 3'!A179</f>
        <v>8230</v>
      </c>
      <c r="C51" s="38" t="str">
        <f>'дод 3'!B179</f>
        <v>0380</v>
      </c>
      <c r="D51" s="16" t="str">
        <f>'дод 3'!C179</f>
        <v>Інші заходи громадського порядку та безпеки</v>
      </c>
      <c r="E51" s="54">
        <v>627360</v>
      </c>
      <c r="F51" s="54"/>
      <c r="G51" s="54">
        <v>222160</v>
      </c>
      <c r="H51" s="54">
        <v>306188.76</v>
      </c>
      <c r="I51" s="54"/>
      <c r="J51" s="54">
        <v>116560.1</v>
      </c>
      <c r="K51" s="157">
        <f t="shared" si="3"/>
        <v>48.80591048201989</v>
      </c>
      <c r="L51" s="54">
        <v>0</v>
      </c>
      <c r="M51" s="54"/>
      <c r="N51" s="54"/>
      <c r="O51" s="54"/>
      <c r="P51" s="54"/>
      <c r="Q51" s="54"/>
      <c r="R51" s="150"/>
      <c r="S51" s="150"/>
      <c r="T51" s="150"/>
      <c r="U51" s="150"/>
      <c r="V51" s="150"/>
      <c r="W51" s="150"/>
      <c r="X51" s="155"/>
      <c r="Y51" s="150">
        <f t="shared" si="6"/>
        <v>306188.76</v>
      </c>
      <c r="Z51" s="173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</row>
    <row r="52" spans="1:530" s="17" customFormat="1" ht="23.25" customHeight="1" x14ac:dyDescent="0.25">
      <c r="A52" s="36" t="s">
        <v>175</v>
      </c>
      <c r="B52" s="37" t="str">
        <f>'дод 3'!A182</f>
        <v>8340</v>
      </c>
      <c r="C52" s="37" t="str">
        <f>'дод 3'!B182</f>
        <v>0540</v>
      </c>
      <c r="D52" s="18" t="str">
        <f>'дод 3'!C182</f>
        <v>Природоохоронні заходи за рахунок цільових фондів</v>
      </c>
      <c r="E52" s="54">
        <v>0</v>
      </c>
      <c r="F52" s="54"/>
      <c r="G52" s="54"/>
      <c r="H52" s="54"/>
      <c r="I52" s="54"/>
      <c r="J52" s="54"/>
      <c r="K52" s="157"/>
      <c r="L52" s="54">
        <v>264000</v>
      </c>
      <c r="M52" s="54"/>
      <c r="N52" s="54">
        <v>264000</v>
      </c>
      <c r="O52" s="54"/>
      <c r="P52" s="54"/>
      <c r="Q52" s="54"/>
      <c r="R52" s="150">
        <v>160123</v>
      </c>
      <c r="S52" s="150"/>
      <c r="T52" s="150">
        <v>160123</v>
      </c>
      <c r="U52" s="150"/>
      <c r="V52" s="150"/>
      <c r="W52" s="150"/>
      <c r="X52" s="155">
        <f t="shared" si="5"/>
        <v>60.652651515151511</v>
      </c>
      <c r="Y52" s="150">
        <f t="shared" si="6"/>
        <v>160123</v>
      </c>
      <c r="Z52" s="173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</row>
    <row r="53" spans="1:530" s="17" customFormat="1" ht="26.25" customHeight="1" x14ac:dyDescent="0.25">
      <c r="A53" s="45" t="s">
        <v>275</v>
      </c>
      <c r="B53" s="38" t="str">
        <f>'дод 3'!A184</f>
        <v>8420</v>
      </c>
      <c r="C53" s="38" t="str">
        <f>'дод 3'!B184</f>
        <v>0830</v>
      </c>
      <c r="D53" s="16" t="str">
        <f>'дод 3'!C184</f>
        <v>Інші заходи у сфері засобів масової інформації</v>
      </c>
      <c r="E53" s="54">
        <v>100000</v>
      </c>
      <c r="F53" s="54"/>
      <c r="G53" s="54"/>
      <c r="H53" s="54"/>
      <c r="I53" s="54"/>
      <c r="J53" s="54"/>
      <c r="K53" s="157">
        <f t="shared" si="3"/>
        <v>0</v>
      </c>
      <c r="L53" s="54">
        <v>0</v>
      </c>
      <c r="M53" s="54"/>
      <c r="N53" s="54"/>
      <c r="O53" s="54"/>
      <c r="P53" s="54"/>
      <c r="Q53" s="54"/>
      <c r="R53" s="150"/>
      <c r="S53" s="150"/>
      <c r="T53" s="150"/>
      <c r="U53" s="150"/>
      <c r="V53" s="150"/>
      <c r="W53" s="150"/>
      <c r="X53" s="155"/>
      <c r="Y53" s="150">
        <f t="shared" si="6"/>
        <v>0</v>
      </c>
      <c r="Z53" s="17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</row>
    <row r="54" spans="1:530" s="17" customFormat="1" ht="45.75" customHeight="1" x14ac:dyDescent="0.25">
      <c r="A54" s="45" t="s">
        <v>424</v>
      </c>
      <c r="B54" s="38">
        <v>9800</v>
      </c>
      <c r="C54" s="45" t="s">
        <v>49</v>
      </c>
      <c r="D54" s="16" t="s">
        <v>407</v>
      </c>
      <c r="E54" s="54">
        <v>2069880</v>
      </c>
      <c r="F54" s="54"/>
      <c r="G54" s="54"/>
      <c r="H54" s="54">
        <v>1475000</v>
      </c>
      <c r="I54" s="54"/>
      <c r="J54" s="54"/>
      <c r="K54" s="157">
        <f t="shared" si="3"/>
        <v>71.26016967167179</v>
      </c>
      <c r="L54" s="54">
        <v>250000</v>
      </c>
      <c r="M54" s="54">
        <v>250000</v>
      </c>
      <c r="N54" s="54"/>
      <c r="O54" s="54"/>
      <c r="P54" s="54"/>
      <c r="Q54" s="54">
        <v>250000</v>
      </c>
      <c r="R54" s="150">
        <v>250000</v>
      </c>
      <c r="S54" s="150">
        <v>250000</v>
      </c>
      <c r="T54" s="150"/>
      <c r="U54" s="150"/>
      <c r="V54" s="150"/>
      <c r="W54" s="150">
        <v>250000</v>
      </c>
      <c r="X54" s="155">
        <f t="shared" si="5"/>
        <v>100</v>
      </c>
      <c r="Y54" s="150">
        <f t="shared" si="6"/>
        <v>1725000</v>
      </c>
      <c r="Z54" s="173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</row>
    <row r="55" spans="1:530" s="25" customFormat="1" ht="23.25" customHeight="1" x14ac:dyDescent="0.2">
      <c r="A55" s="65" t="s">
        <v>176</v>
      </c>
      <c r="B55" s="55"/>
      <c r="C55" s="55"/>
      <c r="D55" s="24" t="s">
        <v>28</v>
      </c>
      <c r="E55" s="51">
        <v>947397577.25</v>
      </c>
      <c r="F55" s="51">
        <f t="shared" ref="F55:J55" si="11">F56</f>
        <v>633136993.80999994</v>
      </c>
      <c r="G55" s="51">
        <f t="shared" si="11"/>
        <v>68084447.560000002</v>
      </c>
      <c r="H55" s="51">
        <f t="shared" si="11"/>
        <v>664368520.83999991</v>
      </c>
      <c r="I55" s="51">
        <f t="shared" si="11"/>
        <v>472425321.58999997</v>
      </c>
      <c r="J55" s="51">
        <f t="shared" si="11"/>
        <v>34494389.07</v>
      </c>
      <c r="K55" s="156">
        <f t="shared" si="3"/>
        <v>70.12563012547011</v>
      </c>
      <c r="L55" s="51">
        <v>103703211.92</v>
      </c>
      <c r="M55" s="51">
        <f t="shared" ref="M55" si="12">M56</f>
        <v>49986703.920000002</v>
      </c>
      <c r="N55" s="51">
        <f t="shared" ref="N55" si="13">N56</f>
        <v>53527508</v>
      </c>
      <c r="O55" s="51">
        <f t="shared" ref="O55" si="14">O56</f>
        <v>4208876</v>
      </c>
      <c r="P55" s="51">
        <f t="shared" ref="P55" si="15">P56</f>
        <v>3124191</v>
      </c>
      <c r="Q55" s="51">
        <f t="shared" ref="Q55:W55" si="16">Q56</f>
        <v>50175703.920000002</v>
      </c>
      <c r="R55" s="51">
        <f t="shared" si="16"/>
        <v>46789031.438000008</v>
      </c>
      <c r="S55" s="51">
        <f t="shared" si="16"/>
        <v>26318905.32</v>
      </c>
      <c r="T55" s="51">
        <f t="shared" si="16"/>
        <v>16281850.530000001</v>
      </c>
      <c r="U55" s="51">
        <f t="shared" si="16"/>
        <v>1806234.79</v>
      </c>
      <c r="V55" s="51">
        <f t="shared" si="16"/>
        <v>1212883.77</v>
      </c>
      <c r="W55" s="51">
        <f t="shared" si="16"/>
        <v>30507180.909999996</v>
      </c>
      <c r="X55" s="154">
        <f t="shared" si="5"/>
        <v>45.118208560497216</v>
      </c>
      <c r="Y55" s="149">
        <f t="shared" si="6"/>
        <v>711157552.27799988</v>
      </c>
      <c r="Z55" s="173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  <c r="OP55" s="31"/>
      <c r="OQ55" s="31"/>
      <c r="OR55" s="31"/>
      <c r="OS55" s="31"/>
      <c r="OT55" s="31"/>
      <c r="OU55" s="31"/>
      <c r="OV55" s="31"/>
      <c r="OW55" s="31"/>
      <c r="OX55" s="31"/>
      <c r="OY55" s="31"/>
      <c r="OZ55" s="31"/>
      <c r="PA55" s="31"/>
      <c r="PB55" s="31"/>
      <c r="PC55" s="31"/>
      <c r="PD55" s="31"/>
      <c r="PE55" s="31"/>
      <c r="PF55" s="31"/>
      <c r="PG55" s="31"/>
      <c r="PH55" s="31"/>
      <c r="PI55" s="31"/>
      <c r="PJ55" s="31"/>
      <c r="PK55" s="31"/>
      <c r="PL55" s="31"/>
      <c r="PM55" s="31"/>
      <c r="PN55" s="31"/>
      <c r="PO55" s="31"/>
      <c r="PP55" s="31"/>
      <c r="PQ55" s="31"/>
      <c r="PR55" s="31"/>
      <c r="PS55" s="31"/>
      <c r="PT55" s="31"/>
      <c r="PU55" s="31"/>
      <c r="PV55" s="31"/>
      <c r="PW55" s="31"/>
      <c r="PX55" s="31"/>
      <c r="PY55" s="31"/>
      <c r="PZ55" s="31"/>
      <c r="QA55" s="31"/>
      <c r="QB55" s="31"/>
      <c r="QC55" s="31"/>
      <c r="QD55" s="31"/>
      <c r="QE55" s="31"/>
      <c r="QF55" s="31"/>
      <c r="QG55" s="31"/>
      <c r="QH55" s="31"/>
      <c r="QI55" s="31"/>
      <c r="QJ55" s="31"/>
      <c r="QK55" s="31"/>
      <c r="QL55" s="31"/>
      <c r="QM55" s="31"/>
      <c r="QN55" s="31"/>
      <c r="QO55" s="31"/>
      <c r="QP55" s="31"/>
      <c r="QQ55" s="31"/>
      <c r="QR55" s="31"/>
      <c r="QS55" s="31"/>
      <c r="QT55" s="31"/>
      <c r="QU55" s="31"/>
      <c r="QV55" s="31"/>
      <c r="QW55" s="31"/>
      <c r="QX55" s="31"/>
      <c r="QY55" s="31"/>
      <c r="QZ55" s="31"/>
      <c r="RA55" s="31"/>
      <c r="RB55" s="31"/>
      <c r="RC55" s="31"/>
      <c r="RD55" s="31"/>
      <c r="RE55" s="31"/>
      <c r="RF55" s="31"/>
      <c r="RG55" s="31"/>
      <c r="RH55" s="31"/>
      <c r="RI55" s="31"/>
      <c r="RJ55" s="31"/>
      <c r="RK55" s="31"/>
      <c r="RL55" s="31"/>
      <c r="RM55" s="31"/>
      <c r="RN55" s="31"/>
      <c r="RO55" s="31"/>
      <c r="RP55" s="31"/>
      <c r="RQ55" s="31"/>
      <c r="RR55" s="31"/>
      <c r="RS55" s="31"/>
      <c r="RT55" s="31"/>
      <c r="RU55" s="31"/>
      <c r="RV55" s="31"/>
      <c r="RW55" s="31"/>
      <c r="RX55" s="31"/>
      <c r="RY55" s="31"/>
      <c r="RZ55" s="31"/>
      <c r="SA55" s="31"/>
      <c r="SB55" s="31"/>
      <c r="SC55" s="31"/>
      <c r="SD55" s="31"/>
      <c r="SE55" s="31"/>
      <c r="SF55" s="31"/>
      <c r="SG55" s="31"/>
      <c r="SH55" s="31"/>
      <c r="SI55" s="31"/>
      <c r="SJ55" s="31"/>
      <c r="SK55" s="31"/>
      <c r="SL55" s="31"/>
      <c r="SM55" s="31"/>
      <c r="SN55" s="31"/>
      <c r="SO55" s="31"/>
      <c r="SP55" s="31"/>
      <c r="SQ55" s="31"/>
      <c r="SR55" s="31"/>
      <c r="SS55" s="31"/>
      <c r="ST55" s="31"/>
      <c r="SU55" s="31"/>
      <c r="SV55" s="31"/>
      <c r="SW55" s="31"/>
      <c r="SX55" s="31"/>
      <c r="SY55" s="31"/>
      <c r="SZ55" s="31"/>
      <c r="TA55" s="31"/>
      <c r="TB55" s="31"/>
      <c r="TC55" s="31"/>
      <c r="TD55" s="31"/>
      <c r="TE55" s="31"/>
      <c r="TF55" s="31"/>
      <c r="TG55" s="31"/>
      <c r="TH55" s="31"/>
      <c r="TI55" s="31"/>
      <c r="TJ55" s="31"/>
    </row>
    <row r="56" spans="1:530" s="33" customFormat="1" ht="32.25" customHeight="1" x14ac:dyDescent="0.25">
      <c r="A56" s="66" t="s">
        <v>177</v>
      </c>
      <c r="B56" s="56"/>
      <c r="C56" s="56"/>
      <c r="D56" s="27" t="s">
        <v>475</v>
      </c>
      <c r="E56" s="53">
        <v>947397577.25</v>
      </c>
      <c r="F56" s="53">
        <f t="shared" ref="F56:Q56" si="17">F65+F66+F68+F75+F79+F80+F83+F84+F85+F86+F88+F90+F91+F92+F93+F94+F96+F97+F98+F100+F101</f>
        <v>633136993.80999994</v>
      </c>
      <c r="G56" s="53">
        <f t="shared" si="17"/>
        <v>68084447.560000002</v>
      </c>
      <c r="H56" s="53">
        <f t="shared" ref="H56:J56" si="18">H65+H66+H68+H75+H79+H80+H83+H84+H85+H86+H88+H90+H91+H92+H93+H94+H96+H97+H98+H100+H101</f>
        <v>664368520.83999991</v>
      </c>
      <c r="I56" s="53">
        <f t="shared" si="18"/>
        <v>472425321.58999997</v>
      </c>
      <c r="J56" s="53">
        <f t="shared" si="18"/>
        <v>34494389.07</v>
      </c>
      <c r="K56" s="156">
        <f t="shared" si="3"/>
        <v>70.12563012547011</v>
      </c>
      <c r="L56" s="53">
        <v>103703211.92</v>
      </c>
      <c r="M56" s="53">
        <f t="shared" si="17"/>
        <v>49986703.920000002</v>
      </c>
      <c r="N56" s="53">
        <f t="shared" si="17"/>
        <v>53527508</v>
      </c>
      <c r="O56" s="53">
        <f t="shared" si="17"/>
        <v>4208876</v>
      </c>
      <c r="P56" s="53">
        <f t="shared" si="17"/>
        <v>3124191</v>
      </c>
      <c r="Q56" s="53">
        <f t="shared" si="17"/>
        <v>50175703.920000002</v>
      </c>
      <c r="R56" s="53">
        <f t="shared" ref="R56:W56" si="19">R65+R66+R68+R75+R79+R80+R83+R84+R85+R86+R88+R90+R91+R92+R93+R94+R96+R97+R98+R100+R101</f>
        <v>46789031.438000008</v>
      </c>
      <c r="S56" s="53">
        <f t="shared" si="19"/>
        <v>26318905.32</v>
      </c>
      <c r="T56" s="53">
        <f t="shared" si="19"/>
        <v>16281850.530000001</v>
      </c>
      <c r="U56" s="53">
        <f t="shared" si="19"/>
        <v>1806234.79</v>
      </c>
      <c r="V56" s="53">
        <f t="shared" si="19"/>
        <v>1212883.77</v>
      </c>
      <c r="W56" s="53">
        <f t="shared" si="19"/>
        <v>30507180.909999996</v>
      </c>
      <c r="X56" s="154">
        <f t="shared" si="5"/>
        <v>45.118208560497216</v>
      </c>
      <c r="Y56" s="149">
        <f t="shared" si="6"/>
        <v>711157552.27799988</v>
      </c>
      <c r="Z56" s="173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  <c r="IW56" s="32"/>
      <c r="IX56" s="32"/>
      <c r="IY56" s="32"/>
      <c r="IZ56" s="32"/>
      <c r="JA56" s="32"/>
      <c r="JB56" s="32"/>
      <c r="JC56" s="32"/>
      <c r="JD56" s="32"/>
      <c r="JE56" s="32"/>
      <c r="JF56" s="32"/>
      <c r="JG56" s="32"/>
      <c r="JH56" s="32"/>
      <c r="JI56" s="32"/>
      <c r="JJ56" s="32"/>
      <c r="JK56" s="32"/>
      <c r="JL56" s="32"/>
      <c r="JM56" s="32"/>
      <c r="JN56" s="32"/>
      <c r="JO56" s="32"/>
      <c r="JP56" s="32"/>
      <c r="JQ56" s="32"/>
      <c r="JR56" s="32"/>
      <c r="JS56" s="32"/>
      <c r="JT56" s="32"/>
      <c r="JU56" s="32"/>
      <c r="JV56" s="32"/>
      <c r="JW56" s="32"/>
      <c r="JX56" s="32"/>
      <c r="JY56" s="32"/>
      <c r="JZ56" s="32"/>
      <c r="KA56" s="32"/>
      <c r="KB56" s="32"/>
      <c r="KC56" s="32"/>
      <c r="KD56" s="32"/>
      <c r="KE56" s="32"/>
      <c r="KF56" s="32"/>
      <c r="KG56" s="32"/>
      <c r="KH56" s="32"/>
      <c r="KI56" s="32"/>
      <c r="KJ56" s="32"/>
      <c r="KK56" s="32"/>
      <c r="KL56" s="32"/>
      <c r="KM56" s="32"/>
      <c r="KN56" s="32"/>
      <c r="KO56" s="32"/>
      <c r="KP56" s="32"/>
      <c r="KQ56" s="32"/>
      <c r="KR56" s="32"/>
      <c r="KS56" s="32"/>
      <c r="KT56" s="32"/>
      <c r="KU56" s="32"/>
      <c r="KV56" s="32"/>
      <c r="KW56" s="32"/>
      <c r="KX56" s="32"/>
      <c r="KY56" s="32"/>
      <c r="KZ56" s="32"/>
      <c r="LA56" s="32"/>
      <c r="LB56" s="32"/>
      <c r="LC56" s="32"/>
      <c r="LD56" s="32"/>
      <c r="LE56" s="32"/>
      <c r="LF56" s="32"/>
      <c r="LG56" s="32"/>
      <c r="LH56" s="32"/>
      <c r="LI56" s="32"/>
      <c r="LJ56" s="32"/>
      <c r="LK56" s="32"/>
      <c r="LL56" s="32"/>
      <c r="LM56" s="32"/>
      <c r="LN56" s="32"/>
      <c r="LO56" s="32"/>
      <c r="LP56" s="32"/>
      <c r="LQ56" s="32"/>
      <c r="LR56" s="32"/>
      <c r="LS56" s="32"/>
      <c r="LT56" s="32"/>
      <c r="LU56" s="32"/>
      <c r="LV56" s="32"/>
      <c r="LW56" s="32"/>
      <c r="LX56" s="32"/>
      <c r="LY56" s="32"/>
      <c r="LZ56" s="32"/>
      <c r="MA56" s="32"/>
      <c r="MB56" s="32"/>
      <c r="MC56" s="32"/>
      <c r="MD56" s="32"/>
      <c r="ME56" s="32"/>
      <c r="MF56" s="32"/>
      <c r="MG56" s="32"/>
      <c r="MH56" s="32"/>
      <c r="MI56" s="32"/>
      <c r="MJ56" s="32"/>
      <c r="MK56" s="32"/>
      <c r="ML56" s="32"/>
      <c r="MM56" s="32"/>
      <c r="MN56" s="32"/>
      <c r="MO56" s="32"/>
      <c r="MP56" s="32"/>
      <c r="MQ56" s="32"/>
      <c r="MR56" s="32"/>
      <c r="MS56" s="32"/>
      <c r="MT56" s="32"/>
      <c r="MU56" s="32"/>
      <c r="MV56" s="32"/>
      <c r="MW56" s="32"/>
      <c r="MX56" s="32"/>
      <c r="MY56" s="32"/>
      <c r="MZ56" s="32"/>
      <c r="NA56" s="32"/>
      <c r="NB56" s="32"/>
      <c r="NC56" s="32"/>
      <c r="ND56" s="32"/>
      <c r="NE56" s="32"/>
      <c r="NF56" s="32"/>
      <c r="NG56" s="32"/>
      <c r="NH56" s="32"/>
      <c r="NI56" s="32"/>
      <c r="NJ56" s="32"/>
      <c r="NK56" s="32"/>
      <c r="NL56" s="32"/>
      <c r="NM56" s="32"/>
      <c r="NN56" s="32"/>
      <c r="NO56" s="32"/>
      <c r="NP56" s="32"/>
      <c r="NQ56" s="32"/>
      <c r="NR56" s="32"/>
      <c r="NS56" s="32"/>
      <c r="NT56" s="32"/>
      <c r="NU56" s="32"/>
      <c r="NV56" s="32"/>
      <c r="NW56" s="32"/>
      <c r="NX56" s="32"/>
      <c r="NY56" s="32"/>
      <c r="NZ56" s="32"/>
      <c r="OA56" s="32"/>
      <c r="OB56" s="32"/>
      <c r="OC56" s="32"/>
      <c r="OD56" s="32"/>
      <c r="OE56" s="32"/>
      <c r="OF56" s="32"/>
      <c r="OG56" s="32"/>
      <c r="OH56" s="32"/>
      <c r="OI56" s="32"/>
      <c r="OJ56" s="32"/>
      <c r="OK56" s="32"/>
      <c r="OL56" s="32"/>
      <c r="OM56" s="32"/>
      <c r="ON56" s="32"/>
      <c r="OO56" s="32"/>
      <c r="OP56" s="32"/>
      <c r="OQ56" s="32"/>
      <c r="OR56" s="32"/>
      <c r="OS56" s="32"/>
      <c r="OT56" s="32"/>
      <c r="OU56" s="32"/>
      <c r="OV56" s="32"/>
      <c r="OW56" s="32"/>
      <c r="OX56" s="32"/>
      <c r="OY56" s="32"/>
      <c r="OZ56" s="32"/>
      <c r="PA56" s="32"/>
      <c r="PB56" s="32"/>
      <c r="PC56" s="32"/>
      <c r="PD56" s="32"/>
      <c r="PE56" s="32"/>
      <c r="PF56" s="32"/>
      <c r="PG56" s="32"/>
      <c r="PH56" s="32"/>
      <c r="PI56" s="32"/>
      <c r="PJ56" s="32"/>
      <c r="PK56" s="32"/>
      <c r="PL56" s="32"/>
      <c r="PM56" s="32"/>
      <c r="PN56" s="32"/>
      <c r="PO56" s="32"/>
      <c r="PP56" s="32"/>
      <c r="PQ56" s="32"/>
      <c r="PR56" s="32"/>
      <c r="PS56" s="32"/>
      <c r="PT56" s="32"/>
      <c r="PU56" s="32"/>
      <c r="PV56" s="32"/>
      <c r="PW56" s="32"/>
      <c r="PX56" s="32"/>
      <c r="PY56" s="32"/>
      <c r="PZ56" s="32"/>
      <c r="QA56" s="32"/>
      <c r="QB56" s="32"/>
      <c r="QC56" s="32"/>
      <c r="QD56" s="32"/>
      <c r="QE56" s="32"/>
      <c r="QF56" s="32"/>
      <c r="QG56" s="32"/>
      <c r="QH56" s="32"/>
      <c r="QI56" s="32"/>
      <c r="QJ56" s="32"/>
      <c r="QK56" s="32"/>
      <c r="QL56" s="32"/>
      <c r="QM56" s="32"/>
      <c r="QN56" s="32"/>
      <c r="QO56" s="32"/>
      <c r="QP56" s="32"/>
      <c r="QQ56" s="32"/>
      <c r="QR56" s="32"/>
      <c r="QS56" s="32"/>
      <c r="QT56" s="32"/>
      <c r="QU56" s="32"/>
      <c r="QV56" s="32"/>
      <c r="QW56" s="32"/>
      <c r="QX56" s="32"/>
      <c r="QY56" s="32"/>
      <c r="QZ56" s="32"/>
      <c r="RA56" s="32"/>
      <c r="RB56" s="32"/>
      <c r="RC56" s="32"/>
      <c r="RD56" s="32"/>
      <c r="RE56" s="32"/>
      <c r="RF56" s="32"/>
      <c r="RG56" s="32"/>
      <c r="RH56" s="32"/>
      <c r="RI56" s="32"/>
      <c r="RJ56" s="32"/>
      <c r="RK56" s="32"/>
      <c r="RL56" s="32"/>
      <c r="RM56" s="32"/>
      <c r="RN56" s="32"/>
      <c r="RO56" s="32"/>
      <c r="RP56" s="32"/>
      <c r="RQ56" s="32"/>
      <c r="RR56" s="32"/>
      <c r="RS56" s="32"/>
      <c r="RT56" s="32"/>
      <c r="RU56" s="32"/>
      <c r="RV56" s="32"/>
      <c r="RW56" s="32"/>
      <c r="RX56" s="32"/>
      <c r="RY56" s="32"/>
      <c r="RZ56" s="32"/>
      <c r="SA56" s="32"/>
      <c r="SB56" s="32"/>
      <c r="SC56" s="32"/>
      <c r="SD56" s="32"/>
      <c r="SE56" s="32"/>
      <c r="SF56" s="32"/>
      <c r="SG56" s="32"/>
      <c r="SH56" s="32"/>
      <c r="SI56" s="32"/>
      <c r="SJ56" s="32"/>
      <c r="SK56" s="32"/>
      <c r="SL56" s="32"/>
      <c r="SM56" s="32"/>
      <c r="SN56" s="32"/>
      <c r="SO56" s="32"/>
      <c r="SP56" s="32"/>
      <c r="SQ56" s="32"/>
      <c r="SR56" s="32"/>
      <c r="SS56" s="32"/>
      <c r="ST56" s="32"/>
      <c r="SU56" s="32"/>
      <c r="SV56" s="32"/>
      <c r="SW56" s="32"/>
      <c r="SX56" s="32"/>
      <c r="SY56" s="32"/>
      <c r="SZ56" s="32"/>
      <c r="TA56" s="32"/>
      <c r="TB56" s="32"/>
      <c r="TC56" s="32"/>
      <c r="TD56" s="32"/>
      <c r="TE56" s="32"/>
      <c r="TF56" s="32"/>
      <c r="TG56" s="32"/>
      <c r="TH56" s="32"/>
      <c r="TI56" s="32"/>
      <c r="TJ56" s="32"/>
    </row>
    <row r="57" spans="1:530" s="33" customFormat="1" ht="30" x14ac:dyDescent="0.25">
      <c r="A57" s="66"/>
      <c r="B57" s="56"/>
      <c r="C57" s="56"/>
      <c r="D57" s="27" t="s">
        <v>434</v>
      </c>
      <c r="E57" s="53">
        <v>378448800</v>
      </c>
      <c r="F57" s="53">
        <f t="shared" ref="F57:Q57" si="20">F73+F77+F81+F99</f>
        <v>302081404</v>
      </c>
      <c r="G57" s="53">
        <f t="shared" si="20"/>
        <v>0</v>
      </c>
      <c r="H57" s="53">
        <f t="shared" ref="H57:J57" si="21">H73+H77+H81+H99</f>
        <v>272143467.81</v>
      </c>
      <c r="I57" s="53">
        <f t="shared" si="21"/>
        <v>222543457.12</v>
      </c>
      <c r="J57" s="53">
        <f t="shared" si="21"/>
        <v>0</v>
      </c>
      <c r="K57" s="156">
        <f t="shared" si="3"/>
        <v>71.910247254053914</v>
      </c>
      <c r="L57" s="53">
        <v>33571.67</v>
      </c>
      <c r="M57" s="53">
        <f t="shared" si="20"/>
        <v>33571.67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33571.67</v>
      </c>
      <c r="R57" s="53">
        <f t="shared" ref="R57:W57" si="22">R73+R77+R81+R99</f>
        <v>0</v>
      </c>
      <c r="S57" s="53">
        <f t="shared" si="22"/>
        <v>0</v>
      </c>
      <c r="T57" s="53">
        <f t="shared" si="22"/>
        <v>0</v>
      </c>
      <c r="U57" s="53">
        <f t="shared" si="22"/>
        <v>0</v>
      </c>
      <c r="V57" s="53">
        <f t="shared" si="22"/>
        <v>0</v>
      </c>
      <c r="W57" s="53">
        <f t="shared" si="22"/>
        <v>0</v>
      </c>
      <c r="X57" s="154">
        <f t="shared" si="5"/>
        <v>0</v>
      </c>
      <c r="Y57" s="149">
        <f t="shared" si="6"/>
        <v>272143467.81</v>
      </c>
      <c r="Z57" s="17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  <c r="IW57" s="32"/>
      <c r="IX57" s="32"/>
      <c r="IY57" s="32"/>
      <c r="IZ57" s="32"/>
      <c r="JA57" s="32"/>
      <c r="JB57" s="32"/>
      <c r="JC57" s="32"/>
      <c r="JD57" s="32"/>
      <c r="JE57" s="32"/>
      <c r="JF57" s="32"/>
      <c r="JG57" s="32"/>
      <c r="JH57" s="32"/>
      <c r="JI57" s="32"/>
      <c r="JJ57" s="32"/>
      <c r="JK57" s="32"/>
      <c r="JL57" s="32"/>
      <c r="JM57" s="32"/>
      <c r="JN57" s="32"/>
      <c r="JO57" s="32"/>
      <c r="JP57" s="32"/>
      <c r="JQ57" s="32"/>
      <c r="JR57" s="32"/>
      <c r="JS57" s="32"/>
      <c r="JT57" s="32"/>
      <c r="JU57" s="32"/>
      <c r="JV57" s="32"/>
      <c r="JW57" s="32"/>
      <c r="JX57" s="32"/>
      <c r="JY57" s="32"/>
      <c r="JZ57" s="32"/>
      <c r="KA57" s="32"/>
      <c r="KB57" s="32"/>
      <c r="KC57" s="32"/>
      <c r="KD57" s="32"/>
      <c r="KE57" s="32"/>
      <c r="KF57" s="32"/>
      <c r="KG57" s="32"/>
      <c r="KH57" s="32"/>
      <c r="KI57" s="32"/>
      <c r="KJ57" s="32"/>
      <c r="KK57" s="32"/>
      <c r="KL57" s="32"/>
      <c r="KM57" s="32"/>
      <c r="KN57" s="32"/>
      <c r="KO57" s="32"/>
      <c r="KP57" s="32"/>
      <c r="KQ57" s="32"/>
      <c r="KR57" s="32"/>
      <c r="KS57" s="32"/>
      <c r="KT57" s="32"/>
      <c r="KU57" s="32"/>
      <c r="KV57" s="32"/>
      <c r="KW57" s="32"/>
      <c r="KX57" s="32"/>
      <c r="KY57" s="32"/>
      <c r="KZ57" s="32"/>
      <c r="LA57" s="32"/>
      <c r="LB57" s="32"/>
      <c r="LC57" s="32"/>
      <c r="LD57" s="32"/>
      <c r="LE57" s="32"/>
      <c r="LF57" s="32"/>
      <c r="LG57" s="32"/>
      <c r="LH57" s="32"/>
      <c r="LI57" s="32"/>
      <c r="LJ57" s="32"/>
      <c r="LK57" s="32"/>
      <c r="LL57" s="32"/>
      <c r="LM57" s="32"/>
      <c r="LN57" s="32"/>
      <c r="LO57" s="32"/>
      <c r="LP57" s="32"/>
      <c r="LQ57" s="32"/>
      <c r="LR57" s="32"/>
      <c r="LS57" s="32"/>
      <c r="LT57" s="32"/>
      <c r="LU57" s="32"/>
      <c r="LV57" s="32"/>
      <c r="LW57" s="32"/>
      <c r="LX57" s="32"/>
      <c r="LY57" s="32"/>
      <c r="LZ57" s="32"/>
      <c r="MA57" s="32"/>
      <c r="MB57" s="32"/>
      <c r="MC57" s="32"/>
      <c r="MD57" s="32"/>
      <c r="ME57" s="32"/>
      <c r="MF57" s="32"/>
      <c r="MG57" s="32"/>
      <c r="MH57" s="32"/>
      <c r="MI57" s="32"/>
      <c r="MJ57" s="32"/>
      <c r="MK57" s="32"/>
      <c r="ML57" s="32"/>
      <c r="MM57" s="32"/>
      <c r="MN57" s="32"/>
      <c r="MO57" s="32"/>
      <c r="MP57" s="32"/>
      <c r="MQ57" s="32"/>
      <c r="MR57" s="32"/>
      <c r="MS57" s="32"/>
      <c r="MT57" s="32"/>
      <c r="MU57" s="32"/>
      <c r="MV57" s="32"/>
      <c r="MW57" s="32"/>
      <c r="MX57" s="32"/>
      <c r="MY57" s="32"/>
      <c r="MZ57" s="32"/>
      <c r="NA57" s="32"/>
      <c r="NB57" s="32"/>
      <c r="NC57" s="32"/>
      <c r="ND57" s="32"/>
      <c r="NE57" s="32"/>
      <c r="NF57" s="32"/>
      <c r="NG57" s="32"/>
      <c r="NH57" s="32"/>
      <c r="NI57" s="32"/>
      <c r="NJ57" s="32"/>
      <c r="NK57" s="32"/>
      <c r="NL57" s="32"/>
      <c r="NM57" s="32"/>
      <c r="NN57" s="32"/>
      <c r="NO57" s="32"/>
      <c r="NP57" s="32"/>
      <c r="NQ57" s="32"/>
      <c r="NR57" s="32"/>
      <c r="NS57" s="32"/>
      <c r="NT57" s="32"/>
      <c r="NU57" s="32"/>
      <c r="NV57" s="32"/>
      <c r="NW57" s="32"/>
      <c r="NX57" s="32"/>
      <c r="NY57" s="32"/>
      <c r="NZ57" s="32"/>
      <c r="OA57" s="32"/>
      <c r="OB57" s="32"/>
      <c r="OC57" s="32"/>
      <c r="OD57" s="32"/>
      <c r="OE57" s="32"/>
      <c r="OF57" s="32"/>
      <c r="OG57" s="32"/>
      <c r="OH57" s="32"/>
      <c r="OI57" s="32"/>
      <c r="OJ57" s="32"/>
      <c r="OK57" s="32"/>
      <c r="OL57" s="32"/>
      <c r="OM57" s="32"/>
      <c r="ON57" s="32"/>
      <c r="OO57" s="32"/>
      <c r="OP57" s="32"/>
      <c r="OQ57" s="32"/>
      <c r="OR57" s="32"/>
      <c r="OS57" s="32"/>
      <c r="OT57" s="32"/>
      <c r="OU57" s="32"/>
      <c r="OV57" s="32"/>
      <c r="OW57" s="32"/>
      <c r="OX57" s="32"/>
      <c r="OY57" s="32"/>
      <c r="OZ57" s="32"/>
      <c r="PA57" s="32"/>
      <c r="PB57" s="32"/>
      <c r="PC57" s="32"/>
      <c r="PD57" s="32"/>
      <c r="PE57" s="32"/>
      <c r="PF57" s="32"/>
      <c r="PG57" s="32"/>
      <c r="PH57" s="32"/>
      <c r="PI57" s="32"/>
      <c r="PJ57" s="32"/>
      <c r="PK57" s="32"/>
      <c r="PL57" s="32"/>
      <c r="PM57" s="32"/>
      <c r="PN57" s="32"/>
      <c r="PO57" s="32"/>
      <c r="PP57" s="32"/>
      <c r="PQ57" s="32"/>
      <c r="PR57" s="32"/>
      <c r="PS57" s="32"/>
      <c r="PT57" s="32"/>
      <c r="PU57" s="32"/>
      <c r="PV57" s="32"/>
      <c r="PW57" s="32"/>
      <c r="PX57" s="32"/>
      <c r="PY57" s="32"/>
      <c r="PZ57" s="32"/>
      <c r="QA57" s="32"/>
      <c r="QB57" s="32"/>
      <c r="QC57" s="32"/>
      <c r="QD57" s="32"/>
      <c r="QE57" s="32"/>
      <c r="QF57" s="32"/>
      <c r="QG57" s="32"/>
      <c r="QH57" s="32"/>
      <c r="QI57" s="32"/>
      <c r="QJ57" s="32"/>
      <c r="QK57" s="32"/>
      <c r="QL57" s="32"/>
      <c r="QM57" s="32"/>
      <c r="QN57" s="32"/>
      <c r="QO57" s="32"/>
      <c r="QP57" s="32"/>
      <c r="QQ57" s="32"/>
      <c r="QR57" s="32"/>
      <c r="QS57" s="32"/>
      <c r="QT57" s="32"/>
      <c r="QU57" s="32"/>
      <c r="QV57" s="32"/>
      <c r="QW57" s="32"/>
      <c r="QX57" s="32"/>
      <c r="QY57" s="32"/>
      <c r="QZ57" s="32"/>
      <c r="RA57" s="32"/>
      <c r="RB57" s="32"/>
      <c r="RC57" s="32"/>
      <c r="RD57" s="32"/>
      <c r="RE57" s="32"/>
      <c r="RF57" s="32"/>
      <c r="RG57" s="32"/>
      <c r="RH57" s="32"/>
      <c r="RI57" s="32"/>
      <c r="RJ57" s="32"/>
      <c r="RK57" s="32"/>
      <c r="RL57" s="32"/>
      <c r="RM57" s="32"/>
      <c r="RN57" s="32"/>
      <c r="RO57" s="32"/>
      <c r="RP57" s="32"/>
      <c r="RQ57" s="32"/>
      <c r="RR57" s="32"/>
      <c r="RS57" s="32"/>
      <c r="RT57" s="32"/>
      <c r="RU57" s="32"/>
      <c r="RV57" s="32"/>
      <c r="RW57" s="32"/>
      <c r="RX57" s="32"/>
      <c r="RY57" s="32"/>
      <c r="RZ57" s="32"/>
      <c r="SA57" s="32"/>
      <c r="SB57" s="32"/>
      <c r="SC57" s="32"/>
      <c r="SD57" s="32"/>
      <c r="SE57" s="32"/>
      <c r="SF57" s="32"/>
      <c r="SG57" s="32"/>
      <c r="SH57" s="32"/>
      <c r="SI57" s="32"/>
      <c r="SJ57" s="32"/>
      <c r="SK57" s="32"/>
      <c r="SL57" s="32"/>
      <c r="SM57" s="32"/>
      <c r="SN57" s="32"/>
      <c r="SO57" s="32"/>
      <c r="SP57" s="32"/>
      <c r="SQ57" s="32"/>
      <c r="SR57" s="32"/>
      <c r="SS57" s="32"/>
      <c r="ST57" s="32"/>
      <c r="SU57" s="32"/>
      <c r="SV57" s="32"/>
      <c r="SW57" s="32"/>
      <c r="SX57" s="32"/>
      <c r="SY57" s="32"/>
      <c r="SZ57" s="32"/>
      <c r="TA57" s="32"/>
      <c r="TB57" s="32"/>
      <c r="TC57" s="32"/>
      <c r="TD57" s="32"/>
      <c r="TE57" s="32"/>
      <c r="TF57" s="32"/>
      <c r="TG57" s="32"/>
      <c r="TH57" s="32"/>
      <c r="TI57" s="32"/>
      <c r="TJ57" s="32"/>
    </row>
    <row r="58" spans="1:530" s="33" customFormat="1" ht="45" x14ac:dyDescent="0.25">
      <c r="A58" s="66"/>
      <c r="B58" s="56"/>
      <c r="C58" s="56"/>
      <c r="D58" s="27" t="s">
        <v>433</v>
      </c>
      <c r="E58" s="53">
        <v>0</v>
      </c>
      <c r="F58" s="53">
        <f t="shared" ref="F58:Q58" si="23">F95</f>
        <v>0</v>
      </c>
      <c r="G58" s="53">
        <f t="shared" si="23"/>
        <v>0</v>
      </c>
      <c r="H58" s="53">
        <f t="shared" ref="H58:J58" si="24">H95</f>
        <v>0</v>
      </c>
      <c r="I58" s="53">
        <f t="shared" si="24"/>
        <v>0</v>
      </c>
      <c r="J58" s="53">
        <f t="shared" si="24"/>
        <v>0</v>
      </c>
      <c r="K58" s="156"/>
      <c r="L58" s="53">
        <v>10496496.550000001</v>
      </c>
      <c r="M58" s="53">
        <f t="shared" si="23"/>
        <v>10496496.550000001</v>
      </c>
      <c r="N58" s="53">
        <f t="shared" si="23"/>
        <v>0</v>
      </c>
      <c r="O58" s="53">
        <f t="shared" si="23"/>
        <v>0</v>
      </c>
      <c r="P58" s="53">
        <f t="shared" si="23"/>
        <v>0</v>
      </c>
      <c r="Q58" s="53">
        <f t="shared" si="23"/>
        <v>10496496.550000001</v>
      </c>
      <c r="R58" s="53">
        <f t="shared" ref="R58:W58" si="25">R95</f>
        <v>1386455.55</v>
      </c>
      <c r="S58" s="53">
        <f t="shared" si="25"/>
        <v>1386455.55</v>
      </c>
      <c r="T58" s="53">
        <f t="shared" si="25"/>
        <v>0</v>
      </c>
      <c r="U58" s="53">
        <f t="shared" si="25"/>
        <v>0</v>
      </c>
      <c r="V58" s="53">
        <f t="shared" si="25"/>
        <v>0</v>
      </c>
      <c r="W58" s="53">
        <f t="shared" si="25"/>
        <v>1386455.55</v>
      </c>
      <c r="X58" s="154">
        <f t="shared" si="5"/>
        <v>13.20874582672063</v>
      </c>
      <c r="Y58" s="149">
        <f t="shared" si="6"/>
        <v>1386455.55</v>
      </c>
      <c r="Z58" s="173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  <c r="IW58" s="32"/>
      <c r="IX58" s="32"/>
      <c r="IY58" s="32"/>
      <c r="IZ58" s="32"/>
      <c r="JA58" s="32"/>
      <c r="JB58" s="32"/>
      <c r="JC58" s="32"/>
      <c r="JD58" s="32"/>
      <c r="JE58" s="32"/>
      <c r="JF58" s="32"/>
      <c r="JG58" s="32"/>
      <c r="JH58" s="32"/>
      <c r="JI58" s="32"/>
      <c r="JJ58" s="32"/>
      <c r="JK58" s="32"/>
      <c r="JL58" s="32"/>
      <c r="JM58" s="32"/>
      <c r="JN58" s="32"/>
      <c r="JO58" s="32"/>
      <c r="JP58" s="32"/>
      <c r="JQ58" s="32"/>
      <c r="JR58" s="32"/>
      <c r="JS58" s="32"/>
      <c r="JT58" s="32"/>
      <c r="JU58" s="32"/>
      <c r="JV58" s="32"/>
      <c r="JW58" s="32"/>
      <c r="JX58" s="32"/>
      <c r="JY58" s="32"/>
      <c r="JZ58" s="32"/>
      <c r="KA58" s="32"/>
      <c r="KB58" s="32"/>
      <c r="KC58" s="32"/>
      <c r="KD58" s="32"/>
      <c r="KE58" s="32"/>
      <c r="KF58" s="32"/>
      <c r="KG58" s="32"/>
      <c r="KH58" s="32"/>
      <c r="KI58" s="32"/>
      <c r="KJ58" s="32"/>
      <c r="KK58" s="32"/>
      <c r="KL58" s="32"/>
      <c r="KM58" s="32"/>
      <c r="KN58" s="32"/>
      <c r="KO58" s="32"/>
      <c r="KP58" s="32"/>
      <c r="KQ58" s="32"/>
      <c r="KR58" s="32"/>
      <c r="KS58" s="32"/>
      <c r="KT58" s="32"/>
      <c r="KU58" s="32"/>
      <c r="KV58" s="32"/>
      <c r="KW58" s="32"/>
      <c r="KX58" s="32"/>
      <c r="KY58" s="32"/>
      <c r="KZ58" s="32"/>
      <c r="LA58" s="32"/>
      <c r="LB58" s="32"/>
      <c r="LC58" s="32"/>
      <c r="LD58" s="32"/>
      <c r="LE58" s="32"/>
      <c r="LF58" s="32"/>
      <c r="LG58" s="32"/>
      <c r="LH58" s="32"/>
      <c r="LI58" s="32"/>
      <c r="LJ58" s="32"/>
      <c r="LK58" s="32"/>
      <c r="LL58" s="32"/>
      <c r="LM58" s="32"/>
      <c r="LN58" s="32"/>
      <c r="LO58" s="32"/>
      <c r="LP58" s="32"/>
      <c r="LQ58" s="32"/>
      <c r="LR58" s="32"/>
      <c r="LS58" s="32"/>
      <c r="LT58" s="32"/>
      <c r="LU58" s="32"/>
      <c r="LV58" s="32"/>
      <c r="LW58" s="32"/>
      <c r="LX58" s="32"/>
      <c r="LY58" s="32"/>
      <c r="LZ58" s="32"/>
      <c r="MA58" s="32"/>
      <c r="MB58" s="32"/>
      <c r="MC58" s="32"/>
      <c r="MD58" s="32"/>
      <c r="ME58" s="32"/>
      <c r="MF58" s="32"/>
      <c r="MG58" s="32"/>
      <c r="MH58" s="32"/>
      <c r="MI58" s="32"/>
      <c r="MJ58" s="32"/>
      <c r="MK58" s="32"/>
      <c r="ML58" s="32"/>
      <c r="MM58" s="32"/>
      <c r="MN58" s="32"/>
      <c r="MO58" s="32"/>
      <c r="MP58" s="32"/>
      <c r="MQ58" s="32"/>
      <c r="MR58" s="32"/>
      <c r="MS58" s="32"/>
      <c r="MT58" s="32"/>
      <c r="MU58" s="32"/>
      <c r="MV58" s="32"/>
      <c r="MW58" s="32"/>
      <c r="MX58" s="32"/>
      <c r="MY58" s="32"/>
      <c r="MZ58" s="32"/>
      <c r="NA58" s="32"/>
      <c r="NB58" s="32"/>
      <c r="NC58" s="32"/>
      <c r="ND58" s="32"/>
      <c r="NE58" s="32"/>
      <c r="NF58" s="32"/>
      <c r="NG58" s="32"/>
      <c r="NH58" s="32"/>
      <c r="NI58" s="32"/>
      <c r="NJ58" s="32"/>
      <c r="NK58" s="32"/>
      <c r="NL58" s="32"/>
      <c r="NM58" s="32"/>
      <c r="NN58" s="32"/>
      <c r="NO58" s="32"/>
      <c r="NP58" s="32"/>
      <c r="NQ58" s="32"/>
      <c r="NR58" s="32"/>
      <c r="NS58" s="32"/>
      <c r="NT58" s="32"/>
      <c r="NU58" s="32"/>
      <c r="NV58" s="32"/>
      <c r="NW58" s="32"/>
      <c r="NX58" s="32"/>
      <c r="NY58" s="32"/>
      <c r="NZ58" s="32"/>
      <c r="OA58" s="32"/>
      <c r="OB58" s="32"/>
      <c r="OC58" s="32"/>
      <c r="OD58" s="32"/>
      <c r="OE58" s="32"/>
      <c r="OF58" s="32"/>
      <c r="OG58" s="32"/>
      <c r="OH58" s="32"/>
      <c r="OI58" s="32"/>
      <c r="OJ58" s="32"/>
      <c r="OK58" s="32"/>
      <c r="OL58" s="32"/>
      <c r="OM58" s="32"/>
      <c r="ON58" s="32"/>
      <c r="OO58" s="32"/>
      <c r="OP58" s="32"/>
      <c r="OQ58" s="32"/>
      <c r="OR58" s="32"/>
      <c r="OS58" s="32"/>
      <c r="OT58" s="32"/>
      <c r="OU58" s="32"/>
      <c r="OV58" s="32"/>
      <c r="OW58" s="32"/>
      <c r="OX58" s="32"/>
      <c r="OY58" s="32"/>
      <c r="OZ58" s="32"/>
      <c r="PA58" s="32"/>
      <c r="PB58" s="32"/>
      <c r="PC58" s="32"/>
      <c r="PD58" s="32"/>
      <c r="PE58" s="32"/>
      <c r="PF58" s="32"/>
      <c r="PG58" s="32"/>
      <c r="PH58" s="32"/>
      <c r="PI58" s="32"/>
      <c r="PJ58" s="32"/>
      <c r="PK58" s="32"/>
      <c r="PL58" s="32"/>
      <c r="PM58" s="32"/>
      <c r="PN58" s="32"/>
      <c r="PO58" s="32"/>
      <c r="PP58" s="32"/>
      <c r="PQ58" s="32"/>
      <c r="PR58" s="32"/>
      <c r="PS58" s="32"/>
      <c r="PT58" s="32"/>
      <c r="PU58" s="32"/>
      <c r="PV58" s="32"/>
      <c r="PW58" s="32"/>
      <c r="PX58" s="32"/>
      <c r="PY58" s="32"/>
      <c r="PZ58" s="32"/>
      <c r="QA58" s="32"/>
      <c r="QB58" s="32"/>
      <c r="QC58" s="32"/>
      <c r="QD58" s="32"/>
      <c r="QE58" s="32"/>
      <c r="QF58" s="32"/>
      <c r="QG58" s="32"/>
      <c r="QH58" s="32"/>
      <c r="QI58" s="32"/>
      <c r="QJ58" s="32"/>
      <c r="QK58" s="32"/>
      <c r="QL58" s="32"/>
      <c r="QM58" s="32"/>
      <c r="QN58" s="32"/>
      <c r="QO58" s="32"/>
      <c r="QP58" s="32"/>
      <c r="QQ58" s="32"/>
      <c r="QR58" s="32"/>
      <c r="QS58" s="32"/>
      <c r="QT58" s="32"/>
      <c r="QU58" s="32"/>
      <c r="QV58" s="32"/>
      <c r="QW58" s="32"/>
      <c r="QX58" s="32"/>
      <c r="QY58" s="32"/>
      <c r="QZ58" s="32"/>
      <c r="RA58" s="32"/>
      <c r="RB58" s="32"/>
      <c r="RC58" s="32"/>
      <c r="RD58" s="32"/>
      <c r="RE58" s="32"/>
      <c r="RF58" s="32"/>
      <c r="RG58" s="32"/>
      <c r="RH58" s="32"/>
      <c r="RI58" s="32"/>
      <c r="RJ58" s="32"/>
      <c r="RK58" s="32"/>
      <c r="RL58" s="32"/>
      <c r="RM58" s="32"/>
      <c r="RN58" s="32"/>
      <c r="RO58" s="32"/>
      <c r="RP58" s="32"/>
      <c r="RQ58" s="32"/>
      <c r="RR58" s="32"/>
      <c r="RS58" s="32"/>
      <c r="RT58" s="32"/>
      <c r="RU58" s="32"/>
      <c r="RV58" s="32"/>
      <c r="RW58" s="32"/>
      <c r="RX58" s="32"/>
      <c r="RY58" s="32"/>
      <c r="RZ58" s="32"/>
      <c r="SA58" s="32"/>
      <c r="SB58" s="32"/>
      <c r="SC58" s="32"/>
      <c r="SD58" s="32"/>
      <c r="SE58" s="32"/>
      <c r="SF58" s="32"/>
      <c r="SG58" s="32"/>
      <c r="SH58" s="32"/>
      <c r="SI58" s="32"/>
      <c r="SJ58" s="32"/>
      <c r="SK58" s="32"/>
      <c r="SL58" s="32"/>
      <c r="SM58" s="32"/>
      <c r="SN58" s="32"/>
      <c r="SO58" s="32"/>
      <c r="SP58" s="32"/>
      <c r="SQ58" s="32"/>
      <c r="SR58" s="32"/>
      <c r="SS58" s="32"/>
      <c r="ST58" s="32"/>
      <c r="SU58" s="32"/>
      <c r="SV58" s="32"/>
      <c r="SW58" s="32"/>
      <c r="SX58" s="32"/>
      <c r="SY58" s="32"/>
      <c r="SZ58" s="32"/>
      <c r="TA58" s="32"/>
      <c r="TB58" s="32"/>
      <c r="TC58" s="32"/>
      <c r="TD58" s="32"/>
      <c r="TE58" s="32"/>
      <c r="TF58" s="32"/>
      <c r="TG58" s="32"/>
      <c r="TH58" s="32"/>
      <c r="TI58" s="32"/>
      <c r="TJ58" s="32"/>
    </row>
    <row r="59" spans="1:530" s="33" customFormat="1" ht="76.5" customHeight="1" x14ac:dyDescent="0.25">
      <c r="A59" s="66"/>
      <c r="B59" s="56"/>
      <c r="C59" s="56"/>
      <c r="D59" s="27" t="s">
        <v>432</v>
      </c>
      <c r="E59" s="53">
        <v>2739700</v>
      </c>
      <c r="F59" s="53">
        <f t="shared" ref="F59:Q59" si="26">F69+F76</f>
        <v>2249257</v>
      </c>
      <c r="G59" s="53">
        <f t="shared" si="26"/>
        <v>0</v>
      </c>
      <c r="H59" s="53">
        <f t="shared" ref="H59:J59" si="27">H69+H76</f>
        <v>1859724.34</v>
      </c>
      <c r="I59" s="53">
        <f t="shared" si="27"/>
        <v>1526227.84</v>
      </c>
      <c r="J59" s="53">
        <f t="shared" si="27"/>
        <v>0</v>
      </c>
      <c r="K59" s="156">
        <f t="shared" si="3"/>
        <v>67.880583275541113</v>
      </c>
      <c r="L59" s="53">
        <v>0</v>
      </c>
      <c r="M59" s="53">
        <f t="shared" si="26"/>
        <v>0</v>
      </c>
      <c r="N59" s="53">
        <f t="shared" si="26"/>
        <v>0</v>
      </c>
      <c r="O59" s="53">
        <f t="shared" si="26"/>
        <v>0</v>
      </c>
      <c r="P59" s="53">
        <f t="shared" si="26"/>
        <v>0</v>
      </c>
      <c r="Q59" s="53">
        <f t="shared" si="26"/>
        <v>0</v>
      </c>
      <c r="R59" s="53">
        <f t="shared" ref="R59:W59" si="28">R69+R76</f>
        <v>0</v>
      </c>
      <c r="S59" s="53">
        <f t="shared" si="28"/>
        <v>0</v>
      </c>
      <c r="T59" s="53">
        <f t="shared" si="28"/>
        <v>0</v>
      </c>
      <c r="U59" s="53">
        <f t="shared" si="28"/>
        <v>0</v>
      </c>
      <c r="V59" s="53">
        <f t="shared" si="28"/>
        <v>0</v>
      </c>
      <c r="W59" s="53">
        <f t="shared" si="28"/>
        <v>0</v>
      </c>
      <c r="X59" s="154"/>
      <c r="Y59" s="149">
        <f t="shared" si="6"/>
        <v>1859724.34</v>
      </c>
      <c r="Z59" s="17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  <c r="IW59" s="32"/>
      <c r="IX59" s="32"/>
      <c r="IY59" s="32"/>
      <c r="IZ59" s="32"/>
      <c r="JA59" s="32"/>
      <c r="JB59" s="32"/>
      <c r="JC59" s="32"/>
      <c r="JD59" s="32"/>
      <c r="JE59" s="32"/>
      <c r="JF59" s="32"/>
      <c r="JG59" s="32"/>
      <c r="JH59" s="32"/>
      <c r="JI59" s="32"/>
      <c r="JJ59" s="32"/>
      <c r="JK59" s="32"/>
      <c r="JL59" s="32"/>
      <c r="JM59" s="32"/>
      <c r="JN59" s="32"/>
      <c r="JO59" s="32"/>
      <c r="JP59" s="32"/>
      <c r="JQ59" s="32"/>
      <c r="JR59" s="32"/>
      <c r="JS59" s="32"/>
      <c r="JT59" s="32"/>
      <c r="JU59" s="32"/>
      <c r="JV59" s="32"/>
      <c r="JW59" s="32"/>
      <c r="JX59" s="32"/>
      <c r="JY59" s="32"/>
      <c r="JZ59" s="32"/>
      <c r="KA59" s="32"/>
      <c r="KB59" s="32"/>
      <c r="KC59" s="32"/>
      <c r="KD59" s="32"/>
      <c r="KE59" s="32"/>
      <c r="KF59" s="32"/>
      <c r="KG59" s="32"/>
      <c r="KH59" s="32"/>
      <c r="KI59" s="32"/>
      <c r="KJ59" s="32"/>
      <c r="KK59" s="32"/>
      <c r="KL59" s="32"/>
      <c r="KM59" s="32"/>
      <c r="KN59" s="32"/>
      <c r="KO59" s="32"/>
      <c r="KP59" s="32"/>
      <c r="KQ59" s="32"/>
      <c r="KR59" s="32"/>
      <c r="KS59" s="32"/>
      <c r="KT59" s="32"/>
      <c r="KU59" s="32"/>
      <c r="KV59" s="32"/>
      <c r="KW59" s="32"/>
      <c r="KX59" s="32"/>
      <c r="KY59" s="32"/>
      <c r="KZ59" s="32"/>
      <c r="LA59" s="32"/>
      <c r="LB59" s="32"/>
      <c r="LC59" s="32"/>
      <c r="LD59" s="32"/>
      <c r="LE59" s="32"/>
      <c r="LF59" s="32"/>
      <c r="LG59" s="32"/>
      <c r="LH59" s="32"/>
      <c r="LI59" s="32"/>
      <c r="LJ59" s="32"/>
      <c r="LK59" s="32"/>
      <c r="LL59" s="32"/>
      <c r="LM59" s="32"/>
      <c r="LN59" s="32"/>
      <c r="LO59" s="32"/>
      <c r="LP59" s="32"/>
      <c r="LQ59" s="32"/>
      <c r="LR59" s="32"/>
      <c r="LS59" s="32"/>
      <c r="LT59" s="32"/>
      <c r="LU59" s="32"/>
      <c r="LV59" s="32"/>
      <c r="LW59" s="32"/>
      <c r="LX59" s="32"/>
      <c r="LY59" s="32"/>
      <c r="LZ59" s="32"/>
      <c r="MA59" s="32"/>
      <c r="MB59" s="32"/>
      <c r="MC59" s="32"/>
      <c r="MD59" s="32"/>
      <c r="ME59" s="32"/>
      <c r="MF59" s="32"/>
      <c r="MG59" s="32"/>
      <c r="MH59" s="32"/>
      <c r="MI59" s="32"/>
      <c r="MJ59" s="32"/>
      <c r="MK59" s="32"/>
      <c r="ML59" s="32"/>
      <c r="MM59" s="32"/>
      <c r="MN59" s="32"/>
      <c r="MO59" s="32"/>
      <c r="MP59" s="32"/>
      <c r="MQ59" s="32"/>
      <c r="MR59" s="32"/>
      <c r="MS59" s="32"/>
      <c r="MT59" s="32"/>
      <c r="MU59" s="32"/>
      <c r="MV59" s="32"/>
      <c r="MW59" s="32"/>
      <c r="MX59" s="32"/>
      <c r="MY59" s="32"/>
      <c r="MZ59" s="32"/>
      <c r="NA59" s="32"/>
      <c r="NB59" s="32"/>
      <c r="NC59" s="32"/>
      <c r="ND59" s="32"/>
      <c r="NE59" s="32"/>
      <c r="NF59" s="32"/>
      <c r="NG59" s="32"/>
      <c r="NH59" s="32"/>
      <c r="NI59" s="32"/>
      <c r="NJ59" s="32"/>
      <c r="NK59" s="32"/>
      <c r="NL59" s="32"/>
      <c r="NM59" s="32"/>
      <c r="NN59" s="32"/>
      <c r="NO59" s="32"/>
      <c r="NP59" s="32"/>
      <c r="NQ59" s="32"/>
      <c r="NR59" s="32"/>
      <c r="NS59" s="32"/>
      <c r="NT59" s="32"/>
      <c r="NU59" s="32"/>
      <c r="NV59" s="32"/>
      <c r="NW59" s="32"/>
      <c r="NX59" s="32"/>
      <c r="NY59" s="32"/>
      <c r="NZ59" s="32"/>
      <c r="OA59" s="32"/>
      <c r="OB59" s="32"/>
      <c r="OC59" s="32"/>
      <c r="OD59" s="32"/>
      <c r="OE59" s="32"/>
      <c r="OF59" s="32"/>
      <c r="OG59" s="32"/>
      <c r="OH59" s="32"/>
      <c r="OI59" s="32"/>
      <c r="OJ59" s="32"/>
      <c r="OK59" s="32"/>
      <c r="OL59" s="32"/>
      <c r="OM59" s="32"/>
      <c r="ON59" s="32"/>
      <c r="OO59" s="32"/>
      <c r="OP59" s="32"/>
      <c r="OQ59" s="32"/>
      <c r="OR59" s="32"/>
      <c r="OS59" s="32"/>
      <c r="OT59" s="32"/>
      <c r="OU59" s="32"/>
      <c r="OV59" s="32"/>
      <c r="OW59" s="32"/>
      <c r="OX59" s="32"/>
      <c r="OY59" s="32"/>
      <c r="OZ59" s="32"/>
      <c r="PA59" s="32"/>
      <c r="PB59" s="32"/>
      <c r="PC59" s="32"/>
      <c r="PD59" s="32"/>
      <c r="PE59" s="32"/>
      <c r="PF59" s="32"/>
      <c r="PG59" s="32"/>
      <c r="PH59" s="32"/>
      <c r="PI59" s="32"/>
      <c r="PJ59" s="32"/>
      <c r="PK59" s="32"/>
      <c r="PL59" s="32"/>
      <c r="PM59" s="32"/>
      <c r="PN59" s="32"/>
      <c r="PO59" s="32"/>
      <c r="PP59" s="32"/>
      <c r="PQ59" s="32"/>
      <c r="PR59" s="32"/>
      <c r="PS59" s="32"/>
      <c r="PT59" s="32"/>
      <c r="PU59" s="32"/>
      <c r="PV59" s="32"/>
      <c r="PW59" s="32"/>
      <c r="PX59" s="32"/>
      <c r="PY59" s="32"/>
      <c r="PZ59" s="32"/>
      <c r="QA59" s="32"/>
      <c r="QB59" s="32"/>
      <c r="QC59" s="32"/>
      <c r="QD59" s="32"/>
      <c r="QE59" s="32"/>
      <c r="QF59" s="32"/>
      <c r="QG59" s="32"/>
      <c r="QH59" s="32"/>
      <c r="QI59" s="32"/>
      <c r="QJ59" s="32"/>
      <c r="QK59" s="32"/>
      <c r="QL59" s="32"/>
      <c r="QM59" s="32"/>
      <c r="QN59" s="32"/>
      <c r="QO59" s="32"/>
      <c r="QP59" s="32"/>
      <c r="QQ59" s="32"/>
      <c r="QR59" s="32"/>
      <c r="QS59" s="32"/>
      <c r="QT59" s="32"/>
      <c r="QU59" s="32"/>
      <c r="QV59" s="32"/>
      <c r="QW59" s="32"/>
      <c r="QX59" s="32"/>
      <c r="QY59" s="32"/>
      <c r="QZ59" s="32"/>
      <c r="RA59" s="32"/>
      <c r="RB59" s="32"/>
      <c r="RC59" s="32"/>
      <c r="RD59" s="32"/>
      <c r="RE59" s="32"/>
      <c r="RF59" s="32"/>
      <c r="RG59" s="32"/>
      <c r="RH59" s="32"/>
      <c r="RI59" s="32"/>
      <c r="RJ59" s="32"/>
      <c r="RK59" s="32"/>
      <c r="RL59" s="32"/>
      <c r="RM59" s="32"/>
      <c r="RN59" s="32"/>
      <c r="RO59" s="32"/>
      <c r="RP59" s="32"/>
      <c r="RQ59" s="32"/>
      <c r="RR59" s="32"/>
      <c r="RS59" s="32"/>
      <c r="RT59" s="32"/>
      <c r="RU59" s="32"/>
      <c r="RV59" s="32"/>
      <c r="RW59" s="32"/>
      <c r="RX59" s="32"/>
      <c r="RY59" s="32"/>
      <c r="RZ59" s="32"/>
      <c r="SA59" s="32"/>
      <c r="SB59" s="32"/>
      <c r="SC59" s="32"/>
      <c r="SD59" s="32"/>
      <c r="SE59" s="32"/>
      <c r="SF59" s="32"/>
      <c r="SG59" s="32"/>
      <c r="SH59" s="32"/>
      <c r="SI59" s="32"/>
      <c r="SJ59" s="32"/>
      <c r="SK59" s="32"/>
      <c r="SL59" s="32"/>
      <c r="SM59" s="32"/>
      <c r="SN59" s="32"/>
      <c r="SO59" s="32"/>
      <c r="SP59" s="32"/>
      <c r="SQ59" s="32"/>
      <c r="SR59" s="32"/>
      <c r="SS59" s="32"/>
      <c r="ST59" s="32"/>
      <c r="SU59" s="32"/>
      <c r="SV59" s="32"/>
      <c r="SW59" s="32"/>
      <c r="SX59" s="32"/>
      <c r="SY59" s="32"/>
      <c r="SZ59" s="32"/>
      <c r="TA59" s="32"/>
      <c r="TB59" s="32"/>
      <c r="TC59" s="32"/>
      <c r="TD59" s="32"/>
      <c r="TE59" s="32"/>
      <c r="TF59" s="32"/>
      <c r="TG59" s="32"/>
      <c r="TH59" s="32"/>
      <c r="TI59" s="32"/>
      <c r="TJ59" s="32"/>
    </row>
    <row r="60" spans="1:530" s="33" customFormat="1" ht="45" x14ac:dyDescent="0.25">
      <c r="A60" s="66"/>
      <c r="B60" s="56"/>
      <c r="C60" s="56"/>
      <c r="D60" s="27" t="s">
        <v>429</v>
      </c>
      <c r="E60" s="53">
        <v>3303370</v>
      </c>
      <c r="F60" s="53">
        <f t="shared" ref="F60:Q60" si="29">F70+F87</f>
        <v>1013420</v>
      </c>
      <c r="G60" s="53">
        <f t="shared" si="29"/>
        <v>0</v>
      </c>
      <c r="H60" s="53">
        <f t="shared" ref="H60:J60" si="30">H70+H87</f>
        <v>1852857.6</v>
      </c>
      <c r="I60" s="53">
        <f t="shared" si="30"/>
        <v>432459.61</v>
      </c>
      <c r="J60" s="53">
        <f t="shared" si="30"/>
        <v>0</v>
      </c>
      <c r="K60" s="156">
        <f t="shared" si="3"/>
        <v>56.089920293518439</v>
      </c>
      <c r="L60" s="53">
        <v>0</v>
      </c>
      <c r="M60" s="53">
        <f t="shared" si="29"/>
        <v>0</v>
      </c>
      <c r="N60" s="53">
        <f t="shared" si="29"/>
        <v>0</v>
      </c>
      <c r="O60" s="53">
        <f t="shared" si="29"/>
        <v>0</v>
      </c>
      <c r="P60" s="53">
        <f t="shared" si="29"/>
        <v>0</v>
      </c>
      <c r="Q60" s="53">
        <f t="shared" si="29"/>
        <v>0</v>
      </c>
      <c r="R60" s="53">
        <f t="shared" ref="R60:W60" si="31">R70+R87</f>
        <v>0</v>
      </c>
      <c r="S60" s="53">
        <f t="shared" si="31"/>
        <v>0</v>
      </c>
      <c r="T60" s="53">
        <f t="shared" si="31"/>
        <v>0</v>
      </c>
      <c r="U60" s="53">
        <f t="shared" si="31"/>
        <v>0</v>
      </c>
      <c r="V60" s="53">
        <f t="shared" si="31"/>
        <v>0</v>
      </c>
      <c r="W60" s="53">
        <f t="shared" si="31"/>
        <v>0</v>
      </c>
      <c r="X60" s="154"/>
      <c r="Y60" s="149">
        <f t="shared" si="6"/>
        <v>1852857.6</v>
      </c>
      <c r="Z60" s="173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  <c r="TI60" s="32"/>
      <c r="TJ60" s="32"/>
    </row>
    <row r="61" spans="1:530" s="33" customFormat="1" ht="45" x14ac:dyDescent="0.25">
      <c r="A61" s="66"/>
      <c r="B61" s="56"/>
      <c r="C61" s="56"/>
      <c r="D61" s="27" t="s">
        <v>431</v>
      </c>
      <c r="E61" s="53">
        <v>452641.7</v>
      </c>
      <c r="F61" s="53">
        <f t="shared" ref="F61:Q61" si="32">F71+F82</f>
        <v>0</v>
      </c>
      <c r="G61" s="53">
        <f t="shared" si="32"/>
        <v>0</v>
      </c>
      <c r="H61" s="53">
        <f t="shared" ref="H61:J61" si="33">H71+H82</f>
        <v>364605.8</v>
      </c>
      <c r="I61" s="53">
        <f t="shared" si="33"/>
        <v>0</v>
      </c>
      <c r="J61" s="53">
        <f t="shared" si="33"/>
        <v>0</v>
      </c>
      <c r="K61" s="156">
        <f t="shared" si="3"/>
        <v>80.550643036202814</v>
      </c>
      <c r="L61" s="53">
        <v>990558.3</v>
      </c>
      <c r="M61" s="53">
        <f t="shared" si="32"/>
        <v>990558.3</v>
      </c>
      <c r="N61" s="53">
        <f t="shared" si="32"/>
        <v>0</v>
      </c>
      <c r="O61" s="53">
        <f t="shared" si="32"/>
        <v>0</v>
      </c>
      <c r="P61" s="53">
        <f t="shared" si="32"/>
        <v>0</v>
      </c>
      <c r="Q61" s="53">
        <f t="shared" si="32"/>
        <v>990558.3</v>
      </c>
      <c r="R61" s="53">
        <f t="shared" ref="R61:W61" si="34">R71+R82</f>
        <v>836928.42</v>
      </c>
      <c r="S61" s="53">
        <f t="shared" si="34"/>
        <v>836928.42</v>
      </c>
      <c r="T61" s="53">
        <f t="shared" si="34"/>
        <v>0</v>
      </c>
      <c r="U61" s="53">
        <f t="shared" si="34"/>
        <v>0</v>
      </c>
      <c r="V61" s="53">
        <f t="shared" si="34"/>
        <v>0</v>
      </c>
      <c r="W61" s="53">
        <f t="shared" si="34"/>
        <v>836928.42</v>
      </c>
      <c r="X61" s="154">
        <f t="shared" si="5"/>
        <v>84.490576677818964</v>
      </c>
      <c r="Y61" s="149">
        <f t="shared" si="6"/>
        <v>1201534.22</v>
      </c>
      <c r="Z61" s="17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</row>
    <row r="62" spans="1:530" s="33" customFormat="1" ht="63" customHeight="1" x14ac:dyDescent="0.25">
      <c r="A62" s="66"/>
      <c r="B62" s="56"/>
      <c r="C62" s="56"/>
      <c r="D62" s="27" t="s">
        <v>428</v>
      </c>
      <c r="E62" s="53">
        <v>1767879</v>
      </c>
      <c r="F62" s="53">
        <f t="shared" ref="F62:Q62" si="35">F67+F72</f>
        <v>1449080</v>
      </c>
      <c r="G62" s="53">
        <f t="shared" si="35"/>
        <v>0</v>
      </c>
      <c r="H62" s="53">
        <f t="shared" ref="H62:J62" si="36">H67+H72</f>
        <v>271041.03000000003</v>
      </c>
      <c r="I62" s="53">
        <f t="shared" si="36"/>
        <v>222164.42</v>
      </c>
      <c r="J62" s="53">
        <f t="shared" si="36"/>
        <v>0</v>
      </c>
      <c r="K62" s="156">
        <f t="shared" si="3"/>
        <v>15.331424266027257</v>
      </c>
      <c r="L62" s="53">
        <v>744000</v>
      </c>
      <c r="M62" s="53">
        <f t="shared" si="35"/>
        <v>744000</v>
      </c>
      <c r="N62" s="53">
        <f t="shared" si="35"/>
        <v>0</v>
      </c>
      <c r="O62" s="53">
        <f t="shared" si="35"/>
        <v>0</v>
      </c>
      <c r="P62" s="53">
        <f t="shared" si="35"/>
        <v>0</v>
      </c>
      <c r="Q62" s="53">
        <f t="shared" si="35"/>
        <v>744000</v>
      </c>
      <c r="R62" s="53">
        <f t="shared" ref="R62:W62" si="37">R67+R72</f>
        <v>500181</v>
      </c>
      <c r="S62" s="53">
        <f t="shared" si="37"/>
        <v>500181</v>
      </c>
      <c r="T62" s="53">
        <f t="shared" si="37"/>
        <v>0</v>
      </c>
      <c r="U62" s="53">
        <f t="shared" si="37"/>
        <v>0</v>
      </c>
      <c r="V62" s="53">
        <f t="shared" si="37"/>
        <v>0</v>
      </c>
      <c r="W62" s="53">
        <f t="shared" si="37"/>
        <v>500181</v>
      </c>
      <c r="X62" s="154">
        <f t="shared" si="5"/>
        <v>67.22862903225807</v>
      </c>
      <c r="Y62" s="149">
        <f t="shared" si="6"/>
        <v>771222.03</v>
      </c>
      <c r="Z62" s="173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</row>
    <row r="63" spans="1:530" s="33" customFormat="1" ht="60" x14ac:dyDescent="0.25">
      <c r="A63" s="66"/>
      <c r="B63" s="56"/>
      <c r="C63" s="56"/>
      <c r="D63" s="27" t="s">
        <v>430</v>
      </c>
      <c r="E63" s="53">
        <v>4798897</v>
      </c>
      <c r="F63" s="53">
        <f t="shared" ref="F63:Q63" si="38">F74+F78</f>
        <v>0</v>
      </c>
      <c r="G63" s="53">
        <f t="shared" si="38"/>
        <v>0</v>
      </c>
      <c r="H63" s="53">
        <f t="shared" ref="H63:J63" si="39">H74+H78</f>
        <v>3192650.13</v>
      </c>
      <c r="I63" s="53">
        <f t="shared" si="39"/>
        <v>0</v>
      </c>
      <c r="J63" s="53">
        <f t="shared" si="39"/>
        <v>0</v>
      </c>
      <c r="K63" s="156">
        <f t="shared" si="3"/>
        <v>66.528832146220267</v>
      </c>
      <c r="L63" s="53">
        <v>751639</v>
      </c>
      <c r="M63" s="53">
        <f t="shared" si="38"/>
        <v>751639</v>
      </c>
      <c r="N63" s="53">
        <f t="shared" si="38"/>
        <v>0</v>
      </c>
      <c r="O63" s="53">
        <f t="shared" si="38"/>
        <v>0</v>
      </c>
      <c r="P63" s="53">
        <f t="shared" si="38"/>
        <v>0</v>
      </c>
      <c r="Q63" s="53">
        <f t="shared" si="38"/>
        <v>751639</v>
      </c>
      <c r="R63" s="53">
        <f t="shared" ref="R63:W63" si="40">R74+R78</f>
        <v>741398</v>
      </c>
      <c r="S63" s="53">
        <f t="shared" si="40"/>
        <v>741398</v>
      </c>
      <c r="T63" s="53">
        <f t="shared" si="40"/>
        <v>0</v>
      </c>
      <c r="U63" s="53">
        <f t="shared" si="40"/>
        <v>0</v>
      </c>
      <c r="V63" s="53">
        <f t="shared" si="40"/>
        <v>0</v>
      </c>
      <c r="W63" s="53">
        <f t="shared" si="40"/>
        <v>741398</v>
      </c>
      <c r="X63" s="154">
        <f t="shared" si="5"/>
        <v>98.637510826340829</v>
      </c>
      <c r="Y63" s="149">
        <f t="shared" si="6"/>
        <v>3934048.13</v>
      </c>
      <c r="Z63" s="173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</row>
    <row r="64" spans="1:530" s="33" customFormat="1" ht="52.5" customHeight="1" x14ac:dyDescent="0.25">
      <c r="A64" s="59"/>
      <c r="B64" s="58"/>
      <c r="C64" s="147"/>
      <c r="D64" s="134" t="s">
        <v>504</v>
      </c>
      <c r="E64" s="53">
        <v>0</v>
      </c>
      <c r="F64" s="53">
        <f t="shared" ref="F64:Q64" si="41">F89</f>
        <v>0</v>
      </c>
      <c r="G64" s="53">
        <f t="shared" si="41"/>
        <v>0</v>
      </c>
      <c r="H64" s="53">
        <f t="shared" ref="H64:J64" si="42">H89</f>
        <v>0</v>
      </c>
      <c r="I64" s="53">
        <f t="shared" si="42"/>
        <v>0</v>
      </c>
      <c r="J64" s="53">
        <f t="shared" si="42"/>
        <v>0</v>
      </c>
      <c r="K64" s="156"/>
      <c r="L64" s="53">
        <v>1180956</v>
      </c>
      <c r="M64" s="53">
        <f t="shared" si="41"/>
        <v>1180956</v>
      </c>
      <c r="N64" s="53">
        <f t="shared" si="41"/>
        <v>0</v>
      </c>
      <c r="O64" s="53">
        <f t="shared" si="41"/>
        <v>0</v>
      </c>
      <c r="P64" s="53">
        <f t="shared" si="41"/>
        <v>0</v>
      </c>
      <c r="Q64" s="53">
        <f t="shared" si="41"/>
        <v>1180956</v>
      </c>
      <c r="R64" s="53">
        <f t="shared" ref="R64:W64" si="43">R89</f>
        <v>752804</v>
      </c>
      <c r="S64" s="53">
        <f t="shared" si="43"/>
        <v>752804</v>
      </c>
      <c r="T64" s="53">
        <f t="shared" si="43"/>
        <v>0</v>
      </c>
      <c r="U64" s="53">
        <f t="shared" si="43"/>
        <v>0</v>
      </c>
      <c r="V64" s="53">
        <f t="shared" si="43"/>
        <v>0</v>
      </c>
      <c r="W64" s="53">
        <f t="shared" si="43"/>
        <v>752804</v>
      </c>
      <c r="X64" s="154">
        <f t="shared" si="5"/>
        <v>63.745304651485746</v>
      </c>
      <c r="Y64" s="149">
        <f t="shared" si="6"/>
        <v>752804</v>
      </c>
      <c r="Z64" s="173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  <c r="SQ64" s="32"/>
      <c r="SR64" s="32"/>
      <c r="SS64" s="32"/>
      <c r="ST64" s="32"/>
      <c r="SU64" s="32"/>
      <c r="SV64" s="32"/>
      <c r="SW64" s="32"/>
      <c r="SX64" s="32"/>
      <c r="SY64" s="32"/>
      <c r="SZ64" s="32"/>
      <c r="TA64" s="32"/>
      <c r="TB64" s="32"/>
      <c r="TC64" s="32"/>
      <c r="TD64" s="32"/>
      <c r="TE64" s="32"/>
      <c r="TF64" s="32"/>
      <c r="TG64" s="32"/>
      <c r="TH64" s="32"/>
      <c r="TI64" s="32"/>
      <c r="TJ64" s="32"/>
    </row>
    <row r="65" spans="1:530" s="17" customFormat="1" ht="48.75" customHeight="1" x14ac:dyDescent="0.25">
      <c r="A65" s="36" t="s">
        <v>178</v>
      </c>
      <c r="B65" s="37" t="str">
        <f>'дод 3'!A14</f>
        <v>0160</v>
      </c>
      <c r="C65" s="37" t="str">
        <f>'дод 3'!B14</f>
        <v>0111</v>
      </c>
      <c r="D65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65" s="54">
        <v>3591940</v>
      </c>
      <c r="F65" s="54">
        <v>2569600</v>
      </c>
      <c r="G65" s="54">
        <v>48700</v>
      </c>
      <c r="H65" s="54">
        <v>2690452.57</v>
      </c>
      <c r="I65" s="54">
        <v>1976228.61</v>
      </c>
      <c r="J65" s="54">
        <v>23958.5</v>
      </c>
      <c r="K65" s="157">
        <f t="shared" si="3"/>
        <v>74.902491968128643</v>
      </c>
      <c r="L65" s="54">
        <v>0</v>
      </c>
      <c r="M65" s="54"/>
      <c r="N65" s="54"/>
      <c r="O65" s="54"/>
      <c r="P65" s="54"/>
      <c r="Q65" s="54"/>
      <c r="R65" s="150"/>
      <c r="S65" s="150"/>
      <c r="T65" s="150"/>
      <c r="U65" s="150"/>
      <c r="V65" s="150"/>
      <c r="W65" s="150"/>
      <c r="X65" s="155"/>
      <c r="Y65" s="150">
        <f t="shared" si="6"/>
        <v>2690452.57</v>
      </c>
      <c r="Z65" s="173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</row>
    <row r="66" spans="1:530" s="17" customFormat="1" ht="21.75" customHeight="1" x14ac:dyDescent="0.25">
      <c r="A66" s="36" t="s">
        <v>179</v>
      </c>
      <c r="B66" s="37" t="str">
        <f>'дод 3'!A25</f>
        <v>1010</v>
      </c>
      <c r="C66" s="37" t="str">
        <f>'дод 3'!B25</f>
        <v>0910</v>
      </c>
      <c r="D66" s="18" t="s">
        <v>451</v>
      </c>
      <c r="E66" s="54">
        <v>238692642</v>
      </c>
      <c r="F66" s="54">
        <v>159683410</v>
      </c>
      <c r="G66" s="54">
        <v>23489756</v>
      </c>
      <c r="H66" s="54">
        <v>165581711.44</v>
      </c>
      <c r="I66" s="54">
        <v>117404696.02</v>
      </c>
      <c r="J66" s="54">
        <v>11063032.890000001</v>
      </c>
      <c r="K66" s="157">
        <f t="shared" si="3"/>
        <v>69.370262129823004</v>
      </c>
      <c r="L66" s="54">
        <v>18003539</v>
      </c>
      <c r="M66" s="54">
        <v>1677883</v>
      </c>
      <c r="N66" s="54">
        <v>16325656</v>
      </c>
      <c r="O66" s="54"/>
      <c r="P66" s="54"/>
      <c r="Q66" s="54">
        <v>1677883</v>
      </c>
      <c r="R66" s="150">
        <v>6075896.9299999997</v>
      </c>
      <c r="S66" s="150">
        <v>663950</v>
      </c>
      <c r="T66" s="150">
        <v>5279650.05</v>
      </c>
      <c r="U66" s="150"/>
      <c r="V66" s="150"/>
      <c r="W66" s="150">
        <v>796246.88</v>
      </c>
      <c r="X66" s="155">
        <f t="shared" si="5"/>
        <v>33.748347644315928</v>
      </c>
      <c r="Y66" s="150">
        <f t="shared" si="6"/>
        <v>171657608.37</v>
      </c>
      <c r="Z66" s="173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</row>
    <row r="67" spans="1:530" s="21" customFormat="1" ht="51" customHeight="1" x14ac:dyDescent="0.25">
      <c r="A67" s="110"/>
      <c r="B67" s="111"/>
      <c r="C67" s="111"/>
      <c r="D67" s="108" t="s">
        <v>428</v>
      </c>
      <c r="E67" s="109">
        <v>162879</v>
      </c>
      <c r="F67" s="109">
        <v>133510</v>
      </c>
      <c r="G67" s="109"/>
      <c r="H67" s="109">
        <v>31339.68</v>
      </c>
      <c r="I67" s="109">
        <v>25688.26</v>
      </c>
      <c r="J67" s="109"/>
      <c r="K67" s="157">
        <f t="shared" si="3"/>
        <v>19.241080802313373</v>
      </c>
      <c r="L67" s="109">
        <v>80600</v>
      </c>
      <c r="M67" s="109">
        <v>80600</v>
      </c>
      <c r="N67" s="109"/>
      <c r="O67" s="109"/>
      <c r="P67" s="109"/>
      <c r="Q67" s="109">
        <v>80600</v>
      </c>
      <c r="R67" s="151">
        <v>61018</v>
      </c>
      <c r="S67" s="151">
        <v>61018</v>
      </c>
      <c r="T67" s="151"/>
      <c r="U67" s="151"/>
      <c r="V67" s="151"/>
      <c r="W67" s="151">
        <v>61018</v>
      </c>
      <c r="X67" s="155">
        <f t="shared" si="5"/>
        <v>75.704714640198517</v>
      </c>
      <c r="Y67" s="150">
        <f t="shared" si="6"/>
        <v>92357.68</v>
      </c>
      <c r="Z67" s="173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</row>
    <row r="68" spans="1:530" s="17" customFormat="1" ht="54" customHeight="1" x14ac:dyDescent="0.25">
      <c r="A68" s="36" t="s">
        <v>180</v>
      </c>
      <c r="B68" s="37" t="str">
        <f>'дод 3'!A27</f>
        <v>1020</v>
      </c>
      <c r="C68" s="37" t="str">
        <f>'дод 3'!B27</f>
        <v>0921</v>
      </c>
      <c r="D68" s="18" t="str">
        <f>'дод 3'!C27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68" s="54">
        <v>549083013.5</v>
      </c>
      <c r="F68" s="54">
        <v>385209937</v>
      </c>
      <c r="G68" s="54">
        <v>35073779</v>
      </c>
      <c r="H68" s="54">
        <v>379955848.11000001</v>
      </c>
      <c r="I68" s="54">
        <v>278703665.83999997</v>
      </c>
      <c r="J68" s="54">
        <v>16182219.66</v>
      </c>
      <c r="K68" s="157">
        <f t="shared" si="3"/>
        <v>69.198252134601873</v>
      </c>
      <c r="L68" s="54">
        <v>34980295.310000002</v>
      </c>
      <c r="M68" s="54">
        <v>6068548.3099999996</v>
      </c>
      <c r="N68" s="54">
        <v>28911747</v>
      </c>
      <c r="O68" s="54">
        <v>1713303</v>
      </c>
      <c r="P68" s="54">
        <v>147329</v>
      </c>
      <c r="Q68" s="54">
        <v>6068548.3099999996</v>
      </c>
      <c r="R68" s="150">
        <v>13141312</v>
      </c>
      <c r="S68" s="150">
        <v>3063222.22</v>
      </c>
      <c r="T68" s="150">
        <v>6392062.9800000004</v>
      </c>
      <c r="U68" s="150">
        <v>735260.94</v>
      </c>
      <c r="V68" s="150">
        <v>44337.69</v>
      </c>
      <c r="W68" s="150">
        <v>6749249.0199999996</v>
      </c>
      <c r="X68" s="155">
        <f t="shared" si="5"/>
        <v>37.567756028186601</v>
      </c>
      <c r="Y68" s="150">
        <f t="shared" si="6"/>
        <v>393097160.11000001</v>
      </c>
      <c r="Z68" s="173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</row>
    <row r="69" spans="1:530" s="21" customFormat="1" ht="64.5" customHeight="1" x14ac:dyDescent="0.25">
      <c r="A69" s="110"/>
      <c r="B69" s="111"/>
      <c r="C69" s="111"/>
      <c r="D69" s="108" t="s">
        <v>432</v>
      </c>
      <c r="E69" s="109">
        <f>2720137+19563</f>
        <v>2739700</v>
      </c>
      <c r="F69" s="109">
        <f>2233189+16068</f>
        <v>2249257</v>
      </c>
      <c r="G69" s="109"/>
      <c r="H69" s="109">
        <v>1859724.34</v>
      </c>
      <c r="I69" s="109">
        <v>1526227.84</v>
      </c>
      <c r="J69" s="109"/>
      <c r="K69" s="157">
        <f t="shared" si="3"/>
        <v>67.880583275541113</v>
      </c>
      <c r="L69" s="109">
        <v>0</v>
      </c>
      <c r="M69" s="109"/>
      <c r="N69" s="109"/>
      <c r="O69" s="109"/>
      <c r="P69" s="109"/>
      <c r="Q69" s="109"/>
      <c r="R69" s="151"/>
      <c r="S69" s="151"/>
      <c r="T69" s="151"/>
      <c r="U69" s="151"/>
      <c r="V69" s="151"/>
      <c r="W69" s="151"/>
      <c r="X69" s="155"/>
      <c r="Y69" s="150">
        <f t="shared" si="6"/>
        <v>1859724.34</v>
      </c>
      <c r="Z69" s="173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</row>
    <row r="70" spans="1:530" s="21" customFormat="1" ht="45" x14ac:dyDescent="0.25">
      <c r="A70" s="110"/>
      <c r="B70" s="111"/>
      <c r="C70" s="111"/>
      <c r="D70" s="108" t="s">
        <v>429</v>
      </c>
      <c r="E70" s="109">
        <v>2067000</v>
      </c>
      <c r="F70" s="109"/>
      <c r="G70" s="109"/>
      <c r="H70" s="109">
        <v>1325256.8700000001</v>
      </c>
      <c r="I70" s="109"/>
      <c r="J70" s="109"/>
      <c r="K70" s="157">
        <f t="shared" si="3"/>
        <v>64.114991291727137</v>
      </c>
      <c r="L70" s="109">
        <v>0</v>
      </c>
      <c r="M70" s="109"/>
      <c r="N70" s="109"/>
      <c r="O70" s="109"/>
      <c r="P70" s="109"/>
      <c r="Q70" s="109"/>
      <c r="R70" s="151"/>
      <c r="S70" s="151"/>
      <c r="T70" s="151"/>
      <c r="U70" s="151"/>
      <c r="V70" s="151"/>
      <c r="W70" s="151"/>
      <c r="X70" s="155"/>
      <c r="Y70" s="150">
        <f t="shared" si="6"/>
        <v>1325256.8700000001</v>
      </c>
      <c r="Z70" s="173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</row>
    <row r="71" spans="1:530" s="21" customFormat="1" ht="45" x14ac:dyDescent="0.25">
      <c r="A71" s="110"/>
      <c r="B71" s="111"/>
      <c r="C71" s="111"/>
      <c r="D71" s="108" t="s">
        <v>431</v>
      </c>
      <c r="E71" s="109">
        <v>117641.7</v>
      </c>
      <c r="F71" s="109"/>
      <c r="G71" s="109"/>
      <c r="H71" s="109">
        <v>29605.8</v>
      </c>
      <c r="I71" s="109"/>
      <c r="J71" s="109"/>
      <c r="K71" s="157">
        <f t="shared" si="3"/>
        <v>25.166076314776138</v>
      </c>
      <c r="L71" s="109">
        <v>686558.3</v>
      </c>
      <c r="M71" s="109">
        <v>686558.3</v>
      </c>
      <c r="N71" s="109"/>
      <c r="O71" s="109"/>
      <c r="P71" s="109"/>
      <c r="Q71" s="109">
        <v>686558.3</v>
      </c>
      <c r="R71" s="151">
        <v>532928.42000000004</v>
      </c>
      <c r="S71" s="151">
        <v>532928.42000000004</v>
      </c>
      <c r="T71" s="151"/>
      <c r="U71" s="151"/>
      <c r="V71" s="151"/>
      <c r="W71" s="151">
        <v>532928.42000000004</v>
      </c>
      <c r="X71" s="155">
        <f t="shared" si="5"/>
        <v>77.623185095861487</v>
      </c>
      <c r="Y71" s="150">
        <f t="shared" si="6"/>
        <v>562534.22000000009</v>
      </c>
      <c r="Z71" s="173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A71" s="29"/>
      <c r="RB71" s="29"/>
      <c r="RC71" s="29"/>
      <c r="RD71" s="29"/>
      <c r="RE71" s="29"/>
      <c r="RF71" s="29"/>
      <c r="RG71" s="29"/>
      <c r="RH71" s="29"/>
      <c r="RI71" s="29"/>
      <c r="RJ71" s="29"/>
      <c r="RK71" s="29"/>
      <c r="RL71" s="29"/>
      <c r="RM71" s="29"/>
      <c r="RN71" s="29"/>
      <c r="RO71" s="29"/>
      <c r="RP71" s="29"/>
      <c r="RQ71" s="29"/>
      <c r="RR71" s="29"/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/>
      <c r="SV71" s="29"/>
      <c r="SW71" s="29"/>
      <c r="SX71" s="29"/>
      <c r="SY71" s="29"/>
      <c r="SZ71" s="29"/>
      <c r="TA71" s="29"/>
      <c r="TB71" s="29"/>
      <c r="TC71" s="29"/>
      <c r="TD71" s="29"/>
      <c r="TE71" s="29"/>
      <c r="TF71" s="29"/>
      <c r="TG71" s="29"/>
      <c r="TH71" s="29"/>
      <c r="TI71" s="29"/>
      <c r="TJ71" s="29"/>
    </row>
    <row r="72" spans="1:530" s="21" customFormat="1" ht="52.5" customHeight="1" x14ac:dyDescent="0.25">
      <c r="A72" s="110"/>
      <c r="B72" s="111"/>
      <c r="C72" s="111"/>
      <c r="D72" s="108" t="s">
        <v>428</v>
      </c>
      <c r="E72" s="109">
        <v>1605000</v>
      </c>
      <c r="F72" s="109">
        <v>1315570</v>
      </c>
      <c r="G72" s="109"/>
      <c r="H72" s="109">
        <v>239701.35</v>
      </c>
      <c r="I72" s="109">
        <v>196476.16</v>
      </c>
      <c r="J72" s="109"/>
      <c r="K72" s="157">
        <f t="shared" si="3"/>
        <v>14.934663551401869</v>
      </c>
      <c r="L72" s="109">
        <v>663400</v>
      </c>
      <c r="M72" s="109">
        <v>663400</v>
      </c>
      <c r="N72" s="109"/>
      <c r="O72" s="109"/>
      <c r="P72" s="109"/>
      <c r="Q72" s="109">
        <v>663400</v>
      </c>
      <c r="R72" s="151">
        <v>439163</v>
      </c>
      <c r="S72" s="151">
        <v>439163</v>
      </c>
      <c r="T72" s="151"/>
      <c r="U72" s="151"/>
      <c r="V72" s="151"/>
      <c r="W72" s="151">
        <v>439163</v>
      </c>
      <c r="X72" s="155">
        <f t="shared" si="5"/>
        <v>66.198824238769973</v>
      </c>
      <c r="Y72" s="150">
        <f t="shared" si="6"/>
        <v>678864.35</v>
      </c>
      <c r="Z72" s="173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  <c r="RL72" s="29"/>
      <c r="RM72" s="29"/>
      <c r="RN72" s="29"/>
      <c r="RO72" s="29"/>
      <c r="RP72" s="29"/>
      <c r="RQ72" s="29"/>
      <c r="RR72" s="29"/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/>
      <c r="SW72" s="29"/>
      <c r="SX72" s="29"/>
      <c r="SY72" s="29"/>
      <c r="SZ72" s="29"/>
      <c r="TA72" s="29"/>
      <c r="TB72" s="29"/>
      <c r="TC72" s="29"/>
      <c r="TD72" s="29"/>
      <c r="TE72" s="29"/>
      <c r="TF72" s="29"/>
      <c r="TG72" s="29"/>
      <c r="TH72" s="29"/>
      <c r="TI72" s="29"/>
      <c r="TJ72" s="29"/>
    </row>
    <row r="73" spans="1:530" s="21" customFormat="1" ht="30" x14ac:dyDescent="0.25">
      <c r="A73" s="110"/>
      <c r="B73" s="111"/>
      <c r="C73" s="111"/>
      <c r="D73" s="108" t="s">
        <v>434</v>
      </c>
      <c r="E73" s="109">
        <f>351514074+1906616</f>
        <v>353420690</v>
      </c>
      <c r="F73" s="109">
        <f>288302873+1565367</f>
        <v>289868240</v>
      </c>
      <c r="G73" s="109"/>
      <c r="H73" s="109">
        <v>258027452.91</v>
      </c>
      <c r="I73" s="109">
        <v>211788621.81999999</v>
      </c>
      <c r="J73" s="109"/>
      <c r="K73" s="157">
        <f t="shared" si="3"/>
        <v>73.008587275974136</v>
      </c>
      <c r="L73" s="109">
        <v>33571.67</v>
      </c>
      <c r="M73" s="109">
        <v>33571.67</v>
      </c>
      <c r="N73" s="109"/>
      <c r="O73" s="109"/>
      <c r="P73" s="109"/>
      <c r="Q73" s="109">
        <v>33571.67</v>
      </c>
      <c r="R73" s="151"/>
      <c r="S73" s="151"/>
      <c r="T73" s="151"/>
      <c r="U73" s="151"/>
      <c r="V73" s="151"/>
      <c r="W73" s="151"/>
      <c r="X73" s="155">
        <f t="shared" si="5"/>
        <v>0</v>
      </c>
      <c r="Y73" s="150">
        <f t="shared" si="6"/>
        <v>258027452.91</v>
      </c>
      <c r="Z73" s="173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A73" s="29"/>
      <c r="RB73" s="29"/>
      <c r="RC73" s="29"/>
      <c r="RD73" s="29"/>
      <c r="RE73" s="29"/>
      <c r="RF73" s="29"/>
      <c r="RG73" s="29"/>
      <c r="RH73" s="29"/>
      <c r="RI73" s="29"/>
      <c r="RJ73" s="29"/>
      <c r="RK73" s="29"/>
      <c r="RL73" s="29"/>
      <c r="RM73" s="29"/>
      <c r="RN73" s="29"/>
      <c r="RO73" s="29"/>
      <c r="RP73" s="29"/>
      <c r="RQ73" s="29"/>
      <c r="RR73" s="29"/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X73" s="29"/>
      <c r="SY73" s="29"/>
      <c r="SZ73" s="29"/>
      <c r="TA73" s="29"/>
      <c r="TB73" s="29"/>
      <c r="TC73" s="29"/>
      <c r="TD73" s="29"/>
      <c r="TE73" s="29"/>
      <c r="TF73" s="29"/>
      <c r="TG73" s="29"/>
      <c r="TH73" s="29"/>
      <c r="TI73" s="29"/>
      <c r="TJ73" s="29"/>
    </row>
    <row r="74" spans="1:530" s="21" customFormat="1" ht="60" x14ac:dyDescent="0.25">
      <c r="A74" s="110"/>
      <c r="B74" s="111"/>
      <c r="C74" s="111"/>
      <c r="D74" s="108" t="s">
        <v>430</v>
      </c>
      <c r="E74" s="109">
        <v>4773058</v>
      </c>
      <c r="F74" s="109"/>
      <c r="G74" s="109"/>
      <c r="H74" s="109">
        <v>3192412.13</v>
      </c>
      <c r="I74" s="109"/>
      <c r="J74" s="109"/>
      <c r="K74" s="157">
        <f t="shared" si="3"/>
        <v>66.884000362032054</v>
      </c>
      <c r="L74" s="109">
        <v>730410</v>
      </c>
      <c r="M74" s="109">
        <v>730410</v>
      </c>
      <c r="N74" s="109"/>
      <c r="O74" s="109"/>
      <c r="P74" s="109"/>
      <c r="Q74" s="109">
        <v>730410</v>
      </c>
      <c r="R74" s="151">
        <v>720869</v>
      </c>
      <c r="S74" s="151">
        <v>720869</v>
      </c>
      <c r="T74" s="151"/>
      <c r="U74" s="151"/>
      <c r="V74" s="151"/>
      <c r="W74" s="151">
        <v>720869</v>
      </c>
      <c r="X74" s="155">
        <f t="shared" si="5"/>
        <v>98.693747347380238</v>
      </c>
      <c r="Y74" s="150">
        <f t="shared" si="6"/>
        <v>3913281.13</v>
      </c>
      <c r="Z74" s="173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</row>
    <row r="75" spans="1:530" s="17" customFormat="1" ht="60.75" customHeight="1" x14ac:dyDescent="0.25">
      <c r="A75" s="36" t="s">
        <v>400</v>
      </c>
      <c r="B75" s="37">
        <f>'дод 3'!A34</f>
        <v>1030</v>
      </c>
      <c r="C75" s="37" t="str">
        <f>'дод 3'!B34</f>
        <v>0922</v>
      </c>
      <c r="D75" s="18" t="str">
        <f>'дод 3'!C34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5" s="54">
        <v>10117975</v>
      </c>
      <c r="F75" s="54">
        <v>7176400</v>
      </c>
      <c r="G75" s="54">
        <v>649270</v>
      </c>
      <c r="H75" s="54">
        <v>7008109.9400000004</v>
      </c>
      <c r="I75" s="54">
        <v>5263372.9000000004</v>
      </c>
      <c r="J75" s="54">
        <v>306988.57</v>
      </c>
      <c r="K75" s="157">
        <f t="shared" si="3"/>
        <v>69.263957857179932</v>
      </c>
      <c r="L75" s="54">
        <v>52327</v>
      </c>
      <c r="M75" s="54">
        <v>52327</v>
      </c>
      <c r="N75" s="54"/>
      <c r="O75" s="54"/>
      <c r="P75" s="54"/>
      <c r="Q75" s="54">
        <v>52327</v>
      </c>
      <c r="R75" s="150">
        <v>90395.91</v>
      </c>
      <c r="S75" s="150">
        <v>51327</v>
      </c>
      <c r="T75" s="150">
        <v>23684.7</v>
      </c>
      <c r="U75" s="150"/>
      <c r="V75" s="150"/>
      <c r="W75" s="150">
        <v>66711.210000000006</v>
      </c>
      <c r="X75" s="155">
        <f t="shared" si="5"/>
        <v>172.75194450283792</v>
      </c>
      <c r="Y75" s="150">
        <f t="shared" si="6"/>
        <v>7098505.8500000006</v>
      </c>
      <c r="Z75" s="173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</row>
    <row r="76" spans="1:530" s="21" customFormat="1" ht="69" customHeight="1" x14ac:dyDescent="0.25">
      <c r="A76" s="110"/>
      <c r="B76" s="111"/>
      <c r="C76" s="111"/>
      <c r="D76" s="108" t="s">
        <v>432</v>
      </c>
      <c r="E76" s="109">
        <f>19563-19563</f>
        <v>0</v>
      </c>
      <c r="F76" s="109">
        <f>16068-16068</f>
        <v>0</v>
      </c>
      <c r="G76" s="109"/>
      <c r="H76" s="109"/>
      <c r="I76" s="109"/>
      <c r="J76" s="109"/>
      <c r="K76" s="157"/>
      <c r="L76" s="109">
        <v>0</v>
      </c>
      <c r="M76" s="109"/>
      <c r="N76" s="109"/>
      <c r="O76" s="109"/>
      <c r="P76" s="109"/>
      <c r="Q76" s="109"/>
      <c r="R76" s="151"/>
      <c r="S76" s="151"/>
      <c r="T76" s="151"/>
      <c r="U76" s="151"/>
      <c r="V76" s="151"/>
      <c r="W76" s="151"/>
      <c r="X76" s="155"/>
      <c r="Y76" s="150">
        <f t="shared" si="6"/>
        <v>0</v>
      </c>
      <c r="Z76" s="173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</row>
    <row r="77" spans="1:530" s="21" customFormat="1" ht="30" x14ac:dyDescent="0.25">
      <c r="A77" s="110"/>
      <c r="B77" s="111"/>
      <c r="C77" s="111"/>
      <c r="D77" s="108" t="s">
        <v>434</v>
      </c>
      <c r="E77" s="109">
        <f>8763496-1906616</f>
        <v>6856880</v>
      </c>
      <c r="F77" s="109">
        <f>7194067-1565367</f>
        <v>5628700</v>
      </c>
      <c r="G77" s="109"/>
      <c r="H77" s="109">
        <v>5065498.68</v>
      </c>
      <c r="I77" s="109">
        <v>4172143.71</v>
      </c>
      <c r="J77" s="109"/>
      <c r="K77" s="157">
        <f t="shared" si="3"/>
        <v>73.874687613025159</v>
      </c>
      <c r="L77" s="109">
        <v>0</v>
      </c>
      <c r="M77" s="109"/>
      <c r="N77" s="109"/>
      <c r="O77" s="109"/>
      <c r="P77" s="109"/>
      <c r="Q77" s="109"/>
      <c r="R77" s="151"/>
      <c r="S77" s="151"/>
      <c r="T77" s="151"/>
      <c r="U77" s="151"/>
      <c r="V77" s="151"/>
      <c r="W77" s="151"/>
      <c r="X77" s="155"/>
      <c r="Y77" s="150">
        <f t="shared" si="6"/>
        <v>5065498.68</v>
      </c>
      <c r="Z77" s="173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</row>
    <row r="78" spans="1:530" s="21" customFormat="1" ht="60" x14ac:dyDescent="0.25">
      <c r="A78" s="110"/>
      <c r="B78" s="111"/>
      <c r="C78" s="111"/>
      <c r="D78" s="108" t="s">
        <v>430</v>
      </c>
      <c r="E78" s="109">
        <v>25839</v>
      </c>
      <c r="F78" s="109"/>
      <c r="G78" s="109"/>
      <c r="H78" s="109">
        <v>238</v>
      </c>
      <c r="I78" s="109"/>
      <c r="J78" s="109"/>
      <c r="K78" s="157">
        <f t="shared" si="3"/>
        <v>0.92108827741011656</v>
      </c>
      <c r="L78" s="109">
        <v>21229</v>
      </c>
      <c r="M78" s="109">
        <v>21229</v>
      </c>
      <c r="N78" s="109"/>
      <c r="O78" s="109"/>
      <c r="P78" s="109"/>
      <c r="Q78" s="109">
        <v>21229</v>
      </c>
      <c r="R78" s="151">
        <v>20529</v>
      </c>
      <c r="S78" s="151">
        <v>20529</v>
      </c>
      <c r="T78" s="151"/>
      <c r="U78" s="151"/>
      <c r="V78" s="151"/>
      <c r="W78" s="151">
        <v>20529</v>
      </c>
      <c r="X78" s="155">
        <f t="shared" si="5"/>
        <v>96.702623769372082</v>
      </c>
      <c r="Y78" s="150">
        <f t="shared" si="6"/>
        <v>20767</v>
      </c>
      <c r="Z78" s="173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9"/>
      <c r="RB78" s="29"/>
      <c r="RC78" s="29"/>
      <c r="RD78" s="29"/>
      <c r="RE78" s="29"/>
      <c r="RF78" s="29"/>
      <c r="RG78" s="29"/>
      <c r="RH78" s="29"/>
      <c r="RI78" s="29"/>
      <c r="RJ78" s="29"/>
      <c r="RK78" s="29"/>
      <c r="RL78" s="29"/>
      <c r="RM78" s="29"/>
      <c r="RN78" s="29"/>
      <c r="RO78" s="29"/>
      <c r="RP78" s="29"/>
      <c r="RQ78" s="29"/>
      <c r="RR78" s="29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9"/>
      <c r="SY78" s="29"/>
      <c r="SZ78" s="29"/>
      <c r="TA78" s="29"/>
      <c r="TB78" s="29"/>
      <c r="TC78" s="29"/>
      <c r="TD78" s="29"/>
      <c r="TE78" s="29"/>
      <c r="TF78" s="29"/>
      <c r="TG78" s="29"/>
      <c r="TH78" s="29"/>
      <c r="TI78" s="29"/>
      <c r="TJ78" s="29"/>
    </row>
    <row r="79" spans="1:530" s="17" customFormat="1" ht="32.25" customHeight="1" x14ac:dyDescent="0.25">
      <c r="A79" s="36" t="s">
        <v>243</v>
      </c>
      <c r="B79" s="37" t="str">
        <f>'дод 3'!A38</f>
        <v>1090</v>
      </c>
      <c r="C79" s="37" t="str">
        <f>'дод 3'!B38</f>
        <v>0960</v>
      </c>
      <c r="D79" s="18" t="str">
        <f>'дод 3'!C38</f>
        <v>Надання позашкільної освіти закладами позашкільної освіти, заходи із позашкільної роботи з дітьми</v>
      </c>
      <c r="E79" s="54">
        <v>27941440</v>
      </c>
      <c r="F79" s="54">
        <v>19715700</v>
      </c>
      <c r="G79" s="54">
        <v>2978190</v>
      </c>
      <c r="H79" s="54">
        <v>19452509.760000002</v>
      </c>
      <c r="I79" s="54">
        <v>14562174.68</v>
      </c>
      <c r="J79" s="54">
        <v>1502137.92</v>
      </c>
      <c r="K79" s="157">
        <f t="shared" si="3"/>
        <v>69.618851999037986</v>
      </c>
      <c r="L79" s="54">
        <v>15000</v>
      </c>
      <c r="M79" s="54">
        <v>15000</v>
      </c>
      <c r="N79" s="54"/>
      <c r="O79" s="54"/>
      <c r="P79" s="54"/>
      <c r="Q79" s="54">
        <v>15000</v>
      </c>
      <c r="R79" s="150">
        <v>175340.3</v>
      </c>
      <c r="S79" s="150"/>
      <c r="T79" s="150">
        <v>100727.1</v>
      </c>
      <c r="U79" s="150"/>
      <c r="V79" s="150"/>
      <c r="W79" s="150">
        <v>74613.2</v>
      </c>
      <c r="X79" s="155">
        <f t="shared" si="5"/>
        <v>1168.9353333333333</v>
      </c>
      <c r="Y79" s="150">
        <f t="shared" si="6"/>
        <v>19627850.060000002</v>
      </c>
      <c r="Z79" s="173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</row>
    <row r="80" spans="1:530" s="17" customFormat="1" ht="48.75" customHeight="1" x14ac:dyDescent="0.25">
      <c r="A80" s="36" t="s">
        <v>242</v>
      </c>
      <c r="B80" s="37" t="str">
        <f>'дод 3'!A40</f>
        <v>1110</v>
      </c>
      <c r="C80" s="37" t="str">
        <f>'дод 3'!B40</f>
        <v>0930</v>
      </c>
      <c r="D80" s="18" t="str">
        <f>'дод 3'!C40</f>
        <v>Підготовка кадрів закладами професійної (професійно-технічної) освіти та іншими закладами освіти, у т.ч. за рахунок:</v>
      </c>
      <c r="E80" s="54">
        <v>70077716.950000003</v>
      </c>
      <c r="F80" s="54">
        <v>43493576.810000002</v>
      </c>
      <c r="G80" s="54">
        <v>4934902.5600000005</v>
      </c>
      <c r="H80" s="54">
        <v>70067686.939999998</v>
      </c>
      <c r="I80" s="54">
        <v>43491804.170000002</v>
      </c>
      <c r="J80" s="54">
        <v>4934902.5599999996</v>
      </c>
      <c r="K80" s="157">
        <f t="shared" ref="K80:K143" si="44">H80/E80*100</f>
        <v>99.985687304843054</v>
      </c>
      <c r="L80" s="54">
        <v>8383105</v>
      </c>
      <c r="M80" s="54">
        <v>304000</v>
      </c>
      <c r="N80" s="54">
        <v>7974105</v>
      </c>
      <c r="O80" s="54">
        <v>2495573</v>
      </c>
      <c r="P80" s="54">
        <v>2976862</v>
      </c>
      <c r="Q80" s="54">
        <v>409000</v>
      </c>
      <c r="R80" s="150">
        <v>4658599.8</v>
      </c>
      <c r="S80" s="150">
        <v>304000</v>
      </c>
      <c r="T80" s="150">
        <v>4160844.33</v>
      </c>
      <c r="U80" s="150">
        <v>1070973.8500000001</v>
      </c>
      <c r="V80" s="150">
        <v>1168546.08</v>
      </c>
      <c r="W80" s="150">
        <v>497755.47</v>
      </c>
      <c r="X80" s="155">
        <f t="shared" ref="X80:X135" si="45">R80/L80*100</f>
        <v>55.571292498423908</v>
      </c>
      <c r="Y80" s="150">
        <f t="shared" ref="Y80:Y143" si="46">H80+R80</f>
        <v>74726286.739999995</v>
      </c>
      <c r="Z80" s="173">
        <v>11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</row>
    <row r="81" spans="1:530" s="21" customFormat="1" ht="30" x14ac:dyDescent="0.25">
      <c r="A81" s="110"/>
      <c r="B81" s="111"/>
      <c r="C81" s="111"/>
      <c r="D81" s="108" t="s">
        <v>434</v>
      </c>
      <c r="E81" s="109">
        <v>8033046</v>
      </c>
      <c r="F81" s="109">
        <v>6584464</v>
      </c>
      <c r="G81" s="109"/>
      <c r="H81" s="109">
        <v>8031266.2199999997</v>
      </c>
      <c r="I81" s="109">
        <v>6582691.5899999999</v>
      </c>
      <c r="J81" s="109"/>
      <c r="K81" s="157">
        <f t="shared" si="44"/>
        <v>99.977844269782594</v>
      </c>
      <c r="L81" s="109">
        <v>0</v>
      </c>
      <c r="M81" s="109"/>
      <c r="N81" s="109"/>
      <c r="O81" s="109"/>
      <c r="P81" s="109"/>
      <c r="Q81" s="109"/>
      <c r="R81" s="151"/>
      <c r="S81" s="151"/>
      <c r="T81" s="151"/>
      <c r="U81" s="151"/>
      <c r="V81" s="151"/>
      <c r="W81" s="151"/>
      <c r="X81" s="155"/>
      <c r="Y81" s="150">
        <f t="shared" si="46"/>
        <v>8031266.2199999997</v>
      </c>
      <c r="Z81" s="173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  <c r="PY81" s="29"/>
      <c r="PZ81" s="29"/>
      <c r="QA81" s="29"/>
      <c r="QB81" s="29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  <c r="QQ81" s="29"/>
      <c r="QR81" s="29"/>
      <c r="QS81" s="29"/>
      <c r="QT81" s="29"/>
      <c r="QU81" s="29"/>
      <c r="QV81" s="29"/>
      <c r="QW81" s="29"/>
      <c r="QX81" s="29"/>
      <c r="QY81" s="29"/>
      <c r="QZ81" s="29"/>
      <c r="RA81" s="29"/>
      <c r="RB81" s="29"/>
      <c r="RC81" s="29"/>
      <c r="RD81" s="29"/>
      <c r="RE81" s="29"/>
      <c r="RF81" s="29"/>
      <c r="RG81" s="29"/>
      <c r="RH81" s="29"/>
      <c r="RI81" s="29"/>
      <c r="RJ81" s="29"/>
      <c r="RK81" s="29"/>
      <c r="RL81" s="29"/>
      <c r="RM81" s="29"/>
      <c r="RN81" s="29"/>
      <c r="RO81" s="29"/>
      <c r="RP81" s="29"/>
      <c r="RQ81" s="29"/>
      <c r="RR81" s="29"/>
      <c r="RS81" s="29"/>
      <c r="RT81" s="29"/>
      <c r="RU81" s="29"/>
      <c r="RV81" s="29"/>
      <c r="RW81" s="29"/>
      <c r="RX81" s="29"/>
      <c r="RY81" s="29"/>
      <c r="RZ81" s="29"/>
      <c r="SA81" s="29"/>
      <c r="SB81" s="29"/>
      <c r="SC81" s="29"/>
      <c r="SD81" s="29"/>
      <c r="SE81" s="29"/>
      <c r="SF81" s="29"/>
      <c r="SG81" s="29"/>
      <c r="SH81" s="29"/>
      <c r="SI81" s="29"/>
      <c r="SJ81" s="29"/>
      <c r="SK81" s="29"/>
      <c r="SL81" s="29"/>
      <c r="SM81" s="29"/>
      <c r="SN81" s="29"/>
      <c r="SO81" s="29"/>
      <c r="SP81" s="29"/>
      <c r="SQ81" s="29"/>
      <c r="SR81" s="29"/>
      <c r="SS81" s="29"/>
      <c r="ST81" s="29"/>
      <c r="SU81" s="29"/>
      <c r="SV81" s="29"/>
      <c r="SW81" s="29"/>
      <c r="SX81" s="29"/>
      <c r="SY81" s="29"/>
      <c r="SZ81" s="29"/>
      <c r="TA81" s="29"/>
      <c r="TB81" s="29"/>
      <c r="TC81" s="29"/>
      <c r="TD81" s="29"/>
      <c r="TE81" s="29"/>
      <c r="TF81" s="29"/>
      <c r="TG81" s="29"/>
      <c r="TH81" s="29"/>
      <c r="TI81" s="29"/>
      <c r="TJ81" s="29"/>
    </row>
    <row r="82" spans="1:530" s="21" customFormat="1" ht="45" x14ac:dyDescent="0.25">
      <c r="A82" s="110"/>
      <c r="B82" s="111"/>
      <c r="C82" s="111"/>
      <c r="D82" s="108" t="s">
        <v>503</v>
      </c>
      <c r="E82" s="109">
        <v>335000</v>
      </c>
      <c r="F82" s="109"/>
      <c r="G82" s="109"/>
      <c r="H82" s="109">
        <v>335000</v>
      </c>
      <c r="I82" s="109"/>
      <c r="J82" s="109"/>
      <c r="K82" s="157">
        <f t="shared" si="44"/>
        <v>100</v>
      </c>
      <c r="L82" s="109">
        <v>304000</v>
      </c>
      <c r="M82" s="109">
        <v>304000</v>
      </c>
      <c r="N82" s="109"/>
      <c r="O82" s="109"/>
      <c r="P82" s="109"/>
      <c r="Q82" s="109">
        <v>304000</v>
      </c>
      <c r="R82" s="151">
        <v>304000</v>
      </c>
      <c r="S82" s="151">
        <v>304000</v>
      </c>
      <c r="T82" s="151"/>
      <c r="U82" s="151"/>
      <c r="V82" s="151"/>
      <c r="W82" s="151">
        <v>304000</v>
      </c>
      <c r="X82" s="155">
        <f t="shared" si="45"/>
        <v>100</v>
      </c>
      <c r="Y82" s="150">
        <f t="shared" si="46"/>
        <v>639000</v>
      </c>
      <c r="Z82" s="173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29"/>
      <c r="OF82" s="29"/>
      <c r="OG82" s="29"/>
      <c r="OH82" s="29"/>
      <c r="OI82" s="29"/>
      <c r="OJ82" s="29"/>
      <c r="OK82" s="29"/>
      <c r="OL82" s="29"/>
      <c r="OM82" s="29"/>
      <c r="ON82" s="29"/>
      <c r="OO82" s="29"/>
      <c r="OP82" s="29"/>
      <c r="OQ82" s="29"/>
      <c r="OR82" s="29"/>
      <c r="OS82" s="29"/>
      <c r="OT82" s="29"/>
      <c r="OU82" s="29"/>
      <c r="OV82" s="29"/>
      <c r="OW82" s="29"/>
      <c r="OX82" s="29"/>
      <c r="OY82" s="29"/>
      <c r="OZ82" s="29"/>
      <c r="PA82" s="29"/>
      <c r="PB82" s="29"/>
      <c r="PC82" s="29"/>
      <c r="PD82" s="29"/>
      <c r="PE82" s="29"/>
      <c r="PF82" s="29"/>
      <c r="PG82" s="29"/>
      <c r="PH82" s="29"/>
      <c r="PI82" s="29"/>
      <c r="PJ82" s="29"/>
      <c r="PK82" s="29"/>
      <c r="PL82" s="29"/>
      <c r="PM82" s="29"/>
      <c r="PN82" s="29"/>
      <c r="PO82" s="29"/>
      <c r="PP82" s="29"/>
      <c r="PQ82" s="29"/>
      <c r="PR82" s="29"/>
      <c r="PS82" s="29"/>
      <c r="PT82" s="29"/>
      <c r="PU82" s="29"/>
      <c r="PV82" s="29"/>
      <c r="PW82" s="29"/>
      <c r="PX82" s="29"/>
      <c r="PY82" s="29"/>
      <c r="PZ82" s="29"/>
      <c r="QA82" s="29"/>
      <c r="QB82" s="29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  <c r="QQ82" s="29"/>
      <c r="QR82" s="29"/>
      <c r="QS82" s="29"/>
      <c r="QT82" s="29"/>
      <c r="QU82" s="29"/>
      <c r="QV82" s="29"/>
      <c r="QW82" s="29"/>
      <c r="QX82" s="29"/>
      <c r="QY82" s="29"/>
      <c r="QZ82" s="29"/>
      <c r="RA82" s="29"/>
      <c r="RB82" s="29"/>
      <c r="RC82" s="29"/>
      <c r="RD82" s="29"/>
      <c r="RE82" s="29"/>
      <c r="RF82" s="29"/>
      <c r="RG82" s="29"/>
      <c r="RH82" s="29"/>
      <c r="RI82" s="29"/>
      <c r="RJ82" s="29"/>
      <c r="RK82" s="29"/>
      <c r="RL82" s="29"/>
      <c r="RM82" s="29"/>
      <c r="RN82" s="29"/>
      <c r="RO82" s="29"/>
      <c r="RP82" s="29"/>
      <c r="RQ82" s="29"/>
      <c r="RR82" s="29"/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/>
      <c r="SW82" s="29"/>
      <c r="SX82" s="29"/>
      <c r="SY82" s="29"/>
      <c r="SZ82" s="29"/>
      <c r="TA82" s="29"/>
      <c r="TB82" s="29"/>
      <c r="TC82" s="29"/>
      <c r="TD82" s="29"/>
      <c r="TE82" s="29"/>
      <c r="TF82" s="29"/>
      <c r="TG82" s="29"/>
      <c r="TH82" s="29"/>
      <c r="TI82" s="29"/>
      <c r="TJ82" s="29"/>
    </row>
    <row r="83" spans="1:530" s="17" customFormat="1" ht="21.75" customHeight="1" x14ac:dyDescent="0.25">
      <c r="A83" s="36" t="s">
        <v>181</v>
      </c>
      <c r="B83" s="37" t="str">
        <f>'дод 3'!A43</f>
        <v>1150</v>
      </c>
      <c r="C83" s="37" t="str">
        <f>'дод 3'!B43</f>
        <v>0990</v>
      </c>
      <c r="D83" s="18" t="str">
        <f>'дод 3'!C43</f>
        <v>Методичне забезпечення діяльності закладів освіти</v>
      </c>
      <c r="E83" s="54">
        <v>2878530</v>
      </c>
      <c r="F83" s="54">
        <v>2237500</v>
      </c>
      <c r="G83" s="54">
        <v>90180</v>
      </c>
      <c r="H83" s="54">
        <v>2100899.2799999998</v>
      </c>
      <c r="I83" s="54">
        <v>1674486.9</v>
      </c>
      <c r="J83" s="54">
        <v>43130.03</v>
      </c>
      <c r="K83" s="157">
        <f t="shared" si="44"/>
        <v>72.985144500838956</v>
      </c>
      <c r="L83" s="54">
        <v>0</v>
      </c>
      <c r="M83" s="54"/>
      <c r="N83" s="54"/>
      <c r="O83" s="54"/>
      <c r="P83" s="54"/>
      <c r="Q83" s="54"/>
      <c r="R83" s="150">
        <v>30668.6</v>
      </c>
      <c r="S83" s="150"/>
      <c r="T83" s="150">
        <v>28469.57</v>
      </c>
      <c r="U83" s="150"/>
      <c r="V83" s="150"/>
      <c r="W83" s="150">
        <v>2199.0300000000002</v>
      </c>
      <c r="X83" s="155"/>
      <c r="Y83" s="150">
        <f t="shared" si="46"/>
        <v>2131567.88</v>
      </c>
      <c r="Z83" s="173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</row>
    <row r="84" spans="1:530" s="17" customFormat="1" ht="16.5" customHeight="1" x14ac:dyDescent="0.25">
      <c r="A84" s="36" t="s">
        <v>334</v>
      </c>
      <c r="B84" s="37" t="str">
        <f>'дод 3'!A44</f>
        <v>1161</v>
      </c>
      <c r="C84" s="37" t="str">
        <f>'дод 3'!B44</f>
        <v>0990</v>
      </c>
      <c r="D84" s="18" t="str">
        <f>'дод 3'!C44</f>
        <v>Забезпечення діяльності інших закладів у сфері освіти</v>
      </c>
      <c r="E84" s="54">
        <v>9567120</v>
      </c>
      <c r="F84" s="54">
        <v>6959950</v>
      </c>
      <c r="G84" s="54">
        <v>537500</v>
      </c>
      <c r="H84" s="54">
        <v>6862843.9000000004</v>
      </c>
      <c r="I84" s="54">
        <v>5165828.32</v>
      </c>
      <c r="J84" s="54">
        <v>319290.23</v>
      </c>
      <c r="K84" s="157">
        <f t="shared" si="44"/>
        <v>71.733645025880307</v>
      </c>
      <c r="L84" s="54">
        <v>132000</v>
      </c>
      <c r="M84" s="54">
        <v>132000</v>
      </c>
      <c r="N84" s="54"/>
      <c r="O84" s="54"/>
      <c r="P84" s="54"/>
      <c r="Q84" s="54">
        <v>132000</v>
      </c>
      <c r="R84" s="150">
        <v>211089.74</v>
      </c>
      <c r="S84" s="150">
        <v>132000</v>
      </c>
      <c r="T84" s="150">
        <v>79089.740000000005</v>
      </c>
      <c r="U84" s="150"/>
      <c r="V84" s="150"/>
      <c r="W84" s="150">
        <v>132000</v>
      </c>
      <c r="X84" s="155">
        <f t="shared" si="45"/>
        <v>159.9164696969697</v>
      </c>
      <c r="Y84" s="150">
        <f t="shared" si="46"/>
        <v>7073933.6400000006</v>
      </c>
      <c r="Z84" s="173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</row>
    <row r="85" spans="1:530" s="17" customFormat="1" ht="20.25" customHeight="1" x14ac:dyDescent="0.25">
      <c r="A85" s="36" t="s">
        <v>335</v>
      </c>
      <c r="B85" s="37" t="str">
        <f>'дод 3'!A45</f>
        <v>1162</v>
      </c>
      <c r="C85" s="37" t="str">
        <f>'дод 3'!B45</f>
        <v>0990</v>
      </c>
      <c r="D85" s="18" t="str">
        <f>'дод 3'!C45</f>
        <v>Інші програми та заходи у сфері освіти</v>
      </c>
      <c r="E85" s="54">
        <v>107400</v>
      </c>
      <c r="F85" s="54"/>
      <c r="G85" s="54"/>
      <c r="H85" s="54">
        <v>51000</v>
      </c>
      <c r="I85" s="54"/>
      <c r="J85" s="54"/>
      <c r="K85" s="157">
        <f t="shared" si="44"/>
        <v>47.486033519553075</v>
      </c>
      <c r="L85" s="54">
        <v>0</v>
      </c>
      <c r="M85" s="54"/>
      <c r="N85" s="54"/>
      <c r="O85" s="54"/>
      <c r="P85" s="54"/>
      <c r="Q85" s="54"/>
      <c r="R85" s="150"/>
      <c r="S85" s="150"/>
      <c r="T85" s="150"/>
      <c r="U85" s="150"/>
      <c r="V85" s="150"/>
      <c r="W85" s="150"/>
      <c r="X85" s="155"/>
      <c r="Y85" s="150">
        <f t="shared" si="46"/>
        <v>51000</v>
      </c>
      <c r="Z85" s="173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</row>
    <row r="86" spans="1:530" s="17" customFormat="1" ht="30.75" customHeight="1" x14ac:dyDescent="0.25">
      <c r="A86" s="36" t="s">
        <v>368</v>
      </c>
      <c r="B86" s="37">
        <v>1170</v>
      </c>
      <c r="C86" s="37" t="s">
        <v>64</v>
      </c>
      <c r="D86" s="101" t="s">
        <v>476</v>
      </c>
      <c r="E86" s="54">
        <v>1383940</v>
      </c>
      <c r="F86" s="54">
        <v>1024320</v>
      </c>
      <c r="G86" s="54">
        <v>81470</v>
      </c>
      <c r="H86" s="54">
        <v>568550.47</v>
      </c>
      <c r="I86" s="54">
        <v>432459.61</v>
      </c>
      <c r="J86" s="54">
        <v>29996.46</v>
      </c>
      <c r="K86" s="157">
        <f t="shared" si="44"/>
        <v>41.082017283986296</v>
      </c>
      <c r="L86" s="54">
        <v>0</v>
      </c>
      <c r="M86" s="54"/>
      <c r="N86" s="54"/>
      <c r="O86" s="54"/>
      <c r="P86" s="54"/>
      <c r="Q86" s="54"/>
      <c r="R86" s="150">
        <v>3323.64</v>
      </c>
      <c r="S86" s="150"/>
      <c r="T86" s="150">
        <v>3323.64</v>
      </c>
      <c r="U86" s="150"/>
      <c r="V86" s="150"/>
      <c r="W86" s="150"/>
      <c r="X86" s="155"/>
      <c r="Y86" s="150">
        <f t="shared" si="46"/>
        <v>571874.11</v>
      </c>
      <c r="Z86" s="173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</row>
    <row r="87" spans="1:530" s="21" customFormat="1" ht="45" x14ac:dyDescent="0.25">
      <c r="A87" s="110"/>
      <c r="B87" s="111"/>
      <c r="C87" s="111"/>
      <c r="D87" s="108" t="s">
        <v>429</v>
      </c>
      <c r="E87" s="109">
        <v>1236370</v>
      </c>
      <c r="F87" s="109">
        <v>1013420</v>
      </c>
      <c r="G87" s="109"/>
      <c r="H87" s="109">
        <v>527600.73</v>
      </c>
      <c r="I87" s="109">
        <v>432459.61</v>
      </c>
      <c r="J87" s="109"/>
      <c r="K87" s="157">
        <f t="shared" si="44"/>
        <v>42.673368813542872</v>
      </c>
      <c r="L87" s="109">
        <v>0</v>
      </c>
      <c r="M87" s="109"/>
      <c r="N87" s="109"/>
      <c r="O87" s="109"/>
      <c r="P87" s="109"/>
      <c r="Q87" s="109"/>
      <c r="R87" s="151"/>
      <c r="S87" s="151"/>
      <c r="T87" s="151"/>
      <c r="U87" s="151"/>
      <c r="V87" s="151"/>
      <c r="W87" s="151"/>
      <c r="X87" s="155"/>
      <c r="Y87" s="150">
        <f t="shared" si="46"/>
        <v>527600.73</v>
      </c>
      <c r="Z87" s="173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  <c r="IX87" s="29"/>
      <c r="IY87" s="29"/>
      <c r="IZ87" s="29"/>
      <c r="JA87" s="29"/>
      <c r="JB87" s="29"/>
      <c r="JC87" s="29"/>
      <c r="JD87" s="29"/>
      <c r="JE87" s="29"/>
      <c r="JF87" s="29"/>
      <c r="JG87" s="29"/>
      <c r="JH87" s="29"/>
      <c r="JI87" s="29"/>
      <c r="JJ87" s="29"/>
      <c r="JK87" s="29"/>
      <c r="JL87" s="29"/>
      <c r="JM87" s="29"/>
      <c r="JN87" s="29"/>
      <c r="JO87" s="29"/>
      <c r="JP87" s="29"/>
      <c r="JQ87" s="29"/>
      <c r="JR87" s="29"/>
      <c r="JS87" s="29"/>
      <c r="JT87" s="29"/>
      <c r="JU87" s="29"/>
      <c r="JV87" s="29"/>
      <c r="JW87" s="29"/>
      <c r="JX87" s="29"/>
      <c r="JY87" s="29"/>
      <c r="JZ87" s="29"/>
      <c r="KA87" s="29"/>
      <c r="KB87" s="29"/>
      <c r="KC87" s="29"/>
      <c r="KD87" s="29"/>
      <c r="KE87" s="29"/>
      <c r="KF87" s="29"/>
      <c r="KG87" s="29"/>
      <c r="KH87" s="29"/>
      <c r="KI87" s="29"/>
      <c r="KJ87" s="29"/>
      <c r="KK87" s="29"/>
      <c r="KL87" s="29"/>
      <c r="KM87" s="29"/>
      <c r="KN87" s="29"/>
      <c r="KO87" s="29"/>
      <c r="KP87" s="29"/>
      <c r="KQ87" s="29"/>
      <c r="KR87" s="29"/>
      <c r="KS87" s="29"/>
      <c r="KT87" s="29"/>
      <c r="KU87" s="29"/>
      <c r="KV87" s="29"/>
      <c r="KW87" s="29"/>
      <c r="KX87" s="29"/>
      <c r="KY87" s="29"/>
      <c r="KZ87" s="29"/>
      <c r="LA87" s="29"/>
      <c r="LB87" s="29"/>
      <c r="LC87" s="29"/>
      <c r="LD87" s="29"/>
      <c r="LE87" s="29"/>
      <c r="LF87" s="29"/>
      <c r="LG87" s="29"/>
      <c r="LH87" s="29"/>
      <c r="LI87" s="29"/>
      <c r="LJ87" s="29"/>
      <c r="LK87" s="29"/>
      <c r="LL87" s="29"/>
      <c r="LM87" s="29"/>
      <c r="LN87" s="29"/>
      <c r="LO87" s="29"/>
      <c r="LP87" s="29"/>
      <c r="LQ87" s="29"/>
      <c r="LR87" s="29"/>
      <c r="LS87" s="29"/>
      <c r="LT87" s="29"/>
      <c r="LU87" s="29"/>
      <c r="LV87" s="29"/>
      <c r="LW87" s="29"/>
      <c r="LX87" s="29"/>
      <c r="LY87" s="29"/>
      <c r="LZ87" s="29"/>
      <c r="MA87" s="29"/>
      <c r="MB87" s="29"/>
      <c r="MC87" s="29"/>
      <c r="MD87" s="29"/>
      <c r="ME87" s="29"/>
      <c r="MF87" s="29"/>
      <c r="MG87" s="29"/>
      <c r="MH87" s="29"/>
      <c r="MI87" s="29"/>
      <c r="MJ87" s="29"/>
      <c r="MK87" s="29"/>
      <c r="ML87" s="29"/>
      <c r="MM87" s="29"/>
      <c r="MN87" s="29"/>
      <c r="MO87" s="29"/>
      <c r="MP87" s="29"/>
      <c r="MQ87" s="29"/>
      <c r="MR87" s="29"/>
      <c r="MS87" s="29"/>
      <c r="MT87" s="29"/>
      <c r="MU87" s="29"/>
      <c r="MV87" s="29"/>
      <c r="MW87" s="29"/>
      <c r="MX87" s="29"/>
      <c r="MY87" s="29"/>
      <c r="MZ87" s="29"/>
      <c r="NA87" s="29"/>
      <c r="NB87" s="29"/>
      <c r="NC87" s="29"/>
      <c r="ND87" s="29"/>
      <c r="NE87" s="29"/>
      <c r="NF87" s="29"/>
      <c r="NG87" s="29"/>
      <c r="NH87" s="29"/>
      <c r="NI87" s="29"/>
      <c r="NJ87" s="29"/>
      <c r="NK87" s="29"/>
      <c r="NL87" s="29"/>
      <c r="NM87" s="29"/>
      <c r="NN87" s="29"/>
      <c r="NO87" s="29"/>
      <c r="NP87" s="29"/>
      <c r="NQ87" s="29"/>
      <c r="NR87" s="29"/>
      <c r="NS87" s="29"/>
      <c r="NT87" s="29"/>
      <c r="NU87" s="29"/>
      <c r="NV87" s="29"/>
      <c r="NW87" s="29"/>
      <c r="NX87" s="29"/>
      <c r="NY87" s="29"/>
      <c r="NZ87" s="29"/>
      <c r="OA87" s="29"/>
      <c r="OB87" s="29"/>
      <c r="OC87" s="29"/>
      <c r="OD87" s="29"/>
      <c r="OE87" s="29"/>
      <c r="OF87" s="29"/>
      <c r="OG87" s="29"/>
      <c r="OH87" s="29"/>
      <c r="OI87" s="29"/>
      <c r="OJ87" s="29"/>
      <c r="OK87" s="29"/>
      <c r="OL87" s="29"/>
      <c r="OM87" s="29"/>
      <c r="ON87" s="29"/>
      <c r="OO87" s="29"/>
      <c r="OP87" s="29"/>
      <c r="OQ87" s="29"/>
      <c r="OR87" s="29"/>
      <c r="OS87" s="29"/>
      <c r="OT87" s="29"/>
      <c r="OU87" s="29"/>
      <c r="OV87" s="29"/>
      <c r="OW87" s="29"/>
      <c r="OX87" s="29"/>
      <c r="OY87" s="29"/>
      <c r="OZ87" s="29"/>
      <c r="PA87" s="29"/>
      <c r="PB87" s="29"/>
      <c r="PC87" s="29"/>
      <c r="PD87" s="29"/>
      <c r="PE87" s="29"/>
      <c r="PF87" s="29"/>
      <c r="PG87" s="29"/>
      <c r="PH87" s="29"/>
      <c r="PI87" s="29"/>
      <c r="PJ87" s="29"/>
      <c r="PK87" s="29"/>
      <c r="PL87" s="29"/>
      <c r="PM87" s="29"/>
      <c r="PN87" s="29"/>
      <c r="PO87" s="29"/>
      <c r="PP87" s="29"/>
      <c r="PQ87" s="29"/>
      <c r="PR87" s="29"/>
      <c r="PS87" s="29"/>
      <c r="PT87" s="29"/>
      <c r="PU87" s="29"/>
      <c r="PV87" s="29"/>
      <c r="PW87" s="29"/>
      <c r="PX87" s="29"/>
      <c r="PY87" s="29"/>
      <c r="PZ87" s="29"/>
      <c r="QA87" s="29"/>
      <c r="QB87" s="29"/>
      <c r="QC87" s="29"/>
      <c r="QD87" s="29"/>
      <c r="QE87" s="29"/>
      <c r="QF87" s="29"/>
      <c r="QG87" s="29"/>
      <c r="QH87" s="29"/>
      <c r="QI87" s="29"/>
      <c r="QJ87" s="29"/>
      <c r="QK87" s="29"/>
      <c r="QL87" s="29"/>
      <c r="QM87" s="29"/>
      <c r="QN87" s="29"/>
      <c r="QO87" s="29"/>
      <c r="QP87" s="29"/>
      <c r="QQ87" s="29"/>
      <c r="QR87" s="29"/>
      <c r="QS87" s="29"/>
      <c r="QT87" s="29"/>
      <c r="QU87" s="29"/>
      <c r="QV87" s="29"/>
      <c r="QW87" s="29"/>
      <c r="QX87" s="29"/>
      <c r="QY87" s="29"/>
      <c r="QZ87" s="29"/>
      <c r="RA87" s="29"/>
      <c r="RB87" s="29"/>
      <c r="RC87" s="29"/>
      <c r="RD87" s="29"/>
      <c r="RE87" s="29"/>
      <c r="RF87" s="29"/>
      <c r="RG87" s="29"/>
      <c r="RH87" s="29"/>
      <c r="RI87" s="29"/>
      <c r="RJ87" s="29"/>
      <c r="RK87" s="29"/>
      <c r="RL87" s="29"/>
      <c r="RM87" s="29"/>
      <c r="RN87" s="29"/>
      <c r="RO87" s="29"/>
      <c r="RP87" s="29"/>
      <c r="RQ87" s="29"/>
      <c r="RR87" s="29"/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  <c r="SX87" s="29"/>
      <c r="SY87" s="29"/>
      <c r="SZ87" s="29"/>
      <c r="TA87" s="29"/>
      <c r="TB87" s="29"/>
      <c r="TC87" s="29"/>
      <c r="TD87" s="29"/>
      <c r="TE87" s="29"/>
      <c r="TF87" s="29"/>
      <c r="TG87" s="29"/>
      <c r="TH87" s="29"/>
      <c r="TI87" s="29"/>
      <c r="TJ87" s="29"/>
    </row>
    <row r="88" spans="1:530" s="21" customFormat="1" ht="45" x14ac:dyDescent="0.25">
      <c r="A88" s="36" t="s">
        <v>496</v>
      </c>
      <c r="B88" s="37">
        <v>1180</v>
      </c>
      <c r="C88" s="36" t="s">
        <v>64</v>
      </c>
      <c r="D88" s="129" t="s">
        <v>495</v>
      </c>
      <c r="E88" s="54">
        <v>0</v>
      </c>
      <c r="F88" s="109"/>
      <c r="G88" s="109"/>
      <c r="H88" s="109"/>
      <c r="I88" s="109"/>
      <c r="J88" s="109"/>
      <c r="K88" s="157"/>
      <c r="L88" s="54">
        <v>2080303</v>
      </c>
      <c r="M88" s="54">
        <v>2080303</v>
      </c>
      <c r="N88" s="54"/>
      <c r="O88" s="54"/>
      <c r="P88" s="54"/>
      <c r="Q88" s="54">
        <v>2080303</v>
      </c>
      <c r="R88" s="151">
        <v>1652151</v>
      </c>
      <c r="S88" s="151">
        <v>1652151</v>
      </c>
      <c r="T88" s="151"/>
      <c r="U88" s="151"/>
      <c r="V88" s="151"/>
      <c r="W88" s="151">
        <v>1652151</v>
      </c>
      <c r="X88" s="155">
        <f t="shared" si="45"/>
        <v>79.418767362254442</v>
      </c>
      <c r="Y88" s="150">
        <f t="shared" si="46"/>
        <v>1652151</v>
      </c>
      <c r="Z88" s="173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  <c r="PY88" s="29"/>
      <c r="PZ88" s="29"/>
      <c r="QA88" s="29"/>
      <c r="QB88" s="29"/>
      <c r="QC88" s="29"/>
      <c r="QD88" s="29"/>
      <c r="QE88" s="29"/>
      <c r="QF88" s="29"/>
      <c r="QG88" s="29"/>
      <c r="QH88" s="29"/>
      <c r="QI88" s="29"/>
      <c r="QJ88" s="29"/>
      <c r="QK88" s="29"/>
      <c r="QL88" s="29"/>
      <c r="QM88" s="29"/>
      <c r="QN88" s="29"/>
      <c r="QO88" s="29"/>
      <c r="QP88" s="29"/>
      <c r="QQ88" s="29"/>
      <c r="QR88" s="29"/>
      <c r="QS88" s="29"/>
      <c r="QT88" s="29"/>
      <c r="QU88" s="29"/>
      <c r="QV88" s="29"/>
      <c r="QW88" s="29"/>
      <c r="QX88" s="29"/>
      <c r="QY88" s="29"/>
      <c r="QZ88" s="29"/>
      <c r="RA88" s="29"/>
      <c r="RB88" s="29"/>
      <c r="RC88" s="29"/>
      <c r="RD88" s="29"/>
      <c r="RE88" s="29"/>
      <c r="RF88" s="29"/>
      <c r="RG88" s="29"/>
      <c r="RH88" s="29"/>
      <c r="RI88" s="29"/>
      <c r="RJ88" s="29"/>
      <c r="RK88" s="29"/>
      <c r="RL88" s="29"/>
      <c r="RM88" s="29"/>
      <c r="RN88" s="29"/>
      <c r="RO88" s="29"/>
      <c r="RP88" s="29"/>
      <c r="RQ88" s="29"/>
      <c r="RR88" s="29"/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  <c r="SX88" s="29"/>
      <c r="SY88" s="29"/>
      <c r="SZ88" s="29"/>
      <c r="TA88" s="29"/>
      <c r="TB88" s="29"/>
      <c r="TC88" s="29"/>
      <c r="TD88" s="29"/>
      <c r="TE88" s="29"/>
      <c r="TF88" s="29"/>
      <c r="TG88" s="29"/>
      <c r="TH88" s="29"/>
      <c r="TI88" s="29"/>
      <c r="TJ88" s="29"/>
    </row>
    <row r="89" spans="1:530" s="21" customFormat="1" ht="47.25" customHeight="1" x14ac:dyDescent="0.25">
      <c r="A89" s="110"/>
      <c r="B89" s="111"/>
      <c r="C89" s="36"/>
      <c r="D89" s="131" t="s">
        <v>504</v>
      </c>
      <c r="E89" s="109">
        <v>0</v>
      </c>
      <c r="F89" s="109"/>
      <c r="G89" s="109"/>
      <c r="H89" s="109"/>
      <c r="I89" s="109"/>
      <c r="J89" s="109"/>
      <c r="K89" s="157"/>
      <c r="L89" s="109">
        <v>1180956</v>
      </c>
      <c r="M89" s="109">
        <v>1180956</v>
      </c>
      <c r="N89" s="109"/>
      <c r="O89" s="109"/>
      <c r="P89" s="109"/>
      <c r="Q89" s="109">
        <v>1180956</v>
      </c>
      <c r="R89" s="151">
        <v>752804</v>
      </c>
      <c r="S89" s="151">
        <v>752804</v>
      </c>
      <c r="T89" s="151"/>
      <c r="U89" s="151"/>
      <c r="V89" s="151"/>
      <c r="W89" s="151">
        <v>752804</v>
      </c>
      <c r="X89" s="155">
        <f t="shared" si="45"/>
        <v>63.745304651485746</v>
      </c>
      <c r="Y89" s="150">
        <f t="shared" si="46"/>
        <v>752804</v>
      </c>
      <c r="Z89" s="173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  <c r="IW89" s="29"/>
      <c r="IX89" s="29"/>
      <c r="IY89" s="29"/>
      <c r="IZ89" s="29"/>
      <c r="JA89" s="29"/>
      <c r="JB89" s="29"/>
      <c r="JC89" s="29"/>
      <c r="JD89" s="29"/>
      <c r="JE89" s="29"/>
      <c r="JF89" s="29"/>
      <c r="JG89" s="29"/>
      <c r="JH89" s="29"/>
      <c r="JI89" s="29"/>
      <c r="JJ89" s="29"/>
      <c r="JK89" s="29"/>
      <c r="JL89" s="29"/>
      <c r="JM89" s="29"/>
      <c r="JN89" s="29"/>
      <c r="JO89" s="29"/>
      <c r="JP89" s="29"/>
      <c r="JQ89" s="29"/>
      <c r="JR89" s="29"/>
      <c r="JS89" s="29"/>
      <c r="JT89" s="29"/>
      <c r="JU89" s="29"/>
      <c r="JV89" s="29"/>
      <c r="JW89" s="29"/>
      <c r="JX89" s="29"/>
      <c r="JY89" s="29"/>
      <c r="JZ89" s="29"/>
      <c r="KA89" s="29"/>
      <c r="KB89" s="29"/>
      <c r="KC89" s="29"/>
      <c r="KD89" s="29"/>
      <c r="KE89" s="29"/>
      <c r="KF89" s="29"/>
      <c r="KG89" s="29"/>
      <c r="KH89" s="29"/>
      <c r="KI89" s="29"/>
      <c r="KJ89" s="29"/>
      <c r="KK89" s="29"/>
      <c r="KL89" s="29"/>
      <c r="KM89" s="29"/>
      <c r="KN89" s="29"/>
      <c r="KO89" s="29"/>
      <c r="KP89" s="29"/>
      <c r="KQ89" s="29"/>
      <c r="KR89" s="29"/>
      <c r="KS89" s="29"/>
      <c r="KT89" s="29"/>
      <c r="KU89" s="29"/>
      <c r="KV89" s="29"/>
      <c r="KW89" s="29"/>
      <c r="KX89" s="29"/>
      <c r="KY89" s="29"/>
      <c r="KZ89" s="29"/>
      <c r="LA89" s="29"/>
      <c r="LB89" s="29"/>
      <c r="LC89" s="29"/>
      <c r="LD89" s="29"/>
      <c r="LE89" s="29"/>
      <c r="LF89" s="29"/>
      <c r="LG89" s="29"/>
      <c r="LH89" s="29"/>
      <c r="LI89" s="29"/>
      <c r="LJ89" s="29"/>
      <c r="LK89" s="29"/>
      <c r="LL89" s="29"/>
      <c r="LM89" s="29"/>
      <c r="LN89" s="29"/>
      <c r="LO89" s="29"/>
      <c r="LP89" s="29"/>
      <c r="LQ89" s="29"/>
      <c r="LR89" s="29"/>
      <c r="LS89" s="29"/>
      <c r="LT89" s="29"/>
      <c r="LU89" s="29"/>
      <c r="LV89" s="29"/>
      <c r="LW89" s="29"/>
      <c r="LX89" s="29"/>
      <c r="LY89" s="29"/>
      <c r="LZ89" s="29"/>
      <c r="MA89" s="29"/>
      <c r="MB89" s="29"/>
      <c r="MC89" s="29"/>
      <c r="MD89" s="29"/>
      <c r="ME89" s="29"/>
      <c r="MF89" s="29"/>
      <c r="MG89" s="29"/>
      <c r="MH89" s="29"/>
      <c r="MI89" s="29"/>
      <c r="MJ89" s="29"/>
      <c r="MK89" s="29"/>
      <c r="ML89" s="29"/>
      <c r="MM89" s="29"/>
      <c r="MN89" s="29"/>
      <c r="MO89" s="29"/>
      <c r="MP89" s="29"/>
      <c r="MQ89" s="29"/>
      <c r="MR89" s="29"/>
      <c r="MS89" s="29"/>
      <c r="MT89" s="29"/>
      <c r="MU89" s="29"/>
      <c r="MV89" s="29"/>
      <c r="MW89" s="29"/>
      <c r="MX89" s="29"/>
      <c r="MY89" s="29"/>
      <c r="MZ89" s="29"/>
      <c r="NA89" s="29"/>
      <c r="NB89" s="29"/>
      <c r="NC89" s="29"/>
      <c r="ND89" s="29"/>
      <c r="NE89" s="29"/>
      <c r="NF89" s="29"/>
      <c r="NG89" s="29"/>
      <c r="NH89" s="29"/>
      <c r="NI89" s="29"/>
      <c r="NJ89" s="29"/>
      <c r="NK89" s="29"/>
      <c r="NL89" s="29"/>
      <c r="NM89" s="29"/>
      <c r="NN89" s="29"/>
      <c r="NO89" s="29"/>
      <c r="NP89" s="29"/>
      <c r="NQ89" s="29"/>
      <c r="NR89" s="29"/>
      <c r="NS89" s="29"/>
      <c r="NT89" s="29"/>
      <c r="NU89" s="29"/>
      <c r="NV89" s="29"/>
      <c r="NW89" s="29"/>
      <c r="NX89" s="29"/>
      <c r="NY89" s="29"/>
      <c r="NZ89" s="29"/>
      <c r="OA89" s="29"/>
      <c r="OB89" s="29"/>
      <c r="OC89" s="29"/>
      <c r="OD89" s="29"/>
      <c r="OE89" s="29"/>
      <c r="OF89" s="29"/>
      <c r="OG89" s="29"/>
      <c r="OH89" s="29"/>
      <c r="OI89" s="29"/>
      <c r="OJ89" s="29"/>
      <c r="OK89" s="29"/>
      <c r="OL89" s="29"/>
      <c r="OM89" s="29"/>
      <c r="ON89" s="29"/>
      <c r="OO89" s="29"/>
      <c r="OP89" s="29"/>
      <c r="OQ89" s="29"/>
      <c r="OR89" s="29"/>
      <c r="OS89" s="29"/>
      <c r="OT89" s="29"/>
      <c r="OU89" s="29"/>
      <c r="OV89" s="29"/>
      <c r="OW89" s="29"/>
      <c r="OX89" s="29"/>
      <c r="OY89" s="29"/>
      <c r="OZ89" s="29"/>
      <c r="PA89" s="29"/>
      <c r="PB89" s="29"/>
      <c r="PC89" s="29"/>
      <c r="PD89" s="29"/>
      <c r="PE89" s="29"/>
      <c r="PF89" s="29"/>
      <c r="PG89" s="29"/>
      <c r="PH89" s="29"/>
      <c r="PI89" s="29"/>
      <c r="PJ89" s="29"/>
      <c r="PK89" s="29"/>
      <c r="PL89" s="29"/>
      <c r="PM89" s="29"/>
      <c r="PN89" s="29"/>
      <c r="PO89" s="29"/>
      <c r="PP89" s="29"/>
      <c r="PQ89" s="29"/>
      <c r="PR89" s="29"/>
      <c r="PS89" s="29"/>
      <c r="PT89" s="29"/>
      <c r="PU89" s="29"/>
      <c r="PV89" s="29"/>
      <c r="PW89" s="29"/>
      <c r="PX89" s="29"/>
      <c r="PY89" s="29"/>
      <c r="PZ89" s="29"/>
      <c r="QA89" s="29"/>
      <c r="QB89" s="29"/>
      <c r="QC89" s="29"/>
      <c r="QD89" s="29"/>
      <c r="QE89" s="29"/>
      <c r="QF89" s="29"/>
      <c r="QG89" s="29"/>
      <c r="QH89" s="29"/>
      <c r="QI89" s="29"/>
      <c r="QJ89" s="29"/>
      <c r="QK89" s="29"/>
      <c r="QL89" s="29"/>
      <c r="QM89" s="29"/>
      <c r="QN89" s="29"/>
      <c r="QO89" s="29"/>
      <c r="QP89" s="29"/>
      <c r="QQ89" s="29"/>
      <c r="QR89" s="29"/>
      <c r="QS89" s="29"/>
      <c r="QT89" s="29"/>
      <c r="QU89" s="29"/>
      <c r="QV89" s="29"/>
      <c r="QW89" s="29"/>
      <c r="QX89" s="29"/>
      <c r="QY89" s="29"/>
      <c r="QZ89" s="29"/>
      <c r="RA89" s="29"/>
      <c r="RB89" s="29"/>
      <c r="RC89" s="29"/>
      <c r="RD89" s="29"/>
      <c r="RE89" s="29"/>
      <c r="RF89" s="29"/>
      <c r="RG89" s="29"/>
      <c r="RH89" s="29"/>
      <c r="RI89" s="29"/>
      <c r="RJ89" s="29"/>
      <c r="RK89" s="29"/>
      <c r="RL89" s="29"/>
      <c r="RM89" s="29"/>
      <c r="RN89" s="29"/>
      <c r="RO89" s="29"/>
      <c r="RP89" s="29"/>
      <c r="RQ89" s="29"/>
      <c r="RR89" s="29"/>
      <c r="RS89" s="29"/>
      <c r="RT89" s="29"/>
      <c r="RU89" s="29"/>
      <c r="RV89" s="29"/>
      <c r="RW89" s="29"/>
      <c r="RX89" s="29"/>
      <c r="RY89" s="29"/>
      <c r="RZ89" s="29"/>
      <c r="SA89" s="29"/>
      <c r="SB89" s="29"/>
      <c r="SC89" s="29"/>
      <c r="SD89" s="29"/>
      <c r="SE89" s="29"/>
      <c r="SF89" s="29"/>
      <c r="SG89" s="29"/>
      <c r="SH89" s="29"/>
      <c r="SI89" s="29"/>
      <c r="SJ89" s="29"/>
      <c r="SK89" s="29"/>
      <c r="SL89" s="29"/>
      <c r="SM89" s="29"/>
      <c r="SN89" s="29"/>
      <c r="SO89" s="29"/>
      <c r="SP89" s="29"/>
      <c r="SQ89" s="29"/>
      <c r="SR89" s="29"/>
      <c r="SS89" s="29"/>
      <c r="ST89" s="29"/>
      <c r="SU89" s="29"/>
      <c r="SV89" s="29"/>
      <c r="SW89" s="29"/>
      <c r="SX89" s="29"/>
      <c r="SY89" s="29"/>
      <c r="SZ89" s="29"/>
      <c r="TA89" s="29"/>
      <c r="TB89" s="29"/>
      <c r="TC89" s="29"/>
      <c r="TD89" s="29"/>
      <c r="TE89" s="29"/>
      <c r="TF89" s="29"/>
      <c r="TG89" s="29"/>
      <c r="TH89" s="29"/>
      <c r="TI89" s="29"/>
      <c r="TJ89" s="29"/>
    </row>
    <row r="90" spans="1:530" s="17" customFormat="1" ht="64.5" customHeight="1" x14ac:dyDescent="0.25">
      <c r="A90" s="36" t="s">
        <v>182</v>
      </c>
      <c r="B90" s="37" t="str">
        <f>'дод 3'!A89</f>
        <v>3140</v>
      </c>
      <c r="C90" s="37" t="str">
        <f>'дод 3'!B89</f>
        <v>1040</v>
      </c>
      <c r="D90" s="18" t="str">
        <f>'дод 3'!C89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0" s="54">
        <v>349500</v>
      </c>
      <c r="F90" s="54"/>
      <c r="G90" s="54"/>
      <c r="H90" s="54">
        <v>229369.3</v>
      </c>
      <c r="I90" s="54"/>
      <c r="J90" s="54"/>
      <c r="K90" s="157">
        <f t="shared" si="44"/>
        <v>65.627839771101577</v>
      </c>
      <c r="L90" s="54">
        <v>0</v>
      </c>
      <c r="M90" s="54"/>
      <c r="N90" s="54"/>
      <c r="O90" s="54"/>
      <c r="P90" s="54"/>
      <c r="Q90" s="54"/>
      <c r="R90" s="150">
        <v>9466.43</v>
      </c>
      <c r="S90" s="150"/>
      <c r="T90" s="150">
        <v>9466.43</v>
      </c>
      <c r="U90" s="150"/>
      <c r="V90" s="150"/>
      <c r="W90" s="150"/>
      <c r="X90" s="155"/>
      <c r="Y90" s="150">
        <f t="shared" si="46"/>
        <v>238835.72999999998</v>
      </c>
      <c r="Z90" s="173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0"/>
      <c r="JQ90" s="20"/>
      <c r="JR90" s="20"/>
      <c r="JS90" s="20"/>
      <c r="JT90" s="20"/>
      <c r="JU90" s="20"/>
      <c r="JV90" s="20"/>
      <c r="JW90" s="20"/>
      <c r="JX90" s="20"/>
      <c r="JY90" s="20"/>
      <c r="JZ90" s="20"/>
      <c r="KA90" s="20"/>
      <c r="KB90" s="20"/>
      <c r="KC90" s="20"/>
      <c r="KD90" s="20"/>
      <c r="KE90" s="20"/>
      <c r="KF90" s="20"/>
      <c r="KG90" s="20"/>
      <c r="KH90" s="20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20"/>
      <c r="MJ90" s="20"/>
      <c r="MK90" s="20"/>
      <c r="ML90" s="20"/>
      <c r="MM90" s="20"/>
      <c r="MN90" s="20"/>
      <c r="MO90" s="20"/>
      <c r="MP90" s="20"/>
      <c r="MQ90" s="20"/>
      <c r="MR90" s="20"/>
      <c r="MS90" s="20"/>
      <c r="MT90" s="20"/>
      <c r="MU90" s="20"/>
      <c r="MV90" s="20"/>
      <c r="MW90" s="20"/>
      <c r="MX90" s="20"/>
      <c r="MY90" s="20"/>
      <c r="MZ90" s="20"/>
      <c r="NA90" s="20"/>
      <c r="NB90" s="20"/>
      <c r="NC90" s="20"/>
      <c r="ND90" s="20"/>
      <c r="NE90" s="20"/>
      <c r="NF90" s="20"/>
      <c r="NG90" s="20"/>
      <c r="NH90" s="20"/>
      <c r="NI90" s="20"/>
      <c r="NJ90" s="20"/>
      <c r="NK90" s="20"/>
      <c r="NL90" s="20"/>
      <c r="NM90" s="20"/>
      <c r="NN90" s="20"/>
      <c r="NO90" s="20"/>
      <c r="NP90" s="20"/>
      <c r="NQ90" s="20"/>
      <c r="NR90" s="20"/>
      <c r="NS90" s="20"/>
      <c r="NT90" s="20"/>
      <c r="NU90" s="20"/>
      <c r="NV90" s="20"/>
      <c r="NW90" s="20"/>
      <c r="NX90" s="20"/>
      <c r="NY90" s="20"/>
      <c r="NZ90" s="20"/>
      <c r="OA90" s="20"/>
      <c r="OB90" s="20"/>
      <c r="OC90" s="20"/>
      <c r="OD90" s="20"/>
      <c r="OE90" s="20"/>
      <c r="OF90" s="20"/>
      <c r="OG90" s="20"/>
      <c r="OH90" s="20"/>
      <c r="OI90" s="20"/>
      <c r="OJ90" s="20"/>
      <c r="OK90" s="20"/>
      <c r="OL90" s="20"/>
      <c r="OM90" s="20"/>
      <c r="ON90" s="20"/>
      <c r="OO90" s="20"/>
      <c r="OP90" s="20"/>
      <c r="OQ90" s="20"/>
      <c r="OR90" s="20"/>
      <c r="OS90" s="20"/>
      <c r="OT90" s="20"/>
      <c r="OU90" s="20"/>
      <c r="OV90" s="20"/>
      <c r="OW90" s="20"/>
      <c r="OX90" s="20"/>
      <c r="OY90" s="20"/>
      <c r="OZ90" s="20"/>
      <c r="PA90" s="20"/>
      <c r="PB90" s="20"/>
      <c r="PC90" s="20"/>
      <c r="PD90" s="20"/>
      <c r="PE90" s="20"/>
      <c r="PF90" s="20"/>
      <c r="PG90" s="20"/>
      <c r="PH90" s="20"/>
      <c r="PI90" s="20"/>
      <c r="PJ90" s="20"/>
      <c r="PK90" s="20"/>
      <c r="PL90" s="20"/>
      <c r="PM90" s="20"/>
      <c r="PN90" s="20"/>
      <c r="PO90" s="20"/>
      <c r="PP90" s="20"/>
      <c r="PQ90" s="20"/>
      <c r="PR90" s="20"/>
      <c r="PS90" s="20"/>
      <c r="PT90" s="20"/>
      <c r="PU90" s="20"/>
      <c r="PV90" s="20"/>
      <c r="PW90" s="20"/>
      <c r="PX90" s="20"/>
      <c r="PY90" s="20"/>
      <c r="PZ90" s="20"/>
      <c r="QA90" s="20"/>
      <c r="QB90" s="20"/>
      <c r="QC90" s="20"/>
      <c r="QD90" s="20"/>
      <c r="QE90" s="20"/>
      <c r="QF90" s="20"/>
      <c r="QG90" s="20"/>
      <c r="QH90" s="20"/>
      <c r="QI90" s="20"/>
      <c r="QJ90" s="20"/>
      <c r="QK90" s="20"/>
      <c r="QL90" s="20"/>
      <c r="QM90" s="20"/>
      <c r="QN90" s="20"/>
      <c r="QO90" s="20"/>
      <c r="QP90" s="20"/>
      <c r="QQ90" s="20"/>
      <c r="QR90" s="20"/>
      <c r="QS90" s="20"/>
      <c r="QT90" s="20"/>
      <c r="QU90" s="20"/>
      <c r="QV90" s="20"/>
      <c r="QW90" s="20"/>
      <c r="QX90" s="20"/>
      <c r="QY90" s="20"/>
      <c r="QZ90" s="20"/>
      <c r="RA90" s="20"/>
      <c r="RB90" s="20"/>
      <c r="RC90" s="20"/>
      <c r="RD90" s="20"/>
      <c r="RE90" s="20"/>
      <c r="RF90" s="20"/>
      <c r="RG90" s="20"/>
      <c r="RH90" s="20"/>
      <c r="RI90" s="20"/>
      <c r="RJ90" s="20"/>
      <c r="RK90" s="20"/>
      <c r="RL90" s="20"/>
      <c r="RM90" s="20"/>
      <c r="RN90" s="20"/>
      <c r="RO90" s="20"/>
      <c r="RP90" s="20"/>
      <c r="RQ90" s="20"/>
      <c r="RR90" s="20"/>
      <c r="RS90" s="20"/>
      <c r="RT90" s="20"/>
      <c r="RU90" s="20"/>
      <c r="RV90" s="20"/>
      <c r="RW90" s="20"/>
      <c r="RX90" s="20"/>
      <c r="RY90" s="20"/>
      <c r="RZ90" s="20"/>
      <c r="SA90" s="20"/>
      <c r="SB90" s="20"/>
      <c r="SC90" s="20"/>
      <c r="SD90" s="20"/>
      <c r="SE90" s="20"/>
      <c r="SF90" s="20"/>
      <c r="SG90" s="20"/>
      <c r="SH90" s="20"/>
      <c r="SI90" s="20"/>
      <c r="SJ90" s="20"/>
      <c r="SK90" s="20"/>
      <c r="SL90" s="20"/>
      <c r="SM90" s="20"/>
      <c r="SN90" s="20"/>
      <c r="SO90" s="20"/>
      <c r="SP90" s="20"/>
      <c r="SQ90" s="20"/>
      <c r="SR90" s="20"/>
      <c r="SS90" s="20"/>
      <c r="ST90" s="20"/>
      <c r="SU90" s="20"/>
      <c r="SV90" s="20"/>
      <c r="SW90" s="20"/>
      <c r="SX90" s="20"/>
      <c r="SY90" s="20"/>
      <c r="SZ90" s="20"/>
      <c r="TA90" s="20"/>
      <c r="TB90" s="20"/>
      <c r="TC90" s="20"/>
      <c r="TD90" s="20"/>
      <c r="TE90" s="20"/>
      <c r="TF90" s="20"/>
      <c r="TG90" s="20"/>
      <c r="TH90" s="20"/>
      <c r="TI90" s="20"/>
      <c r="TJ90" s="20"/>
    </row>
    <row r="91" spans="1:530" s="17" customFormat="1" ht="31.5" customHeight="1" x14ac:dyDescent="0.25">
      <c r="A91" s="36" t="s">
        <v>348</v>
      </c>
      <c r="B91" s="37" t="str">
        <f>'дод 3'!A105</f>
        <v>3242</v>
      </c>
      <c r="C91" s="37" t="str">
        <f>'дод 3'!B105</f>
        <v>1090</v>
      </c>
      <c r="D91" s="18" t="s">
        <v>478</v>
      </c>
      <c r="E91" s="54">
        <v>52490</v>
      </c>
      <c r="F91" s="54"/>
      <c r="G91" s="54"/>
      <c r="H91" s="54">
        <v>19910</v>
      </c>
      <c r="I91" s="54"/>
      <c r="J91" s="54"/>
      <c r="K91" s="157">
        <f t="shared" si="44"/>
        <v>37.931034482758619</v>
      </c>
      <c r="L91" s="54">
        <v>0</v>
      </c>
      <c r="M91" s="54"/>
      <c r="N91" s="54"/>
      <c r="O91" s="54"/>
      <c r="P91" s="54"/>
      <c r="Q91" s="54"/>
      <c r="R91" s="150"/>
      <c r="S91" s="150"/>
      <c r="T91" s="150"/>
      <c r="U91" s="150"/>
      <c r="V91" s="150"/>
      <c r="W91" s="150"/>
      <c r="X91" s="155"/>
      <c r="Y91" s="150">
        <f t="shared" si="46"/>
        <v>19910</v>
      </c>
      <c r="Z91" s="173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</row>
    <row r="92" spans="1:530" s="17" customFormat="1" ht="33" customHeight="1" x14ac:dyDescent="0.25">
      <c r="A92" s="36" t="s">
        <v>183</v>
      </c>
      <c r="B92" s="37" t="str">
        <f>'дод 3'!A115</f>
        <v>5031</v>
      </c>
      <c r="C92" s="37" t="str">
        <f>'дод 3'!B115</f>
        <v>0810</v>
      </c>
      <c r="D92" s="18" t="str">
        <f>'дод 3'!C115</f>
        <v>Утримання та навчально-тренувальна робота комунальних дитячо-юнацьких спортивних шкіл</v>
      </c>
      <c r="E92" s="54">
        <v>6749500</v>
      </c>
      <c r="F92" s="54">
        <v>5066600</v>
      </c>
      <c r="G92" s="54">
        <v>200700</v>
      </c>
      <c r="H92" s="54">
        <v>4756253.13</v>
      </c>
      <c r="I92" s="54">
        <v>3750604.54</v>
      </c>
      <c r="J92" s="54">
        <v>88732.25</v>
      </c>
      <c r="K92" s="157">
        <f t="shared" si="44"/>
        <v>70.46822920216313</v>
      </c>
      <c r="L92" s="54">
        <v>750000</v>
      </c>
      <c r="M92" s="54">
        <v>750000</v>
      </c>
      <c r="N92" s="54"/>
      <c r="O92" s="54"/>
      <c r="P92" s="54"/>
      <c r="Q92" s="54">
        <v>750000</v>
      </c>
      <c r="R92" s="150">
        <v>750590</v>
      </c>
      <c r="S92" s="150">
        <v>750000</v>
      </c>
      <c r="T92" s="150">
        <v>590</v>
      </c>
      <c r="U92" s="150"/>
      <c r="V92" s="150"/>
      <c r="W92" s="150">
        <v>750000</v>
      </c>
      <c r="X92" s="155">
        <f t="shared" si="45"/>
        <v>100.07866666666668</v>
      </c>
      <c r="Y92" s="150">
        <f t="shared" si="46"/>
        <v>5506843.1299999999</v>
      </c>
      <c r="Z92" s="173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20"/>
      <c r="JL92" s="20"/>
      <c r="JM92" s="20"/>
      <c r="JN92" s="20"/>
      <c r="JO92" s="20"/>
      <c r="JP92" s="20"/>
      <c r="JQ92" s="20"/>
      <c r="JR92" s="20"/>
      <c r="JS92" s="20"/>
      <c r="JT92" s="20"/>
      <c r="JU92" s="20"/>
      <c r="JV92" s="20"/>
      <c r="JW92" s="20"/>
      <c r="JX92" s="20"/>
      <c r="JY92" s="20"/>
      <c r="JZ92" s="20"/>
      <c r="KA92" s="20"/>
      <c r="KB92" s="20"/>
      <c r="KC92" s="20"/>
      <c r="KD92" s="20"/>
      <c r="KE92" s="20"/>
      <c r="KF92" s="20"/>
      <c r="KG92" s="20"/>
      <c r="KH92" s="20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20"/>
      <c r="MJ92" s="20"/>
      <c r="MK92" s="20"/>
      <c r="ML92" s="20"/>
      <c r="MM92" s="20"/>
      <c r="MN92" s="20"/>
      <c r="MO92" s="20"/>
      <c r="MP92" s="20"/>
      <c r="MQ92" s="20"/>
      <c r="MR92" s="20"/>
      <c r="MS92" s="20"/>
      <c r="MT92" s="20"/>
      <c r="MU92" s="20"/>
      <c r="MV92" s="20"/>
      <c r="MW92" s="20"/>
      <c r="MX92" s="20"/>
      <c r="MY92" s="20"/>
      <c r="MZ92" s="20"/>
      <c r="NA92" s="20"/>
      <c r="NB92" s="20"/>
      <c r="NC92" s="20"/>
      <c r="ND92" s="20"/>
      <c r="NE92" s="20"/>
      <c r="NF92" s="20"/>
      <c r="NG92" s="20"/>
      <c r="NH92" s="20"/>
      <c r="NI92" s="20"/>
      <c r="NJ92" s="20"/>
      <c r="NK92" s="20"/>
      <c r="NL92" s="20"/>
      <c r="NM92" s="20"/>
      <c r="NN92" s="20"/>
      <c r="NO92" s="20"/>
      <c r="NP92" s="20"/>
      <c r="NQ92" s="20"/>
      <c r="NR92" s="20"/>
      <c r="NS92" s="20"/>
      <c r="NT92" s="20"/>
      <c r="NU92" s="20"/>
      <c r="NV92" s="20"/>
      <c r="NW92" s="20"/>
      <c r="NX92" s="20"/>
      <c r="NY92" s="20"/>
      <c r="NZ92" s="20"/>
      <c r="OA92" s="20"/>
      <c r="OB92" s="20"/>
      <c r="OC92" s="20"/>
      <c r="OD92" s="20"/>
      <c r="OE92" s="20"/>
      <c r="OF92" s="20"/>
      <c r="OG92" s="20"/>
      <c r="OH92" s="20"/>
      <c r="OI92" s="20"/>
      <c r="OJ92" s="20"/>
      <c r="OK92" s="20"/>
      <c r="OL92" s="20"/>
      <c r="OM92" s="20"/>
      <c r="ON92" s="20"/>
      <c r="OO92" s="20"/>
      <c r="OP92" s="20"/>
      <c r="OQ92" s="20"/>
      <c r="OR92" s="20"/>
      <c r="OS92" s="20"/>
      <c r="OT92" s="20"/>
      <c r="OU92" s="20"/>
      <c r="OV92" s="20"/>
      <c r="OW92" s="20"/>
      <c r="OX92" s="20"/>
      <c r="OY92" s="20"/>
      <c r="OZ92" s="20"/>
      <c r="PA92" s="20"/>
      <c r="PB92" s="20"/>
      <c r="PC92" s="20"/>
      <c r="PD92" s="20"/>
      <c r="PE92" s="20"/>
      <c r="PF92" s="20"/>
      <c r="PG92" s="20"/>
      <c r="PH92" s="20"/>
      <c r="PI92" s="20"/>
      <c r="PJ92" s="20"/>
      <c r="PK92" s="20"/>
      <c r="PL92" s="20"/>
      <c r="PM92" s="20"/>
      <c r="PN92" s="20"/>
      <c r="PO92" s="20"/>
      <c r="PP92" s="20"/>
      <c r="PQ92" s="20"/>
      <c r="PR92" s="20"/>
      <c r="PS92" s="20"/>
      <c r="PT92" s="20"/>
      <c r="PU92" s="20"/>
      <c r="PV92" s="20"/>
      <c r="PW92" s="20"/>
      <c r="PX92" s="20"/>
      <c r="PY92" s="20"/>
      <c r="PZ92" s="20"/>
      <c r="QA92" s="20"/>
      <c r="QB92" s="20"/>
      <c r="QC92" s="20"/>
      <c r="QD92" s="20"/>
      <c r="QE92" s="20"/>
      <c r="QF92" s="20"/>
      <c r="QG92" s="20"/>
      <c r="QH92" s="20"/>
      <c r="QI92" s="20"/>
      <c r="QJ92" s="20"/>
      <c r="QK92" s="20"/>
      <c r="QL92" s="20"/>
      <c r="QM92" s="20"/>
      <c r="QN92" s="20"/>
      <c r="QO92" s="20"/>
      <c r="QP92" s="20"/>
      <c r="QQ92" s="20"/>
      <c r="QR92" s="20"/>
      <c r="QS92" s="20"/>
      <c r="QT92" s="20"/>
      <c r="QU92" s="20"/>
      <c r="QV92" s="20"/>
      <c r="QW92" s="20"/>
      <c r="QX92" s="20"/>
      <c r="QY92" s="20"/>
      <c r="QZ92" s="20"/>
      <c r="RA92" s="20"/>
      <c r="RB92" s="20"/>
      <c r="RC92" s="20"/>
      <c r="RD92" s="20"/>
      <c r="RE92" s="20"/>
      <c r="RF92" s="20"/>
      <c r="RG92" s="20"/>
      <c r="RH92" s="20"/>
      <c r="RI92" s="20"/>
      <c r="RJ92" s="20"/>
      <c r="RK92" s="20"/>
      <c r="RL92" s="20"/>
      <c r="RM92" s="20"/>
      <c r="RN92" s="20"/>
      <c r="RO92" s="20"/>
      <c r="RP92" s="20"/>
      <c r="RQ92" s="20"/>
      <c r="RR92" s="20"/>
      <c r="RS92" s="20"/>
      <c r="RT92" s="20"/>
      <c r="RU92" s="20"/>
      <c r="RV92" s="20"/>
      <c r="RW92" s="20"/>
      <c r="RX92" s="20"/>
      <c r="RY92" s="20"/>
      <c r="RZ92" s="20"/>
      <c r="SA92" s="20"/>
      <c r="SB92" s="20"/>
      <c r="SC92" s="20"/>
      <c r="SD92" s="20"/>
      <c r="SE92" s="20"/>
      <c r="SF92" s="20"/>
      <c r="SG92" s="20"/>
      <c r="SH92" s="20"/>
      <c r="SI92" s="20"/>
      <c r="SJ92" s="20"/>
      <c r="SK92" s="20"/>
      <c r="SL92" s="20"/>
      <c r="SM92" s="20"/>
      <c r="SN92" s="20"/>
      <c r="SO92" s="20"/>
      <c r="SP92" s="20"/>
      <c r="SQ92" s="20"/>
      <c r="SR92" s="20"/>
      <c r="SS92" s="20"/>
      <c r="ST92" s="20"/>
      <c r="SU92" s="20"/>
      <c r="SV92" s="20"/>
      <c r="SW92" s="20"/>
      <c r="SX92" s="20"/>
      <c r="SY92" s="20"/>
      <c r="SZ92" s="20"/>
      <c r="TA92" s="20"/>
      <c r="TB92" s="20"/>
      <c r="TC92" s="20"/>
      <c r="TD92" s="20"/>
      <c r="TE92" s="20"/>
      <c r="TF92" s="20"/>
      <c r="TG92" s="20"/>
      <c r="TH92" s="20"/>
      <c r="TI92" s="20"/>
      <c r="TJ92" s="20"/>
    </row>
    <row r="93" spans="1:530" s="17" customFormat="1" ht="25.5" customHeight="1" x14ac:dyDescent="0.25">
      <c r="A93" s="36" t="s">
        <v>422</v>
      </c>
      <c r="B93" s="37">
        <v>7321</v>
      </c>
      <c r="C93" s="37" t="str">
        <f>'дод 3'!B138</f>
        <v>0443</v>
      </c>
      <c r="D93" s="18" t="str">
        <f>'дод 3'!C138</f>
        <v>Будівництво освітніх установ та закладів</v>
      </c>
      <c r="E93" s="54">
        <v>0</v>
      </c>
      <c r="F93" s="54"/>
      <c r="G93" s="54"/>
      <c r="H93" s="54"/>
      <c r="I93" s="54"/>
      <c r="J93" s="54"/>
      <c r="K93" s="157"/>
      <c r="L93" s="54">
        <v>23632891.5</v>
      </c>
      <c r="M93" s="54">
        <v>23632891.5</v>
      </c>
      <c r="N93" s="54"/>
      <c r="O93" s="54"/>
      <c r="P93" s="54"/>
      <c r="Q93" s="54">
        <v>23632891.5</v>
      </c>
      <c r="R93" s="150">
        <v>15779386.130000001</v>
      </c>
      <c r="S93" s="150">
        <v>15779386.130000001</v>
      </c>
      <c r="T93" s="150"/>
      <c r="U93" s="150"/>
      <c r="V93" s="150"/>
      <c r="W93" s="150">
        <v>15779386.130000001</v>
      </c>
      <c r="X93" s="155">
        <f t="shared" si="45"/>
        <v>66.768749520133838</v>
      </c>
      <c r="Y93" s="150">
        <f t="shared" si="46"/>
        <v>15779386.130000001</v>
      </c>
      <c r="Z93" s="173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20"/>
      <c r="JL93" s="20"/>
      <c r="JM93" s="20"/>
      <c r="JN93" s="20"/>
      <c r="JO93" s="20"/>
      <c r="JP93" s="20"/>
      <c r="JQ93" s="20"/>
      <c r="JR93" s="20"/>
      <c r="JS93" s="20"/>
      <c r="JT93" s="20"/>
      <c r="JU93" s="20"/>
      <c r="JV93" s="20"/>
      <c r="JW93" s="20"/>
      <c r="JX93" s="20"/>
      <c r="JY93" s="20"/>
      <c r="JZ93" s="20"/>
      <c r="KA93" s="20"/>
      <c r="KB93" s="20"/>
      <c r="KC93" s="20"/>
      <c r="KD93" s="20"/>
      <c r="KE93" s="20"/>
      <c r="KF93" s="20"/>
      <c r="KG93" s="20"/>
      <c r="KH93" s="20"/>
      <c r="KI93" s="20"/>
      <c r="KJ93" s="20"/>
      <c r="KK93" s="20"/>
      <c r="KL93" s="20"/>
      <c r="KM93" s="20"/>
      <c r="KN93" s="20"/>
      <c r="KO93" s="20"/>
      <c r="KP93" s="20"/>
      <c r="KQ93" s="20"/>
      <c r="KR93" s="20"/>
      <c r="KS93" s="20"/>
      <c r="KT93" s="20"/>
      <c r="KU93" s="20"/>
      <c r="KV93" s="20"/>
      <c r="KW93" s="20"/>
      <c r="KX93" s="20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20"/>
      <c r="MJ93" s="20"/>
      <c r="MK93" s="20"/>
      <c r="ML93" s="20"/>
      <c r="MM93" s="20"/>
      <c r="MN93" s="20"/>
      <c r="MO93" s="20"/>
      <c r="MP93" s="20"/>
      <c r="MQ93" s="20"/>
      <c r="MR93" s="20"/>
      <c r="MS93" s="20"/>
      <c r="MT93" s="20"/>
      <c r="MU93" s="20"/>
      <c r="MV93" s="20"/>
      <c r="MW93" s="20"/>
      <c r="MX93" s="20"/>
      <c r="MY93" s="20"/>
      <c r="MZ93" s="20"/>
      <c r="NA93" s="20"/>
      <c r="NB93" s="20"/>
      <c r="NC93" s="20"/>
      <c r="ND93" s="20"/>
      <c r="NE93" s="20"/>
      <c r="NF93" s="20"/>
      <c r="NG93" s="20"/>
      <c r="NH93" s="20"/>
      <c r="NI93" s="20"/>
      <c r="NJ93" s="20"/>
      <c r="NK93" s="20"/>
      <c r="NL93" s="20"/>
      <c r="NM93" s="20"/>
      <c r="NN93" s="20"/>
      <c r="NO93" s="20"/>
      <c r="NP93" s="20"/>
      <c r="NQ93" s="20"/>
      <c r="NR93" s="20"/>
      <c r="NS93" s="20"/>
      <c r="NT93" s="20"/>
      <c r="NU93" s="20"/>
      <c r="NV93" s="20"/>
      <c r="NW93" s="20"/>
      <c r="NX93" s="20"/>
      <c r="NY93" s="20"/>
      <c r="NZ93" s="20"/>
      <c r="OA93" s="20"/>
      <c r="OB93" s="20"/>
      <c r="OC93" s="20"/>
      <c r="OD93" s="20"/>
      <c r="OE93" s="20"/>
      <c r="OF93" s="20"/>
      <c r="OG93" s="20"/>
      <c r="OH93" s="20"/>
      <c r="OI93" s="20"/>
      <c r="OJ93" s="20"/>
      <c r="OK93" s="20"/>
      <c r="OL93" s="20"/>
      <c r="OM93" s="20"/>
      <c r="ON93" s="20"/>
      <c r="OO93" s="20"/>
      <c r="OP93" s="20"/>
      <c r="OQ93" s="20"/>
      <c r="OR93" s="20"/>
      <c r="OS93" s="20"/>
      <c r="OT93" s="20"/>
      <c r="OU93" s="20"/>
      <c r="OV93" s="20"/>
      <c r="OW93" s="20"/>
      <c r="OX93" s="20"/>
      <c r="OY93" s="20"/>
      <c r="OZ93" s="20"/>
      <c r="PA93" s="20"/>
      <c r="PB93" s="20"/>
      <c r="PC93" s="20"/>
      <c r="PD93" s="20"/>
      <c r="PE93" s="20"/>
      <c r="PF93" s="20"/>
      <c r="PG93" s="20"/>
      <c r="PH93" s="20"/>
      <c r="PI93" s="20"/>
      <c r="PJ93" s="20"/>
      <c r="PK93" s="20"/>
      <c r="PL93" s="20"/>
      <c r="PM93" s="20"/>
      <c r="PN93" s="20"/>
      <c r="PO93" s="20"/>
      <c r="PP93" s="20"/>
      <c r="PQ93" s="20"/>
      <c r="PR93" s="20"/>
      <c r="PS93" s="20"/>
      <c r="PT93" s="20"/>
      <c r="PU93" s="20"/>
      <c r="PV93" s="20"/>
      <c r="PW93" s="20"/>
      <c r="PX93" s="20"/>
      <c r="PY93" s="20"/>
      <c r="PZ93" s="20"/>
      <c r="QA93" s="20"/>
      <c r="QB93" s="20"/>
      <c r="QC93" s="20"/>
      <c r="QD93" s="20"/>
      <c r="QE93" s="20"/>
      <c r="QF93" s="20"/>
      <c r="QG93" s="20"/>
      <c r="QH93" s="20"/>
      <c r="QI93" s="20"/>
      <c r="QJ93" s="20"/>
      <c r="QK93" s="20"/>
      <c r="QL93" s="20"/>
      <c r="QM93" s="20"/>
      <c r="QN93" s="20"/>
      <c r="QO93" s="20"/>
      <c r="QP93" s="20"/>
      <c r="QQ93" s="20"/>
      <c r="QR93" s="20"/>
      <c r="QS93" s="20"/>
      <c r="QT93" s="20"/>
      <c r="QU93" s="20"/>
      <c r="QV93" s="20"/>
      <c r="QW93" s="20"/>
      <c r="QX93" s="20"/>
      <c r="QY93" s="20"/>
      <c r="QZ93" s="20"/>
      <c r="RA93" s="20"/>
      <c r="RB93" s="20"/>
      <c r="RC93" s="20"/>
      <c r="RD93" s="20"/>
      <c r="RE93" s="20"/>
      <c r="RF93" s="20"/>
      <c r="RG93" s="20"/>
      <c r="RH93" s="20"/>
      <c r="RI93" s="20"/>
      <c r="RJ93" s="20"/>
      <c r="RK93" s="20"/>
      <c r="RL93" s="20"/>
      <c r="RM93" s="20"/>
      <c r="RN93" s="20"/>
      <c r="RO93" s="20"/>
      <c r="RP93" s="20"/>
      <c r="RQ93" s="20"/>
      <c r="RR93" s="20"/>
      <c r="RS93" s="20"/>
      <c r="RT93" s="20"/>
      <c r="RU93" s="20"/>
      <c r="RV93" s="20"/>
      <c r="RW93" s="20"/>
      <c r="RX93" s="20"/>
      <c r="RY93" s="20"/>
      <c r="RZ93" s="20"/>
      <c r="SA93" s="20"/>
      <c r="SB93" s="20"/>
      <c r="SC93" s="20"/>
      <c r="SD93" s="20"/>
      <c r="SE93" s="20"/>
      <c r="SF93" s="20"/>
      <c r="SG93" s="20"/>
      <c r="SH93" s="20"/>
      <c r="SI93" s="20"/>
      <c r="SJ93" s="20"/>
      <c r="SK93" s="20"/>
      <c r="SL93" s="20"/>
      <c r="SM93" s="20"/>
      <c r="SN93" s="20"/>
      <c r="SO93" s="20"/>
      <c r="SP93" s="20"/>
      <c r="SQ93" s="20"/>
      <c r="SR93" s="20"/>
      <c r="SS93" s="20"/>
      <c r="ST93" s="20"/>
      <c r="SU93" s="20"/>
      <c r="SV93" s="20"/>
      <c r="SW93" s="20"/>
      <c r="SX93" s="20"/>
      <c r="SY93" s="20"/>
      <c r="SZ93" s="20"/>
      <c r="TA93" s="20"/>
      <c r="TB93" s="20"/>
      <c r="TC93" s="20"/>
      <c r="TD93" s="20"/>
      <c r="TE93" s="20"/>
      <c r="TF93" s="20"/>
      <c r="TG93" s="20"/>
      <c r="TH93" s="20"/>
      <c r="TI93" s="20"/>
      <c r="TJ93" s="20"/>
    </row>
    <row r="94" spans="1:530" s="17" customFormat="1" ht="48" customHeight="1" x14ac:dyDescent="0.25">
      <c r="A94" s="36" t="s">
        <v>405</v>
      </c>
      <c r="B94" s="37">
        <v>7363</v>
      </c>
      <c r="C94" s="76" t="s">
        <v>89</v>
      </c>
      <c r="D94" s="18" t="s">
        <v>444</v>
      </c>
      <c r="E94" s="54">
        <v>0</v>
      </c>
      <c r="F94" s="54"/>
      <c r="G94" s="54"/>
      <c r="H94" s="54"/>
      <c r="I94" s="54"/>
      <c r="J94" s="54"/>
      <c r="K94" s="157"/>
      <c r="L94" s="54">
        <v>11766760.91</v>
      </c>
      <c r="M94" s="54">
        <v>11766760.91</v>
      </c>
      <c r="N94" s="54"/>
      <c r="O94" s="54"/>
      <c r="P94" s="54"/>
      <c r="Q94" s="54">
        <v>11766760.91</v>
      </c>
      <c r="R94" s="150">
        <v>1952525.6780000001</v>
      </c>
      <c r="S94" s="150">
        <v>1952525.68</v>
      </c>
      <c r="T94" s="150"/>
      <c r="U94" s="150"/>
      <c r="V94" s="150"/>
      <c r="W94" s="150">
        <v>1952525.68</v>
      </c>
      <c r="X94" s="155">
        <f t="shared" si="45"/>
        <v>16.593569742210391</v>
      </c>
      <c r="Y94" s="150">
        <f t="shared" si="46"/>
        <v>1952525.6780000001</v>
      </c>
      <c r="Z94" s="173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  <c r="KB94" s="20"/>
      <c r="KC94" s="20"/>
      <c r="KD94" s="20"/>
      <c r="KE94" s="20"/>
      <c r="KF94" s="20"/>
      <c r="KG94" s="20"/>
      <c r="KH94" s="20"/>
      <c r="KI94" s="20"/>
      <c r="KJ94" s="20"/>
      <c r="KK94" s="20"/>
      <c r="KL94" s="20"/>
      <c r="KM94" s="20"/>
      <c r="KN94" s="20"/>
      <c r="KO94" s="20"/>
      <c r="KP94" s="20"/>
      <c r="KQ94" s="20"/>
      <c r="KR94" s="20"/>
      <c r="KS94" s="20"/>
      <c r="KT94" s="20"/>
      <c r="KU94" s="20"/>
      <c r="KV94" s="20"/>
      <c r="KW94" s="20"/>
      <c r="KX94" s="20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20"/>
      <c r="MJ94" s="20"/>
      <c r="MK94" s="20"/>
      <c r="ML94" s="20"/>
      <c r="MM94" s="20"/>
      <c r="MN94" s="20"/>
      <c r="MO94" s="20"/>
      <c r="MP94" s="20"/>
      <c r="MQ94" s="20"/>
      <c r="MR94" s="20"/>
      <c r="MS94" s="20"/>
      <c r="MT94" s="20"/>
      <c r="MU94" s="20"/>
      <c r="MV94" s="20"/>
      <c r="MW94" s="20"/>
      <c r="MX94" s="20"/>
      <c r="MY94" s="20"/>
      <c r="MZ94" s="20"/>
      <c r="NA94" s="20"/>
      <c r="NB94" s="20"/>
      <c r="NC94" s="20"/>
      <c r="ND94" s="20"/>
      <c r="NE94" s="20"/>
      <c r="NF94" s="20"/>
      <c r="NG94" s="20"/>
      <c r="NH94" s="20"/>
      <c r="NI94" s="20"/>
      <c r="NJ94" s="20"/>
      <c r="NK94" s="20"/>
      <c r="NL94" s="20"/>
      <c r="NM94" s="20"/>
      <c r="NN94" s="20"/>
      <c r="NO94" s="20"/>
      <c r="NP94" s="20"/>
      <c r="NQ94" s="20"/>
      <c r="NR94" s="20"/>
      <c r="NS94" s="20"/>
      <c r="NT94" s="20"/>
      <c r="NU94" s="20"/>
      <c r="NV94" s="20"/>
      <c r="NW94" s="20"/>
      <c r="NX94" s="20"/>
      <c r="NY94" s="20"/>
      <c r="NZ94" s="20"/>
      <c r="OA94" s="20"/>
      <c r="OB94" s="20"/>
      <c r="OC94" s="20"/>
      <c r="OD94" s="20"/>
      <c r="OE94" s="20"/>
      <c r="OF94" s="20"/>
      <c r="OG94" s="20"/>
      <c r="OH94" s="20"/>
      <c r="OI94" s="20"/>
      <c r="OJ94" s="20"/>
      <c r="OK94" s="20"/>
      <c r="OL94" s="20"/>
      <c r="OM94" s="20"/>
      <c r="ON94" s="20"/>
      <c r="OO94" s="20"/>
      <c r="OP94" s="20"/>
      <c r="OQ94" s="20"/>
      <c r="OR94" s="20"/>
      <c r="OS94" s="20"/>
      <c r="OT94" s="20"/>
      <c r="OU94" s="20"/>
      <c r="OV94" s="20"/>
      <c r="OW94" s="20"/>
      <c r="OX94" s="20"/>
      <c r="OY94" s="20"/>
      <c r="OZ94" s="20"/>
      <c r="PA94" s="20"/>
      <c r="PB94" s="20"/>
      <c r="PC94" s="20"/>
      <c r="PD94" s="20"/>
      <c r="PE94" s="20"/>
      <c r="PF94" s="20"/>
      <c r="PG94" s="20"/>
      <c r="PH94" s="20"/>
      <c r="PI94" s="20"/>
      <c r="PJ94" s="20"/>
      <c r="PK94" s="20"/>
      <c r="PL94" s="20"/>
      <c r="PM94" s="20"/>
      <c r="PN94" s="20"/>
      <c r="PO94" s="20"/>
      <c r="PP94" s="20"/>
      <c r="PQ94" s="20"/>
      <c r="PR94" s="20"/>
      <c r="PS94" s="20"/>
      <c r="PT94" s="20"/>
      <c r="PU94" s="20"/>
      <c r="PV94" s="20"/>
      <c r="PW94" s="20"/>
      <c r="PX94" s="20"/>
      <c r="PY94" s="20"/>
      <c r="PZ94" s="20"/>
      <c r="QA94" s="20"/>
      <c r="QB94" s="20"/>
      <c r="QC94" s="20"/>
      <c r="QD94" s="20"/>
      <c r="QE94" s="20"/>
      <c r="QF94" s="20"/>
      <c r="QG94" s="20"/>
      <c r="QH94" s="20"/>
      <c r="QI94" s="20"/>
      <c r="QJ94" s="20"/>
      <c r="QK94" s="20"/>
      <c r="QL94" s="20"/>
      <c r="QM94" s="20"/>
      <c r="QN94" s="20"/>
      <c r="QO94" s="20"/>
      <c r="QP94" s="20"/>
      <c r="QQ94" s="20"/>
      <c r="QR94" s="20"/>
      <c r="QS94" s="20"/>
      <c r="QT94" s="20"/>
      <c r="QU94" s="20"/>
      <c r="QV94" s="20"/>
      <c r="QW94" s="20"/>
      <c r="QX94" s="20"/>
      <c r="QY94" s="20"/>
      <c r="QZ94" s="20"/>
      <c r="RA94" s="20"/>
      <c r="RB94" s="20"/>
      <c r="RC94" s="20"/>
      <c r="RD94" s="20"/>
      <c r="RE94" s="20"/>
      <c r="RF94" s="20"/>
      <c r="RG94" s="20"/>
      <c r="RH94" s="20"/>
      <c r="RI94" s="20"/>
      <c r="RJ94" s="20"/>
      <c r="RK94" s="20"/>
      <c r="RL94" s="20"/>
      <c r="RM94" s="20"/>
      <c r="RN94" s="20"/>
      <c r="RO94" s="20"/>
      <c r="RP94" s="20"/>
      <c r="RQ94" s="20"/>
      <c r="RR94" s="20"/>
      <c r="RS94" s="20"/>
      <c r="RT94" s="20"/>
      <c r="RU94" s="20"/>
      <c r="RV94" s="20"/>
      <c r="RW94" s="20"/>
      <c r="RX94" s="20"/>
      <c r="RY94" s="20"/>
      <c r="RZ94" s="20"/>
      <c r="SA94" s="20"/>
      <c r="SB94" s="20"/>
      <c r="SC94" s="20"/>
      <c r="SD94" s="20"/>
      <c r="SE94" s="20"/>
      <c r="SF94" s="20"/>
      <c r="SG94" s="20"/>
      <c r="SH94" s="20"/>
      <c r="SI94" s="20"/>
      <c r="SJ94" s="20"/>
      <c r="SK94" s="20"/>
      <c r="SL94" s="20"/>
      <c r="SM94" s="20"/>
      <c r="SN94" s="20"/>
      <c r="SO94" s="20"/>
      <c r="SP94" s="20"/>
      <c r="SQ94" s="20"/>
      <c r="SR94" s="20"/>
      <c r="SS94" s="20"/>
      <c r="ST94" s="20"/>
      <c r="SU94" s="20"/>
      <c r="SV94" s="20"/>
      <c r="SW94" s="20"/>
      <c r="SX94" s="20"/>
      <c r="SY94" s="20"/>
      <c r="SZ94" s="20"/>
      <c r="TA94" s="20"/>
      <c r="TB94" s="20"/>
      <c r="TC94" s="20"/>
      <c r="TD94" s="20"/>
      <c r="TE94" s="20"/>
      <c r="TF94" s="20"/>
      <c r="TG94" s="20"/>
      <c r="TH94" s="20"/>
      <c r="TI94" s="20"/>
      <c r="TJ94" s="20"/>
    </row>
    <row r="95" spans="1:530" s="21" customFormat="1" ht="45" x14ac:dyDescent="0.25">
      <c r="A95" s="110"/>
      <c r="B95" s="111"/>
      <c r="C95" s="111"/>
      <c r="D95" s="108" t="s">
        <v>433</v>
      </c>
      <c r="E95" s="109">
        <v>0</v>
      </c>
      <c r="F95" s="109"/>
      <c r="G95" s="109"/>
      <c r="H95" s="109"/>
      <c r="I95" s="109"/>
      <c r="J95" s="109"/>
      <c r="K95" s="157"/>
      <c r="L95" s="109">
        <v>10496496.550000001</v>
      </c>
      <c r="M95" s="109">
        <v>10496496.550000001</v>
      </c>
      <c r="N95" s="109"/>
      <c r="O95" s="109"/>
      <c r="P95" s="109"/>
      <c r="Q95" s="109">
        <v>10496496.550000001</v>
      </c>
      <c r="R95" s="151">
        <v>1386455.55</v>
      </c>
      <c r="S95" s="151">
        <v>1386455.55</v>
      </c>
      <c r="T95" s="151"/>
      <c r="U95" s="151"/>
      <c r="V95" s="151"/>
      <c r="W95" s="151">
        <v>1386455.55</v>
      </c>
      <c r="X95" s="155">
        <f t="shared" si="45"/>
        <v>13.20874582672063</v>
      </c>
      <c r="Y95" s="150">
        <f t="shared" si="46"/>
        <v>1386455.55</v>
      </c>
      <c r="Z95" s="173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</row>
    <row r="96" spans="1:530" s="17" customFormat="1" ht="21" customHeight="1" x14ac:dyDescent="0.25">
      <c r="A96" s="36" t="s">
        <v>184</v>
      </c>
      <c r="B96" s="37" t="str">
        <f>'дод 3'!A161</f>
        <v>7640</v>
      </c>
      <c r="C96" s="37" t="str">
        <f>'дод 3'!B161</f>
        <v>0470</v>
      </c>
      <c r="D96" s="18" t="s">
        <v>493</v>
      </c>
      <c r="E96" s="54">
        <v>507300.8</v>
      </c>
      <c r="F96" s="54"/>
      <c r="G96" s="54"/>
      <c r="H96" s="54">
        <v>232360</v>
      </c>
      <c r="I96" s="54"/>
      <c r="J96" s="54"/>
      <c r="K96" s="157">
        <f t="shared" si="44"/>
        <v>45.803199994953687</v>
      </c>
      <c r="L96" s="54">
        <v>3174749.2</v>
      </c>
      <c r="M96" s="54">
        <v>3174749.2</v>
      </c>
      <c r="N96" s="54"/>
      <c r="O96" s="54"/>
      <c r="P96" s="54"/>
      <c r="Q96" s="54">
        <v>3174749.2</v>
      </c>
      <c r="R96" s="150">
        <v>1970343.29</v>
      </c>
      <c r="S96" s="150">
        <v>1970343.29</v>
      </c>
      <c r="T96" s="150"/>
      <c r="U96" s="150"/>
      <c r="V96" s="150"/>
      <c r="W96" s="150">
        <v>1970343.29</v>
      </c>
      <c r="X96" s="155">
        <f t="shared" si="45"/>
        <v>62.062958863018217</v>
      </c>
      <c r="Y96" s="150">
        <f t="shared" si="46"/>
        <v>2202703.29</v>
      </c>
      <c r="Z96" s="173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  <c r="KB96" s="20"/>
      <c r="KC96" s="20"/>
      <c r="KD96" s="20"/>
      <c r="KE96" s="20"/>
      <c r="KF96" s="20"/>
      <c r="KG96" s="20"/>
      <c r="KH96" s="20"/>
      <c r="KI96" s="20"/>
      <c r="KJ96" s="20"/>
      <c r="KK96" s="20"/>
      <c r="KL96" s="20"/>
      <c r="KM96" s="20"/>
      <c r="KN96" s="20"/>
      <c r="KO96" s="20"/>
      <c r="KP96" s="20"/>
      <c r="KQ96" s="20"/>
      <c r="KR96" s="20"/>
      <c r="KS96" s="20"/>
      <c r="KT96" s="20"/>
      <c r="KU96" s="20"/>
      <c r="KV96" s="20"/>
      <c r="KW96" s="20"/>
      <c r="KX96" s="20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20"/>
      <c r="MJ96" s="20"/>
      <c r="MK96" s="20"/>
      <c r="ML96" s="20"/>
      <c r="MM96" s="20"/>
      <c r="MN96" s="20"/>
      <c r="MO96" s="20"/>
      <c r="MP96" s="20"/>
      <c r="MQ96" s="20"/>
      <c r="MR96" s="20"/>
      <c r="MS96" s="20"/>
      <c r="MT96" s="20"/>
      <c r="MU96" s="20"/>
      <c r="MV96" s="20"/>
      <c r="MW96" s="20"/>
      <c r="MX96" s="20"/>
      <c r="MY96" s="20"/>
      <c r="MZ96" s="20"/>
      <c r="NA96" s="20"/>
      <c r="NB96" s="20"/>
      <c r="NC96" s="20"/>
      <c r="ND96" s="20"/>
      <c r="NE96" s="20"/>
      <c r="NF96" s="20"/>
      <c r="NG96" s="20"/>
      <c r="NH96" s="20"/>
      <c r="NI96" s="20"/>
      <c r="NJ96" s="20"/>
      <c r="NK96" s="20"/>
      <c r="NL96" s="20"/>
      <c r="NM96" s="20"/>
      <c r="NN96" s="20"/>
      <c r="NO96" s="20"/>
      <c r="NP96" s="20"/>
      <c r="NQ96" s="20"/>
      <c r="NR96" s="20"/>
      <c r="NS96" s="20"/>
      <c r="NT96" s="20"/>
      <c r="NU96" s="20"/>
      <c r="NV96" s="20"/>
      <c r="NW96" s="20"/>
      <c r="NX96" s="20"/>
      <c r="NY96" s="20"/>
      <c r="NZ96" s="20"/>
      <c r="OA96" s="20"/>
      <c r="OB96" s="20"/>
      <c r="OC96" s="20"/>
      <c r="OD96" s="20"/>
      <c r="OE96" s="20"/>
      <c r="OF96" s="20"/>
      <c r="OG96" s="20"/>
      <c r="OH96" s="20"/>
      <c r="OI96" s="20"/>
      <c r="OJ96" s="20"/>
      <c r="OK96" s="20"/>
      <c r="OL96" s="20"/>
      <c r="OM96" s="20"/>
      <c r="ON96" s="20"/>
      <c r="OO96" s="20"/>
      <c r="OP96" s="20"/>
      <c r="OQ96" s="20"/>
      <c r="OR96" s="20"/>
      <c r="OS96" s="20"/>
      <c r="OT96" s="20"/>
      <c r="OU96" s="20"/>
      <c r="OV96" s="20"/>
      <c r="OW96" s="20"/>
      <c r="OX96" s="20"/>
      <c r="OY96" s="20"/>
      <c r="OZ96" s="20"/>
      <c r="PA96" s="20"/>
      <c r="PB96" s="20"/>
      <c r="PC96" s="20"/>
      <c r="PD96" s="20"/>
      <c r="PE96" s="20"/>
      <c r="PF96" s="20"/>
      <c r="PG96" s="20"/>
      <c r="PH96" s="20"/>
      <c r="PI96" s="20"/>
      <c r="PJ96" s="20"/>
      <c r="PK96" s="20"/>
      <c r="PL96" s="20"/>
      <c r="PM96" s="20"/>
      <c r="PN96" s="20"/>
      <c r="PO96" s="20"/>
      <c r="PP96" s="20"/>
      <c r="PQ96" s="20"/>
      <c r="PR96" s="20"/>
      <c r="PS96" s="20"/>
      <c r="PT96" s="20"/>
      <c r="PU96" s="20"/>
      <c r="PV96" s="20"/>
      <c r="PW96" s="20"/>
      <c r="PX96" s="20"/>
      <c r="PY96" s="20"/>
      <c r="PZ96" s="20"/>
      <c r="QA96" s="20"/>
      <c r="QB96" s="20"/>
      <c r="QC96" s="20"/>
      <c r="QD96" s="20"/>
      <c r="QE96" s="20"/>
      <c r="QF96" s="20"/>
      <c r="QG96" s="20"/>
      <c r="QH96" s="20"/>
      <c r="QI96" s="20"/>
      <c r="QJ96" s="20"/>
      <c r="QK96" s="20"/>
      <c r="QL96" s="20"/>
      <c r="QM96" s="20"/>
      <c r="QN96" s="20"/>
      <c r="QO96" s="20"/>
      <c r="QP96" s="20"/>
      <c r="QQ96" s="20"/>
      <c r="QR96" s="20"/>
      <c r="QS96" s="20"/>
      <c r="QT96" s="20"/>
      <c r="QU96" s="20"/>
      <c r="QV96" s="20"/>
      <c r="QW96" s="20"/>
      <c r="QX96" s="20"/>
      <c r="QY96" s="20"/>
      <c r="QZ96" s="20"/>
      <c r="RA96" s="20"/>
      <c r="RB96" s="20"/>
      <c r="RC96" s="20"/>
      <c r="RD96" s="20"/>
      <c r="RE96" s="20"/>
      <c r="RF96" s="20"/>
      <c r="RG96" s="20"/>
      <c r="RH96" s="20"/>
      <c r="RI96" s="20"/>
      <c r="RJ96" s="20"/>
      <c r="RK96" s="20"/>
      <c r="RL96" s="20"/>
      <c r="RM96" s="20"/>
      <c r="RN96" s="20"/>
      <c r="RO96" s="20"/>
      <c r="RP96" s="20"/>
      <c r="RQ96" s="20"/>
      <c r="RR96" s="20"/>
      <c r="RS96" s="20"/>
      <c r="RT96" s="20"/>
      <c r="RU96" s="20"/>
      <c r="RV96" s="20"/>
      <c r="RW96" s="20"/>
      <c r="RX96" s="20"/>
      <c r="RY96" s="20"/>
      <c r="RZ96" s="20"/>
      <c r="SA96" s="20"/>
      <c r="SB96" s="20"/>
      <c r="SC96" s="20"/>
      <c r="SD96" s="20"/>
      <c r="SE96" s="20"/>
      <c r="SF96" s="20"/>
      <c r="SG96" s="20"/>
      <c r="SH96" s="20"/>
      <c r="SI96" s="20"/>
      <c r="SJ96" s="20"/>
      <c r="SK96" s="20"/>
      <c r="SL96" s="20"/>
      <c r="SM96" s="20"/>
      <c r="SN96" s="20"/>
      <c r="SO96" s="20"/>
      <c r="SP96" s="20"/>
      <c r="SQ96" s="20"/>
      <c r="SR96" s="20"/>
      <c r="SS96" s="20"/>
      <c r="ST96" s="20"/>
      <c r="SU96" s="20"/>
      <c r="SV96" s="20"/>
      <c r="SW96" s="20"/>
      <c r="SX96" s="20"/>
      <c r="SY96" s="20"/>
      <c r="SZ96" s="20"/>
      <c r="TA96" s="20"/>
      <c r="TB96" s="20"/>
      <c r="TC96" s="20"/>
      <c r="TD96" s="20"/>
      <c r="TE96" s="20"/>
      <c r="TF96" s="20"/>
      <c r="TG96" s="20"/>
      <c r="TH96" s="20"/>
      <c r="TI96" s="20"/>
      <c r="TJ96" s="20"/>
    </row>
    <row r="97" spans="1:530" s="17" customFormat="1" ht="20.25" customHeight="1" x14ac:dyDescent="0.25">
      <c r="A97" s="36" t="s">
        <v>185</v>
      </c>
      <c r="B97" s="37" t="str">
        <f>'дод 3'!A182</f>
        <v>8340</v>
      </c>
      <c r="C97" s="37" t="str">
        <f>'дод 3'!B182</f>
        <v>0540</v>
      </c>
      <c r="D97" s="18" t="str">
        <f>'дод 3'!C182</f>
        <v>Природоохоронні заходи за рахунок цільових фондів</v>
      </c>
      <c r="E97" s="54">
        <v>0</v>
      </c>
      <c r="F97" s="54"/>
      <c r="G97" s="54"/>
      <c r="H97" s="54"/>
      <c r="I97" s="54"/>
      <c r="J97" s="54"/>
      <c r="K97" s="157"/>
      <c r="L97" s="54">
        <v>400000</v>
      </c>
      <c r="M97" s="54"/>
      <c r="N97" s="54">
        <v>316000</v>
      </c>
      <c r="O97" s="54"/>
      <c r="P97" s="54"/>
      <c r="Q97" s="54">
        <v>84000</v>
      </c>
      <c r="R97" s="150">
        <v>287941.99</v>
      </c>
      <c r="S97" s="150"/>
      <c r="T97" s="150">
        <v>203941.99</v>
      </c>
      <c r="U97" s="150"/>
      <c r="V97" s="150"/>
      <c r="W97" s="150">
        <v>84000</v>
      </c>
      <c r="X97" s="155">
        <f t="shared" si="45"/>
        <v>71.985497499999994</v>
      </c>
      <c r="Y97" s="150">
        <f t="shared" si="46"/>
        <v>287941.99</v>
      </c>
      <c r="Z97" s="173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  <c r="KB97" s="20"/>
      <c r="KC97" s="20"/>
      <c r="KD97" s="20"/>
      <c r="KE97" s="20"/>
      <c r="KF97" s="20"/>
      <c r="KG97" s="20"/>
      <c r="KH97" s="20"/>
      <c r="KI97" s="20"/>
      <c r="KJ97" s="20"/>
      <c r="KK97" s="20"/>
      <c r="KL97" s="20"/>
      <c r="KM97" s="20"/>
      <c r="KN97" s="20"/>
      <c r="KO97" s="20"/>
      <c r="KP97" s="20"/>
      <c r="KQ97" s="20"/>
      <c r="KR97" s="20"/>
      <c r="KS97" s="20"/>
      <c r="KT97" s="20"/>
      <c r="KU97" s="20"/>
      <c r="KV97" s="20"/>
      <c r="KW97" s="20"/>
      <c r="KX97" s="20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20"/>
      <c r="MJ97" s="20"/>
      <c r="MK97" s="20"/>
      <c r="ML97" s="20"/>
      <c r="MM97" s="20"/>
      <c r="MN97" s="20"/>
      <c r="MO97" s="20"/>
      <c r="MP97" s="20"/>
      <c r="MQ97" s="20"/>
      <c r="MR97" s="20"/>
      <c r="MS97" s="20"/>
      <c r="MT97" s="20"/>
      <c r="MU97" s="20"/>
      <c r="MV97" s="20"/>
      <c r="MW97" s="20"/>
      <c r="MX97" s="20"/>
      <c r="MY97" s="20"/>
      <c r="MZ97" s="20"/>
      <c r="NA97" s="20"/>
      <c r="NB97" s="20"/>
      <c r="NC97" s="20"/>
      <c r="ND97" s="20"/>
      <c r="NE97" s="20"/>
      <c r="NF97" s="20"/>
      <c r="NG97" s="20"/>
      <c r="NH97" s="20"/>
      <c r="NI97" s="20"/>
      <c r="NJ97" s="20"/>
      <c r="NK97" s="20"/>
      <c r="NL97" s="20"/>
      <c r="NM97" s="20"/>
      <c r="NN97" s="20"/>
      <c r="NO97" s="20"/>
      <c r="NP97" s="20"/>
      <c r="NQ97" s="20"/>
      <c r="NR97" s="20"/>
      <c r="NS97" s="20"/>
      <c r="NT97" s="20"/>
      <c r="NU97" s="20"/>
      <c r="NV97" s="20"/>
      <c r="NW97" s="20"/>
      <c r="NX97" s="20"/>
      <c r="NY97" s="20"/>
      <c r="NZ97" s="20"/>
      <c r="OA97" s="20"/>
      <c r="OB97" s="20"/>
      <c r="OC97" s="20"/>
      <c r="OD97" s="20"/>
      <c r="OE97" s="20"/>
      <c r="OF97" s="20"/>
      <c r="OG97" s="20"/>
      <c r="OH97" s="20"/>
      <c r="OI97" s="20"/>
      <c r="OJ97" s="20"/>
      <c r="OK97" s="20"/>
      <c r="OL97" s="20"/>
      <c r="OM97" s="20"/>
      <c r="ON97" s="20"/>
      <c r="OO97" s="20"/>
      <c r="OP97" s="20"/>
      <c r="OQ97" s="20"/>
      <c r="OR97" s="20"/>
      <c r="OS97" s="20"/>
      <c r="OT97" s="20"/>
      <c r="OU97" s="20"/>
      <c r="OV97" s="20"/>
      <c r="OW97" s="20"/>
      <c r="OX97" s="20"/>
      <c r="OY97" s="20"/>
      <c r="OZ97" s="20"/>
      <c r="PA97" s="20"/>
      <c r="PB97" s="20"/>
      <c r="PC97" s="20"/>
      <c r="PD97" s="20"/>
      <c r="PE97" s="20"/>
      <c r="PF97" s="20"/>
      <c r="PG97" s="20"/>
      <c r="PH97" s="20"/>
      <c r="PI97" s="20"/>
      <c r="PJ97" s="20"/>
      <c r="PK97" s="20"/>
      <c r="PL97" s="20"/>
      <c r="PM97" s="20"/>
      <c r="PN97" s="20"/>
      <c r="PO97" s="20"/>
      <c r="PP97" s="20"/>
      <c r="PQ97" s="20"/>
      <c r="PR97" s="20"/>
      <c r="PS97" s="20"/>
      <c r="PT97" s="20"/>
      <c r="PU97" s="20"/>
      <c r="PV97" s="20"/>
      <c r="PW97" s="20"/>
      <c r="PX97" s="20"/>
      <c r="PY97" s="20"/>
      <c r="PZ97" s="20"/>
      <c r="QA97" s="20"/>
      <c r="QB97" s="20"/>
      <c r="QC97" s="20"/>
      <c r="QD97" s="20"/>
      <c r="QE97" s="20"/>
      <c r="QF97" s="20"/>
      <c r="QG97" s="20"/>
      <c r="QH97" s="20"/>
      <c r="QI97" s="20"/>
      <c r="QJ97" s="20"/>
      <c r="QK97" s="20"/>
      <c r="QL97" s="20"/>
      <c r="QM97" s="20"/>
      <c r="QN97" s="20"/>
      <c r="QO97" s="20"/>
      <c r="QP97" s="20"/>
      <c r="QQ97" s="20"/>
      <c r="QR97" s="20"/>
      <c r="QS97" s="20"/>
      <c r="QT97" s="20"/>
      <c r="QU97" s="20"/>
      <c r="QV97" s="20"/>
      <c r="QW97" s="20"/>
      <c r="QX97" s="20"/>
      <c r="QY97" s="20"/>
      <c r="QZ97" s="20"/>
      <c r="RA97" s="20"/>
      <c r="RB97" s="20"/>
      <c r="RC97" s="20"/>
      <c r="RD97" s="20"/>
      <c r="RE97" s="20"/>
      <c r="RF97" s="20"/>
      <c r="RG97" s="20"/>
      <c r="RH97" s="20"/>
      <c r="RI97" s="20"/>
      <c r="RJ97" s="20"/>
      <c r="RK97" s="20"/>
      <c r="RL97" s="20"/>
      <c r="RM97" s="20"/>
      <c r="RN97" s="20"/>
      <c r="RO97" s="20"/>
      <c r="RP97" s="20"/>
      <c r="RQ97" s="20"/>
      <c r="RR97" s="20"/>
      <c r="RS97" s="20"/>
      <c r="RT97" s="20"/>
      <c r="RU97" s="20"/>
      <c r="RV97" s="20"/>
      <c r="RW97" s="20"/>
      <c r="RX97" s="20"/>
      <c r="RY97" s="20"/>
      <c r="RZ97" s="20"/>
      <c r="SA97" s="20"/>
      <c r="SB97" s="20"/>
      <c r="SC97" s="20"/>
      <c r="SD97" s="20"/>
      <c r="SE97" s="20"/>
      <c r="SF97" s="20"/>
      <c r="SG97" s="20"/>
      <c r="SH97" s="20"/>
      <c r="SI97" s="20"/>
      <c r="SJ97" s="20"/>
      <c r="SK97" s="20"/>
      <c r="SL97" s="20"/>
      <c r="SM97" s="20"/>
      <c r="SN97" s="20"/>
      <c r="SO97" s="20"/>
      <c r="SP97" s="20"/>
      <c r="SQ97" s="20"/>
      <c r="SR97" s="20"/>
      <c r="SS97" s="20"/>
      <c r="ST97" s="20"/>
      <c r="SU97" s="20"/>
      <c r="SV97" s="20"/>
      <c r="SW97" s="20"/>
      <c r="SX97" s="20"/>
      <c r="SY97" s="20"/>
      <c r="SZ97" s="20"/>
      <c r="TA97" s="20"/>
      <c r="TB97" s="20"/>
      <c r="TC97" s="20"/>
      <c r="TD97" s="20"/>
      <c r="TE97" s="20"/>
      <c r="TF97" s="20"/>
      <c r="TG97" s="20"/>
      <c r="TH97" s="20"/>
      <c r="TI97" s="20"/>
      <c r="TJ97" s="20"/>
    </row>
    <row r="98" spans="1:530" s="17" customFormat="1" ht="46.5" customHeight="1" x14ac:dyDescent="0.25">
      <c r="A98" s="36" t="s">
        <v>486</v>
      </c>
      <c r="B98" s="37">
        <v>9310</v>
      </c>
      <c r="C98" s="36" t="s">
        <v>49</v>
      </c>
      <c r="D98" s="18" t="s">
        <v>491</v>
      </c>
      <c r="E98" s="54">
        <v>10138184</v>
      </c>
      <c r="F98" s="54"/>
      <c r="G98" s="54"/>
      <c r="H98" s="54">
        <v>1019250</v>
      </c>
      <c r="I98" s="54"/>
      <c r="J98" s="54"/>
      <c r="K98" s="157">
        <f t="shared" si="44"/>
        <v>10.053575669962195</v>
      </c>
      <c r="L98" s="54">
        <v>0</v>
      </c>
      <c r="M98" s="54"/>
      <c r="N98" s="54"/>
      <c r="O98" s="54"/>
      <c r="P98" s="54"/>
      <c r="Q98" s="54"/>
      <c r="R98" s="150"/>
      <c r="S98" s="150"/>
      <c r="T98" s="150"/>
      <c r="U98" s="150"/>
      <c r="V98" s="150"/>
      <c r="W98" s="150"/>
      <c r="X98" s="155"/>
      <c r="Y98" s="150">
        <f t="shared" si="46"/>
        <v>1019250</v>
      </c>
      <c r="Z98" s="173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20"/>
      <c r="JL98" s="20"/>
      <c r="JM98" s="20"/>
      <c r="JN98" s="20"/>
      <c r="JO98" s="20"/>
      <c r="JP98" s="20"/>
      <c r="JQ98" s="20"/>
      <c r="JR98" s="20"/>
      <c r="JS98" s="20"/>
      <c r="JT98" s="20"/>
      <c r="JU98" s="20"/>
      <c r="JV98" s="20"/>
      <c r="JW98" s="20"/>
      <c r="JX98" s="20"/>
      <c r="JY98" s="20"/>
      <c r="JZ98" s="20"/>
      <c r="KA98" s="20"/>
      <c r="KB98" s="20"/>
      <c r="KC98" s="20"/>
      <c r="KD98" s="20"/>
      <c r="KE98" s="20"/>
      <c r="KF98" s="20"/>
      <c r="KG98" s="20"/>
      <c r="KH98" s="20"/>
      <c r="KI98" s="20"/>
      <c r="KJ98" s="20"/>
      <c r="KK98" s="20"/>
      <c r="KL98" s="20"/>
      <c r="KM98" s="20"/>
      <c r="KN98" s="20"/>
      <c r="KO98" s="20"/>
      <c r="KP98" s="20"/>
      <c r="KQ98" s="20"/>
      <c r="KR98" s="20"/>
      <c r="KS98" s="20"/>
      <c r="KT98" s="20"/>
      <c r="KU98" s="20"/>
      <c r="KV98" s="20"/>
      <c r="KW98" s="20"/>
      <c r="KX98" s="20"/>
      <c r="KY98" s="20"/>
      <c r="KZ98" s="20"/>
      <c r="LA98" s="20"/>
      <c r="LB98" s="20"/>
      <c r="LC98" s="20"/>
      <c r="LD98" s="20"/>
      <c r="LE98" s="20"/>
      <c r="LF98" s="20"/>
      <c r="LG98" s="20"/>
      <c r="LH98" s="20"/>
      <c r="LI98" s="20"/>
      <c r="LJ98" s="20"/>
      <c r="LK98" s="20"/>
      <c r="LL98" s="20"/>
      <c r="LM98" s="20"/>
      <c r="LN98" s="20"/>
      <c r="LO98" s="20"/>
      <c r="LP98" s="20"/>
      <c r="LQ98" s="20"/>
      <c r="LR98" s="20"/>
      <c r="LS98" s="20"/>
      <c r="LT98" s="20"/>
      <c r="LU98" s="20"/>
      <c r="LV98" s="20"/>
      <c r="LW98" s="20"/>
      <c r="LX98" s="20"/>
      <c r="LY98" s="20"/>
      <c r="LZ98" s="20"/>
      <c r="MA98" s="20"/>
      <c r="MB98" s="20"/>
      <c r="MC98" s="20"/>
      <c r="MD98" s="20"/>
      <c r="ME98" s="20"/>
      <c r="MF98" s="20"/>
      <c r="MG98" s="20"/>
      <c r="MH98" s="20"/>
      <c r="MI98" s="20"/>
      <c r="MJ98" s="20"/>
      <c r="MK98" s="20"/>
      <c r="ML98" s="20"/>
      <c r="MM98" s="20"/>
      <c r="MN98" s="20"/>
      <c r="MO98" s="20"/>
      <c r="MP98" s="20"/>
      <c r="MQ98" s="20"/>
      <c r="MR98" s="20"/>
      <c r="MS98" s="20"/>
      <c r="MT98" s="20"/>
      <c r="MU98" s="20"/>
      <c r="MV98" s="20"/>
      <c r="MW98" s="20"/>
      <c r="MX98" s="20"/>
      <c r="MY98" s="20"/>
      <c r="MZ98" s="20"/>
      <c r="NA98" s="20"/>
      <c r="NB98" s="20"/>
      <c r="NC98" s="20"/>
      <c r="ND98" s="20"/>
      <c r="NE98" s="20"/>
      <c r="NF98" s="20"/>
      <c r="NG98" s="20"/>
      <c r="NH98" s="20"/>
      <c r="NI98" s="20"/>
      <c r="NJ98" s="20"/>
      <c r="NK98" s="20"/>
      <c r="NL98" s="20"/>
      <c r="NM98" s="20"/>
      <c r="NN98" s="20"/>
      <c r="NO98" s="20"/>
      <c r="NP98" s="20"/>
      <c r="NQ98" s="20"/>
      <c r="NR98" s="20"/>
      <c r="NS98" s="20"/>
      <c r="NT98" s="20"/>
      <c r="NU98" s="20"/>
      <c r="NV98" s="20"/>
      <c r="NW98" s="20"/>
      <c r="NX98" s="20"/>
      <c r="NY98" s="20"/>
      <c r="NZ98" s="20"/>
      <c r="OA98" s="20"/>
      <c r="OB98" s="20"/>
      <c r="OC98" s="20"/>
      <c r="OD98" s="20"/>
      <c r="OE98" s="20"/>
      <c r="OF98" s="20"/>
      <c r="OG98" s="20"/>
      <c r="OH98" s="20"/>
      <c r="OI98" s="20"/>
      <c r="OJ98" s="20"/>
      <c r="OK98" s="20"/>
      <c r="OL98" s="20"/>
      <c r="OM98" s="20"/>
      <c r="ON98" s="20"/>
      <c r="OO98" s="20"/>
      <c r="OP98" s="20"/>
      <c r="OQ98" s="20"/>
      <c r="OR98" s="20"/>
      <c r="OS98" s="20"/>
      <c r="OT98" s="20"/>
      <c r="OU98" s="20"/>
      <c r="OV98" s="20"/>
      <c r="OW98" s="20"/>
      <c r="OX98" s="20"/>
      <c r="OY98" s="20"/>
      <c r="OZ98" s="20"/>
      <c r="PA98" s="20"/>
      <c r="PB98" s="20"/>
      <c r="PC98" s="20"/>
      <c r="PD98" s="20"/>
      <c r="PE98" s="20"/>
      <c r="PF98" s="20"/>
      <c r="PG98" s="20"/>
      <c r="PH98" s="20"/>
      <c r="PI98" s="20"/>
      <c r="PJ98" s="20"/>
      <c r="PK98" s="20"/>
      <c r="PL98" s="20"/>
      <c r="PM98" s="20"/>
      <c r="PN98" s="20"/>
      <c r="PO98" s="20"/>
      <c r="PP98" s="20"/>
      <c r="PQ98" s="20"/>
      <c r="PR98" s="20"/>
      <c r="PS98" s="20"/>
      <c r="PT98" s="20"/>
      <c r="PU98" s="20"/>
      <c r="PV98" s="20"/>
      <c r="PW98" s="20"/>
      <c r="PX98" s="20"/>
      <c r="PY98" s="20"/>
      <c r="PZ98" s="20"/>
      <c r="QA98" s="20"/>
      <c r="QB98" s="20"/>
      <c r="QC98" s="20"/>
      <c r="QD98" s="20"/>
      <c r="QE98" s="20"/>
      <c r="QF98" s="20"/>
      <c r="QG98" s="20"/>
      <c r="QH98" s="20"/>
      <c r="QI98" s="20"/>
      <c r="QJ98" s="20"/>
      <c r="QK98" s="20"/>
      <c r="QL98" s="20"/>
      <c r="QM98" s="20"/>
      <c r="QN98" s="20"/>
      <c r="QO98" s="20"/>
      <c r="QP98" s="20"/>
      <c r="QQ98" s="20"/>
      <c r="QR98" s="20"/>
      <c r="QS98" s="20"/>
      <c r="QT98" s="20"/>
      <c r="QU98" s="20"/>
      <c r="QV98" s="20"/>
      <c r="QW98" s="20"/>
      <c r="QX98" s="20"/>
      <c r="QY98" s="20"/>
      <c r="QZ98" s="20"/>
      <c r="RA98" s="20"/>
      <c r="RB98" s="20"/>
      <c r="RC98" s="20"/>
      <c r="RD98" s="20"/>
      <c r="RE98" s="20"/>
      <c r="RF98" s="20"/>
      <c r="RG98" s="20"/>
      <c r="RH98" s="20"/>
      <c r="RI98" s="20"/>
      <c r="RJ98" s="20"/>
      <c r="RK98" s="20"/>
      <c r="RL98" s="20"/>
      <c r="RM98" s="20"/>
      <c r="RN98" s="20"/>
      <c r="RO98" s="20"/>
      <c r="RP98" s="20"/>
      <c r="RQ98" s="20"/>
      <c r="RR98" s="20"/>
      <c r="RS98" s="20"/>
      <c r="RT98" s="20"/>
      <c r="RU98" s="20"/>
      <c r="RV98" s="20"/>
      <c r="RW98" s="20"/>
      <c r="RX98" s="20"/>
      <c r="RY98" s="20"/>
      <c r="RZ98" s="20"/>
      <c r="SA98" s="20"/>
      <c r="SB98" s="20"/>
      <c r="SC98" s="20"/>
      <c r="SD98" s="20"/>
      <c r="SE98" s="20"/>
      <c r="SF98" s="20"/>
      <c r="SG98" s="20"/>
      <c r="SH98" s="20"/>
      <c r="SI98" s="20"/>
      <c r="SJ98" s="20"/>
      <c r="SK98" s="20"/>
      <c r="SL98" s="20"/>
      <c r="SM98" s="20"/>
      <c r="SN98" s="20"/>
      <c r="SO98" s="20"/>
      <c r="SP98" s="20"/>
      <c r="SQ98" s="20"/>
      <c r="SR98" s="20"/>
      <c r="SS98" s="20"/>
      <c r="ST98" s="20"/>
      <c r="SU98" s="20"/>
      <c r="SV98" s="20"/>
      <c r="SW98" s="20"/>
      <c r="SX98" s="20"/>
      <c r="SY98" s="20"/>
      <c r="SZ98" s="20"/>
      <c r="TA98" s="20"/>
      <c r="TB98" s="20"/>
      <c r="TC98" s="20"/>
      <c r="TD98" s="20"/>
      <c r="TE98" s="20"/>
      <c r="TF98" s="20"/>
      <c r="TG98" s="20"/>
      <c r="TH98" s="20"/>
      <c r="TI98" s="20"/>
      <c r="TJ98" s="20"/>
    </row>
    <row r="99" spans="1:530" s="21" customFormat="1" ht="30" customHeight="1" x14ac:dyDescent="0.25">
      <c r="A99" s="110"/>
      <c r="B99" s="111"/>
      <c r="C99" s="111"/>
      <c r="D99" s="108" t="s">
        <v>434</v>
      </c>
      <c r="E99" s="109">
        <v>10138184</v>
      </c>
      <c r="F99" s="109"/>
      <c r="G99" s="109"/>
      <c r="H99" s="109">
        <v>1019250</v>
      </c>
      <c r="I99" s="109"/>
      <c r="J99" s="109"/>
      <c r="K99" s="157">
        <f t="shared" si="44"/>
        <v>10.053575669962195</v>
      </c>
      <c r="L99" s="109">
        <v>0</v>
      </c>
      <c r="M99" s="109"/>
      <c r="N99" s="109"/>
      <c r="O99" s="109"/>
      <c r="P99" s="109"/>
      <c r="Q99" s="109"/>
      <c r="R99" s="151"/>
      <c r="S99" s="151"/>
      <c r="T99" s="151"/>
      <c r="U99" s="151"/>
      <c r="V99" s="151"/>
      <c r="W99" s="151"/>
      <c r="X99" s="155"/>
      <c r="Y99" s="150">
        <f t="shared" si="46"/>
        <v>1019250</v>
      </c>
      <c r="Z99" s="173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</row>
    <row r="100" spans="1:530" s="17" customFormat="1" ht="27" customHeight="1" x14ac:dyDescent="0.25">
      <c r="A100" s="36" t="s">
        <v>485</v>
      </c>
      <c r="B100" s="37">
        <v>9770</v>
      </c>
      <c r="C100" s="36" t="s">
        <v>49</v>
      </c>
      <c r="D100" s="18" t="s">
        <v>390</v>
      </c>
      <c r="E100" s="54">
        <v>16074000</v>
      </c>
      <c r="F100" s="54"/>
      <c r="G100" s="54"/>
      <c r="H100" s="54">
        <v>3755500</v>
      </c>
      <c r="I100" s="54"/>
      <c r="J100" s="54"/>
      <c r="K100" s="157">
        <f t="shared" si="44"/>
        <v>23.36381734478039</v>
      </c>
      <c r="L100" s="54">
        <v>332241</v>
      </c>
      <c r="M100" s="54">
        <v>332241</v>
      </c>
      <c r="N100" s="54"/>
      <c r="O100" s="54"/>
      <c r="P100" s="54"/>
      <c r="Q100" s="54">
        <v>332241</v>
      </c>
      <c r="R100" s="150"/>
      <c r="S100" s="150"/>
      <c r="T100" s="150"/>
      <c r="U100" s="150"/>
      <c r="V100" s="150"/>
      <c r="W100" s="150"/>
      <c r="X100" s="155">
        <f t="shared" si="45"/>
        <v>0</v>
      </c>
      <c r="Y100" s="150">
        <f t="shared" si="46"/>
        <v>3755500</v>
      </c>
      <c r="Z100" s="173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20"/>
      <c r="JL100" s="20"/>
      <c r="JM100" s="20"/>
      <c r="JN100" s="20"/>
      <c r="JO100" s="20"/>
      <c r="JP100" s="20"/>
      <c r="JQ100" s="20"/>
      <c r="JR100" s="20"/>
      <c r="JS100" s="20"/>
      <c r="JT100" s="20"/>
      <c r="JU100" s="20"/>
      <c r="JV100" s="20"/>
      <c r="JW100" s="20"/>
      <c r="JX100" s="20"/>
      <c r="JY100" s="20"/>
      <c r="JZ100" s="20"/>
      <c r="KA100" s="20"/>
      <c r="KB100" s="20"/>
      <c r="KC100" s="20"/>
      <c r="KD100" s="20"/>
      <c r="KE100" s="20"/>
      <c r="KF100" s="20"/>
      <c r="KG100" s="20"/>
      <c r="KH100" s="20"/>
      <c r="KI100" s="20"/>
      <c r="KJ100" s="20"/>
      <c r="KK100" s="20"/>
      <c r="KL100" s="20"/>
      <c r="KM100" s="20"/>
      <c r="KN100" s="20"/>
      <c r="KO100" s="20"/>
      <c r="KP100" s="20"/>
      <c r="KQ100" s="20"/>
      <c r="KR100" s="20"/>
      <c r="KS100" s="20"/>
      <c r="KT100" s="20"/>
      <c r="KU100" s="20"/>
      <c r="KV100" s="20"/>
      <c r="KW100" s="20"/>
      <c r="KX100" s="20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20"/>
      <c r="MJ100" s="20"/>
      <c r="MK100" s="20"/>
      <c r="ML100" s="20"/>
      <c r="MM100" s="20"/>
      <c r="MN100" s="20"/>
      <c r="MO100" s="20"/>
      <c r="MP100" s="20"/>
      <c r="MQ100" s="20"/>
      <c r="MR100" s="20"/>
      <c r="MS100" s="20"/>
      <c r="MT100" s="20"/>
      <c r="MU100" s="20"/>
      <c r="MV100" s="20"/>
      <c r="MW100" s="20"/>
      <c r="MX100" s="20"/>
      <c r="MY100" s="20"/>
      <c r="MZ100" s="20"/>
      <c r="NA100" s="20"/>
      <c r="NB100" s="20"/>
      <c r="NC100" s="20"/>
      <c r="ND100" s="20"/>
      <c r="NE100" s="20"/>
      <c r="NF100" s="20"/>
      <c r="NG100" s="20"/>
      <c r="NH100" s="20"/>
      <c r="NI100" s="20"/>
      <c r="NJ100" s="20"/>
      <c r="NK100" s="20"/>
      <c r="NL100" s="20"/>
      <c r="NM100" s="20"/>
      <c r="NN100" s="20"/>
      <c r="NO100" s="20"/>
      <c r="NP100" s="20"/>
      <c r="NQ100" s="20"/>
      <c r="NR100" s="20"/>
      <c r="NS100" s="20"/>
      <c r="NT100" s="20"/>
      <c r="NU100" s="20"/>
      <c r="NV100" s="20"/>
      <c r="NW100" s="20"/>
      <c r="NX100" s="20"/>
      <c r="NY100" s="20"/>
      <c r="NZ100" s="20"/>
      <c r="OA100" s="20"/>
      <c r="OB100" s="20"/>
      <c r="OC100" s="20"/>
      <c r="OD100" s="20"/>
      <c r="OE100" s="20"/>
      <c r="OF100" s="20"/>
      <c r="OG100" s="20"/>
      <c r="OH100" s="20"/>
      <c r="OI100" s="20"/>
      <c r="OJ100" s="20"/>
      <c r="OK100" s="20"/>
      <c r="OL100" s="20"/>
      <c r="OM100" s="20"/>
      <c r="ON100" s="20"/>
      <c r="OO100" s="20"/>
      <c r="OP100" s="20"/>
      <c r="OQ100" s="20"/>
      <c r="OR100" s="20"/>
      <c r="OS100" s="20"/>
      <c r="OT100" s="20"/>
      <c r="OU100" s="20"/>
      <c r="OV100" s="20"/>
      <c r="OW100" s="20"/>
      <c r="OX100" s="20"/>
      <c r="OY100" s="20"/>
      <c r="OZ100" s="20"/>
      <c r="PA100" s="20"/>
      <c r="PB100" s="20"/>
      <c r="PC100" s="20"/>
      <c r="PD100" s="20"/>
      <c r="PE100" s="20"/>
      <c r="PF100" s="20"/>
      <c r="PG100" s="20"/>
      <c r="PH100" s="20"/>
      <c r="PI100" s="20"/>
      <c r="PJ100" s="20"/>
      <c r="PK100" s="20"/>
      <c r="PL100" s="20"/>
      <c r="PM100" s="20"/>
      <c r="PN100" s="20"/>
      <c r="PO100" s="20"/>
      <c r="PP100" s="20"/>
      <c r="PQ100" s="20"/>
      <c r="PR100" s="20"/>
      <c r="PS100" s="20"/>
      <c r="PT100" s="20"/>
      <c r="PU100" s="20"/>
      <c r="PV100" s="20"/>
      <c r="PW100" s="20"/>
      <c r="PX100" s="20"/>
      <c r="PY100" s="20"/>
      <c r="PZ100" s="20"/>
      <c r="QA100" s="20"/>
      <c r="QB100" s="20"/>
      <c r="QC100" s="20"/>
      <c r="QD100" s="20"/>
      <c r="QE100" s="20"/>
      <c r="QF100" s="20"/>
      <c r="QG100" s="20"/>
      <c r="QH100" s="20"/>
      <c r="QI100" s="20"/>
      <c r="QJ100" s="20"/>
      <c r="QK100" s="20"/>
      <c r="QL100" s="20"/>
      <c r="QM100" s="20"/>
      <c r="QN100" s="20"/>
      <c r="QO100" s="20"/>
      <c r="QP100" s="20"/>
      <c r="QQ100" s="20"/>
      <c r="QR100" s="20"/>
      <c r="QS100" s="20"/>
      <c r="QT100" s="20"/>
      <c r="QU100" s="20"/>
      <c r="QV100" s="20"/>
      <c r="QW100" s="20"/>
      <c r="QX100" s="20"/>
      <c r="QY100" s="20"/>
      <c r="QZ100" s="20"/>
      <c r="RA100" s="20"/>
      <c r="RB100" s="20"/>
      <c r="RC100" s="20"/>
      <c r="RD100" s="20"/>
      <c r="RE100" s="20"/>
      <c r="RF100" s="20"/>
      <c r="RG100" s="20"/>
      <c r="RH100" s="20"/>
      <c r="RI100" s="20"/>
      <c r="RJ100" s="20"/>
      <c r="RK100" s="20"/>
      <c r="RL100" s="20"/>
      <c r="RM100" s="20"/>
      <c r="RN100" s="20"/>
      <c r="RO100" s="20"/>
      <c r="RP100" s="20"/>
      <c r="RQ100" s="20"/>
      <c r="RR100" s="20"/>
      <c r="RS100" s="20"/>
      <c r="RT100" s="20"/>
      <c r="RU100" s="20"/>
      <c r="RV100" s="20"/>
      <c r="RW100" s="20"/>
      <c r="RX100" s="20"/>
      <c r="RY100" s="20"/>
      <c r="RZ100" s="20"/>
      <c r="SA100" s="20"/>
      <c r="SB100" s="20"/>
      <c r="SC100" s="20"/>
      <c r="SD100" s="20"/>
      <c r="SE100" s="20"/>
      <c r="SF100" s="20"/>
      <c r="SG100" s="20"/>
      <c r="SH100" s="20"/>
      <c r="SI100" s="20"/>
      <c r="SJ100" s="20"/>
      <c r="SK100" s="20"/>
      <c r="SL100" s="20"/>
      <c r="SM100" s="20"/>
      <c r="SN100" s="20"/>
      <c r="SO100" s="20"/>
      <c r="SP100" s="20"/>
      <c r="SQ100" s="20"/>
      <c r="SR100" s="20"/>
      <c r="SS100" s="20"/>
      <c r="ST100" s="20"/>
      <c r="SU100" s="20"/>
      <c r="SV100" s="20"/>
      <c r="SW100" s="20"/>
      <c r="SX100" s="20"/>
      <c r="SY100" s="20"/>
      <c r="SZ100" s="20"/>
      <c r="TA100" s="20"/>
      <c r="TB100" s="20"/>
      <c r="TC100" s="20"/>
      <c r="TD100" s="20"/>
      <c r="TE100" s="20"/>
      <c r="TF100" s="20"/>
      <c r="TG100" s="20"/>
      <c r="TH100" s="20"/>
      <c r="TI100" s="20"/>
      <c r="TJ100" s="20"/>
    </row>
    <row r="101" spans="1:530" s="17" customFormat="1" ht="46.5" customHeight="1" x14ac:dyDescent="0.25">
      <c r="A101" s="36" t="s">
        <v>406</v>
      </c>
      <c r="B101" s="37">
        <v>9800</v>
      </c>
      <c r="C101" s="38" t="s">
        <v>49</v>
      </c>
      <c r="D101" s="77" t="s">
        <v>407</v>
      </c>
      <c r="E101" s="54">
        <v>84885</v>
      </c>
      <c r="F101" s="54"/>
      <c r="G101" s="54"/>
      <c r="H101" s="54">
        <v>16266</v>
      </c>
      <c r="I101" s="54"/>
      <c r="J101" s="54"/>
      <c r="K101" s="157">
        <f t="shared" si="44"/>
        <v>19.162396183071216</v>
      </c>
      <c r="L101" s="54">
        <v>0</v>
      </c>
      <c r="M101" s="54"/>
      <c r="N101" s="54"/>
      <c r="O101" s="54"/>
      <c r="P101" s="54"/>
      <c r="Q101" s="54"/>
      <c r="R101" s="150"/>
      <c r="S101" s="150"/>
      <c r="T101" s="150"/>
      <c r="U101" s="150"/>
      <c r="V101" s="150"/>
      <c r="W101" s="150"/>
      <c r="X101" s="155"/>
      <c r="Y101" s="150">
        <f t="shared" si="46"/>
        <v>16266</v>
      </c>
      <c r="Z101" s="173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  <c r="KB101" s="20"/>
      <c r="KC101" s="20"/>
      <c r="KD101" s="20"/>
      <c r="KE101" s="20"/>
      <c r="KF101" s="20"/>
      <c r="KG101" s="20"/>
      <c r="KH101" s="20"/>
      <c r="KI101" s="20"/>
      <c r="KJ101" s="20"/>
      <c r="KK101" s="20"/>
      <c r="KL101" s="20"/>
      <c r="KM101" s="20"/>
      <c r="KN101" s="20"/>
      <c r="KO101" s="20"/>
      <c r="KP101" s="20"/>
      <c r="KQ101" s="20"/>
      <c r="KR101" s="20"/>
      <c r="KS101" s="20"/>
      <c r="KT101" s="20"/>
      <c r="KU101" s="20"/>
      <c r="KV101" s="20"/>
      <c r="KW101" s="20"/>
      <c r="KX101" s="20"/>
      <c r="KY101" s="20"/>
      <c r="KZ101" s="20"/>
      <c r="LA101" s="20"/>
      <c r="LB101" s="20"/>
      <c r="LC101" s="20"/>
      <c r="LD101" s="20"/>
      <c r="LE101" s="20"/>
      <c r="LF101" s="20"/>
      <c r="LG101" s="20"/>
      <c r="LH101" s="20"/>
      <c r="LI101" s="20"/>
      <c r="LJ101" s="20"/>
      <c r="LK101" s="20"/>
      <c r="LL101" s="20"/>
      <c r="LM101" s="20"/>
      <c r="LN101" s="20"/>
      <c r="LO101" s="20"/>
      <c r="LP101" s="20"/>
      <c r="LQ101" s="20"/>
      <c r="LR101" s="20"/>
      <c r="LS101" s="20"/>
      <c r="LT101" s="20"/>
      <c r="LU101" s="20"/>
      <c r="LV101" s="20"/>
      <c r="LW101" s="20"/>
      <c r="LX101" s="20"/>
      <c r="LY101" s="20"/>
      <c r="LZ101" s="20"/>
      <c r="MA101" s="20"/>
      <c r="MB101" s="20"/>
      <c r="MC101" s="20"/>
      <c r="MD101" s="20"/>
      <c r="ME101" s="20"/>
      <c r="MF101" s="20"/>
      <c r="MG101" s="20"/>
      <c r="MH101" s="20"/>
      <c r="MI101" s="20"/>
      <c r="MJ101" s="20"/>
      <c r="MK101" s="20"/>
      <c r="ML101" s="20"/>
      <c r="MM101" s="20"/>
      <c r="MN101" s="20"/>
      <c r="MO101" s="20"/>
      <c r="MP101" s="20"/>
      <c r="MQ101" s="20"/>
      <c r="MR101" s="20"/>
      <c r="MS101" s="20"/>
      <c r="MT101" s="20"/>
      <c r="MU101" s="20"/>
      <c r="MV101" s="20"/>
      <c r="MW101" s="20"/>
      <c r="MX101" s="20"/>
      <c r="MY101" s="20"/>
      <c r="MZ101" s="20"/>
      <c r="NA101" s="20"/>
      <c r="NB101" s="20"/>
      <c r="NC101" s="20"/>
      <c r="ND101" s="20"/>
      <c r="NE101" s="20"/>
      <c r="NF101" s="20"/>
      <c r="NG101" s="20"/>
      <c r="NH101" s="20"/>
      <c r="NI101" s="20"/>
      <c r="NJ101" s="20"/>
      <c r="NK101" s="20"/>
      <c r="NL101" s="20"/>
      <c r="NM101" s="20"/>
      <c r="NN101" s="20"/>
      <c r="NO101" s="20"/>
      <c r="NP101" s="20"/>
      <c r="NQ101" s="20"/>
      <c r="NR101" s="20"/>
      <c r="NS101" s="20"/>
      <c r="NT101" s="20"/>
      <c r="NU101" s="20"/>
      <c r="NV101" s="20"/>
      <c r="NW101" s="20"/>
      <c r="NX101" s="20"/>
      <c r="NY101" s="20"/>
      <c r="NZ101" s="20"/>
      <c r="OA101" s="20"/>
      <c r="OB101" s="20"/>
      <c r="OC101" s="20"/>
      <c r="OD101" s="20"/>
      <c r="OE101" s="20"/>
      <c r="OF101" s="20"/>
      <c r="OG101" s="20"/>
      <c r="OH101" s="20"/>
      <c r="OI101" s="20"/>
      <c r="OJ101" s="20"/>
      <c r="OK101" s="20"/>
      <c r="OL101" s="20"/>
      <c r="OM101" s="20"/>
      <c r="ON101" s="20"/>
      <c r="OO101" s="20"/>
      <c r="OP101" s="20"/>
      <c r="OQ101" s="20"/>
      <c r="OR101" s="20"/>
      <c r="OS101" s="20"/>
      <c r="OT101" s="20"/>
      <c r="OU101" s="20"/>
      <c r="OV101" s="20"/>
      <c r="OW101" s="20"/>
      <c r="OX101" s="20"/>
      <c r="OY101" s="20"/>
      <c r="OZ101" s="20"/>
      <c r="PA101" s="20"/>
      <c r="PB101" s="20"/>
      <c r="PC101" s="20"/>
      <c r="PD101" s="20"/>
      <c r="PE101" s="20"/>
      <c r="PF101" s="20"/>
      <c r="PG101" s="20"/>
      <c r="PH101" s="20"/>
      <c r="PI101" s="20"/>
      <c r="PJ101" s="20"/>
      <c r="PK101" s="20"/>
      <c r="PL101" s="20"/>
      <c r="PM101" s="20"/>
      <c r="PN101" s="20"/>
      <c r="PO101" s="20"/>
      <c r="PP101" s="20"/>
      <c r="PQ101" s="20"/>
      <c r="PR101" s="20"/>
      <c r="PS101" s="20"/>
      <c r="PT101" s="20"/>
      <c r="PU101" s="20"/>
      <c r="PV101" s="20"/>
      <c r="PW101" s="20"/>
      <c r="PX101" s="20"/>
      <c r="PY101" s="20"/>
      <c r="PZ101" s="20"/>
      <c r="QA101" s="20"/>
      <c r="QB101" s="20"/>
      <c r="QC101" s="20"/>
      <c r="QD101" s="20"/>
      <c r="QE101" s="20"/>
      <c r="QF101" s="20"/>
      <c r="QG101" s="20"/>
      <c r="QH101" s="20"/>
      <c r="QI101" s="20"/>
      <c r="QJ101" s="20"/>
      <c r="QK101" s="20"/>
      <c r="QL101" s="20"/>
      <c r="QM101" s="20"/>
      <c r="QN101" s="20"/>
      <c r="QO101" s="20"/>
      <c r="QP101" s="20"/>
      <c r="QQ101" s="20"/>
      <c r="QR101" s="20"/>
      <c r="QS101" s="20"/>
      <c r="QT101" s="20"/>
      <c r="QU101" s="20"/>
      <c r="QV101" s="20"/>
      <c r="QW101" s="20"/>
      <c r="QX101" s="20"/>
      <c r="QY101" s="20"/>
      <c r="QZ101" s="20"/>
      <c r="RA101" s="20"/>
      <c r="RB101" s="20"/>
      <c r="RC101" s="20"/>
      <c r="RD101" s="20"/>
      <c r="RE101" s="20"/>
      <c r="RF101" s="20"/>
      <c r="RG101" s="20"/>
      <c r="RH101" s="20"/>
      <c r="RI101" s="20"/>
      <c r="RJ101" s="20"/>
      <c r="RK101" s="20"/>
      <c r="RL101" s="20"/>
      <c r="RM101" s="20"/>
      <c r="RN101" s="20"/>
      <c r="RO101" s="20"/>
      <c r="RP101" s="20"/>
      <c r="RQ101" s="20"/>
      <c r="RR101" s="20"/>
      <c r="RS101" s="20"/>
      <c r="RT101" s="20"/>
      <c r="RU101" s="20"/>
      <c r="RV101" s="20"/>
      <c r="RW101" s="20"/>
      <c r="RX101" s="20"/>
      <c r="RY101" s="20"/>
      <c r="RZ101" s="20"/>
      <c r="SA101" s="20"/>
      <c r="SB101" s="20"/>
      <c r="SC101" s="20"/>
      <c r="SD101" s="20"/>
      <c r="SE101" s="20"/>
      <c r="SF101" s="20"/>
      <c r="SG101" s="20"/>
      <c r="SH101" s="20"/>
      <c r="SI101" s="20"/>
      <c r="SJ101" s="20"/>
      <c r="SK101" s="20"/>
      <c r="SL101" s="20"/>
      <c r="SM101" s="20"/>
      <c r="SN101" s="20"/>
      <c r="SO101" s="20"/>
      <c r="SP101" s="20"/>
      <c r="SQ101" s="20"/>
      <c r="SR101" s="20"/>
      <c r="SS101" s="20"/>
      <c r="ST101" s="20"/>
      <c r="SU101" s="20"/>
      <c r="SV101" s="20"/>
      <c r="SW101" s="20"/>
      <c r="SX101" s="20"/>
      <c r="SY101" s="20"/>
      <c r="SZ101" s="20"/>
      <c r="TA101" s="20"/>
      <c r="TB101" s="20"/>
      <c r="TC101" s="20"/>
      <c r="TD101" s="20"/>
      <c r="TE101" s="20"/>
      <c r="TF101" s="20"/>
      <c r="TG101" s="20"/>
      <c r="TH101" s="20"/>
      <c r="TI101" s="20"/>
      <c r="TJ101" s="20"/>
    </row>
    <row r="102" spans="1:530" s="25" customFormat="1" ht="21" customHeight="1" x14ac:dyDescent="0.2">
      <c r="A102" s="147" t="s">
        <v>186</v>
      </c>
      <c r="B102" s="57"/>
      <c r="C102" s="57"/>
      <c r="D102" s="24" t="s">
        <v>30</v>
      </c>
      <c r="E102" s="51">
        <v>184852795.61000001</v>
      </c>
      <c r="F102" s="51">
        <f t="shared" ref="F102:W102" si="47">F103</f>
        <v>1637700</v>
      </c>
      <c r="G102" s="51">
        <f t="shared" si="47"/>
        <v>35400</v>
      </c>
      <c r="H102" s="51">
        <f t="shared" si="47"/>
        <v>137290040.81999999</v>
      </c>
      <c r="I102" s="51">
        <f t="shared" si="47"/>
        <v>960524.26</v>
      </c>
      <c r="J102" s="51">
        <f t="shared" si="47"/>
        <v>16675.16</v>
      </c>
      <c r="K102" s="156">
        <f t="shared" si="44"/>
        <v>74.269929414350173</v>
      </c>
      <c r="L102" s="51">
        <v>118757103</v>
      </c>
      <c r="M102" s="51">
        <f t="shared" si="47"/>
        <v>117872103</v>
      </c>
      <c r="N102" s="51">
        <f t="shared" si="47"/>
        <v>0</v>
      </c>
      <c r="O102" s="51">
        <f t="shared" si="47"/>
        <v>0</v>
      </c>
      <c r="P102" s="51">
        <f t="shared" si="47"/>
        <v>0</v>
      </c>
      <c r="Q102" s="51">
        <f t="shared" si="47"/>
        <v>118757103</v>
      </c>
      <c r="R102" s="51">
        <f t="shared" si="47"/>
        <v>83950291.549999997</v>
      </c>
      <c r="S102" s="51">
        <f t="shared" si="47"/>
        <v>82868885.079999998</v>
      </c>
      <c r="T102" s="51">
        <f t="shared" si="47"/>
        <v>1081406.47</v>
      </c>
      <c r="U102" s="51">
        <f t="shared" si="47"/>
        <v>0</v>
      </c>
      <c r="V102" s="51">
        <f t="shared" si="47"/>
        <v>0</v>
      </c>
      <c r="W102" s="51">
        <f t="shared" si="47"/>
        <v>82868885.079999998</v>
      </c>
      <c r="X102" s="154">
        <f t="shared" si="45"/>
        <v>70.690754009046515</v>
      </c>
      <c r="Y102" s="149">
        <f t="shared" si="46"/>
        <v>221240332.37</v>
      </c>
      <c r="Z102" s="173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  <c r="QZ102" s="31"/>
      <c r="RA102" s="31"/>
      <c r="RB102" s="31"/>
      <c r="RC102" s="31"/>
      <c r="RD102" s="31"/>
      <c r="RE102" s="31"/>
      <c r="RF102" s="31"/>
      <c r="RG102" s="31"/>
      <c r="RH102" s="31"/>
      <c r="RI102" s="31"/>
      <c r="RJ102" s="31"/>
      <c r="RK102" s="31"/>
      <c r="RL102" s="31"/>
      <c r="RM102" s="31"/>
      <c r="RN102" s="31"/>
      <c r="RO102" s="31"/>
      <c r="RP102" s="31"/>
      <c r="RQ102" s="31"/>
      <c r="RR102" s="31"/>
      <c r="RS102" s="31"/>
      <c r="RT102" s="31"/>
      <c r="RU102" s="31"/>
      <c r="RV102" s="31"/>
      <c r="RW102" s="31"/>
      <c r="RX102" s="31"/>
      <c r="RY102" s="31"/>
      <c r="RZ102" s="31"/>
      <c r="SA102" s="31"/>
      <c r="SB102" s="31"/>
      <c r="SC102" s="31"/>
      <c r="SD102" s="31"/>
      <c r="SE102" s="31"/>
      <c r="SF102" s="31"/>
      <c r="SG102" s="31"/>
      <c r="SH102" s="31"/>
      <c r="SI102" s="31"/>
      <c r="SJ102" s="31"/>
      <c r="SK102" s="31"/>
      <c r="SL102" s="31"/>
      <c r="SM102" s="31"/>
      <c r="SN102" s="31"/>
      <c r="SO102" s="31"/>
      <c r="SP102" s="31"/>
      <c r="SQ102" s="31"/>
      <c r="SR102" s="31"/>
      <c r="SS102" s="31"/>
      <c r="ST102" s="31"/>
      <c r="SU102" s="31"/>
      <c r="SV102" s="31"/>
      <c r="SW102" s="31"/>
      <c r="SX102" s="31"/>
      <c r="SY102" s="31"/>
      <c r="SZ102" s="31"/>
      <c r="TA102" s="31"/>
      <c r="TB102" s="31"/>
      <c r="TC102" s="31"/>
      <c r="TD102" s="31"/>
      <c r="TE102" s="31"/>
      <c r="TF102" s="31"/>
      <c r="TG102" s="31"/>
      <c r="TH102" s="31"/>
      <c r="TI102" s="31"/>
      <c r="TJ102" s="31"/>
    </row>
    <row r="103" spans="1:530" s="33" customFormat="1" ht="30.75" customHeight="1" x14ac:dyDescent="0.25">
      <c r="A103" s="59" t="s">
        <v>187</v>
      </c>
      <c r="B103" s="58"/>
      <c r="C103" s="58"/>
      <c r="D103" s="27" t="s">
        <v>443</v>
      </c>
      <c r="E103" s="53">
        <v>184852795.61000001</v>
      </c>
      <c r="F103" s="53">
        <f t="shared" ref="F103:Q103" si="48">F110+F111+F115+F117+F119+F121+F124+F125+F126+F127+F128+F130+F132+F133</f>
        <v>1637700</v>
      </c>
      <c r="G103" s="53">
        <f t="shared" si="48"/>
        <v>35400</v>
      </c>
      <c r="H103" s="53">
        <f t="shared" ref="H103:J103" si="49">H110+H111+H115+H117+H119+H121+H124+H125+H126+H127+H128+H130+H132+H133</f>
        <v>137290040.81999999</v>
      </c>
      <c r="I103" s="53">
        <f t="shared" si="49"/>
        <v>960524.26</v>
      </c>
      <c r="J103" s="53">
        <f t="shared" si="49"/>
        <v>16675.16</v>
      </c>
      <c r="K103" s="156">
        <f t="shared" si="44"/>
        <v>74.269929414350173</v>
      </c>
      <c r="L103" s="53">
        <v>118757103</v>
      </c>
      <c r="M103" s="53">
        <f>M110+M111+M115+M117+M119+M121+M124+M125+M126+M127+M128+M130+M132+M133</f>
        <v>117872103</v>
      </c>
      <c r="N103" s="53">
        <f t="shared" si="48"/>
        <v>0</v>
      </c>
      <c r="O103" s="53">
        <f t="shared" si="48"/>
        <v>0</v>
      </c>
      <c r="P103" s="53">
        <f t="shared" si="48"/>
        <v>0</v>
      </c>
      <c r="Q103" s="53">
        <f t="shared" si="48"/>
        <v>118757103</v>
      </c>
      <c r="R103" s="53">
        <f t="shared" ref="R103:W103" si="50">R110+R111+R115+R117+R119+R121+R124+R125+R126+R127+R128+R130+R132+R133</f>
        <v>83950291.549999997</v>
      </c>
      <c r="S103" s="53">
        <f t="shared" si="50"/>
        <v>82868885.079999998</v>
      </c>
      <c r="T103" s="53">
        <f t="shared" si="50"/>
        <v>1081406.47</v>
      </c>
      <c r="U103" s="53">
        <f t="shared" si="50"/>
        <v>0</v>
      </c>
      <c r="V103" s="53">
        <f t="shared" si="50"/>
        <v>0</v>
      </c>
      <c r="W103" s="53">
        <f t="shared" si="50"/>
        <v>82868885.079999998</v>
      </c>
      <c r="X103" s="154">
        <f t="shared" si="45"/>
        <v>70.690754009046515</v>
      </c>
      <c r="Y103" s="149">
        <f t="shared" si="46"/>
        <v>221240332.37</v>
      </c>
      <c r="Z103" s="173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32"/>
      <c r="JR103" s="32"/>
      <c r="JS103" s="32"/>
      <c r="JT103" s="32"/>
      <c r="JU103" s="32"/>
      <c r="JV103" s="32"/>
      <c r="JW103" s="32"/>
      <c r="JX103" s="32"/>
      <c r="JY103" s="32"/>
      <c r="JZ103" s="32"/>
      <c r="KA103" s="32"/>
      <c r="KB103" s="32"/>
      <c r="KC103" s="32"/>
      <c r="KD103" s="32"/>
      <c r="KE103" s="32"/>
      <c r="KF103" s="32"/>
      <c r="KG103" s="32"/>
      <c r="KH103" s="32"/>
      <c r="KI103" s="32"/>
      <c r="KJ103" s="32"/>
      <c r="KK103" s="32"/>
      <c r="KL103" s="32"/>
      <c r="KM103" s="32"/>
      <c r="KN103" s="32"/>
      <c r="KO103" s="32"/>
      <c r="KP103" s="32"/>
      <c r="KQ103" s="32"/>
      <c r="KR103" s="32"/>
      <c r="KS103" s="32"/>
      <c r="KT103" s="32"/>
      <c r="KU103" s="32"/>
      <c r="KV103" s="32"/>
      <c r="KW103" s="32"/>
      <c r="KX103" s="32"/>
      <c r="KY103" s="32"/>
      <c r="KZ103" s="32"/>
      <c r="LA103" s="32"/>
      <c r="LB103" s="32"/>
      <c r="LC103" s="32"/>
      <c r="LD103" s="32"/>
      <c r="LE103" s="32"/>
      <c r="LF103" s="32"/>
      <c r="LG103" s="32"/>
      <c r="LH103" s="32"/>
      <c r="LI103" s="32"/>
      <c r="LJ103" s="32"/>
      <c r="LK103" s="32"/>
      <c r="LL103" s="32"/>
      <c r="LM103" s="32"/>
      <c r="LN103" s="32"/>
      <c r="LO103" s="32"/>
      <c r="LP103" s="32"/>
      <c r="LQ103" s="32"/>
      <c r="LR103" s="32"/>
      <c r="LS103" s="32"/>
      <c r="LT103" s="32"/>
      <c r="LU103" s="32"/>
      <c r="LV103" s="32"/>
      <c r="LW103" s="32"/>
      <c r="LX103" s="32"/>
      <c r="LY103" s="32"/>
      <c r="LZ103" s="32"/>
      <c r="MA103" s="32"/>
      <c r="MB103" s="32"/>
      <c r="MC103" s="32"/>
      <c r="MD103" s="32"/>
      <c r="ME103" s="32"/>
      <c r="MF103" s="32"/>
      <c r="MG103" s="32"/>
      <c r="MH103" s="32"/>
      <c r="MI103" s="32"/>
      <c r="MJ103" s="32"/>
      <c r="MK103" s="32"/>
      <c r="ML103" s="32"/>
      <c r="MM103" s="32"/>
      <c r="MN103" s="32"/>
      <c r="MO103" s="32"/>
      <c r="MP103" s="32"/>
      <c r="MQ103" s="32"/>
      <c r="MR103" s="32"/>
      <c r="MS103" s="32"/>
      <c r="MT103" s="32"/>
      <c r="MU103" s="32"/>
      <c r="MV103" s="32"/>
      <c r="MW103" s="32"/>
      <c r="MX103" s="32"/>
      <c r="MY103" s="32"/>
      <c r="MZ103" s="32"/>
      <c r="NA103" s="32"/>
      <c r="NB103" s="32"/>
      <c r="NC103" s="32"/>
      <c r="ND103" s="32"/>
      <c r="NE103" s="32"/>
      <c r="NF103" s="32"/>
      <c r="NG103" s="32"/>
      <c r="NH103" s="32"/>
      <c r="NI103" s="32"/>
      <c r="NJ103" s="32"/>
      <c r="NK103" s="32"/>
      <c r="NL103" s="32"/>
      <c r="NM103" s="32"/>
      <c r="NN103" s="32"/>
      <c r="NO103" s="32"/>
      <c r="NP103" s="32"/>
      <c r="NQ103" s="32"/>
      <c r="NR103" s="32"/>
      <c r="NS103" s="32"/>
      <c r="NT103" s="32"/>
      <c r="NU103" s="32"/>
      <c r="NV103" s="32"/>
      <c r="NW103" s="32"/>
      <c r="NX103" s="32"/>
      <c r="NY103" s="32"/>
      <c r="NZ103" s="32"/>
      <c r="OA103" s="32"/>
      <c r="OB103" s="32"/>
      <c r="OC103" s="32"/>
      <c r="OD103" s="32"/>
      <c r="OE103" s="32"/>
      <c r="OF103" s="32"/>
      <c r="OG103" s="32"/>
      <c r="OH103" s="32"/>
      <c r="OI103" s="32"/>
      <c r="OJ103" s="32"/>
      <c r="OK103" s="32"/>
      <c r="OL103" s="32"/>
      <c r="OM103" s="32"/>
      <c r="ON103" s="32"/>
      <c r="OO103" s="32"/>
      <c r="OP103" s="32"/>
      <c r="OQ103" s="32"/>
      <c r="OR103" s="32"/>
      <c r="OS103" s="32"/>
      <c r="OT103" s="32"/>
      <c r="OU103" s="32"/>
      <c r="OV103" s="32"/>
      <c r="OW103" s="32"/>
      <c r="OX103" s="32"/>
      <c r="OY103" s="32"/>
      <c r="OZ103" s="32"/>
      <c r="PA103" s="32"/>
      <c r="PB103" s="32"/>
      <c r="PC103" s="32"/>
      <c r="PD103" s="32"/>
      <c r="PE103" s="32"/>
      <c r="PF103" s="32"/>
      <c r="PG103" s="32"/>
      <c r="PH103" s="32"/>
      <c r="PI103" s="32"/>
      <c r="PJ103" s="32"/>
      <c r="PK103" s="32"/>
      <c r="PL103" s="32"/>
      <c r="PM103" s="32"/>
      <c r="PN103" s="32"/>
      <c r="PO103" s="32"/>
      <c r="PP103" s="32"/>
      <c r="PQ103" s="32"/>
      <c r="PR103" s="32"/>
      <c r="PS103" s="32"/>
      <c r="PT103" s="32"/>
      <c r="PU103" s="32"/>
      <c r="PV103" s="32"/>
      <c r="PW103" s="32"/>
      <c r="PX103" s="32"/>
      <c r="PY103" s="32"/>
      <c r="PZ103" s="32"/>
      <c r="QA103" s="32"/>
      <c r="QB103" s="32"/>
      <c r="QC103" s="32"/>
      <c r="QD103" s="32"/>
      <c r="QE103" s="32"/>
      <c r="QF103" s="32"/>
      <c r="QG103" s="32"/>
      <c r="QH103" s="32"/>
      <c r="QI103" s="32"/>
      <c r="QJ103" s="32"/>
      <c r="QK103" s="32"/>
      <c r="QL103" s="32"/>
      <c r="QM103" s="32"/>
      <c r="QN103" s="32"/>
      <c r="QO103" s="32"/>
      <c r="QP103" s="32"/>
      <c r="QQ103" s="32"/>
      <c r="QR103" s="32"/>
      <c r="QS103" s="32"/>
      <c r="QT103" s="32"/>
      <c r="QU103" s="32"/>
      <c r="QV103" s="32"/>
      <c r="QW103" s="32"/>
      <c r="QX103" s="32"/>
      <c r="QY103" s="32"/>
      <c r="QZ103" s="32"/>
      <c r="RA103" s="32"/>
      <c r="RB103" s="32"/>
      <c r="RC103" s="32"/>
      <c r="RD103" s="32"/>
      <c r="RE103" s="32"/>
      <c r="RF103" s="32"/>
      <c r="RG103" s="32"/>
      <c r="RH103" s="32"/>
      <c r="RI103" s="32"/>
      <c r="RJ103" s="32"/>
      <c r="RK103" s="32"/>
      <c r="RL103" s="32"/>
      <c r="RM103" s="32"/>
      <c r="RN103" s="32"/>
      <c r="RO103" s="32"/>
      <c r="RP103" s="32"/>
      <c r="RQ103" s="32"/>
      <c r="RR103" s="32"/>
      <c r="RS103" s="32"/>
      <c r="RT103" s="32"/>
      <c r="RU103" s="32"/>
      <c r="RV103" s="32"/>
      <c r="RW103" s="32"/>
      <c r="RX103" s="32"/>
      <c r="RY103" s="32"/>
      <c r="RZ103" s="32"/>
      <c r="SA103" s="32"/>
      <c r="SB103" s="32"/>
      <c r="SC103" s="32"/>
      <c r="SD103" s="32"/>
      <c r="SE103" s="32"/>
      <c r="SF103" s="32"/>
      <c r="SG103" s="32"/>
      <c r="SH103" s="32"/>
      <c r="SI103" s="32"/>
      <c r="SJ103" s="32"/>
      <c r="SK103" s="32"/>
      <c r="SL103" s="32"/>
      <c r="SM103" s="32"/>
      <c r="SN103" s="32"/>
      <c r="SO103" s="32"/>
      <c r="SP103" s="32"/>
      <c r="SQ103" s="32"/>
      <c r="SR103" s="32"/>
      <c r="SS103" s="32"/>
      <c r="ST103" s="32"/>
      <c r="SU103" s="32"/>
      <c r="SV103" s="32"/>
      <c r="SW103" s="32"/>
      <c r="SX103" s="32"/>
      <c r="SY103" s="32"/>
      <c r="SZ103" s="32"/>
      <c r="TA103" s="32"/>
      <c r="TB103" s="32"/>
      <c r="TC103" s="32"/>
      <c r="TD103" s="32"/>
      <c r="TE103" s="32"/>
      <c r="TF103" s="32"/>
      <c r="TG103" s="32"/>
      <c r="TH103" s="32"/>
      <c r="TI103" s="32"/>
      <c r="TJ103" s="32"/>
    </row>
    <row r="104" spans="1:530" s="33" customFormat="1" ht="30" x14ac:dyDescent="0.25">
      <c r="A104" s="59"/>
      <c r="B104" s="58"/>
      <c r="C104" s="58"/>
      <c r="D104" s="27" t="s">
        <v>435</v>
      </c>
      <c r="E104" s="53">
        <v>52689700</v>
      </c>
      <c r="F104" s="53">
        <f t="shared" ref="F104:Q104" si="51">F112+F116+F118</f>
        <v>0</v>
      </c>
      <c r="G104" s="53">
        <f t="shared" si="51"/>
        <v>0</v>
      </c>
      <c r="H104" s="53">
        <f t="shared" ref="H104:J104" si="52">H112+H116+H118</f>
        <v>52689699.969999999</v>
      </c>
      <c r="I104" s="53">
        <f t="shared" si="52"/>
        <v>0</v>
      </c>
      <c r="J104" s="53">
        <f t="shared" si="52"/>
        <v>0</v>
      </c>
      <c r="K104" s="156">
        <f t="shared" si="44"/>
        <v>99.999999943062875</v>
      </c>
      <c r="L104" s="53">
        <v>0</v>
      </c>
      <c r="M104" s="53">
        <f t="shared" si="51"/>
        <v>0</v>
      </c>
      <c r="N104" s="53">
        <f t="shared" si="51"/>
        <v>0</v>
      </c>
      <c r="O104" s="53">
        <f t="shared" si="51"/>
        <v>0</v>
      </c>
      <c r="P104" s="53">
        <f t="shared" si="51"/>
        <v>0</v>
      </c>
      <c r="Q104" s="53">
        <f t="shared" si="51"/>
        <v>0</v>
      </c>
      <c r="R104" s="53">
        <f t="shared" ref="R104:W104" si="53">R112+R116+R118</f>
        <v>0</v>
      </c>
      <c r="S104" s="53">
        <f t="shared" si="53"/>
        <v>0</v>
      </c>
      <c r="T104" s="53">
        <f t="shared" si="53"/>
        <v>0</v>
      </c>
      <c r="U104" s="53">
        <f t="shared" si="53"/>
        <v>0</v>
      </c>
      <c r="V104" s="53">
        <f t="shared" si="53"/>
        <v>0</v>
      </c>
      <c r="W104" s="53">
        <f t="shared" si="53"/>
        <v>0</v>
      </c>
      <c r="X104" s="154"/>
      <c r="Y104" s="149">
        <f t="shared" si="46"/>
        <v>52689699.969999999</v>
      </c>
      <c r="Z104" s="173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32"/>
      <c r="JR104" s="32"/>
      <c r="JS104" s="32"/>
      <c r="JT104" s="32"/>
      <c r="JU104" s="32"/>
      <c r="JV104" s="32"/>
      <c r="JW104" s="32"/>
      <c r="JX104" s="32"/>
      <c r="JY104" s="32"/>
      <c r="JZ104" s="32"/>
      <c r="KA104" s="32"/>
      <c r="KB104" s="32"/>
      <c r="KC104" s="32"/>
      <c r="KD104" s="32"/>
      <c r="KE104" s="32"/>
      <c r="KF104" s="32"/>
      <c r="KG104" s="32"/>
      <c r="KH104" s="32"/>
      <c r="KI104" s="32"/>
      <c r="KJ104" s="32"/>
      <c r="KK104" s="32"/>
      <c r="KL104" s="32"/>
      <c r="KM104" s="32"/>
      <c r="KN104" s="32"/>
      <c r="KO104" s="32"/>
      <c r="KP104" s="32"/>
      <c r="KQ104" s="32"/>
      <c r="KR104" s="32"/>
      <c r="KS104" s="32"/>
      <c r="KT104" s="32"/>
      <c r="KU104" s="32"/>
      <c r="KV104" s="32"/>
      <c r="KW104" s="32"/>
      <c r="KX104" s="32"/>
      <c r="KY104" s="32"/>
      <c r="KZ104" s="32"/>
      <c r="LA104" s="32"/>
      <c r="LB104" s="32"/>
      <c r="LC104" s="32"/>
      <c r="LD104" s="32"/>
      <c r="LE104" s="32"/>
      <c r="LF104" s="32"/>
      <c r="LG104" s="32"/>
      <c r="LH104" s="32"/>
      <c r="LI104" s="32"/>
      <c r="LJ104" s="32"/>
      <c r="LK104" s="32"/>
      <c r="LL104" s="32"/>
      <c r="LM104" s="32"/>
      <c r="LN104" s="32"/>
      <c r="LO104" s="32"/>
      <c r="LP104" s="32"/>
      <c r="LQ104" s="32"/>
      <c r="LR104" s="32"/>
      <c r="LS104" s="32"/>
      <c r="LT104" s="32"/>
      <c r="LU104" s="32"/>
      <c r="LV104" s="32"/>
      <c r="LW104" s="32"/>
      <c r="LX104" s="32"/>
      <c r="LY104" s="32"/>
      <c r="LZ104" s="32"/>
      <c r="MA104" s="32"/>
      <c r="MB104" s="32"/>
      <c r="MC104" s="32"/>
      <c r="MD104" s="32"/>
      <c r="ME104" s="32"/>
      <c r="MF104" s="32"/>
      <c r="MG104" s="32"/>
      <c r="MH104" s="32"/>
      <c r="MI104" s="32"/>
      <c r="MJ104" s="32"/>
      <c r="MK104" s="32"/>
      <c r="ML104" s="32"/>
      <c r="MM104" s="32"/>
      <c r="MN104" s="32"/>
      <c r="MO104" s="32"/>
      <c r="MP104" s="32"/>
      <c r="MQ104" s="32"/>
      <c r="MR104" s="32"/>
      <c r="MS104" s="32"/>
      <c r="MT104" s="32"/>
      <c r="MU104" s="32"/>
      <c r="MV104" s="32"/>
      <c r="MW104" s="32"/>
      <c r="MX104" s="32"/>
      <c r="MY104" s="32"/>
      <c r="MZ104" s="32"/>
      <c r="NA104" s="32"/>
      <c r="NB104" s="32"/>
      <c r="NC104" s="32"/>
      <c r="ND104" s="32"/>
      <c r="NE104" s="32"/>
      <c r="NF104" s="32"/>
      <c r="NG104" s="32"/>
      <c r="NH104" s="32"/>
      <c r="NI104" s="32"/>
      <c r="NJ104" s="32"/>
      <c r="NK104" s="32"/>
      <c r="NL104" s="32"/>
      <c r="NM104" s="32"/>
      <c r="NN104" s="32"/>
      <c r="NO104" s="32"/>
      <c r="NP104" s="32"/>
      <c r="NQ104" s="32"/>
      <c r="NR104" s="32"/>
      <c r="NS104" s="32"/>
      <c r="NT104" s="32"/>
      <c r="NU104" s="32"/>
      <c r="NV104" s="32"/>
      <c r="NW104" s="32"/>
      <c r="NX104" s="32"/>
      <c r="NY104" s="32"/>
      <c r="NZ104" s="32"/>
      <c r="OA104" s="32"/>
      <c r="OB104" s="32"/>
      <c r="OC104" s="32"/>
      <c r="OD104" s="32"/>
      <c r="OE104" s="32"/>
      <c r="OF104" s="32"/>
      <c r="OG104" s="32"/>
      <c r="OH104" s="32"/>
      <c r="OI104" s="32"/>
      <c r="OJ104" s="32"/>
      <c r="OK104" s="32"/>
      <c r="OL104" s="32"/>
      <c r="OM104" s="32"/>
      <c r="ON104" s="32"/>
      <c r="OO104" s="32"/>
      <c r="OP104" s="32"/>
      <c r="OQ104" s="32"/>
      <c r="OR104" s="32"/>
      <c r="OS104" s="32"/>
      <c r="OT104" s="32"/>
      <c r="OU104" s="32"/>
      <c r="OV104" s="32"/>
      <c r="OW104" s="32"/>
      <c r="OX104" s="32"/>
      <c r="OY104" s="32"/>
      <c r="OZ104" s="32"/>
      <c r="PA104" s="32"/>
      <c r="PB104" s="32"/>
      <c r="PC104" s="32"/>
      <c r="PD104" s="32"/>
      <c r="PE104" s="32"/>
      <c r="PF104" s="32"/>
      <c r="PG104" s="32"/>
      <c r="PH104" s="32"/>
      <c r="PI104" s="32"/>
      <c r="PJ104" s="32"/>
      <c r="PK104" s="32"/>
      <c r="PL104" s="32"/>
      <c r="PM104" s="32"/>
      <c r="PN104" s="32"/>
      <c r="PO104" s="32"/>
      <c r="PP104" s="32"/>
      <c r="PQ104" s="32"/>
      <c r="PR104" s="32"/>
      <c r="PS104" s="32"/>
      <c r="PT104" s="32"/>
      <c r="PU104" s="32"/>
      <c r="PV104" s="32"/>
      <c r="PW104" s="32"/>
      <c r="PX104" s="32"/>
      <c r="PY104" s="32"/>
      <c r="PZ104" s="32"/>
      <c r="QA104" s="32"/>
      <c r="QB104" s="32"/>
      <c r="QC104" s="32"/>
      <c r="QD104" s="32"/>
      <c r="QE104" s="32"/>
      <c r="QF104" s="32"/>
      <c r="QG104" s="32"/>
      <c r="QH104" s="32"/>
      <c r="QI104" s="32"/>
      <c r="QJ104" s="32"/>
      <c r="QK104" s="32"/>
      <c r="QL104" s="32"/>
      <c r="QM104" s="32"/>
      <c r="QN104" s="32"/>
      <c r="QO104" s="32"/>
      <c r="QP104" s="32"/>
      <c r="QQ104" s="32"/>
      <c r="QR104" s="32"/>
      <c r="QS104" s="32"/>
      <c r="QT104" s="32"/>
      <c r="QU104" s="32"/>
      <c r="QV104" s="32"/>
      <c r="QW104" s="32"/>
      <c r="QX104" s="32"/>
      <c r="QY104" s="32"/>
      <c r="QZ104" s="32"/>
      <c r="RA104" s="32"/>
      <c r="RB104" s="32"/>
      <c r="RC104" s="32"/>
      <c r="RD104" s="32"/>
      <c r="RE104" s="32"/>
      <c r="RF104" s="32"/>
      <c r="RG104" s="32"/>
      <c r="RH104" s="32"/>
      <c r="RI104" s="32"/>
      <c r="RJ104" s="32"/>
      <c r="RK104" s="32"/>
      <c r="RL104" s="32"/>
      <c r="RM104" s="32"/>
      <c r="RN104" s="32"/>
      <c r="RO104" s="32"/>
      <c r="RP104" s="32"/>
      <c r="RQ104" s="32"/>
      <c r="RR104" s="32"/>
      <c r="RS104" s="32"/>
      <c r="RT104" s="32"/>
      <c r="RU104" s="32"/>
      <c r="RV104" s="32"/>
      <c r="RW104" s="32"/>
      <c r="RX104" s="32"/>
      <c r="RY104" s="32"/>
      <c r="RZ104" s="32"/>
      <c r="SA104" s="32"/>
      <c r="SB104" s="32"/>
      <c r="SC104" s="32"/>
      <c r="SD104" s="32"/>
      <c r="SE104" s="32"/>
      <c r="SF104" s="32"/>
      <c r="SG104" s="32"/>
      <c r="SH104" s="32"/>
      <c r="SI104" s="32"/>
      <c r="SJ104" s="32"/>
      <c r="SK104" s="32"/>
      <c r="SL104" s="32"/>
      <c r="SM104" s="32"/>
      <c r="SN104" s="32"/>
      <c r="SO104" s="32"/>
      <c r="SP104" s="32"/>
      <c r="SQ104" s="32"/>
      <c r="SR104" s="32"/>
      <c r="SS104" s="32"/>
      <c r="ST104" s="32"/>
      <c r="SU104" s="32"/>
      <c r="SV104" s="32"/>
      <c r="SW104" s="32"/>
      <c r="SX104" s="32"/>
      <c r="SY104" s="32"/>
      <c r="SZ104" s="32"/>
      <c r="TA104" s="32"/>
      <c r="TB104" s="32"/>
      <c r="TC104" s="32"/>
      <c r="TD104" s="32"/>
      <c r="TE104" s="32"/>
      <c r="TF104" s="32"/>
      <c r="TG104" s="32"/>
      <c r="TH104" s="32"/>
      <c r="TI104" s="32"/>
      <c r="TJ104" s="32"/>
    </row>
    <row r="105" spans="1:530" s="33" customFormat="1" ht="45" x14ac:dyDescent="0.25">
      <c r="A105" s="59"/>
      <c r="B105" s="58"/>
      <c r="C105" s="58"/>
      <c r="D105" s="27" t="s">
        <v>433</v>
      </c>
      <c r="E105" s="53">
        <v>0</v>
      </c>
      <c r="F105" s="53">
        <f t="shared" ref="F105:G105" si="54">F129</f>
        <v>0</v>
      </c>
      <c r="G105" s="53">
        <f t="shared" si="54"/>
        <v>0</v>
      </c>
      <c r="H105" s="53">
        <f t="shared" ref="H105:J105" si="55">H129</f>
        <v>0</v>
      </c>
      <c r="I105" s="53">
        <f t="shared" si="55"/>
        <v>0</v>
      </c>
      <c r="J105" s="53">
        <f t="shared" si="55"/>
        <v>0</v>
      </c>
      <c r="K105" s="156"/>
      <c r="L105" s="53">
        <v>2376052</v>
      </c>
      <c r="M105" s="53">
        <f t="shared" ref="M105:W105" si="56">M129</f>
        <v>2376052</v>
      </c>
      <c r="N105" s="53">
        <f t="shared" si="56"/>
        <v>0</v>
      </c>
      <c r="O105" s="53">
        <f t="shared" si="56"/>
        <v>0</v>
      </c>
      <c r="P105" s="53">
        <f t="shared" si="56"/>
        <v>0</v>
      </c>
      <c r="Q105" s="53">
        <f t="shared" si="56"/>
        <v>2376052</v>
      </c>
      <c r="R105" s="53">
        <f t="shared" si="56"/>
        <v>1188000</v>
      </c>
      <c r="S105" s="53">
        <f t="shared" si="56"/>
        <v>1188000</v>
      </c>
      <c r="T105" s="53">
        <f t="shared" si="56"/>
        <v>0</v>
      </c>
      <c r="U105" s="53">
        <f t="shared" si="56"/>
        <v>0</v>
      </c>
      <c r="V105" s="53">
        <f t="shared" si="56"/>
        <v>0</v>
      </c>
      <c r="W105" s="53">
        <f t="shared" si="56"/>
        <v>1188000</v>
      </c>
      <c r="X105" s="154">
        <f t="shared" si="45"/>
        <v>49.998905747854003</v>
      </c>
      <c r="Y105" s="149">
        <f t="shared" si="46"/>
        <v>1188000</v>
      </c>
      <c r="Z105" s="173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32"/>
      <c r="JR105" s="32"/>
      <c r="JS105" s="32"/>
      <c r="JT105" s="32"/>
      <c r="JU105" s="32"/>
      <c r="JV105" s="32"/>
      <c r="JW105" s="32"/>
      <c r="JX105" s="32"/>
      <c r="JY105" s="32"/>
      <c r="JZ105" s="32"/>
      <c r="KA105" s="32"/>
      <c r="KB105" s="32"/>
      <c r="KC105" s="32"/>
      <c r="KD105" s="32"/>
      <c r="KE105" s="32"/>
      <c r="KF105" s="32"/>
      <c r="KG105" s="32"/>
      <c r="KH105" s="32"/>
      <c r="KI105" s="32"/>
      <c r="KJ105" s="32"/>
      <c r="KK105" s="32"/>
      <c r="KL105" s="32"/>
      <c r="KM105" s="32"/>
      <c r="KN105" s="32"/>
      <c r="KO105" s="32"/>
      <c r="KP105" s="32"/>
      <c r="KQ105" s="32"/>
      <c r="KR105" s="32"/>
      <c r="KS105" s="32"/>
      <c r="KT105" s="32"/>
      <c r="KU105" s="32"/>
      <c r="KV105" s="32"/>
      <c r="KW105" s="32"/>
      <c r="KX105" s="32"/>
      <c r="KY105" s="32"/>
      <c r="KZ105" s="32"/>
      <c r="LA105" s="32"/>
      <c r="LB105" s="32"/>
      <c r="LC105" s="32"/>
      <c r="LD105" s="32"/>
      <c r="LE105" s="32"/>
      <c r="LF105" s="32"/>
      <c r="LG105" s="32"/>
      <c r="LH105" s="32"/>
      <c r="LI105" s="32"/>
      <c r="LJ105" s="32"/>
      <c r="LK105" s="32"/>
      <c r="LL105" s="32"/>
      <c r="LM105" s="32"/>
      <c r="LN105" s="32"/>
      <c r="LO105" s="32"/>
      <c r="LP105" s="32"/>
      <c r="LQ105" s="32"/>
      <c r="LR105" s="32"/>
      <c r="LS105" s="32"/>
      <c r="LT105" s="32"/>
      <c r="LU105" s="32"/>
      <c r="LV105" s="32"/>
      <c r="LW105" s="32"/>
      <c r="LX105" s="32"/>
      <c r="LY105" s="32"/>
      <c r="LZ105" s="32"/>
      <c r="MA105" s="32"/>
      <c r="MB105" s="32"/>
      <c r="MC105" s="32"/>
      <c r="MD105" s="32"/>
      <c r="ME105" s="32"/>
      <c r="MF105" s="32"/>
      <c r="MG105" s="32"/>
      <c r="MH105" s="32"/>
      <c r="MI105" s="32"/>
      <c r="MJ105" s="32"/>
      <c r="MK105" s="32"/>
      <c r="ML105" s="32"/>
      <c r="MM105" s="32"/>
      <c r="MN105" s="32"/>
      <c r="MO105" s="32"/>
      <c r="MP105" s="32"/>
      <c r="MQ105" s="32"/>
      <c r="MR105" s="32"/>
      <c r="MS105" s="32"/>
      <c r="MT105" s="32"/>
      <c r="MU105" s="32"/>
      <c r="MV105" s="32"/>
      <c r="MW105" s="32"/>
      <c r="MX105" s="32"/>
      <c r="MY105" s="32"/>
      <c r="MZ105" s="32"/>
      <c r="NA105" s="32"/>
      <c r="NB105" s="32"/>
      <c r="NC105" s="32"/>
      <c r="ND105" s="32"/>
      <c r="NE105" s="32"/>
      <c r="NF105" s="32"/>
      <c r="NG105" s="32"/>
      <c r="NH105" s="32"/>
      <c r="NI105" s="32"/>
      <c r="NJ105" s="32"/>
      <c r="NK105" s="32"/>
      <c r="NL105" s="32"/>
      <c r="NM105" s="32"/>
      <c r="NN105" s="32"/>
      <c r="NO105" s="32"/>
      <c r="NP105" s="32"/>
      <c r="NQ105" s="32"/>
      <c r="NR105" s="32"/>
      <c r="NS105" s="32"/>
      <c r="NT105" s="32"/>
      <c r="NU105" s="32"/>
      <c r="NV105" s="32"/>
      <c r="NW105" s="32"/>
      <c r="NX105" s="32"/>
      <c r="NY105" s="32"/>
      <c r="NZ105" s="32"/>
      <c r="OA105" s="32"/>
      <c r="OB105" s="32"/>
      <c r="OC105" s="32"/>
      <c r="OD105" s="32"/>
      <c r="OE105" s="32"/>
      <c r="OF105" s="32"/>
      <c r="OG105" s="32"/>
      <c r="OH105" s="32"/>
      <c r="OI105" s="32"/>
      <c r="OJ105" s="32"/>
      <c r="OK105" s="32"/>
      <c r="OL105" s="32"/>
      <c r="OM105" s="32"/>
      <c r="ON105" s="32"/>
      <c r="OO105" s="32"/>
      <c r="OP105" s="32"/>
      <c r="OQ105" s="32"/>
      <c r="OR105" s="32"/>
      <c r="OS105" s="32"/>
      <c r="OT105" s="32"/>
      <c r="OU105" s="32"/>
      <c r="OV105" s="32"/>
      <c r="OW105" s="32"/>
      <c r="OX105" s="32"/>
      <c r="OY105" s="32"/>
      <c r="OZ105" s="32"/>
      <c r="PA105" s="32"/>
      <c r="PB105" s="32"/>
      <c r="PC105" s="32"/>
      <c r="PD105" s="32"/>
      <c r="PE105" s="32"/>
      <c r="PF105" s="32"/>
      <c r="PG105" s="32"/>
      <c r="PH105" s="32"/>
      <c r="PI105" s="32"/>
      <c r="PJ105" s="32"/>
      <c r="PK105" s="32"/>
      <c r="PL105" s="32"/>
      <c r="PM105" s="32"/>
      <c r="PN105" s="32"/>
      <c r="PO105" s="32"/>
      <c r="PP105" s="32"/>
      <c r="PQ105" s="32"/>
      <c r="PR105" s="32"/>
      <c r="PS105" s="32"/>
      <c r="PT105" s="32"/>
      <c r="PU105" s="32"/>
      <c r="PV105" s="32"/>
      <c r="PW105" s="32"/>
      <c r="PX105" s="32"/>
      <c r="PY105" s="32"/>
      <c r="PZ105" s="32"/>
      <c r="QA105" s="32"/>
      <c r="QB105" s="32"/>
      <c r="QC105" s="32"/>
      <c r="QD105" s="32"/>
      <c r="QE105" s="32"/>
      <c r="QF105" s="32"/>
      <c r="QG105" s="32"/>
      <c r="QH105" s="32"/>
      <c r="QI105" s="32"/>
      <c r="QJ105" s="32"/>
      <c r="QK105" s="32"/>
      <c r="QL105" s="32"/>
      <c r="QM105" s="32"/>
      <c r="QN105" s="32"/>
      <c r="QO105" s="32"/>
      <c r="QP105" s="32"/>
      <c r="QQ105" s="32"/>
      <c r="QR105" s="32"/>
      <c r="QS105" s="32"/>
      <c r="QT105" s="32"/>
      <c r="QU105" s="32"/>
      <c r="QV105" s="32"/>
      <c r="QW105" s="32"/>
      <c r="QX105" s="32"/>
      <c r="QY105" s="32"/>
      <c r="QZ105" s="32"/>
      <c r="RA105" s="32"/>
      <c r="RB105" s="32"/>
      <c r="RC105" s="32"/>
      <c r="RD105" s="32"/>
      <c r="RE105" s="32"/>
      <c r="RF105" s="32"/>
      <c r="RG105" s="32"/>
      <c r="RH105" s="32"/>
      <c r="RI105" s="32"/>
      <c r="RJ105" s="32"/>
      <c r="RK105" s="32"/>
      <c r="RL105" s="32"/>
      <c r="RM105" s="32"/>
      <c r="RN105" s="32"/>
      <c r="RO105" s="32"/>
      <c r="RP105" s="32"/>
      <c r="RQ105" s="32"/>
      <c r="RR105" s="32"/>
      <c r="RS105" s="32"/>
      <c r="RT105" s="32"/>
      <c r="RU105" s="32"/>
      <c r="RV105" s="32"/>
      <c r="RW105" s="32"/>
      <c r="RX105" s="32"/>
      <c r="RY105" s="32"/>
      <c r="RZ105" s="32"/>
      <c r="SA105" s="32"/>
      <c r="SB105" s="32"/>
      <c r="SC105" s="32"/>
      <c r="SD105" s="32"/>
      <c r="SE105" s="32"/>
      <c r="SF105" s="32"/>
      <c r="SG105" s="32"/>
      <c r="SH105" s="32"/>
      <c r="SI105" s="32"/>
      <c r="SJ105" s="32"/>
      <c r="SK105" s="32"/>
      <c r="SL105" s="32"/>
      <c r="SM105" s="32"/>
      <c r="SN105" s="32"/>
      <c r="SO105" s="32"/>
      <c r="SP105" s="32"/>
      <c r="SQ105" s="32"/>
      <c r="SR105" s="32"/>
      <c r="SS105" s="32"/>
      <c r="ST105" s="32"/>
      <c r="SU105" s="32"/>
      <c r="SV105" s="32"/>
      <c r="SW105" s="32"/>
      <c r="SX105" s="32"/>
      <c r="SY105" s="32"/>
      <c r="SZ105" s="32"/>
      <c r="TA105" s="32"/>
      <c r="TB105" s="32"/>
      <c r="TC105" s="32"/>
      <c r="TD105" s="32"/>
      <c r="TE105" s="32"/>
      <c r="TF105" s="32"/>
      <c r="TG105" s="32"/>
      <c r="TH105" s="32"/>
      <c r="TI105" s="32"/>
      <c r="TJ105" s="32"/>
    </row>
    <row r="106" spans="1:530" s="33" customFormat="1" ht="45" x14ac:dyDescent="0.25">
      <c r="A106" s="59"/>
      <c r="B106" s="58"/>
      <c r="C106" s="58"/>
      <c r="D106" s="27" t="s">
        <v>436</v>
      </c>
      <c r="E106" s="53">
        <v>4468078.6099999994</v>
      </c>
      <c r="F106" s="53">
        <f t="shared" ref="F106:Q106" si="57">F113+F122</f>
        <v>0</v>
      </c>
      <c r="G106" s="53">
        <f t="shared" si="57"/>
        <v>0</v>
      </c>
      <c r="H106" s="53">
        <f t="shared" ref="H106:J106" si="58">H113+H122</f>
        <v>4467978.6099999994</v>
      </c>
      <c r="I106" s="53">
        <f t="shared" si="58"/>
        <v>0</v>
      </c>
      <c r="J106" s="53">
        <f t="shared" si="58"/>
        <v>0</v>
      </c>
      <c r="K106" s="156">
        <f t="shared" si="44"/>
        <v>99.997761901507815</v>
      </c>
      <c r="L106" s="53">
        <v>0</v>
      </c>
      <c r="M106" s="53">
        <f t="shared" si="57"/>
        <v>0</v>
      </c>
      <c r="N106" s="53">
        <f t="shared" si="57"/>
        <v>0</v>
      </c>
      <c r="O106" s="53">
        <f t="shared" si="57"/>
        <v>0</v>
      </c>
      <c r="P106" s="53">
        <f t="shared" si="57"/>
        <v>0</v>
      </c>
      <c r="Q106" s="53">
        <f t="shared" si="57"/>
        <v>0</v>
      </c>
      <c r="R106" s="53">
        <f t="shared" ref="R106:W106" si="59">R113+R122</f>
        <v>0</v>
      </c>
      <c r="S106" s="53">
        <f t="shared" si="59"/>
        <v>0</v>
      </c>
      <c r="T106" s="53">
        <f t="shared" si="59"/>
        <v>0</v>
      </c>
      <c r="U106" s="53">
        <f t="shared" si="59"/>
        <v>0</v>
      </c>
      <c r="V106" s="53">
        <f t="shared" si="59"/>
        <v>0</v>
      </c>
      <c r="W106" s="53">
        <f t="shared" si="59"/>
        <v>0</v>
      </c>
      <c r="X106" s="154"/>
      <c r="Y106" s="149">
        <f t="shared" si="46"/>
        <v>4467978.6099999994</v>
      </c>
      <c r="Z106" s="173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  <c r="IW106" s="32"/>
      <c r="IX106" s="32"/>
      <c r="IY106" s="32"/>
      <c r="IZ106" s="32"/>
      <c r="JA106" s="32"/>
      <c r="JB106" s="32"/>
      <c r="JC106" s="32"/>
      <c r="JD106" s="32"/>
      <c r="JE106" s="32"/>
      <c r="JF106" s="32"/>
      <c r="JG106" s="32"/>
      <c r="JH106" s="32"/>
      <c r="JI106" s="32"/>
      <c r="JJ106" s="32"/>
      <c r="JK106" s="32"/>
      <c r="JL106" s="32"/>
      <c r="JM106" s="32"/>
      <c r="JN106" s="32"/>
      <c r="JO106" s="32"/>
      <c r="JP106" s="32"/>
      <c r="JQ106" s="32"/>
      <c r="JR106" s="32"/>
      <c r="JS106" s="32"/>
      <c r="JT106" s="32"/>
      <c r="JU106" s="32"/>
      <c r="JV106" s="32"/>
      <c r="JW106" s="32"/>
      <c r="JX106" s="32"/>
      <c r="JY106" s="32"/>
      <c r="JZ106" s="32"/>
      <c r="KA106" s="32"/>
      <c r="KB106" s="32"/>
      <c r="KC106" s="32"/>
      <c r="KD106" s="32"/>
      <c r="KE106" s="32"/>
      <c r="KF106" s="32"/>
      <c r="KG106" s="32"/>
      <c r="KH106" s="32"/>
      <c r="KI106" s="32"/>
      <c r="KJ106" s="32"/>
      <c r="KK106" s="32"/>
      <c r="KL106" s="32"/>
      <c r="KM106" s="32"/>
      <c r="KN106" s="32"/>
      <c r="KO106" s="32"/>
      <c r="KP106" s="32"/>
      <c r="KQ106" s="32"/>
      <c r="KR106" s="32"/>
      <c r="KS106" s="32"/>
      <c r="KT106" s="32"/>
      <c r="KU106" s="32"/>
      <c r="KV106" s="32"/>
      <c r="KW106" s="32"/>
      <c r="KX106" s="32"/>
      <c r="KY106" s="32"/>
      <c r="KZ106" s="32"/>
      <c r="LA106" s="32"/>
      <c r="LB106" s="32"/>
      <c r="LC106" s="32"/>
      <c r="LD106" s="32"/>
      <c r="LE106" s="32"/>
      <c r="LF106" s="32"/>
      <c r="LG106" s="32"/>
      <c r="LH106" s="32"/>
      <c r="LI106" s="32"/>
      <c r="LJ106" s="32"/>
      <c r="LK106" s="32"/>
      <c r="LL106" s="32"/>
      <c r="LM106" s="32"/>
      <c r="LN106" s="32"/>
      <c r="LO106" s="32"/>
      <c r="LP106" s="32"/>
      <c r="LQ106" s="32"/>
      <c r="LR106" s="32"/>
      <c r="LS106" s="32"/>
      <c r="LT106" s="32"/>
      <c r="LU106" s="32"/>
      <c r="LV106" s="32"/>
      <c r="LW106" s="32"/>
      <c r="LX106" s="32"/>
      <c r="LY106" s="32"/>
      <c r="LZ106" s="32"/>
      <c r="MA106" s="32"/>
      <c r="MB106" s="32"/>
      <c r="MC106" s="32"/>
      <c r="MD106" s="32"/>
      <c r="ME106" s="32"/>
      <c r="MF106" s="32"/>
      <c r="MG106" s="32"/>
      <c r="MH106" s="32"/>
      <c r="MI106" s="32"/>
      <c r="MJ106" s="32"/>
      <c r="MK106" s="32"/>
      <c r="ML106" s="32"/>
      <c r="MM106" s="32"/>
      <c r="MN106" s="32"/>
      <c r="MO106" s="32"/>
      <c r="MP106" s="32"/>
      <c r="MQ106" s="32"/>
      <c r="MR106" s="32"/>
      <c r="MS106" s="32"/>
      <c r="MT106" s="32"/>
      <c r="MU106" s="32"/>
      <c r="MV106" s="32"/>
      <c r="MW106" s="32"/>
      <c r="MX106" s="32"/>
      <c r="MY106" s="32"/>
      <c r="MZ106" s="32"/>
      <c r="NA106" s="32"/>
      <c r="NB106" s="32"/>
      <c r="NC106" s="32"/>
      <c r="ND106" s="32"/>
      <c r="NE106" s="32"/>
      <c r="NF106" s="32"/>
      <c r="NG106" s="32"/>
      <c r="NH106" s="32"/>
      <c r="NI106" s="32"/>
      <c r="NJ106" s="32"/>
      <c r="NK106" s="32"/>
      <c r="NL106" s="32"/>
      <c r="NM106" s="32"/>
      <c r="NN106" s="32"/>
      <c r="NO106" s="32"/>
      <c r="NP106" s="32"/>
      <c r="NQ106" s="32"/>
      <c r="NR106" s="32"/>
      <c r="NS106" s="32"/>
      <c r="NT106" s="32"/>
      <c r="NU106" s="32"/>
      <c r="NV106" s="32"/>
      <c r="NW106" s="32"/>
      <c r="NX106" s="32"/>
      <c r="NY106" s="32"/>
      <c r="NZ106" s="32"/>
      <c r="OA106" s="32"/>
      <c r="OB106" s="32"/>
      <c r="OC106" s="32"/>
      <c r="OD106" s="32"/>
      <c r="OE106" s="32"/>
      <c r="OF106" s="32"/>
      <c r="OG106" s="32"/>
      <c r="OH106" s="32"/>
      <c r="OI106" s="32"/>
      <c r="OJ106" s="32"/>
      <c r="OK106" s="32"/>
      <c r="OL106" s="32"/>
      <c r="OM106" s="32"/>
      <c r="ON106" s="32"/>
      <c r="OO106" s="32"/>
      <c r="OP106" s="32"/>
      <c r="OQ106" s="32"/>
      <c r="OR106" s="32"/>
      <c r="OS106" s="32"/>
      <c r="OT106" s="32"/>
      <c r="OU106" s="32"/>
      <c r="OV106" s="32"/>
      <c r="OW106" s="32"/>
      <c r="OX106" s="32"/>
      <c r="OY106" s="32"/>
      <c r="OZ106" s="32"/>
      <c r="PA106" s="32"/>
      <c r="PB106" s="32"/>
      <c r="PC106" s="32"/>
      <c r="PD106" s="32"/>
      <c r="PE106" s="32"/>
      <c r="PF106" s="32"/>
      <c r="PG106" s="32"/>
      <c r="PH106" s="32"/>
      <c r="PI106" s="32"/>
      <c r="PJ106" s="32"/>
      <c r="PK106" s="32"/>
      <c r="PL106" s="32"/>
      <c r="PM106" s="32"/>
      <c r="PN106" s="32"/>
      <c r="PO106" s="32"/>
      <c r="PP106" s="32"/>
      <c r="PQ106" s="32"/>
      <c r="PR106" s="32"/>
      <c r="PS106" s="32"/>
      <c r="PT106" s="32"/>
      <c r="PU106" s="32"/>
      <c r="PV106" s="32"/>
      <c r="PW106" s="32"/>
      <c r="PX106" s="32"/>
      <c r="PY106" s="32"/>
      <c r="PZ106" s="32"/>
      <c r="QA106" s="32"/>
      <c r="QB106" s="32"/>
      <c r="QC106" s="32"/>
      <c r="QD106" s="32"/>
      <c r="QE106" s="32"/>
      <c r="QF106" s="32"/>
      <c r="QG106" s="32"/>
      <c r="QH106" s="32"/>
      <c r="QI106" s="32"/>
      <c r="QJ106" s="32"/>
      <c r="QK106" s="32"/>
      <c r="QL106" s="32"/>
      <c r="QM106" s="32"/>
      <c r="QN106" s="32"/>
      <c r="QO106" s="32"/>
      <c r="QP106" s="32"/>
      <c r="QQ106" s="32"/>
      <c r="QR106" s="32"/>
      <c r="QS106" s="32"/>
      <c r="QT106" s="32"/>
      <c r="QU106" s="32"/>
      <c r="QV106" s="32"/>
      <c r="QW106" s="32"/>
      <c r="QX106" s="32"/>
      <c r="QY106" s="32"/>
      <c r="QZ106" s="32"/>
      <c r="RA106" s="32"/>
      <c r="RB106" s="32"/>
      <c r="RC106" s="32"/>
      <c r="RD106" s="32"/>
      <c r="RE106" s="32"/>
      <c r="RF106" s="32"/>
      <c r="RG106" s="32"/>
      <c r="RH106" s="32"/>
      <c r="RI106" s="32"/>
      <c r="RJ106" s="32"/>
      <c r="RK106" s="32"/>
      <c r="RL106" s="32"/>
      <c r="RM106" s="32"/>
      <c r="RN106" s="32"/>
      <c r="RO106" s="32"/>
      <c r="RP106" s="32"/>
      <c r="RQ106" s="32"/>
      <c r="RR106" s="32"/>
      <c r="RS106" s="32"/>
      <c r="RT106" s="32"/>
      <c r="RU106" s="32"/>
      <c r="RV106" s="32"/>
      <c r="RW106" s="32"/>
      <c r="RX106" s="32"/>
      <c r="RY106" s="32"/>
      <c r="RZ106" s="32"/>
      <c r="SA106" s="32"/>
      <c r="SB106" s="32"/>
      <c r="SC106" s="32"/>
      <c r="SD106" s="32"/>
      <c r="SE106" s="32"/>
      <c r="SF106" s="32"/>
      <c r="SG106" s="32"/>
      <c r="SH106" s="32"/>
      <c r="SI106" s="32"/>
      <c r="SJ106" s="32"/>
      <c r="SK106" s="32"/>
      <c r="SL106" s="32"/>
      <c r="SM106" s="32"/>
      <c r="SN106" s="32"/>
      <c r="SO106" s="32"/>
      <c r="SP106" s="32"/>
      <c r="SQ106" s="32"/>
      <c r="SR106" s="32"/>
      <c r="SS106" s="32"/>
      <c r="ST106" s="32"/>
      <c r="SU106" s="32"/>
      <c r="SV106" s="32"/>
      <c r="SW106" s="32"/>
      <c r="SX106" s="32"/>
      <c r="SY106" s="32"/>
      <c r="SZ106" s="32"/>
      <c r="TA106" s="32"/>
      <c r="TB106" s="32"/>
      <c r="TC106" s="32"/>
      <c r="TD106" s="32"/>
      <c r="TE106" s="32"/>
      <c r="TF106" s="32"/>
      <c r="TG106" s="32"/>
      <c r="TH106" s="32"/>
      <c r="TI106" s="32"/>
      <c r="TJ106" s="32"/>
    </row>
    <row r="107" spans="1:530" s="33" customFormat="1" ht="20.25" customHeight="1" x14ac:dyDescent="0.25">
      <c r="A107" s="59"/>
      <c r="B107" s="58"/>
      <c r="C107" s="58"/>
      <c r="D107" s="27" t="s">
        <v>438</v>
      </c>
      <c r="E107" s="53">
        <v>60000</v>
      </c>
      <c r="F107" s="53">
        <f t="shared" ref="F107:Q107" si="60">F114</f>
        <v>0</v>
      </c>
      <c r="G107" s="53">
        <f t="shared" si="60"/>
        <v>0</v>
      </c>
      <c r="H107" s="53">
        <f t="shared" ref="H107:J107" si="61">H114</f>
        <v>60000</v>
      </c>
      <c r="I107" s="53">
        <f t="shared" si="61"/>
        <v>0</v>
      </c>
      <c r="J107" s="53">
        <f t="shared" si="61"/>
        <v>0</v>
      </c>
      <c r="K107" s="156">
        <f t="shared" si="44"/>
        <v>100</v>
      </c>
      <c r="L107" s="53">
        <v>0</v>
      </c>
      <c r="M107" s="53">
        <f t="shared" si="60"/>
        <v>0</v>
      </c>
      <c r="N107" s="53">
        <f t="shared" si="60"/>
        <v>0</v>
      </c>
      <c r="O107" s="53">
        <f t="shared" si="60"/>
        <v>0</v>
      </c>
      <c r="P107" s="53">
        <f t="shared" si="60"/>
        <v>0</v>
      </c>
      <c r="Q107" s="53">
        <f t="shared" si="60"/>
        <v>0</v>
      </c>
      <c r="R107" s="53">
        <f t="shared" ref="R107:W107" si="62">R114</f>
        <v>0</v>
      </c>
      <c r="S107" s="53">
        <f t="shared" si="62"/>
        <v>0</v>
      </c>
      <c r="T107" s="53">
        <f t="shared" si="62"/>
        <v>0</v>
      </c>
      <c r="U107" s="53">
        <f t="shared" si="62"/>
        <v>0</v>
      </c>
      <c r="V107" s="53">
        <f t="shared" si="62"/>
        <v>0</v>
      </c>
      <c r="W107" s="53">
        <f t="shared" si="62"/>
        <v>0</v>
      </c>
      <c r="X107" s="154"/>
      <c r="Y107" s="149">
        <f t="shared" si="46"/>
        <v>60000</v>
      </c>
      <c r="Z107" s="173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/>
      <c r="KO107" s="32"/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/>
      <c r="LH107" s="32"/>
      <c r="LI107" s="32"/>
      <c r="LJ107" s="32"/>
      <c r="LK107" s="32"/>
      <c r="LL107" s="32"/>
      <c r="LM107" s="32"/>
      <c r="LN107" s="32"/>
      <c r="LO107" s="32"/>
      <c r="LP107" s="32"/>
      <c r="LQ107" s="32"/>
      <c r="LR107" s="32"/>
      <c r="LS107" s="32"/>
      <c r="LT107" s="32"/>
      <c r="LU107" s="32"/>
      <c r="LV107" s="32"/>
      <c r="LW107" s="32"/>
      <c r="LX107" s="32"/>
      <c r="LY107" s="32"/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/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/>
      <c r="NH107" s="32"/>
      <c r="NI107" s="32"/>
      <c r="NJ107" s="32"/>
      <c r="NK107" s="32"/>
      <c r="NL107" s="32"/>
      <c r="NM107" s="32"/>
      <c r="NN107" s="32"/>
      <c r="NO107" s="32"/>
      <c r="NP107" s="32"/>
      <c r="NQ107" s="32"/>
      <c r="NR107" s="32"/>
      <c r="NS107" s="32"/>
      <c r="NT107" s="32"/>
      <c r="NU107" s="32"/>
      <c r="NV107" s="32"/>
      <c r="NW107" s="32"/>
      <c r="NX107" s="32"/>
      <c r="NY107" s="32"/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32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2"/>
      <c r="QX107" s="32"/>
      <c r="QY107" s="32"/>
      <c r="QZ107" s="32"/>
      <c r="RA107" s="32"/>
      <c r="RB107" s="32"/>
      <c r="RC107" s="32"/>
      <c r="RD107" s="32"/>
      <c r="RE107" s="32"/>
      <c r="RF107" s="32"/>
      <c r="RG107" s="32"/>
      <c r="RH107" s="32"/>
      <c r="RI107" s="32"/>
      <c r="RJ107" s="32"/>
      <c r="RK107" s="32"/>
      <c r="RL107" s="32"/>
      <c r="RM107" s="32"/>
      <c r="RN107" s="32"/>
      <c r="RO107" s="32"/>
      <c r="RP107" s="32"/>
      <c r="RQ107" s="32"/>
      <c r="RR107" s="32"/>
      <c r="RS107" s="32"/>
      <c r="RT107" s="32"/>
      <c r="RU107" s="32"/>
      <c r="RV107" s="32"/>
      <c r="RW107" s="32"/>
      <c r="RX107" s="32"/>
      <c r="RY107" s="32"/>
      <c r="RZ107" s="32"/>
      <c r="SA107" s="32"/>
      <c r="SB107" s="32"/>
      <c r="SC107" s="32"/>
      <c r="SD107" s="32"/>
      <c r="SE107" s="32"/>
      <c r="SF107" s="32"/>
      <c r="SG107" s="32"/>
      <c r="SH107" s="32"/>
      <c r="SI107" s="32"/>
      <c r="SJ107" s="32"/>
      <c r="SK107" s="32"/>
      <c r="SL107" s="32"/>
      <c r="SM107" s="32"/>
      <c r="SN107" s="32"/>
      <c r="SO107" s="32"/>
      <c r="SP107" s="32"/>
      <c r="SQ107" s="32"/>
      <c r="SR107" s="32"/>
      <c r="SS107" s="32"/>
      <c r="ST107" s="32"/>
      <c r="SU107" s="32"/>
      <c r="SV107" s="32"/>
      <c r="SW107" s="32"/>
      <c r="SX107" s="32"/>
      <c r="SY107" s="32"/>
      <c r="SZ107" s="32"/>
      <c r="TA107" s="32"/>
      <c r="TB107" s="32"/>
      <c r="TC107" s="32"/>
      <c r="TD107" s="32"/>
      <c r="TE107" s="32"/>
      <c r="TF107" s="32"/>
      <c r="TG107" s="32"/>
      <c r="TH107" s="32"/>
      <c r="TI107" s="32"/>
      <c r="TJ107" s="32"/>
    </row>
    <row r="108" spans="1:530" s="33" customFormat="1" ht="60" customHeight="1" x14ac:dyDescent="0.25">
      <c r="A108" s="59"/>
      <c r="B108" s="58"/>
      <c r="C108" s="58"/>
      <c r="D108" s="27" t="s">
        <v>437</v>
      </c>
      <c r="E108" s="53">
        <v>4345037</v>
      </c>
      <c r="F108" s="53">
        <f t="shared" ref="F108:Q108" si="63">F120+F123</f>
        <v>0</v>
      </c>
      <c r="G108" s="53">
        <f t="shared" si="63"/>
        <v>0</v>
      </c>
      <c r="H108" s="53">
        <f t="shared" ref="H108:J108" si="64">H120+H123</f>
        <v>4345037</v>
      </c>
      <c r="I108" s="53">
        <f t="shared" si="64"/>
        <v>0</v>
      </c>
      <c r="J108" s="53">
        <f t="shared" si="64"/>
        <v>0</v>
      </c>
      <c r="K108" s="156">
        <f t="shared" si="44"/>
        <v>100</v>
      </c>
      <c r="L108" s="53">
        <v>0</v>
      </c>
      <c r="M108" s="53">
        <f t="shared" si="63"/>
        <v>0</v>
      </c>
      <c r="N108" s="53">
        <f t="shared" si="63"/>
        <v>0</v>
      </c>
      <c r="O108" s="53">
        <f t="shared" si="63"/>
        <v>0</v>
      </c>
      <c r="P108" s="53">
        <f t="shared" si="63"/>
        <v>0</v>
      </c>
      <c r="Q108" s="53">
        <f t="shared" si="63"/>
        <v>0</v>
      </c>
      <c r="R108" s="53">
        <f t="shared" ref="R108:W108" si="65">R120+R123</f>
        <v>0</v>
      </c>
      <c r="S108" s="53">
        <f t="shared" si="65"/>
        <v>0</v>
      </c>
      <c r="T108" s="53">
        <f t="shared" si="65"/>
        <v>0</v>
      </c>
      <c r="U108" s="53">
        <f t="shared" si="65"/>
        <v>0</v>
      </c>
      <c r="V108" s="53">
        <f t="shared" si="65"/>
        <v>0</v>
      </c>
      <c r="W108" s="53">
        <f t="shared" si="65"/>
        <v>0</v>
      </c>
      <c r="X108" s="154"/>
      <c r="Y108" s="149">
        <f t="shared" si="46"/>
        <v>4345037</v>
      </c>
      <c r="Z108" s="173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  <c r="IW108" s="32"/>
      <c r="IX108" s="32"/>
      <c r="IY108" s="32"/>
      <c r="IZ108" s="32"/>
      <c r="JA108" s="32"/>
      <c r="JB108" s="32"/>
      <c r="JC108" s="32"/>
      <c r="JD108" s="32"/>
      <c r="JE108" s="32"/>
      <c r="JF108" s="32"/>
      <c r="JG108" s="32"/>
      <c r="JH108" s="32"/>
      <c r="JI108" s="32"/>
      <c r="JJ108" s="32"/>
      <c r="JK108" s="32"/>
      <c r="JL108" s="32"/>
      <c r="JM108" s="32"/>
      <c r="JN108" s="32"/>
      <c r="JO108" s="32"/>
      <c r="JP108" s="32"/>
      <c r="JQ108" s="32"/>
      <c r="JR108" s="32"/>
      <c r="JS108" s="32"/>
      <c r="JT108" s="32"/>
      <c r="JU108" s="32"/>
      <c r="JV108" s="32"/>
      <c r="JW108" s="32"/>
      <c r="JX108" s="32"/>
      <c r="JY108" s="32"/>
      <c r="JZ108" s="32"/>
      <c r="KA108" s="32"/>
      <c r="KB108" s="32"/>
      <c r="KC108" s="32"/>
      <c r="KD108" s="32"/>
      <c r="KE108" s="32"/>
      <c r="KF108" s="32"/>
      <c r="KG108" s="32"/>
      <c r="KH108" s="32"/>
      <c r="KI108" s="32"/>
      <c r="KJ108" s="32"/>
      <c r="KK108" s="32"/>
      <c r="KL108" s="32"/>
      <c r="KM108" s="32"/>
      <c r="KN108" s="32"/>
      <c r="KO108" s="32"/>
      <c r="KP108" s="32"/>
      <c r="KQ108" s="32"/>
      <c r="KR108" s="32"/>
      <c r="KS108" s="32"/>
      <c r="KT108" s="32"/>
      <c r="KU108" s="32"/>
      <c r="KV108" s="32"/>
      <c r="KW108" s="32"/>
      <c r="KX108" s="32"/>
      <c r="KY108" s="32"/>
      <c r="KZ108" s="32"/>
      <c r="LA108" s="32"/>
      <c r="LB108" s="32"/>
      <c r="LC108" s="32"/>
      <c r="LD108" s="32"/>
      <c r="LE108" s="32"/>
      <c r="LF108" s="32"/>
      <c r="LG108" s="32"/>
      <c r="LH108" s="32"/>
      <c r="LI108" s="32"/>
      <c r="LJ108" s="32"/>
      <c r="LK108" s="32"/>
      <c r="LL108" s="32"/>
      <c r="LM108" s="32"/>
      <c r="LN108" s="32"/>
      <c r="LO108" s="32"/>
      <c r="LP108" s="32"/>
      <c r="LQ108" s="32"/>
      <c r="LR108" s="32"/>
      <c r="LS108" s="32"/>
      <c r="LT108" s="32"/>
      <c r="LU108" s="32"/>
      <c r="LV108" s="32"/>
      <c r="LW108" s="32"/>
      <c r="LX108" s="32"/>
      <c r="LY108" s="32"/>
      <c r="LZ108" s="32"/>
      <c r="MA108" s="32"/>
      <c r="MB108" s="32"/>
      <c r="MC108" s="32"/>
      <c r="MD108" s="32"/>
      <c r="ME108" s="32"/>
      <c r="MF108" s="32"/>
      <c r="MG108" s="32"/>
      <c r="MH108" s="32"/>
      <c r="MI108" s="32"/>
      <c r="MJ108" s="32"/>
      <c r="MK108" s="32"/>
      <c r="ML108" s="32"/>
      <c r="MM108" s="32"/>
      <c r="MN108" s="32"/>
      <c r="MO108" s="32"/>
      <c r="MP108" s="32"/>
      <c r="MQ108" s="32"/>
      <c r="MR108" s="32"/>
      <c r="MS108" s="32"/>
      <c r="MT108" s="32"/>
      <c r="MU108" s="32"/>
      <c r="MV108" s="32"/>
      <c r="MW108" s="32"/>
      <c r="MX108" s="32"/>
      <c r="MY108" s="32"/>
      <c r="MZ108" s="32"/>
      <c r="NA108" s="32"/>
      <c r="NB108" s="32"/>
      <c r="NC108" s="32"/>
      <c r="ND108" s="32"/>
      <c r="NE108" s="32"/>
      <c r="NF108" s="32"/>
      <c r="NG108" s="32"/>
      <c r="NH108" s="32"/>
      <c r="NI108" s="32"/>
      <c r="NJ108" s="32"/>
      <c r="NK108" s="32"/>
      <c r="NL108" s="32"/>
      <c r="NM108" s="32"/>
      <c r="NN108" s="32"/>
      <c r="NO108" s="32"/>
      <c r="NP108" s="32"/>
      <c r="NQ108" s="32"/>
      <c r="NR108" s="32"/>
      <c r="NS108" s="32"/>
      <c r="NT108" s="32"/>
      <c r="NU108" s="32"/>
      <c r="NV108" s="32"/>
      <c r="NW108" s="32"/>
      <c r="NX108" s="32"/>
      <c r="NY108" s="32"/>
      <c r="NZ108" s="32"/>
      <c r="OA108" s="32"/>
      <c r="OB108" s="32"/>
      <c r="OC108" s="32"/>
      <c r="OD108" s="32"/>
      <c r="OE108" s="32"/>
      <c r="OF108" s="32"/>
      <c r="OG108" s="32"/>
      <c r="OH108" s="32"/>
      <c r="OI108" s="32"/>
      <c r="OJ108" s="32"/>
      <c r="OK108" s="32"/>
      <c r="OL108" s="32"/>
      <c r="OM108" s="32"/>
      <c r="ON108" s="32"/>
      <c r="OO108" s="32"/>
      <c r="OP108" s="32"/>
      <c r="OQ108" s="32"/>
      <c r="OR108" s="32"/>
      <c r="OS108" s="32"/>
      <c r="OT108" s="32"/>
      <c r="OU108" s="32"/>
      <c r="OV108" s="32"/>
      <c r="OW108" s="32"/>
      <c r="OX108" s="32"/>
      <c r="OY108" s="32"/>
      <c r="OZ108" s="32"/>
      <c r="PA108" s="32"/>
      <c r="PB108" s="32"/>
      <c r="PC108" s="32"/>
      <c r="PD108" s="32"/>
      <c r="PE108" s="32"/>
      <c r="PF108" s="32"/>
      <c r="PG108" s="32"/>
      <c r="PH108" s="32"/>
      <c r="PI108" s="32"/>
      <c r="PJ108" s="32"/>
      <c r="PK108" s="32"/>
      <c r="PL108" s="32"/>
      <c r="PM108" s="32"/>
      <c r="PN108" s="32"/>
      <c r="PO108" s="32"/>
      <c r="PP108" s="32"/>
      <c r="PQ108" s="32"/>
      <c r="PR108" s="32"/>
      <c r="PS108" s="32"/>
      <c r="PT108" s="32"/>
      <c r="PU108" s="32"/>
      <c r="PV108" s="32"/>
      <c r="PW108" s="32"/>
      <c r="PX108" s="32"/>
      <c r="PY108" s="32"/>
      <c r="PZ108" s="32"/>
      <c r="QA108" s="32"/>
      <c r="QB108" s="32"/>
      <c r="QC108" s="32"/>
      <c r="QD108" s="32"/>
      <c r="QE108" s="32"/>
      <c r="QF108" s="32"/>
      <c r="QG108" s="32"/>
      <c r="QH108" s="32"/>
      <c r="QI108" s="32"/>
      <c r="QJ108" s="32"/>
      <c r="QK108" s="32"/>
      <c r="QL108" s="32"/>
      <c r="QM108" s="32"/>
      <c r="QN108" s="32"/>
      <c r="QO108" s="32"/>
      <c r="QP108" s="32"/>
      <c r="QQ108" s="32"/>
      <c r="QR108" s="32"/>
      <c r="QS108" s="32"/>
      <c r="QT108" s="32"/>
      <c r="QU108" s="32"/>
      <c r="QV108" s="32"/>
      <c r="QW108" s="32"/>
      <c r="QX108" s="32"/>
      <c r="QY108" s="32"/>
      <c r="QZ108" s="32"/>
      <c r="RA108" s="32"/>
      <c r="RB108" s="32"/>
      <c r="RC108" s="32"/>
      <c r="RD108" s="32"/>
      <c r="RE108" s="32"/>
      <c r="RF108" s="32"/>
      <c r="RG108" s="32"/>
      <c r="RH108" s="32"/>
      <c r="RI108" s="32"/>
      <c r="RJ108" s="32"/>
      <c r="RK108" s="32"/>
      <c r="RL108" s="32"/>
      <c r="RM108" s="32"/>
      <c r="RN108" s="32"/>
      <c r="RO108" s="32"/>
      <c r="RP108" s="32"/>
      <c r="RQ108" s="32"/>
      <c r="RR108" s="32"/>
      <c r="RS108" s="32"/>
      <c r="RT108" s="32"/>
      <c r="RU108" s="32"/>
      <c r="RV108" s="32"/>
      <c r="RW108" s="32"/>
      <c r="RX108" s="32"/>
      <c r="RY108" s="32"/>
      <c r="RZ108" s="32"/>
      <c r="SA108" s="32"/>
      <c r="SB108" s="32"/>
      <c r="SC108" s="32"/>
      <c r="SD108" s="32"/>
      <c r="SE108" s="32"/>
      <c r="SF108" s="32"/>
      <c r="SG108" s="32"/>
      <c r="SH108" s="32"/>
      <c r="SI108" s="32"/>
      <c r="SJ108" s="32"/>
      <c r="SK108" s="32"/>
      <c r="SL108" s="32"/>
      <c r="SM108" s="32"/>
      <c r="SN108" s="32"/>
      <c r="SO108" s="32"/>
      <c r="SP108" s="32"/>
      <c r="SQ108" s="32"/>
      <c r="SR108" s="32"/>
      <c r="SS108" s="32"/>
      <c r="ST108" s="32"/>
      <c r="SU108" s="32"/>
      <c r="SV108" s="32"/>
      <c r="SW108" s="32"/>
      <c r="SX108" s="32"/>
      <c r="SY108" s="32"/>
      <c r="SZ108" s="32"/>
      <c r="TA108" s="32"/>
      <c r="TB108" s="32"/>
      <c r="TC108" s="32"/>
      <c r="TD108" s="32"/>
      <c r="TE108" s="32"/>
      <c r="TF108" s="32"/>
      <c r="TG108" s="32"/>
      <c r="TH108" s="32"/>
      <c r="TI108" s="32"/>
      <c r="TJ108" s="32"/>
    </row>
    <row r="109" spans="1:530" s="33" customFormat="1" x14ac:dyDescent="0.25">
      <c r="A109" s="59"/>
      <c r="B109" s="58"/>
      <c r="C109" s="58"/>
      <c r="D109" s="112" t="s">
        <v>488</v>
      </c>
      <c r="E109" s="53">
        <v>0</v>
      </c>
      <c r="F109" s="53">
        <f t="shared" ref="F109:Q109" si="66">F131</f>
        <v>0</v>
      </c>
      <c r="G109" s="53">
        <f t="shared" si="66"/>
        <v>0</v>
      </c>
      <c r="H109" s="53">
        <f t="shared" ref="H109:J109" si="67">H131</f>
        <v>0</v>
      </c>
      <c r="I109" s="53">
        <f t="shared" si="67"/>
        <v>0</v>
      </c>
      <c r="J109" s="53">
        <f t="shared" si="67"/>
        <v>0</v>
      </c>
      <c r="K109" s="156"/>
      <c r="L109" s="53">
        <v>14714700</v>
      </c>
      <c r="M109" s="53">
        <f t="shared" si="66"/>
        <v>14714700</v>
      </c>
      <c r="N109" s="53">
        <f t="shared" si="66"/>
        <v>0</v>
      </c>
      <c r="O109" s="53">
        <f t="shared" si="66"/>
        <v>0</v>
      </c>
      <c r="P109" s="53">
        <f t="shared" si="66"/>
        <v>0</v>
      </c>
      <c r="Q109" s="53">
        <f t="shared" si="66"/>
        <v>14714700</v>
      </c>
      <c r="R109" s="53">
        <f t="shared" ref="R109:W109" si="68">R131</f>
        <v>0</v>
      </c>
      <c r="S109" s="53">
        <f t="shared" si="68"/>
        <v>0</v>
      </c>
      <c r="T109" s="53">
        <f t="shared" si="68"/>
        <v>0</v>
      </c>
      <c r="U109" s="53">
        <f t="shared" si="68"/>
        <v>0</v>
      </c>
      <c r="V109" s="53">
        <f t="shared" si="68"/>
        <v>0</v>
      </c>
      <c r="W109" s="53">
        <f t="shared" si="68"/>
        <v>0</v>
      </c>
      <c r="X109" s="154">
        <f t="shared" si="45"/>
        <v>0</v>
      </c>
      <c r="Y109" s="149">
        <f t="shared" si="46"/>
        <v>0</v>
      </c>
      <c r="Z109" s="173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2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2"/>
      <c r="QW109" s="32"/>
      <c r="QX109" s="32"/>
      <c r="QY109" s="32"/>
      <c r="QZ109" s="32"/>
      <c r="RA109" s="32"/>
      <c r="RB109" s="32"/>
      <c r="RC109" s="32"/>
      <c r="RD109" s="32"/>
      <c r="RE109" s="32"/>
      <c r="RF109" s="32"/>
      <c r="RG109" s="32"/>
      <c r="RH109" s="32"/>
      <c r="RI109" s="32"/>
      <c r="RJ109" s="32"/>
      <c r="RK109" s="32"/>
      <c r="RL109" s="32"/>
      <c r="RM109" s="32"/>
      <c r="RN109" s="32"/>
      <c r="RO109" s="32"/>
      <c r="RP109" s="32"/>
      <c r="RQ109" s="32"/>
      <c r="RR109" s="32"/>
      <c r="RS109" s="32"/>
      <c r="RT109" s="32"/>
      <c r="RU109" s="32"/>
      <c r="RV109" s="32"/>
      <c r="RW109" s="32"/>
      <c r="RX109" s="32"/>
      <c r="RY109" s="32"/>
      <c r="RZ109" s="32"/>
      <c r="SA109" s="32"/>
      <c r="SB109" s="32"/>
      <c r="SC109" s="32"/>
      <c r="SD109" s="32"/>
      <c r="SE109" s="32"/>
      <c r="SF109" s="32"/>
      <c r="SG109" s="32"/>
      <c r="SH109" s="32"/>
      <c r="SI109" s="32"/>
      <c r="SJ109" s="32"/>
      <c r="SK109" s="32"/>
      <c r="SL109" s="32"/>
      <c r="SM109" s="32"/>
      <c r="SN109" s="32"/>
      <c r="SO109" s="32"/>
      <c r="SP109" s="32"/>
      <c r="SQ109" s="32"/>
      <c r="SR109" s="32"/>
      <c r="SS109" s="32"/>
      <c r="ST109" s="32"/>
      <c r="SU109" s="32"/>
      <c r="SV109" s="32"/>
      <c r="SW109" s="32"/>
      <c r="SX109" s="32"/>
      <c r="SY109" s="32"/>
      <c r="SZ109" s="32"/>
      <c r="TA109" s="32"/>
      <c r="TB109" s="32"/>
      <c r="TC109" s="32"/>
      <c r="TD109" s="32"/>
      <c r="TE109" s="32"/>
      <c r="TF109" s="32"/>
      <c r="TG109" s="32"/>
      <c r="TH109" s="32"/>
      <c r="TI109" s="32"/>
      <c r="TJ109" s="32"/>
    </row>
    <row r="110" spans="1:530" s="17" customFormat="1" ht="50.25" customHeight="1" x14ac:dyDescent="0.25">
      <c r="A110" s="36" t="s">
        <v>188</v>
      </c>
      <c r="B110" s="37" t="str">
        <f>'дод 3'!A14</f>
        <v>0160</v>
      </c>
      <c r="C110" s="37" t="str">
        <f>'дод 3'!B14</f>
        <v>0111</v>
      </c>
      <c r="D110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10" s="54">
        <v>2347300</v>
      </c>
      <c r="F110" s="54">
        <v>1637700</v>
      </c>
      <c r="G110" s="54">
        <v>35400</v>
      </c>
      <c r="H110" s="54">
        <v>1374816.1</v>
      </c>
      <c r="I110" s="54">
        <v>960524.26</v>
      </c>
      <c r="J110" s="54">
        <v>16675.16</v>
      </c>
      <c r="K110" s="157">
        <f t="shared" si="44"/>
        <v>58.570106079325193</v>
      </c>
      <c r="L110" s="54">
        <v>0</v>
      </c>
      <c r="M110" s="54"/>
      <c r="N110" s="54"/>
      <c r="O110" s="54"/>
      <c r="P110" s="54"/>
      <c r="Q110" s="54"/>
      <c r="R110" s="150"/>
      <c r="S110" s="150"/>
      <c r="T110" s="150"/>
      <c r="U110" s="150"/>
      <c r="V110" s="150"/>
      <c r="W110" s="150"/>
      <c r="X110" s="155"/>
      <c r="Y110" s="150">
        <f t="shared" si="46"/>
        <v>1374816.1</v>
      </c>
      <c r="Z110" s="173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20"/>
      <c r="JL110" s="20"/>
      <c r="JM110" s="20"/>
      <c r="JN110" s="20"/>
      <c r="JO110" s="20"/>
      <c r="JP110" s="20"/>
      <c r="JQ110" s="20"/>
      <c r="JR110" s="20"/>
      <c r="JS110" s="20"/>
      <c r="JT110" s="20"/>
      <c r="JU110" s="20"/>
      <c r="JV110" s="20"/>
      <c r="JW110" s="20"/>
      <c r="JX110" s="20"/>
      <c r="JY110" s="20"/>
      <c r="JZ110" s="20"/>
      <c r="KA110" s="20"/>
      <c r="KB110" s="20"/>
      <c r="KC110" s="20"/>
      <c r="KD110" s="20"/>
      <c r="KE110" s="20"/>
      <c r="KF110" s="20"/>
      <c r="KG110" s="20"/>
      <c r="KH110" s="20"/>
      <c r="KI110" s="20"/>
      <c r="KJ110" s="20"/>
      <c r="KK110" s="20"/>
      <c r="KL110" s="20"/>
      <c r="KM110" s="20"/>
      <c r="KN110" s="20"/>
      <c r="KO110" s="20"/>
      <c r="KP110" s="20"/>
      <c r="KQ110" s="20"/>
      <c r="KR110" s="20"/>
      <c r="KS110" s="20"/>
      <c r="KT110" s="20"/>
      <c r="KU110" s="20"/>
      <c r="KV110" s="20"/>
      <c r="KW110" s="20"/>
      <c r="KX110" s="20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20"/>
      <c r="MJ110" s="20"/>
      <c r="MK110" s="20"/>
      <c r="ML110" s="20"/>
      <c r="MM110" s="20"/>
      <c r="MN110" s="20"/>
      <c r="MO110" s="20"/>
      <c r="MP110" s="20"/>
      <c r="MQ110" s="20"/>
      <c r="MR110" s="20"/>
      <c r="MS110" s="20"/>
      <c r="MT110" s="20"/>
      <c r="MU110" s="20"/>
      <c r="MV110" s="20"/>
      <c r="MW110" s="20"/>
      <c r="MX110" s="20"/>
      <c r="MY110" s="20"/>
      <c r="MZ110" s="20"/>
      <c r="NA110" s="20"/>
      <c r="NB110" s="20"/>
      <c r="NC110" s="20"/>
      <c r="ND110" s="20"/>
      <c r="NE110" s="20"/>
      <c r="NF110" s="20"/>
      <c r="NG110" s="20"/>
      <c r="NH110" s="20"/>
      <c r="NI110" s="20"/>
      <c r="NJ110" s="20"/>
      <c r="NK110" s="20"/>
      <c r="NL110" s="20"/>
      <c r="NM110" s="20"/>
      <c r="NN110" s="20"/>
      <c r="NO110" s="20"/>
      <c r="NP110" s="20"/>
      <c r="NQ110" s="20"/>
      <c r="NR110" s="20"/>
      <c r="NS110" s="20"/>
      <c r="NT110" s="20"/>
      <c r="NU110" s="20"/>
      <c r="NV110" s="20"/>
      <c r="NW110" s="20"/>
      <c r="NX110" s="20"/>
      <c r="NY110" s="20"/>
      <c r="NZ110" s="20"/>
      <c r="OA110" s="20"/>
      <c r="OB110" s="20"/>
      <c r="OC110" s="20"/>
      <c r="OD110" s="20"/>
      <c r="OE110" s="20"/>
      <c r="OF110" s="20"/>
      <c r="OG110" s="20"/>
      <c r="OH110" s="20"/>
      <c r="OI110" s="20"/>
      <c r="OJ110" s="20"/>
      <c r="OK110" s="20"/>
      <c r="OL110" s="20"/>
      <c r="OM110" s="20"/>
      <c r="ON110" s="20"/>
      <c r="OO110" s="20"/>
      <c r="OP110" s="20"/>
      <c r="OQ110" s="20"/>
      <c r="OR110" s="20"/>
      <c r="OS110" s="20"/>
      <c r="OT110" s="20"/>
      <c r="OU110" s="20"/>
      <c r="OV110" s="20"/>
      <c r="OW110" s="20"/>
      <c r="OX110" s="20"/>
      <c r="OY110" s="20"/>
      <c r="OZ110" s="20"/>
      <c r="PA110" s="20"/>
      <c r="PB110" s="20"/>
      <c r="PC110" s="20"/>
      <c r="PD110" s="20"/>
      <c r="PE110" s="20"/>
      <c r="PF110" s="20"/>
      <c r="PG110" s="20"/>
      <c r="PH110" s="20"/>
      <c r="PI110" s="20"/>
      <c r="PJ110" s="20"/>
      <c r="PK110" s="20"/>
      <c r="PL110" s="20"/>
      <c r="PM110" s="20"/>
      <c r="PN110" s="20"/>
      <c r="PO110" s="20"/>
      <c r="PP110" s="20"/>
      <c r="PQ110" s="20"/>
      <c r="PR110" s="20"/>
      <c r="PS110" s="20"/>
      <c r="PT110" s="20"/>
      <c r="PU110" s="20"/>
      <c r="PV110" s="20"/>
      <c r="PW110" s="20"/>
      <c r="PX110" s="20"/>
      <c r="PY110" s="20"/>
      <c r="PZ110" s="20"/>
      <c r="QA110" s="20"/>
      <c r="QB110" s="20"/>
      <c r="QC110" s="20"/>
      <c r="QD110" s="20"/>
      <c r="QE110" s="20"/>
      <c r="QF110" s="20"/>
      <c r="QG110" s="20"/>
      <c r="QH110" s="20"/>
      <c r="QI110" s="20"/>
      <c r="QJ110" s="20"/>
      <c r="QK110" s="20"/>
      <c r="QL110" s="20"/>
      <c r="QM110" s="20"/>
      <c r="QN110" s="20"/>
      <c r="QO110" s="20"/>
      <c r="QP110" s="20"/>
      <c r="QQ110" s="20"/>
      <c r="QR110" s="20"/>
      <c r="QS110" s="20"/>
      <c r="QT110" s="20"/>
      <c r="QU110" s="20"/>
      <c r="QV110" s="20"/>
      <c r="QW110" s="20"/>
      <c r="QX110" s="20"/>
      <c r="QY110" s="20"/>
      <c r="QZ110" s="20"/>
      <c r="RA110" s="20"/>
      <c r="RB110" s="20"/>
      <c r="RC110" s="20"/>
      <c r="RD110" s="20"/>
      <c r="RE110" s="20"/>
      <c r="RF110" s="20"/>
      <c r="RG110" s="20"/>
      <c r="RH110" s="20"/>
      <c r="RI110" s="20"/>
      <c r="RJ110" s="20"/>
      <c r="RK110" s="20"/>
      <c r="RL110" s="20"/>
      <c r="RM110" s="20"/>
      <c r="RN110" s="20"/>
      <c r="RO110" s="20"/>
      <c r="RP110" s="20"/>
      <c r="RQ110" s="20"/>
      <c r="RR110" s="20"/>
      <c r="RS110" s="20"/>
      <c r="RT110" s="20"/>
      <c r="RU110" s="20"/>
      <c r="RV110" s="20"/>
      <c r="RW110" s="20"/>
      <c r="RX110" s="20"/>
      <c r="RY110" s="20"/>
      <c r="RZ110" s="20"/>
      <c r="SA110" s="20"/>
      <c r="SB110" s="20"/>
      <c r="SC110" s="20"/>
      <c r="SD110" s="20"/>
      <c r="SE110" s="20"/>
      <c r="SF110" s="20"/>
      <c r="SG110" s="20"/>
      <c r="SH110" s="20"/>
      <c r="SI110" s="20"/>
      <c r="SJ110" s="20"/>
      <c r="SK110" s="20"/>
      <c r="SL110" s="20"/>
      <c r="SM110" s="20"/>
      <c r="SN110" s="20"/>
      <c r="SO110" s="20"/>
      <c r="SP110" s="20"/>
      <c r="SQ110" s="20"/>
      <c r="SR110" s="20"/>
      <c r="SS110" s="20"/>
      <c r="ST110" s="20"/>
      <c r="SU110" s="20"/>
      <c r="SV110" s="20"/>
      <c r="SW110" s="20"/>
      <c r="SX110" s="20"/>
      <c r="SY110" s="20"/>
      <c r="SZ110" s="20"/>
      <c r="TA110" s="20"/>
      <c r="TB110" s="20"/>
      <c r="TC110" s="20"/>
      <c r="TD110" s="20"/>
      <c r="TE110" s="20"/>
      <c r="TF110" s="20"/>
      <c r="TG110" s="20"/>
      <c r="TH110" s="20"/>
      <c r="TI110" s="20"/>
      <c r="TJ110" s="20"/>
    </row>
    <row r="111" spans="1:530" s="17" customFormat="1" ht="33" customHeight="1" x14ac:dyDescent="0.25">
      <c r="A111" s="36" t="s">
        <v>189</v>
      </c>
      <c r="B111" s="37" t="str">
        <f>'дод 3'!A55</f>
        <v>2010</v>
      </c>
      <c r="C111" s="37" t="str">
        <f>'дод 3'!B55</f>
        <v>0731</v>
      </c>
      <c r="D111" s="6" t="s">
        <v>457</v>
      </c>
      <c r="E111" s="54">
        <v>118006905.61</v>
      </c>
      <c r="F111" s="54"/>
      <c r="G111" s="54"/>
      <c r="H111" s="54">
        <v>88112649.879999995</v>
      </c>
      <c r="I111" s="54"/>
      <c r="J111" s="54"/>
      <c r="K111" s="157">
        <f t="shared" si="44"/>
        <v>74.667367493901367</v>
      </c>
      <c r="L111" s="54">
        <v>38632220</v>
      </c>
      <c r="M111" s="54">
        <v>38632220</v>
      </c>
      <c r="N111" s="54"/>
      <c r="O111" s="54"/>
      <c r="P111" s="54"/>
      <c r="Q111" s="54">
        <v>38632220</v>
      </c>
      <c r="R111" s="150">
        <v>35752030.299999997</v>
      </c>
      <c r="S111" s="150">
        <v>35752030.299999997</v>
      </c>
      <c r="T111" s="150"/>
      <c r="U111" s="150"/>
      <c r="V111" s="150"/>
      <c r="W111" s="150">
        <v>35752030.299999997</v>
      </c>
      <c r="X111" s="155">
        <f t="shared" si="45"/>
        <v>92.544591794103454</v>
      </c>
      <c r="Y111" s="150">
        <f t="shared" si="46"/>
        <v>123864680.17999999</v>
      </c>
      <c r="Z111" s="173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  <c r="JM111" s="20"/>
      <c r="JN111" s="20"/>
      <c r="JO111" s="20"/>
      <c r="JP111" s="20"/>
      <c r="JQ111" s="20"/>
      <c r="JR111" s="20"/>
      <c r="JS111" s="20"/>
      <c r="JT111" s="20"/>
      <c r="JU111" s="20"/>
      <c r="JV111" s="20"/>
      <c r="JW111" s="20"/>
      <c r="JX111" s="20"/>
      <c r="JY111" s="20"/>
      <c r="JZ111" s="20"/>
      <c r="KA111" s="20"/>
      <c r="KB111" s="20"/>
      <c r="KC111" s="20"/>
      <c r="KD111" s="20"/>
      <c r="KE111" s="20"/>
      <c r="KF111" s="20"/>
      <c r="KG111" s="20"/>
      <c r="KH111" s="20"/>
      <c r="KI111" s="20"/>
      <c r="KJ111" s="20"/>
      <c r="KK111" s="20"/>
      <c r="KL111" s="20"/>
      <c r="KM111" s="20"/>
      <c r="KN111" s="20"/>
      <c r="KO111" s="20"/>
      <c r="KP111" s="20"/>
      <c r="KQ111" s="20"/>
      <c r="KR111" s="20"/>
      <c r="KS111" s="20"/>
      <c r="KT111" s="20"/>
      <c r="KU111" s="20"/>
      <c r="KV111" s="20"/>
      <c r="KW111" s="20"/>
      <c r="KX111" s="20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20"/>
      <c r="MJ111" s="20"/>
      <c r="MK111" s="20"/>
      <c r="ML111" s="20"/>
      <c r="MM111" s="20"/>
      <c r="MN111" s="20"/>
      <c r="MO111" s="20"/>
      <c r="MP111" s="20"/>
      <c r="MQ111" s="20"/>
      <c r="MR111" s="20"/>
      <c r="MS111" s="20"/>
      <c r="MT111" s="20"/>
      <c r="MU111" s="20"/>
      <c r="MV111" s="20"/>
      <c r="MW111" s="20"/>
      <c r="MX111" s="20"/>
      <c r="MY111" s="20"/>
      <c r="MZ111" s="20"/>
      <c r="NA111" s="20"/>
      <c r="NB111" s="20"/>
      <c r="NC111" s="20"/>
      <c r="ND111" s="20"/>
      <c r="NE111" s="20"/>
      <c r="NF111" s="20"/>
      <c r="NG111" s="20"/>
      <c r="NH111" s="20"/>
      <c r="NI111" s="20"/>
      <c r="NJ111" s="20"/>
      <c r="NK111" s="20"/>
      <c r="NL111" s="20"/>
      <c r="NM111" s="20"/>
      <c r="NN111" s="20"/>
      <c r="NO111" s="20"/>
      <c r="NP111" s="20"/>
      <c r="NQ111" s="20"/>
      <c r="NR111" s="20"/>
      <c r="NS111" s="20"/>
      <c r="NT111" s="20"/>
      <c r="NU111" s="20"/>
      <c r="NV111" s="20"/>
      <c r="NW111" s="20"/>
      <c r="NX111" s="20"/>
      <c r="NY111" s="20"/>
      <c r="NZ111" s="20"/>
      <c r="OA111" s="20"/>
      <c r="OB111" s="20"/>
      <c r="OC111" s="20"/>
      <c r="OD111" s="20"/>
      <c r="OE111" s="20"/>
      <c r="OF111" s="20"/>
      <c r="OG111" s="20"/>
      <c r="OH111" s="20"/>
      <c r="OI111" s="20"/>
      <c r="OJ111" s="20"/>
      <c r="OK111" s="20"/>
      <c r="OL111" s="20"/>
      <c r="OM111" s="20"/>
      <c r="ON111" s="20"/>
      <c r="OO111" s="20"/>
      <c r="OP111" s="20"/>
      <c r="OQ111" s="20"/>
      <c r="OR111" s="20"/>
      <c r="OS111" s="20"/>
      <c r="OT111" s="20"/>
      <c r="OU111" s="20"/>
      <c r="OV111" s="20"/>
      <c r="OW111" s="20"/>
      <c r="OX111" s="20"/>
      <c r="OY111" s="20"/>
      <c r="OZ111" s="20"/>
      <c r="PA111" s="20"/>
      <c r="PB111" s="20"/>
      <c r="PC111" s="20"/>
      <c r="PD111" s="20"/>
      <c r="PE111" s="20"/>
      <c r="PF111" s="20"/>
      <c r="PG111" s="20"/>
      <c r="PH111" s="20"/>
      <c r="PI111" s="20"/>
      <c r="PJ111" s="20"/>
      <c r="PK111" s="20"/>
      <c r="PL111" s="20"/>
      <c r="PM111" s="20"/>
      <c r="PN111" s="20"/>
      <c r="PO111" s="20"/>
      <c r="PP111" s="20"/>
      <c r="PQ111" s="20"/>
      <c r="PR111" s="20"/>
      <c r="PS111" s="20"/>
      <c r="PT111" s="20"/>
      <c r="PU111" s="20"/>
      <c r="PV111" s="20"/>
      <c r="PW111" s="20"/>
      <c r="PX111" s="20"/>
      <c r="PY111" s="20"/>
      <c r="PZ111" s="20"/>
      <c r="QA111" s="20"/>
      <c r="QB111" s="20"/>
      <c r="QC111" s="20"/>
      <c r="QD111" s="20"/>
      <c r="QE111" s="20"/>
      <c r="QF111" s="20"/>
      <c r="QG111" s="20"/>
      <c r="QH111" s="20"/>
      <c r="QI111" s="20"/>
      <c r="QJ111" s="20"/>
      <c r="QK111" s="20"/>
      <c r="QL111" s="20"/>
      <c r="QM111" s="20"/>
      <c r="QN111" s="20"/>
      <c r="QO111" s="20"/>
      <c r="QP111" s="20"/>
      <c r="QQ111" s="20"/>
      <c r="QR111" s="20"/>
      <c r="QS111" s="20"/>
      <c r="QT111" s="20"/>
      <c r="QU111" s="20"/>
      <c r="QV111" s="20"/>
      <c r="QW111" s="20"/>
      <c r="QX111" s="20"/>
      <c r="QY111" s="20"/>
      <c r="QZ111" s="20"/>
      <c r="RA111" s="20"/>
      <c r="RB111" s="20"/>
      <c r="RC111" s="20"/>
      <c r="RD111" s="20"/>
      <c r="RE111" s="20"/>
      <c r="RF111" s="20"/>
      <c r="RG111" s="20"/>
      <c r="RH111" s="20"/>
      <c r="RI111" s="20"/>
      <c r="RJ111" s="20"/>
      <c r="RK111" s="20"/>
      <c r="RL111" s="20"/>
      <c r="RM111" s="20"/>
      <c r="RN111" s="20"/>
      <c r="RO111" s="20"/>
      <c r="RP111" s="20"/>
      <c r="RQ111" s="20"/>
      <c r="RR111" s="20"/>
      <c r="RS111" s="20"/>
      <c r="RT111" s="20"/>
      <c r="RU111" s="20"/>
      <c r="RV111" s="20"/>
      <c r="RW111" s="20"/>
      <c r="RX111" s="20"/>
      <c r="RY111" s="20"/>
      <c r="RZ111" s="20"/>
      <c r="SA111" s="20"/>
      <c r="SB111" s="20"/>
      <c r="SC111" s="20"/>
      <c r="SD111" s="20"/>
      <c r="SE111" s="20"/>
      <c r="SF111" s="20"/>
      <c r="SG111" s="20"/>
      <c r="SH111" s="20"/>
      <c r="SI111" s="20"/>
      <c r="SJ111" s="20"/>
      <c r="SK111" s="20"/>
      <c r="SL111" s="20"/>
      <c r="SM111" s="20"/>
      <c r="SN111" s="20"/>
      <c r="SO111" s="20"/>
      <c r="SP111" s="20"/>
      <c r="SQ111" s="20"/>
      <c r="SR111" s="20"/>
      <c r="SS111" s="20"/>
      <c r="ST111" s="20"/>
      <c r="SU111" s="20"/>
      <c r="SV111" s="20"/>
      <c r="SW111" s="20"/>
      <c r="SX111" s="20"/>
      <c r="SY111" s="20"/>
      <c r="SZ111" s="20"/>
      <c r="TA111" s="20"/>
      <c r="TB111" s="20"/>
      <c r="TC111" s="20"/>
      <c r="TD111" s="20"/>
      <c r="TE111" s="20"/>
      <c r="TF111" s="20"/>
      <c r="TG111" s="20"/>
      <c r="TH111" s="20"/>
      <c r="TI111" s="20"/>
      <c r="TJ111" s="20"/>
    </row>
    <row r="112" spans="1:530" s="21" customFormat="1" ht="30" x14ac:dyDescent="0.25">
      <c r="A112" s="110"/>
      <c r="B112" s="111"/>
      <c r="C112" s="111"/>
      <c r="D112" s="108" t="s">
        <v>435</v>
      </c>
      <c r="E112" s="109">
        <v>45209900</v>
      </c>
      <c r="F112" s="109"/>
      <c r="G112" s="109"/>
      <c r="H112" s="109">
        <v>45209899.969999999</v>
      </c>
      <c r="I112" s="109"/>
      <c r="J112" s="109"/>
      <c r="K112" s="157">
        <f t="shared" si="44"/>
        <v>99.99999993364284</v>
      </c>
      <c r="L112" s="109">
        <v>0</v>
      </c>
      <c r="M112" s="109"/>
      <c r="N112" s="109"/>
      <c r="O112" s="109"/>
      <c r="P112" s="109"/>
      <c r="Q112" s="109"/>
      <c r="R112" s="151"/>
      <c r="S112" s="151"/>
      <c r="T112" s="151"/>
      <c r="U112" s="151"/>
      <c r="V112" s="151"/>
      <c r="W112" s="151"/>
      <c r="X112" s="155"/>
      <c r="Y112" s="150">
        <f t="shared" si="46"/>
        <v>45209899.969999999</v>
      </c>
      <c r="Z112" s="173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</row>
    <row r="113" spans="1:530" s="21" customFormat="1" ht="54.75" customHeight="1" x14ac:dyDescent="0.25">
      <c r="A113" s="110"/>
      <c r="B113" s="111"/>
      <c r="C113" s="111"/>
      <c r="D113" s="108" t="s">
        <v>436</v>
      </c>
      <c r="E113" s="109">
        <v>2977938.61</v>
      </c>
      <c r="F113" s="109"/>
      <c r="G113" s="109"/>
      <c r="H113" s="109">
        <v>2977838.61</v>
      </c>
      <c r="I113" s="109"/>
      <c r="J113" s="109"/>
      <c r="K113" s="157">
        <f t="shared" si="44"/>
        <v>99.996641972414608</v>
      </c>
      <c r="L113" s="109">
        <v>0</v>
      </c>
      <c r="M113" s="109"/>
      <c r="N113" s="109"/>
      <c r="O113" s="109"/>
      <c r="P113" s="109"/>
      <c r="Q113" s="109"/>
      <c r="R113" s="151"/>
      <c r="S113" s="151"/>
      <c r="T113" s="151"/>
      <c r="U113" s="151"/>
      <c r="V113" s="151"/>
      <c r="W113" s="151"/>
      <c r="X113" s="155"/>
      <c r="Y113" s="150">
        <f t="shared" si="46"/>
        <v>2977838.61</v>
      </c>
      <c r="Z113" s="173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</row>
    <row r="114" spans="1:530" s="21" customFormat="1" x14ac:dyDescent="0.25">
      <c r="A114" s="110"/>
      <c r="B114" s="111"/>
      <c r="C114" s="111"/>
      <c r="D114" s="108" t="s">
        <v>438</v>
      </c>
      <c r="E114" s="109">
        <v>60000</v>
      </c>
      <c r="F114" s="109"/>
      <c r="G114" s="109"/>
      <c r="H114" s="109">
        <v>60000</v>
      </c>
      <c r="I114" s="109"/>
      <c r="J114" s="109"/>
      <c r="K114" s="157">
        <f t="shared" si="44"/>
        <v>100</v>
      </c>
      <c r="L114" s="109">
        <v>0</v>
      </c>
      <c r="M114" s="109"/>
      <c r="N114" s="109"/>
      <c r="O114" s="109"/>
      <c r="P114" s="109"/>
      <c r="Q114" s="109"/>
      <c r="R114" s="151"/>
      <c r="S114" s="151"/>
      <c r="T114" s="151"/>
      <c r="U114" s="151"/>
      <c r="V114" s="151"/>
      <c r="W114" s="151"/>
      <c r="X114" s="155"/>
      <c r="Y114" s="150">
        <f t="shared" si="46"/>
        <v>60000</v>
      </c>
      <c r="Z114" s="173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</row>
    <row r="115" spans="1:530" s="17" customFormat="1" ht="36.75" customHeight="1" x14ac:dyDescent="0.25">
      <c r="A115" s="36" t="s">
        <v>194</v>
      </c>
      <c r="B115" s="37" t="str">
        <f>'дод 3'!A59</f>
        <v>2030</v>
      </c>
      <c r="C115" s="37" t="str">
        <f>'дод 3'!B59</f>
        <v>0733</v>
      </c>
      <c r="D115" s="18" t="s">
        <v>458</v>
      </c>
      <c r="E115" s="54">
        <v>14740473</v>
      </c>
      <c r="F115" s="54"/>
      <c r="G115" s="54"/>
      <c r="H115" s="54">
        <v>11256440.119999999</v>
      </c>
      <c r="I115" s="54"/>
      <c r="J115" s="54"/>
      <c r="K115" s="157">
        <f t="shared" si="44"/>
        <v>76.364171760295605</v>
      </c>
      <c r="L115" s="54">
        <v>6830000</v>
      </c>
      <c r="M115" s="54">
        <v>6830000</v>
      </c>
      <c r="N115" s="54"/>
      <c r="O115" s="54"/>
      <c r="P115" s="54"/>
      <c r="Q115" s="54">
        <v>6830000</v>
      </c>
      <c r="R115" s="150">
        <v>6591856.8899999997</v>
      </c>
      <c r="S115" s="150">
        <v>6591856.8899999997</v>
      </c>
      <c r="T115" s="150"/>
      <c r="U115" s="150"/>
      <c r="V115" s="150"/>
      <c r="W115" s="150">
        <v>6591856.8899999997</v>
      </c>
      <c r="X115" s="155">
        <f t="shared" si="45"/>
        <v>96.513278038067341</v>
      </c>
      <c r="Y115" s="150">
        <f t="shared" si="46"/>
        <v>17848297.009999998</v>
      </c>
      <c r="Z115" s="173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20"/>
      <c r="JL115" s="20"/>
      <c r="JM115" s="20"/>
      <c r="JN115" s="20"/>
      <c r="JO115" s="20"/>
      <c r="JP115" s="20"/>
      <c r="JQ115" s="20"/>
      <c r="JR115" s="20"/>
      <c r="JS115" s="20"/>
      <c r="JT115" s="20"/>
      <c r="JU115" s="20"/>
      <c r="JV115" s="20"/>
      <c r="JW115" s="20"/>
      <c r="JX115" s="20"/>
      <c r="JY115" s="20"/>
      <c r="JZ115" s="20"/>
      <c r="KA115" s="20"/>
      <c r="KB115" s="20"/>
      <c r="KC115" s="20"/>
      <c r="KD115" s="20"/>
      <c r="KE115" s="20"/>
      <c r="KF115" s="20"/>
      <c r="KG115" s="20"/>
      <c r="KH115" s="20"/>
      <c r="KI115" s="20"/>
      <c r="KJ115" s="20"/>
      <c r="KK115" s="20"/>
      <c r="KL115" s="20"/>
      <c r="KM115" s="20"/>
      <c r="KN115" s="20"/>
      <c r="KO115" s="20"/>
      <c r="KP115" s="20"/>
      <c r="KQ115" s="20"/>
      <c r="KR115" s="20"/>
      <c r="KS115" s="20"/>
      <c r="KT115" s="20"/>
      <c r="KU115" s="20"/>
      <c r="KV115" s="20"/>
      <c r="KW115" s="20"/>
      <c r="KX115" s="20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20"/>
      <c r="MJ115" s="20"/>
      <c r="MK115" s="20"/>
      <c r="ML115" s="20"/>
      <c r="MM115" s="20"/>
      <c r="MN115" s="20"/>
      <c r="MO115" s="20"/>
      <c r="MP115" s="20"/>
      <c r="MQ115" s="20"/>
      <c r="MR115" s="20"/>
      <c r="MS115" s="20"/>
      <c r="MT115" s="20"/>
      <c r="MU115" s="20"/>
      <c r="MV115" s="20"/>
      <c r="MW115" s="20"/>
      <c r="MX115" s="20"/>
      <c r="MY115" s="20"/>
      <c r="MZ115" s="20"/>
      <c r="NA115" s="20"/>
      <c r="NB115" s="20"/>
      <c r="NC115" s="20"/>
      <c r="ND115" s="20"/>
      <c r="NE115" s="20"/>
      <c r="NF115" s="20"/>
      <c r="NG115" s="20"/>
      <c r="NH115" s="20"/>
      <c r="NI115" s="20"/>
      <c r="NJ115" s="20"/>
      <c r="NK115" s="20"/>
      <c r="NL115" s="20"/>
      <c r="NM115" s="20"/>
      <c r="NN115" s="20"/>
      <c r="NO115" s="20"/>
      <c r="NP115" s="20"/>
      <c r="NQ115" s="20"/>
      <c r="NR115" s="20"/>
      <c r="NS115" s="20"/>
      <c r="NT115" s="20"/>
      <c r="NU115" s="20"/>
      <c r="NV115" s="20"/>
      <c r="NW115" s="20"/>
      <c r="NX115" s="20"/>
      <c r="NY115" s="20"/>
      <c r="NZ115" s="20"/>
      <c r="OA115" s="20"/>
      <c r="OB115" s="20"/>
      <c r="OC115" s="20"/>
      <c r="OD115" s="20"/>
      <c r="OE115" s="20"/>
      <c r="OF115" s="20"/>
      <c r="OG115" s="20"/>
      <c r="OH115" s="20"/>
      <c r="OI115" s="20"/>
      <c r="OJ115" s="20"/>
      <c r="OK115" s="20"/>
      <c r="OL115" s="20"/>
      <c r="OM115" s="20"/>
      <c r="ON115" s="20"/>
      <c r="OO115" s="20"/>
      <c r="OP115" s="20"/>
      <c r="OQ115" s="20"/>
      <c r="OR115" s="20"/>
      <c r="OS115" s="20"/>
      <c r="OT115" s="20"/>
      <c r="OU115" s="20"/>
      <c r="OV115" s="20"/>
      <c r="OW115" s="20"/>
      <c r="OX115" s="20"/>
      <c r="OY115" s="20"/>
      <c r="OZ115" s="20"/>
      <c r="PA115" s="20"/>
      <c r="PB115" s="20"/>
      <c r="PC115" s="20"/>
      <c r="PD115" s="20"/>
      <c r="PE115" s="20"/>
      <c r="PF115" s="20"/>
      <c r="PG115" s="20"/>
      <c r="PH115" s="20"/>
      <c r="PI115" s="20"/>
      <c r="PJ115" s="20"/>
      <c r="PK115" s="20"/>
      <c r="PL115" s="20"/>
      <c r="PM115" s="20"/>
      <c r="PN115" s="20"/>
      <c r="PO115" s="20"/>
      <c r="PP115" s="20"/>
      <c r="PQ115" s="20"/>
      <c r="PR115" s="20"/>
      <c r="PS115" s="20"/>
      <c r="PT115" s="20"/>
      <c r="PU115" s="20"/>
      <c r="PV115" s="20"/>
      <c r="PW115" s="20"/>
      <c r="PX115" s="20"/>
      <c r="PY115" s="20"/>
      <c r="PZ115" s="20"/>
      <c r="QA115" s="20"/>
      <c r="QB115" s="20"/>
      <c r="QC115" s="20"/>
      <c r="QD115" s="20"/>
      <c r="QE115" s="20"/>
      <c r="QF115" s="20"/>
      <c r="QG115" s="20"/>
      <c r="QH115" s="20"/>
      <c r="QI115" s="20"/>
      <c r="QJ115" s="20"/>
      <c r="QK115" s="20"/>
      <c r="QL115" s="20"/>
      <c r="QM115" s="20"/>
      <c r="QN115" s="20"/>
      <c r="QO115" s="20"/>
      <c r="QP115" s="20"/>
      <c r="QQ115" s="20"/>
      <c r="QR115" s="20"/>
      <c r="QS115" s="20"/>
      <c r="QT115" s="20"/>
      <c r="QU115" s="20"/>
      <c r="QV115" s="20"/>
      <c r="QW115" s="20"/>
      <c r="QX115" s="20"/>
      <c r="QY115" s="20"/>
      <c r="QZ115" s="20"/>
      <c r="RA115" s="20"/>
      <c r="RB115" s="20"/>
      <c r="RC115" s="20"/>
      <c r="RD115" s="20"/>
      <c r="RE115" s="20"/>
      <c r="RF115" s="20"/>
      <c r="RG115" s="20"/>
      <c r="RH115" s="20"/>
      <c r="RI115" s="20"/>
      <c r="RJ115" s="20"/>
      <c r="RK115" s="20"/>
      <c r="RL115" s="20"/>
      <c r="RM115" s="20"/>
      <c r="RN115" s="20"/>
      <c r="RO115" s="20"/>
      <c r="RP115" s="20"/>
      <c r="RQ115" s="20"/>
      <c r="RR115" s="20"/>
      <c r="RS115" s="20"/>
      <c r="RT115" s="20"/>
      <c r="RU115" s="20"/>
      <c r="RV115" s="20"/>
      <c r="RW115" s="20"/>
      <c r="RX115" s="20"/>
      <c r="RY115" s="20"/>
      <c r="RZ115" s="20"/>
      <c r="SA115" s="20"/>
      <c r="SB115" s="20"/>
      <c r="SC115" s="20"/>
      <c r="SD115" s="20"/>
      <c r="SE115" s="20"/>
      <c r="SF115" s="20"/>
      <c r="SG115" s="20"/>
      <c r="SH115" s="20"/>
      <c r="SI115" s="20"/>
      <c r="SJ115" s="20"/>
      <c r="SK115" s="20"/>
      <c r="SL115" s="20"/>
      <c r="SM115" s="20"/>
      <c r="SN115" s="20"/>
      <c r="SO115" s="20"/>
      <c r="SP115" s="20"/>
      <c r="SQ115" s="20"/>
      <c r="SR115" s="20"/>
      <c r="SS115" s="20"/>
      <c r="ST115" s="20"/>
      <c r="SU115" s="20"/>
      <c r="SV115" s="20"/>
      <c r="SW115" s="20"/>
      <c r="SX115" s="20"/>
      <c r="SY115" s="20"/>
      <c r="SZ115" s="20"/>
      <c r="TA115" s="20"/>
      <c r="TB115" s="20"/>
      <c r="TC115" s="20"/>
      <c r="TD115" s="20"/>
      <c r="TE115" s="20"/>
      <c r="TF115" s="20"/>
      <c r="TG115" s="20"/>
      <c r="TH115" s="20"/>
      <c r="TI115" s="20"/>
      <c r="TJ115" s="20"/>
    </row>
    <row r="116" spans="1:530" s="21" customFormat="1" ht="30" x14ac:dyDescent="0.25">
      <c r="A116" s="110"/>
      <c r="B116" s="111"/>
      <c r="C116" s="111"/>
      <c r="D116" s="108" t="s">
        <v>435</v>
      </c>
      <c r="E116" s="109">
        <v>6347600</v>
      </c>
      <c r="F116" s="109"/>
      <c r="G116" s="109"/>
      <c r="H116" s="109">
        <v>6347600</v>
      </c>
      <c r="I116" s="109"/>
      <c r="J116" s="109"/>
      <c r="K116" s="157">
        <f t="shared" si="44"/>
        <v>100</v>
      </c>
      <c r="L116" s="109"/>
      <c r="M116" s="109"/>
      <c r="N116" s="109"/>
      <c r="O116" s="109"/>
      <c r="P116" s="109"/>
      <c r="Q116" s="109"/>
      <c r="R116" s="151"/>
      <c r="S116" s="151"/>
      <c r="T116" s="151"/>
      <c r="U116" s="151"/>
      <c r="V116" s="151"/>
      <c r="W116" s="151"/>
      <c r="X116" s="155"/>
      <c r="Y116" s="150">
        <f t="shared" si="46"/>
        <v>6347600</v>
      </c>
      <c r="Z116" s="173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</row>
    <row r="117" spans="1:530" s="17" customFormat="1" ht="24" customHeight="1" x14ac:dyDescent="0.25">
      <c r="A117" s="36" t="s">
        <v>193</v>
      </c>
      <c r="B117" s="37" t="str">
        <f>'дод 3'!A61</f>
        <v>2100</v>
      </c>
      <c r="C117" s="37" t="str">
        <f>'дод 3'!B61</f>
        <v>0722</v>
      </c>
      <c r="D117" s="18" t="str">
        <f>'дод 3'!C61</f>
        <v>Стоматологічна допомога населенню, у т.ч. за рахунок:</v>
      </c>
      <c r="E117" s="54">
        <v>6772226</v>
      </c>
      <c r="F117" s="54"/>
      <c r="G117" s="54"/>
      <c r="H117" s="54">
        <v>5062610.08</v>
      </c>
      <c r="I117" s="54"/>
      <c r="J117" s="54"/>
      <c r="K117" s="157">
        <f t="shared" si="44"/>
        <v>74.755480398911672</v>
      </c>
      <c r="L117" s="54">
        <v>690000</v>
      </c>
      <c r="M117" s="54">
        <v>690000</v>
      </c>
      <c r="N117" s="54"/>
      <c r="O117" s="54"/>
      <c r="P117" s="54"/>
      <c r="Q117" s="54">
        <v>690000</v>
      </c>
      <c r="R117" s="150"/>
      <c r="S117" s="150"/>
      <c r="T117" s="150"/>
      <c r="U117" s="150"/>
      <c r="V117" s="150"/>
      <c r="W117" s="150"/>
      <c r="X117" s="155">
        <f t="shared" si="45"/>
        <v>0</v>
      </c>
      <c r="Y117" s="150">
        <f t="shared" si="46"/>
        <v>5062610.08</v>
      </c>
      <c r="Z117" s="173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20"/>
      <c r="JL117" s="20"/>
      <c r="JM117" s="20"/>
      <c r="JN117" s="20"/>
      <c r="JO117" s="20"/>
      <c r="JP117" s="20"/>
      <c r="JQ117" s="20"/>
      <c r="JR117" s="20"/>
      <c r="JS117" s="20"/>
      <c r="JT117" s="20"/>
      <c r="JU117" s="20"/>
      <c r="JV117" s="20"/>
      <c r="JW117" s="20"/>
      <c r="JX117" s="20"/>
      <c r="JY117" s="20"/>
      <c r="JZ117" s="20"/>
      <c r="KA117" s="20"/>
      <c r="KB117" s="20"/>
      <c r="KC117" s="20"/>
      <c r="KD117" s="20"/>
      <c r="KE117" s="20"/>
      <c r="KF117" s="20"/>
      <c r="KG117" s="20"/>
      <c r="KH117" s="20"/>
      <c r="KI117" s="20"/>
      <c r="KJ117" s="20"/>
      <c r="KK117" s="20"/>
      <c r="KL117" s="20"/>
      <c r="KM117" s="20"/>
      <c r="KN117" s="20"/>
      <c r="KO117" s="20"/>
      <c r="KP117" s="20"/>
      <c r="KQ117" s="20"/>
      <c r="KR117" s="20"/>
      <c r="KS117" s="20"/>
      <c r="KT117" s="20"/>
      <c r="KU117" s="20"/>
      <c r="KV117" s="20"/>
      <c r="KW117" s="20"/>
      <c r="KX117" s="20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20"/>
      <c r="MJ117" s="20"/>
      <c r="MK117" s="20"/>
      <c r="ML117" s="20"/>
      <c r="MM117" s="20"/>
      <c r="MN117" s="20"/>
      <c r="MO117" s="20"/>
      <c r="MP117" s="20"/>
      <c r="MQ117" s="20"/>
      <c r="MR117" s="20"/>
      <c r="MS117" s="20"/>
      <c r="MT117" s="20"/>
      <c r="MU117" s="20"/>
      <c r="MV117" s="20"/>
      <c r="MW117" s="20"/>
      <c r="MX117" s="20"/>
      <c r="MY117" s="20"/>
      <c r="MZ117" s="20"/>
      <c r="NA117" s="20"/>
      <c r="NB117" s="20"/>
      <c r="NC117" s="20"/>
      <c r="ND117" s="20"/>
      <c r="NE117" s="20"/>
      <c r="NF117" s="20"/>
      <c r="NG117" s="20"/>
      <c r="NH117" s="20"/>
      <c r="NI117" s="20"/>
      <c r="NJ117" s="20"/>
      <c r="NK117" s="20"/>
      <c r="NL117" s="20"/>
      <c r="NM117" s="20"/>
      <c r="NN117" s="20"/>
      <c r="NO117" s="20"/>
      <c r="NP117" s="20"/>
      <c r="NQ117" s="20"/>
      <c r="NR117" s="20"/>
      <c r="NS117" s="20"/>
      <c r="NT117" s="20"/>
      <c r="NU117" s="20"/>
      <c r="NV117" s="20"/>
      <c r="NW117" s="20"/>
      <c r="NX117" s="20"/>
      <c r="NY117" s="20"/>
      <c r="NZ117" s="20"/>
      <c r="OA117" s="20"/>
      <c r="OB117" s="20"/>
      <c r="OC117" s="20"/>
      <c r="OD117" s="20"/>
      <c r="OE117" s="20"/>
      <c r="OF117" s="20"/>
      <c r="OG117" s="20"/>
      <c r="OH117" s="20"/>
      <c r="OI117" s="20"/>
      <c r="OJ117" s="20"/>
      <c r="OK117" s="20"/>
      <c r="OL117" s="20"/>
      <c r="OM117" s="20"/>
      <c r="ON117" s="20"/>
      <c r="OO117" s="20"/>
      <c r="OP117" s="20"/>
      <c r="OQ117" s="20"/>
      <c r="OR117" s="20"/>
      <c r="OS117" s="20"/>
      <c r="OT117" s="20"/>
      <c r="OU117" s="20"/>
      <c r="OV117" s="20"/>
      <c r="OW117" s="20"/>
      <c r="OX117" s="20"/>
      <c r="OY117" s="20"/>
      <c r="OZ117" s="20"/>
      <c r="PA117" s="20"/>
      <c r="PB117" s="20"/>
      <c r="PC117" s="20"/>
      <c r="PD117" s="20"/>
      <c r="PE117" s="20"/>
      <c r="PF117" s="20"/>
      <c r="PG117" s="20"/>
      <c r="PH117" s="20"/>
      <c r="PI117" s="20"/>
      <c r="PJ117" s="20"/>
      <c r="PK117" s="20"/>
      <c r="PL117" s="20"/>
      <c r="PM117" s="20"/>
      <c r="PN117" s="20"/>
      <c r="PO117" s="20"/>
      <c r="PP117" s="20"/>
      <c r="PQ117" s="20"/>
      <c r="PR117" s="20"/>
      <c r="PS117" s="20"/>
      <c r="PT117" s="20"/>
      <c r="PU117" s="20"/>
      <c r="PV117" s="20"/>
      <c r="PW117" s="20"/>
      <c r="PX117" s="20"/>
      <c r="PY117" s="20"/>
      <c r="PZ117" s="20"/>
      <c r="QA117" s="20"/>
      <c r="QB117" s="20"/>
      <c r="QC117" s="20"/>
      <c r="QD117" s="20"/>
      <c r="QE117" s="20"/>
      <c r="QF117" s="20"/>
      <c r="QG117" s="20"/>
      <c r="QH117" s="20"/>
      <c r="QI117" s="20"/>
      <c r="QJ117" s="20"/>
      <c r="QK117" s="20"/>
      <c r="QL117" s="20"/>
      <c r="QM117" s="20"/>
      <c r="QN117" s="20"/>
      <c r="QO117" s="20"/>
      <c r="QP117" s="20"/>
      <c r="QQ117" s="20"/>
      <c r="QR117" s="20"/>
      <c r="QS117" s="20"/>
      <c r="QT117" s="20"/>
      <c r="QU117" s="20"/>
      <c r="QV117" s="20"/>
      <c r="QW117" s="20"/>
      <c r="QX117" s="20"/>
      <c r="QY117" s="20"/>
      <c r="QZ117" s="20"/>
      <c r="RA117" s="20"/>
      <c r="RB117" s="20"/>
      <c r="RC117" s="20"/>
      <c r="RD117" s="20"/>
      <c r="RE117" s="20"/>
      <c r="RF117" s="20"/>
      <c r="RG117" s="20"/>
      <c r="RH117" s="20"/>
      <c r="RI117" s="20"/>
      <c r="RJ117" s="20"/>
      <c r="RK117" s="20"/>
      <c r="RL117" s="20"/>
      <c r="RM117" s="20"/>
      <c r="RN117" s="20"/>
      <c r="RO117" s="20"/>
      <c r="RP117" s="20"/>
      <c r="RQ117" s="20"/>
      <c r="RR117" s="20"/>
      <c r="RS117" s="20"/>
      <c r="RT117" s="20"/>
      <c r="RU117" s="20"/>
      <c r="RV117" s="20"/>
      <c r="RW117" s="20"/>
      <c r="RX117" s="20"/>
      <c r="RY117" s="20"/>
      <c r="RZ117" s="20"/>
      <c r="SA117" s="20"/>
      <c r="SB117" s="20"/>
      <c r="SC117" s="20"/>
      <c r="SD117" s="20"/>
      <c r="SE117" s="20"/>
      <c r="SF117" s="20"/>
      <c r="SG117" s="20"/>
      <c r="SH117" s="20"/>
      <c r="SI117" s="20"/>
      <c r="SJ117" s="20"/>
      <c r="SK117" s="20"/>
      <c r="SL117" s="20"/>
      <c r="SM117" s="20"/>
      <c r="SN117" s="20"/>
      <c r="SO117" s="20"/>
      <c r="SP117" s="20"/>
      <c r="SQ117" s="20"/>
      <c r="SR117" s="20"/>
      <c r="SS117" s="20"/>
      <c r="ST117" s="20"/>
      <c r="SU117" s="20"/>
      <c r="SV117" s="20"/>
      <c r="SW117" s="20"/>
      <c r="SX117" s="20"/>
      <c r="SY117" s="20"/>
      <c r="SZ117" s="20"/>
      <c r="TA117" s="20"/>
      <c r="TB117" s="20"/>
      <c r="TC117" s="20"/>
      <c r="TD117" s="20"/>
      <c r="TE117" s="20"/>
      <c r="TF117" s="20"/>
      <c r="TG117" s="20"/>
      <c r="TH117" s="20"/>
      <c r="TI117" s="20"/>
      <c r="TJ117" s="20"/>
    </row>
    <row r="118" spans="1:530" s="21" customFormat="1" ht="30" x14ac:dyDescent="0.25">
      <c r="A118" s="110"/>
      <c r="B118" s="111"/>
      <c r="C118" s="111"/>
      <c r="D118" s="108" t="s">
        <v>435</v>
      </c>
      <c r="E118" s="109">
        <v>1132200</v>
      </c>
      <c r="F118" s="109"/>
      <c r="G118" s="109"/>
      <c r="H118" s="109">
        <v>1132200</v>
      </c>
      <c r="I118" s="109"/>
      <c r="J118" s="109"/>
      <c r="K118" s="157">
        <f t="shared" si="44"/>
        <v>100</v>
      </c>
      <c r="L118" s="109">
        <v>0</v>
      </c>
      <c r="M118" s="109"/>
      <c r="N118" s="109"/>
      <c r="O118" s="109"/>
      <c r="P118" s="109"/>
      <c r="Q118" s="109"/>
      <c r="R118" s="151"/>
      <c r="S118" s="151"/>
      <c r="T118" s="151"/>
      <c r="U118" s="151"/>
      <c r="V118" s="151"/>
      <c r="W118" s="151"/>
      <c r="X118" s="155"/>
      <c r="Y118" s="150">
        <f t="shared" si="46"/>
        <v>1132200</v>
      </c>
      <c r="Z118" s="173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</row>
    <row r="119" spans="1:530" s="17" customFormat="1" ht="44.25" customHeight="1" x14ac:dyDescent="0.25">
      <c r="A119" s="36" t="s">
        <v>192</v>
      </c>
      <c r="B119" s="37" t="str">
        <f>'дод 3'!A63</f>
        <v>2111</v>
      </c>
      <c r="C119" s="37" t="str">
        <f>'дод 3'!B63</f>
        <v>0726</v>
      </c>
      <c r="D119" s="18" t="str">
        <f>'дод 3'!C63</f>
        <v>Первинна медична допомога населенню, що надається центрами первинної медичної (медико-санітарної) допомоги, у т.ч. за рахунок:</v>
      </c>
      <c r="E119" s="54">
        <v>1984936</v>
      </c>
      <c r="F119" s="54"/>
      <c r="G119" s="54"/>
      <c r="H119" s="54">
        <v>1227794</v>
      </c>
      <c r="I119" s="54"/>
      <c r="J119" s="54"/>
      <c r="K119" s="157">
        <f t="shared" si="44"/>
        <v>61.855596351721168</v>
      </c>
      <c r="L119" s="54">
        <v>0</v>
      </c>
      <c r="M119" s="54"/>
      <c r="N119" s="54"/>
      <c r="O119" s="54"/>
      <c r="P119" s="54"/>
      <c r="Q119" s="54"/>
      <c r="R119" s="150"/>
      <c r="S119" s="150"/>
      <c r="T119" s="150"/>
      <c r="U119" s="150"/>
      <c r="V119" s="150"/>
      <c r="W119" s="150"/>
      <c r="X119" s="155"/>
      <c r="Y119" s="150">
        <f t="shared" si="46"/>
        <v>1227794</v>
      </c>
      <c r="Z119" s="173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0"/>
      <c r="OM119" s="20"/>
      <c r="ON119" s="20"/>
      <c r="OO119" s="20"/>
      <c r="OP119" s="20"/>
      <c r="OQ119" s="20"/>
      <c r="OR119" s="20"/>
      <c r="OS119" s="20"/>
      <c r="OT119" s="20"/>
      <c r="OU119" s="20"/>
      <c r="OV119" s="20"/>
      <c r="OW119" s="20"/>
      <c r="OX119" s="20"/>
      <c r="OY119" s="20"/>
      <c r="OZ119" s="20"/>
      <c r="PA119" s="20"/>
      <c r="PB119" s="20"/>
      <c r="PC119" s="20"/>
      <c r="PD119" s="20"/>
      <c r="PE119" s="20"/>
      <c r="PF119" s="20"/>
      <c r="PG119" s="20"/>
      <c r="PH119" s="20"/>
      <c r="PI119" s="20"/>
      <c r="PJ119" s="20"/>
      <c r="PK119" s="20"/>
      <c r="PL119" s="20"/>
      <c r="PM119" s="20"/>
      <c r="PN119" s="20"/>
      <c r="PO119" s="20"/>
      <c r="PP119" s="20"/>
      <c r="PQ119" s="20"/>
      <c r="PR119" s="20"/>
      <c r="PS119" s="20"/>
      <c r="PT119" s="20"/>
      <c r="PU119" s="20"/>
      <c r="PV119" s="20"/>
      <c r="PW119" s="20"/>
      <c r="PX119" s="20"/>
      <c r="PY119" s="20"/>
      <c r="PZ119" s="20"/>
      <c r="QA119" s="20"/>
      <c r="QB119" s="20"/>
      <c r="QC119" s="20"/>
      <c r="QD119" s="20"/>
      <c r="QE119" s="20"/>
      <c r="QF119" s="20"/>
      <c r="QG119" s="20"/>
      <c r="QH119" s="20"/>
      <c r="QI119" s="20"/>
      <c r="QJ119" s="20"/>
      <c r="QK119" s="20"/>
      <c r="QL119" s="20"/>
      <c r="QM119" s="20"/>
      <c r="QN119" s="20"/>
      <c r="QO119" s="20"/>
      <c r="QP119" s="20"/>
      <c r="QQ119" s="20"/>
      <c r="QR119" s="20"/>
      <c r="QS119" s="20"/>
      <c r="QT119" s="20"/>
      <c r="QU119" s="20"/>
      <c r="QV119" s="20"/>
      <c r="QW119" s="20"/>
      <c r="QX119" s="20"/>
      <c r="QY119" s="20"/>
      <c r="QZ119" s="20"/>
      <c r="RA119" s="20"/>
      <c r="RB119" s="20"/>
      <c r="RC119" s="20"/>
      <c r="RD119" s="20"/>
      <c r="RE119" s="20"/>
      <c r="RF119" s="20"/>
      <c r="RG119" s="20"/>
      <c r="RH119" s="20"/>
      <c r="RI119" s="20"/>
      <c r="RJ119" s="20"/>
      <c r="RK119" s="20"/>
      <c r="RL119" s="20"/>
      <c r="RM119" s="20"/>
      <c r="RN119" s="20"/>
      <c r="RO119" s="20"/>
      <c r="RP119" s="20"/>
      <c r="RQ119" s="20"/>
      <c r="RR119" s="20"/>
      <c r="RS119" s="20"/>
      <c r="RT119" s="20"/>
      <c r="RU119" s="20"/>
      <c r="RV119" s="20"/>
      <c r="RW119" s="20"/>
      <c r="RX119" s="20"/>
      <c r="RY119" s="20"/>
      <c r="RZ119" s="20"/>
      <c r="SA119" s="20"/>
      <c r="SB119" s="20"/>
      <c r="SC119" s="20"/>
      <c r="SD119" s="20"/>
      <c r="SE119" s="20"/>
      <c r="SF119" s="20"/>
      <c r="SG119" s="20"/>
      <c r="SH119" s="20"/>
      <c r="SI119" s="20"/>
      <c r="SJ119" s="20"/>
      <c r="SK119" s="20"/>
      <c r="SL119" s="20"/>
      <c r="SM119" s="20"/>
      <c r="SN119" s="20"/>
      <c r="SO119" s="20"/>
      <c r="SP119" s="20"/>
      <c r="SQ119" s="20"/>
      <c r="SR119" s="20"/>
      <c r="SS119" s="20"/>
      <c r="ST119" s="20"/>
      <c r="SU119" s="20"/>
      <c r="SV119" s="20"/>
      <c r="SW119" s="20"/>
      <c r="SX119" s="20"/>
      <c r="SY119" s="20"/>
      <c r="SZ119" s="20"/>
      <c r="TA119" s="20"/>
      <c r="TB119" s="20"/>
      <c r="TC119" s="20"/>
      <c r="TD119" s="20"/>
      <c r="TE119" s="20"/>
      <c r="TF119" s="20"/>
      <c r="TG119" s="20"/>
      <c r="TH119" s="20"/>
      <c r="TI119" s="20"/>
      <c r="TJ119" s="20"/>
    </row>
    <row r="120" spans="1:530" s="21" customFormat="1" ht="52.5" customHeight="1" x14ac:dyDescent="0.25">
      <c r="A120" s="110"/>
      <c r="B120" s="111"/>
      <c r="C120" s="111"/>
      <c r="D120" s="113" t="s">
        <v>437</v>
      </c>
      <c r="E120" s="109">
        <v>2468</v>
      </c>
      <c r="F120" s="109"/>
      <c r="G120" s="109"/>
      <c r="H120" s="109">
        <v>2468</v>
      </c>
      <c r="I120" s="109"/>
      <c r="J120" s="109"/>
      <c r="K120" s="157">
        <f t="shared" si="44"/>
        <v>100</v>
      </c>
      <c r="L120" s="109">
        <v>0</v>
      </c>
      <c r="M120" s="109"/>
      <c r="N120" s="109"/>
      <c r="O120" s="109"/>
      <c r="P120" s="109"/>
      <c r="Q120" s="109"/>
      <c r="R120" s="151"/>
      <c r="S120" s="151"/>
      <c r="T120" s="151"/>
      <c r="U120" s="151"/>
      <c r="V120" s="151"/>
      <c r="W120" s="151"/>
      <c r="X120" s="155"/>
      <c r="Y120" s="150">
        <f t="shared" si="46"/>
        <v>2468</v>
      </c>
      <c r="Z120" s="173">
        <v>12</v>
      </c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</row>
    <row r="121" spans="1:530" s="17" customFormat="1" ht="32.25" customHeight="1" x14ac:dyDescent="0.25">
      <c r="A121" s="36" t="s">
        <v>191</v>
      </c>
      <c r="B121" s="37">
        <f>'дод 3'!A65</f>
        <v>2144</v>
      </c>
      <c r="C121" s="37" t="str">
        <f>'дод 3'!B65</f>
        <v>0763</v>
      </c>
      <c r="D121" s="19" t="str">
        <f>'дод 3'!C65</f>
        <v>Централізовані заходи з лікування хворих на цукровий та нецукровий діабет, у т.ч. за рахунок:</v>
      </c>
      <c r="E121" s="54">
        <v>8232709</v>
      </c>
      <c r="F121" s="54"/>
      <c r="G121" s="54"/>
      <c r="H121" s="54">
        <v>7068612.1600000001</v>
      </c>
      <c r="I121" s="54"/>
      <c r="J121" s="54"/>
      <c r="K121" s="157">
        <f t="shared" si="44"/>
        <v>85.86009975574261</v>
      </c>
      <c r="L121" s="54">
        <v>0</v>
      </c>
      <c r="M121" s="54"/>
      <c r="N121" s="54"/>
      <c r="O121" s="54"/>
      <c r="P121" s="54"/>
      <c r="Q121" s="54"/>
      <c r="R121" s="150"/>
      <c r="S121" s="150"/>
      <c r="T121" s="150"/>
      <c r="U121" s="150"/>
      <c r="V121" s="150"/>
      <c r="W121" s="150"/>
      <c r="X121" s="155"/>
      <c r="Y121" s="150">
        <f t="shared" si="46"/>
        <v>7068612.1600000001</v>
      </c>
      <c r="Z121" s="173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  <c r="OH121" s="20"/>
      <c r="OI121" s="20"/>
      <c r="OJ121" s="20"/>
      <c r="OK121" s="20"/>
      <c r="OL121" s="20"/>
      <c r="OM121" s="20"/>
      <c r="ON121" s="20"/>
      <c r="OO121" s="20"/>
      <c r="OP121" s="20"/>
      <c r="OQ121" s="20"/>
      <c r="OR121" s="20"/>
      <c r="OS121" s="20"/>
      <c r="OT121" s="20"/>
      <c r="OU121" s="20"/>
      <c r="OV121" s="20"/>
      <c r="OW121" s="20"/>
      <c r="OX121" s="20"/>
      <c r="OY121" s="20"/>
      <c r="OZ121" s="20"/>
      <c r="PA121" s="20"/>
      <c r="PB121" s="20"/>
      <c r="PC121" s="20"/>
      <c r="PD121" s="20"/>
      <c r="PE121" s="20"/>
      <c r="PF121" s="20"/>
      <c r="PG121" s="20"/>
      <c r="PH121" s="20"/>
      <c r="PI121" s="20"/>
      <c r="PJ121" s="20"/>
      <c r="PK121" s="20"/>
      <c r="PL121" s="20"/>
      <c r="PM121" s="20"/>
      <c r="PN121" s="20"/>
      <c r="PO121" s="20"/>
      <c r="PP121" s="20"/>
      <c r="PQ121" s="20"/>
      <c r="PR121" s="20"/>
      <c r="PS121" s="20"/>
      <c r="PT121" s="20"/>
      <c r="PU121" s="20"/>
      <c r="PV121" s="20"/>
      <c r="PW121" s="20"/>
      <c r="PX121" s="20"/>
      <c r="PY121" s="20"/>
      <c r="PZ121" s="20"/>
      <c r="QA121" s="20"/>
      <c r="QB121" s="20"/>
      <c r="QC121" s="20"/>
      <c r="QD121" s="20"/>
      <c r="QE121" s="20"/>
      <c r="QF121" s="20"/>
      <c r="QG121" s="20"/>
      <c r="QH121" s="20"/>
      <c r="QI121" s="20"/>
      <c r="QJ121" s="20"/>
      <c r="QK121" s="20"/>
      <c r="QL121" s="20"/>
      <c r="QM121" s="20"/>
      <c r="QN121" s="20"/>
      <c r="QO121" s="20"/>
      <c r="QP121" s="20"/>
      <c r="QQ121" s="20"/>
      <c r="QR121" s="20"/>
      <c r="QS121" s="20"/>
      <c r="QT121" s="20"/>
      <c r="QU121" s="20"/>
      <c r="QV121" s="20"/>
      <c r="QW121" s="20"/>
      <c r="QX121" s="20"/>
      <c r="QY121" s="20"/>
      <c r="QZ121" s="20"/>
      <c r="RA121" s="20"/>
      <c r="RB121" s="20"/>
      <c r="RC121" s="20"/>
      <c r="RD121" s="20"/>
      <c r="RE121" s="20"/>
      <c r="RF121" s="20"/>
      <c r="RG121" s="20"/>
      <c r="RH121" s="20"/>
      <c r="RI121" s="20"/>
      <c r="RJ121" s="20"/>
      <c r="RK121" s="20"/>
      <c r="RL121" s="20"/>
      <c r="RM121" s="20"/>
      <c r="RN121" s="20"/>
      <c r="RO121" s="20"/>
      <c r="RP121" s="20"/>
      <c r="RQ121" s="20"/>
      <c r="RR121" s="20"/>
      <c r="RS121" s="20"/>
      <c r="RT121" s="20"/>
      <c r="RU121" s="20"/>
      <c r="RV121" s="20"/>
      <c r="RW121" s="20"/>
      <c r="RX121" s="20"/>
      <c r="RY121" s="20"/>
      <c r="RZ121" s="20"/>
      <c r="SA121" s="20"/>
      <c r="SB121" s="20"/>
      <c r="SC121" s="20"/>
      <c r="SD121" s="20"/>
      <c r="SE121" s="20"/>
      <c r="SF121" s="20"/>
      <c r="SG121" s="20"/>
      <c r="SH121" s="20"/>
      <c r="SI121" s="20"/>
      <c r="SJ121" s="20"/>
      <c r="SK121" s="20"/>
      <c r="SL121" s="20"/>
      <c r="SM121" s="20"/>
      <c r="SN121" s="20"/>
      <c r="SO121" s="20"/>
      <c r="SP121" s="20"/>
      <c r="SQ121" s="20"/>
      <c r="SR121" s="20"/>
      <c r="SS121" s="20"/>
      <c r="ST121" s="20"/>
      <c r="SU121" s="20"/>
      <c r="SV121" s="20"/>
      <c r="SW121" s="20"/>
      <c r="SX121" s="20"/>
      <c r="SY121" s="20"/>
      <c r="SZ121" s="20"/>
      <c r="TA121" s="20"/>
      <c r="TB121" s="20"/>
      <c r="TC121" s="20"/>
      <c r="TD121" s="20"/>
      <c r="TE121" s="20"/>
      <c r="TF121" s="20"/>
      <c r="TG121" s="20"/>
      <c r="TH121" s="20"/>
      <c r="TI121" s="20"/>
      <c r="TJ121" s="20"/>
    </row>
    <row r="122" spans="1:530" s="21" customFormat="1" ht="45" x14ac:dyDescent="0.25">
      <c r="A122" s="110"/>
      <c r="B122" s="111"/>
      <c r="C122" s="111"/>
      <c r="D122" s="114" t="s">
        <v>436</v>
      </c>
      <c r="E122" s="109">
        <v>1490140</v>
      </c>
      <c r="F122" s="109"/>
      <c r="G122" s="109"/>
      <c r="H122" s="109">
        <v>1490140</v>
      </c>
      <c r="I122" s="109"/>
      <c r="J122" s="109"/>
      <c r="K122" s="157">
        <f t="shared" si="44"/>
        <v>100</v>
      </c>
      <c r="L122" s="109">
        <v>0</v>
      </c>
      <c r="M122" s="109"/>
      <c r="N122" s="109"/>
      <c r="O122" s="109"/>
      <c r="P122" s="109"/>
      <c r="Q122" s="109"/>
      <c r="R122" s="151"/>
      <c r="S122" s="151"/>
      <c r="T122" s="151"/>
      <c r="U122" s="151"/>
      <c r="V122" s="151"/>
      <c r="W122" s="151"/>
      <c r="X122" s="155"/>
      <c r="Y122" s="150">
        <f t="shared" si="46"/>
        <v>1490140</v>
      </c>
      <c r="Z122" s="173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</row>
    <row r="123" spans="1:530" s="21" customFormat="1" ht="48" customHeight="1" x14ac:dyDescent="0.25">
      <c r="A123" s="110"/>
      <c r="B123" s="111"/>
      <c r="C123" s="111"/>
      <c r="D123" s="114" t="s">
        <v>437</v>
      </c>
      <c r="E123" s="109">
        <v>4342569</v>
      </c>
      <c r="F123" s="109"/>
      <c r="G123" s="109"/>
      <c r="H123" s="109">
        <v>4342569</v>
      </c>
      <c r="I123" s="109"/>
      <c r="J123" s="109"/>
      <c r="K123" s="157">
        <f t="shared" si="44"/>
        <v>100</v>
      </c>
      <c r="L123" s="109">
        <v>0</v>
      </c>
      <c r="M123" s="109"/>
      <c r="N123" s="109"/>
      <c r="O123" s="109"/>
      <c r="P123" s="109"/>
      <c r="Q123" s="109"/>
      <c r="R123" s="151"/>
      <c r="S123" s="151"/>
      <c r="T123" s="151"/>
      <c r="U123" s="151"/>
      <c r="V123" s="151"/>
      <c r="W123" s="151"/>
      <c r="X123" s="155"/>
      <c r="Y123" s="150">
        <f t="shared" si="46"/>
        <v>4342569</v>
      </c>
      <c r="Z123" s="173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</row>
    <row r="124" spans="1:530" s="17" customFormat="1" ht="30" customHeight="1" x14ac:dyDescent="0.25">
      <c r="A124" s="36" t="s">
        <v>356</v>
      </c>
      <c r="B124" s="38" t="str">
        <f>'дод 3'!A68</f>
        <v>2151</v>
      </c>
      <c r="C124" s="38" t="str">
        <f>'дод 3'!B68</f>
        <v>0763</v>
      </c>
      <c r="D124" s="18" t="str">
        <f>'дод 3'!C68</f>
        <v>Забезпечення діяльності інших закладів у сфері охорони здоров’я</v>
      </c>
      <c r="E124" s="54">
        <v>2785413</v>
      </c>
      <c r="F124" s="54"/>
      <c r="G124" s="54"/>
      <c r="H124" s="54">
        <v>1966528.28</v>
      </c>
      <c r="I124" s="54"/>
      <c r="J124" s="54"/>
      <c r="K124" s="157">
        <f t="shared" si="44"/>
        <v>70.600958637013605</v>
      </c>
      <c r="L124" s="54">
        <v>0</v>
      </c>
      <c r="M124" s="54"/>
      <c r="N124" s="54"/>
      <c r="O124" s="54"/>
      <c r="P124" s="54"/>
      <c r="Q124" s="54"/>
      <c r="R124" s="150">
        <v>105.5</v>
      </c>
      <c r="S124" s="150"/>
      <c r="T124" s="150">
        <v>105.5</v>
      </c>
      <c r="U124" s="150"/>
      <c r="V124" s="150"/>
      <c r="W124" s="150"/>
      <c r="X124" s="155"/>
      <c r="Y124" s="150">
        <f t="shared" si="46"/>
        <v>1966633.78</v>
      </c>
      <c r="Z124" s="173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  <c r="OH124" s="20"/>
      <c r="OI124" s="20"/>
      <c r="OJ124" s="20"/>
      <c r="OK124" s="20"/>
      <c r="OL124" s="20"/>
      <c r="OM124" s="20"/>
      <c r="ON124" s="20"/>
      <c r="OO124" s="20"/>
      <c r="OP124" s="20"/>
      <c r="OQ124" s="20"/>
      <c r="OR124" s="20"/>
      <c r="OS124" s="20"/>
      <c r="OT124" s="20"/>
      <c r="OU124" s="20"/>
      <c r="OV124" s="20"/>
      <c r="OW124" s="20"/>
      <c r="OX124" s="20"/>
      <c r="OY124" s="20"/>
      <c r="OZ124" s="20"/>
      <c r="PA124" s="20"/>
      <c r="PB124" s="20"/>
      <c r="PC124" s="20"/>
      <c r="PD124" s="20"/>
      <c r="PE124" s="20"/>
      <c r="PF124" s="20"/>
      <c r="PG124" s="20"/>
      <c r="PH124" s="20"/>
      <c r="PI124" s="20"/>
      <c r="PJ124" s="20"/>
      <c r="PK124" s="20"/>
      <c r="PL124" s="20"/>
      <c r="PM124" s="20"/>
      <c r="PN124" s="20"/>
      <c r="PO124" s="20"/>
      <c r="PP124" s="20"/>
      <c r="PQ124" s="20"/>
      <c r="PR124" s="20"/>
      <c r="PS124" s="20"/>
      <c r="PT124" s="20"/>
      <c r="PU124" s="20"/>
      <c r="PV124" s="20"/>
      <c r="PW124" s="20"/>
      <c r="PX124" s="20"/>
      <c r="PY124" s="20"/>
      <c r="PZ124" s="20"/>
      <c r="QA124" s="20"/>
      <c r="QB124" s="20"/>
      <c r="QC124" s="20"/>
      <c r="QD124" s="20"/>
      <c r="QE124" s="20"/>
      <c r="QF124" s="20"/>
      <c r="QG124" s="20"/>
      <c r="QH124" s="20"/>
      <c r="QI124" s="20"/>
      <c r="QJ124" s="20"/>
      <c r="QK124" s="20"/>
      <c r="QL124" s="20"/>
      <c r="QM124" s="20"/>
      <c r="QN124" s="20"/>
      <c r="QO124" s="20"/>
      <c r="QP124" s="20"/>
      <c r="QQ124" s="20"/>
      <c r="QR124" s="20"/>
      <c r="QS124" s="20"/>
      <c r="QT124" s="20"/>
      <c r="QU124" s="20"/>
      <c r="QV124" s="20"/>
      <c r="QW124" s="20"/>
      <c r="QX124" s="20"/>
      <c r="QY124" s="20"/>
      <c r="QZ124" s="20"/>
      <c r="RA124" s="20"/>
      <c r="RB124" s="20"/>
      <c r="RC124" s="20"/>
      <c r="RD124" s="20"/>
      <c r="RE124" s="20"/>
      <c r="RF124" s="20"/>
      <c r="RG124" s="20"/>
      <c r="RH124" s="20"/>
      <c r="RI124" s="20"/>
      <c r="RJ124" s="20"/>
      <c r="RK124" s="20"/>
      <c r="RL124" s="20"/>
      <c r="RM124" s="20"/>
      <c r="RN124" s="20"/>
      <c r="RO124" s="20"/>
      <c r="RP124" s="20"/>
      <c r="RQ124" s="20"/>
      <c r="RR124" s="20"/>
      <c r="RS124" s="20"/>
      <c r="RT124" s="20"/>
      <c r="RU124" s="20"/>
      <c r="RV124" s="20"/>
      <c r="RW124" s="20"/>
      <c r="RX124" s="20"/>
      <c r="RY124" s="20"/>
      <c r="RZ124" s="20"/>
      <c r="SA124" s="20"/>
      <c r="SB124" s="20"/>
      <c r="SC124" s="20"/>
      <c r="SD124" s="20"/>
      <c r="SE124" s="20"/>
      <c r="SF124" s="20"/>
      <c r="SG124" s="20"/>
      <c r="SH124" s="20"/>
      <c r="SI124" s="20"/>
      <c r="SJ124" s="20"/>
      <c r="SK124" s="20"/>
      <c r="SL124" s="20"/>
      <c r="SM124" s="20"/>
      <c r="SN124" s="20"/>
      <c r="SO124" s="20"/>
      <c r="SP124" s="20"/>
      <c r="SQ124" s="20"/>
      <c r="SR124" s="20"/>
      <c r="SS124" s="20"/>
      <c r="ST124" s="20"/>
      <c r="SU124" s="20"/>
      <c r="SV124" s="20"/>
      <c r="SW124" s="20"/>
      <c r="SX124" s="20"/>
      <c r="SY124" s="20"/>
      <c r="SZ124" s="20"/>
      <c r="TA124" s="20"/>
      <c r="TB124" s="20"/>
      <c r="TC124" s="20"/>
      <c r="TD124" s="20"/>
      <c r="TE124" s="20"/>
      <c r="TF124" s="20"/>
      <c r="TG124" s="20"/>
      <c r="TH124" s="20"/>
      <c r="TI124" s="20"/>
      <c r="TJ124" s="20"/>
    </row>
    <row r="125" spans="1:530" s="17" customFormat="1" ht="24.75" customHeight="1" x14ac:dyDescent="0.25">
      <c r="A125" s="36" t="s">
        <v>357</v>
      </c>
      <c r="B125" s="38" t="str">
        <f>'дод 3'!A69</f>
        <v>2152</v>
      </c>
      <c r="C125" s="38" t="str">
        <f>'дод 3'!B69</f>
        <v>0763</v>
      </c>
      <c r="D125" s="16" t="str">
        <f>'дод 3'!C69</f>
        <v>Інші програми та заходи у сфері охорони здоров’я</v>
      </c>
      <c r="E125" s="54">
        <v>29753833</v>
      </c>
      <c r="F125" s="54"/>
      <c r="G125" s="54"/>
      <c r="H125" s="54">
        <v>21021590.199999999</v>
      </c>
      <c r="I125" s="54"/>
      <c r="J125" s="54"/>
      <c r="K125" s="157">
        <f t="shared" si="44"/>
        <v>70.651704605588122</v>
      </c>
      <c r="L125" s="54">
        <v>16723300</v>
      </c>
      <c r="M125" s="54">
        <v>16723300</v>
      </c>
      <c r="N125" s="54"/>
      <c r="O125" s="54"/>
      <c r="P125" s="54"/>
      <c r="Q125" s="54">
        <v>16723300</v>
      </c>
      <c r="R125" s="150">
        <v>15749343.970000001</v>
      </c>
      <c r="S125" s="150">
        <v>14668043</v>
      </c>
      <c r="T125" s="150">
        <v>1081300.97</v>
      </c>
      <c r="U125" s="150"/>
      <c r="V125" s="150"/>
      <c r="W125" s="150">
        <v>14668043</v>
      </c>
      <c r="X125" s="155">
        <f t="shared" si="45"/>
        <v>94.176053589901514</v>
      </c>
      <c r="Y125" s="150">
        <f t="shared" si="46"/>
        <v>36770934.170000002</v>
      </c>
      <c r="Z125" s="173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  <c r="OH125" s="20"/>
      <c r="OI125" s="20"/>
      <c r="OJ125" s="20"/>
      <c r="OK125" s="20"/>
      <c r="OL125" s="20"/>
      <c r="OM125" s="20"/>
      <c r="ON125" s="20"/>
      <c r="OO125" s="20"/>
      <c r="OP125" s="20"/>
      <c r="OQ125" s="20"/>
      <c r="OR125" s="20"/>
      <c r="OS125" s="20"/>
      <c r="OT125" s="20"/>
      <c r="OU125" s="20"/>
      <c r="OV125" s="20"/>
      <c r="OW125" s="20"/>
      <c r="OX125" s="20"/>
      <c r="OY125" s="20"/>
      <c r="OZ125" s="20"/>
      <c r="PA125" s="20"/>
      <c r="PB125" s="20"/>
      <c r="PC125" s="20"/>
      <c r="PD125" s="20"/>
      <c r="PE125" s="20"/>
      <c r="PF125" s="20"/>
      <c r="PG125" s="20"/>
      <c r="PH125" s="20"/>
      <c r="PI125" s="20"/>
      <c r="PJ125" s="20"/>
      <c r="PK125" s="20"/>
      <c r="PL125" s="20"/>
      <c r="PM125" s="20"/>
      <c r="PN125" s="20"/>
      <c r="PO125" s="20"/>
      <c r="PP125" s="20"/>
      <c r="PQ125" s="20"/>
      <c r="PR125" s="20"/>
      <c r="PS125" s="20"/>
      <c r="PT125" s="20"/>
      <c r="PU125" s="20"/>
      <c r="PV125" s="20"/>
      <c r="PW125" s="20"/>
      <c r="PX125" s="20"/>
      <c r="PY125" s="20"/>
      <c r="PZ125" s="20"/>
      <c r="QA125" s="20"/>
      <c r="QB125" s="20"/>
      <c r="QC125" s="20"/>
      <c r="QD125" s="20"/>
      <c r="QE125" s="20"/>
      <c r="QF125" s="20"/>
      <c r="QG125" s="20"/>
      <c r="QH125" s="20"/>
      <c r="QI125" s="20"/>
      <c r="QJ125" s="20"/>
      <c r="QK125" s="20"/>
      <c r="QL125" s="20"/>
      <c r="QM125" s="20"/>
      <c r="QN125" s="20"/>
      <c r="QO125" s="20"/>
      <c r="QP125" s="20"/>
      <c r="QQ125" s="20"/>
      <c r="QR125" s="20"/>
      <c r="QS125" s="20"/>
      <c r="QT125" s="20"/>
      <c r="QU125" s="20"/>
      <c r="QV125" s="20"/>
      <c r="QW125" s="20"/>
      <c r="QX125" s="20"/>
      <c r="QY125" s="20"/>
      <c r="QZ125" s="20"/>
      <c r="RA125" s="20"/>
      <c r="RB125" s="20"/>
      <c r="RC125" s="20"/>
      <c r="RD125" s="20"/>
      <c r="RE125" s="20"/>
      <c r="RF125" s="20"/>
      <c r="RG125" s="20"/>
      <c r="RH125" s="20"/>
      <c r="RI125" s="20"/>
      <c r="RJ125" s="20"/>
      <c r="RK125" s="20"/>
      <c r="RL125" s="20"/>
      <c r="RM125" s="20"/>
      <c r="RN125" s="20"/>
      <c r="RO125" s="20"/>
      <c r="RP125" s="20"/>
      <c r="RQ125" s="20"/>
      <c r="RR125" s="20"/>
      <c r="RS125" s="20"/>
      <c r="RT125" s="20"/>
      <c r="RU125" s="20"/>
      <c r="RV125" s="20"/>
      <c r="RW125" s="20"/>
      <c r="RX125" s="20"/>
      <c r="RY125" s="20"/>
      <c r="RZ125" s="20"/>
      <c r="SA125" s="20"/>
      <c r="SB125" s="20"/>
      <c r="SC125" s="20"/>
      <c r="SD125" s="20"/>
      <c r="SE125" s="20"/>
      <c r="SF125" s="20"/>
      <c r="SG125" s="20"/>
      <c r="SH125" s="20"/>
      <c r="SI125" s="20"/>
      <c r="SJ125" s="20"/>
      <c r="SK125" s="20"/>
      <c r="SL125" s="20"/>
      <c r="SM125" s="20"/>
      <c r="SN125" s="20"/>
      <c r="SO125" s="20"/>
      <c r="SP125" s="20"/>
      <c r="SQ125" s="20"/>
      <c r="SR125" s="20"/>
      <c r="SS125" s="20"/>
      <c r="ST125" s="20"/>
      <c r="SU125" s="20"/>
      <c r="SV125" s="20"/>
      <c r="SW125" s="20"/>
      <c r="SX125" s="20"/>
      <c r="SY125" s="20"/>
      <c r="SZ125" s="20"/>
      <c r="TA125" s="20"/>
      <c r="TB125" s="20"/>
      <c r="TC125" s="20"/>
      <c r="TD125" s="20"/>
      <c r="TE125" s="20"/>
      <c r="TF125" s="20"/>
      <c r="TG125" s="20"/>
      <c r="TH125" s="20"/>
      <c r="TI125" s="20"/>
      <c r="TJ125" s="20"/>
    </row>
    <row r="126" spans="1:530" s="17" customFormat="1" ht="24.75" customHeight="1" x14ac:dyDescent="0.25">
      <c r="A126" s="36" t="s">
        <v>482</v>
      </c>
      <c r="B126" s="38">
        <v>7322</v>
      </c>
      <c r="C126" s="45" t="s">
        <v>119</v>
      </c>
      <c r="D126" s="16" t="s">
        <v>304</v>
      </c>
      <c r="E126" s="54">
        <v>0</v>
      </c>
      <c r="F126" s="54"/>
      <c r="G126" s="54"/>
      <c r="H126" s="54"/>
      <c r="I126" s="54"/>
      <c r="J126" s="54"/>
      <c r="K126" s="157"/>
      <c r="L126" s="54">
        <v>27229570</v>
      </c>
      <c r="M126" s="54">
        <v>27229570</v>
      </c>
      <c r="N126" s="54"/>
      <c r="O126" s="54"/>
      <c r="P126" s="54"/>
      <c r="Q126" s="54">
        <v>27229570</v>
      </c>
      <c r="R126" s="150">
        <v>18206196.77</v>
      </c>
      <c r="S126" s="150">
        <v>18206196.77</v>
      </c>
      <c r="T126" s="150"/>
      <c r="U126" s="150"/>
      <c r="V126" s="150"/>
      <c r="W126" s="150">
        <v>18206196.77</v>
      </c>
      <c r="X126" s="155">
        <f t="shared" si="45"/>
        <v>66.86185925815208</v>
      </c>
      <c r="Y126" s="150">
        <f t="shared" si="46"/>
        <v>18206196.77</v>
      </c>
      <c r="Z126" s="173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  <c r="OH126" s="20"/>
      <c r="OI126" s="20"/>
      <c r="OJ126" s="20"/>
      <c r="OK126" s="20"/>
      <c r="OL126" s="20"/>
      <c r="OM126" s="20"/>
      <c r="ON126" s="20"/>
      <c r="OO126" s="20"/>
      <c r="OP126" s="20"/>
      <c r="OQ126" s="20"/>
      <c r="OR126" s="20"/>
      <c r="OS126" s="20"/>
      <c r="OT126" s="20"/>
      <c r="OU126" s="20"/>
      <c r="OV126" s="20"/>
      <c r="OW126" s="20"/>
      <c r="OX126" s="20"/>
      <c r="OY126" s="20"/>
      <c r="OZ126" s="20"/>
      <c r="PA126" s="20"/>
      <c r="PB126" s="20"/>
      <c r="PC126" s="20"/>
      <c r="PD126" s="20"/>
      <c r="PE126" s="20"/>
      <c r="PF126" s="20"/>
      <c r="PG126" s="20"/>
      <c r="PH126" s="20"/>
      <c r="PI126" s="20"/>
      <c r="PJ126" s="20"/>
      <c r="PK126" s="20"/>
      <c r="PL126" s="20"/>
      <c r="PM126" s="20"/>
      <c r="PN126" s="20"/>
      <c r="PO126" s="20"/>
      <c r="PP126" s="20"/>
      <c r="PQ126" s="20"/>
      <c r="PR126" s="20"/>
      <c r="PS126" s="20"/>
      <c r="PT126" s="20"/>
      <c r="PU126" s="20"/>
      <c r="PV126" s="20"/>
      <c r="PW126" s="20"/>
      <c r="PX126" s="20"/>
      <c r="PY126" s="20"/>
      <c r="PZ126" s="20"/>
      <c r="QA126" s="20"/>
      <c r="QB126" s="20"/>
      <c r="QC126" s="20"/>
      <c r="QD126" s="20"/>
      <c r="QE126" s="20"/>
      <c r="QF126" s="20"/>
      <c r="QG126" s="20"/>
      <c r="QH126" s="20"/>
      <c r="QI126" s="20"/>
      <c r="QJ126" s="20"/>
      <c r="QK126" s="20"/>
      <c r="QL126" s="20"/>
      <c r="QM126" s="20"/>
      <c r="QN126" s="20"/>
      <c r="QO126" s="20"/>
      <c r="QP126" s="20"/>
      <c r="QQ126" s="20"/>
      <c r="QR126" s="20"/>
      <c r="QS126" s="20"/>
      <c r="QT126" s="20"/>
      <c r="QU126" s="20"/>
      <c r="QV126" s="20"/>
      <c r="QW126" s="20"/>
      <c r="QX126" s="20"/>
      <c r="QY126" s="20"/>
      <c r="QZ126" s="20"/>
      <c r="RA126" s="20"/>
      <c r="RB126" s="20"/>
      <c r="RC126" s="20"/>
      <c r="RD126" s="20"/>
      <c r="RE126" s="20"/>
      <c r="RF126" s="20"/>
      <c r="RG126" s="20"/>
      <c r="RH126" s="20"/>
      <c r="RI126" s="20"/>
      <c r="RJ126" s="20"/>
      <c r="RK126" s="20"/>
      <c r="RL126" s="20"/>
      <c r="RM126" s="20"/>
      <c r="RN126" s="20"/>
      <c r="RO126" s="20"/>
      <c r="RP126" s="20"/>
      <c r="RQ126" s="20"/>
      <c r="RR126" s="20"/>
      <c r="RS126" s="20"/>
      <c r="RT126" s="20"/>
      <c r="RU126" s="20"/>
      <c r="RV126" s="20"/>
      <c r="RW126" s="20"/>
      <c r="RX126" s="20"/>
      <c r="RY126" s="20"/>
      <c r="RZ126" s="20"/>
      <c r="SA126" s="20"/>
      <c r="SB126" s="20"/>
      <c r="SC126" s="20"/>
      <c r="SD126" s="20"/>
      <c r="SE126" s="20"/>
      <c r="SF126" s="20"/>
      <c r="SG126" s="20"/>
      <c r="SH126" s="20"/>
      <c r="SI126" s="20"/>
      <c r="SJ126" s="20"/>
      <c r="SK126" s="20"/>
      <c r="SL126" s="20"/>
      <c r="SM126" s="20"/>
      <c r="SN126" s="20"/>
      <c r="SO126" s="20"/>
      <c r="SP126" s="20"/>
      <c r="SQ126" s="20"/>
      <c r="SR126" s="20"/>
      <c r="SS126" s="20"/>
      <c r="ST126" s="20"/>
      <c r="SU126" s="20"/>
      <c r="SV126" s="20"/>
      <c r="SW126" s="20"/>
      <c r="SX126" s="20"/>
      <c r="SY126" s="20"/>
      <c r="SZ126" s="20"/>
      <c r="TA126" s="20"/>
      <c r="TB126" s="20"/>
      <c r="TC126" s="20"/>
      <c r="TD126" s="20"/>
      <c r="TE126" s="20"/>
      <c r="TF126" s="20"/>
      <c r="TG126" s="20"/>
      <c r="TH126" s="20"/>
      <c r="TI126" s="20"/>
      <c r="TJ126" s="20"/>
    </row>
    <row r="127" spans="1:530" s="17" customFormat="1" ht="44.25" customHeight="1" x14ac:dyDescent="0.25">
      <c r="A127" s="36" t="s">
        <v>414</v>
      </c>
      <c r="B127" s="38">
        <f>'дод 3'!A144</f>
        <v>7361</v>
      </c>
      <c r="C127" s="38" t="str">
        <f>'дод 3'!B144</f>
        <v>0490</v>
      </c>
      <c r="D127" s="16" t="str">
        <f>'дод 3'!C144</f>
        <v>Співфінансування інвестиційних проектів, що реалізуються за рахунок коштів державного фонду регіонального розвитку</v>
      </c>
      <c r="E127" s="54">
        <v>0</v>
      </c>
      <c r="F127" s="54"/>
      <c r="G127" s="54"/>
      <c r="H127" s="54"/>
      <c r="I127" s="54"/>
      <c r="J127" s="54"/>
      <c r="K127" s="157"/>
      <c r="L127" s="54">
        <v>3307700</v>
      </c>
      <c r="M127" s="54">
        <v>3307700</v>
      </c>
      <c r="N127" s="54"/>
      <c r="O127" s="54"/>
      <c r="P127" s="54"/>
      <c r="Q127" s="54">
        <v>3307700</v>
      </c>
      <c r="R127" s="150">
        <v>1934302.09</v>
      </c>
      <c r="S127" s="150">
        <v>1934302.09</v>
      </c>
      <c r="T127" s="150"/>
      <c r="U127" s="150"/>
      <c r="V127" s="150"/>
      <c r="W127" s="150">
        <v>1934302.09</v>
      </c>
      <c r="X127" s="155">
        <f t="shared" si="45"/>
        <v>58.478764398222324</v>
      </c>
      <c r="Y127" s="150">
        <f t="shared" si="46"/>
        <v>1934302.09</v>
      </c>
      <c r="Z127" s="173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  <c r="OH127" s="20"/>
      <c r="OI127" s="20"/>
      <c r="OJ127" s="20"/>
      <c r="OK127" s="20"/>
      <c r="OL127" s="20"/>
      <c r="OM127" s="20"/>
      <c r="ON127" s="20"/>
      <c r="OO127" s="20"/>
      <c r="OP127" s="20"/>
      <c r="OQ127" s="20"/>
      <c r="OR127" s="20"/>
      <c r="OS127" s="20"/>
      <c r="OT127" s="20"/>
      <c r="OU127" s="20"/>
      <c r="OV127" s="20"/>
      <c r="OW127" s="20"/>
      <c r="OX127" s="20"/>
      <c r="OY127" s="20"/>
      <c r="OZ127" s="20"/>
      <c r="PA127" s="20"/>
      <c r="PB127" s="20"/>
      <c r="PC127" s="20"/>
      <c r="PD127" s="20"/>
      <c r="PE127" s="20"/>
      <c r="PF127" s="20"/>
      <c r="PG127" s="20"/>
      <c r="PH127" s="20"/>
      <c r="PI127" s="20"/>
      <c r="PJ127" s="20"/>
      <c r="PK127" s="20"/>
      <c r="PL127" s="20"/>
      <c r="PM127" s="20"/>
      <c r="PN127" s="20"/>
      <c r="PO127" s="20"/>
      <c r="PP127" s="20"/>
      <c r="PQ127" s="20"/>
      <c r="PR127" s="20"/>
      <c r="PS127" s="20"/>
      <c r="PT127" s="20"/>
      <c r="PU127" s="20"/>
      <c r="PV127" s="20"/>
      <c r="PW127" s="20"/>
      <c r="PX127" s="20"/>
      <c r="PY127" s="20"/>
      <c r="PZ127" s="20"/>
      <c r="QA127" s="20"/>
      <c r="QB127" s="20"/>
      <c r="QC127" s="20"/>
      <c r="QD127" s="20"/>
      <c r="QE127" s="20"/>
      <c r="QF127" s="20"/>
      <c r="QG127" s="20"/>
      <c r="QH127" s="20"/>
      <c r="QI127" s="20"/>
      <c r="QJ127" s="20"/>
      <c r="QK127" s="20"/>
      <c r="QL127" s="20"/>
      <c r="QM127" s="20"/>
      <c r="QN127" s="20"/>
      <c r="QO127" s="20"/>
      <c r="QP127" s="20"/>
      <c r="QQ127" s="20"/>
      <c r="QR127" s="20"/>
      <c r="QS127" s="20"/>
      <c r="QT127" s="20"/>
      <c r="QU127" s="20"/>
      <c r="QV127" s="20"/>
      <c r="QW127" s="20"/>
      <c r="QX127" s="20"/>
      <c r="QY127" s="20"/>
      <c r="QZ127" s="20"/>
      <c r="RA127" s="20"/>
      <c r="RB127" s="20"/>
      <c r="RC127" s="20"/>
      <c r="RD127" s="20"/>
      <c r="RE127" s="20"/>
      <c r="RF127" s="20"/>
      <c r="RG127" s="20"/>
      <c r="RH127" s="20"/>
      <c r="RI127" s="20"/>
      <c r="RJ127" s="20"/>
      <c r="RK127" s="20"/>
      <c r="RL127" s="20"/>
      <c r="RM127" s="20"/>
      <c r="RN127" s="20"/>
      <c r="RO127" s="20"/>
      <c r="RP127" s="20"/>
      <c r="RQ127" s="20"/>
      <c r="RR127" s="20"/>
      <c r="RS127" s="20"/>
      <c r="RT127" s="20"/>
      <c r="RU127" s="20"/>
      <c r="RV127" s="20"/>
      <c r="RW127" s="20"/>
      <c r="RX127" s="20"/>
      <c r="RY127" s="20"/>
      <c r="RZ127" s="20"/>
      <c r="SA127" s="20"/>
      <c r="SB127" s="20"/>
      <c r="SC127" s="20"/>
      <c r="SD127" s="20"/>
      <c r="SE127" s="20"/>
      <c r="SF127" s="20"/>
      <c r="SG127" s="20"/>
      <c r="SH127" s="20"/>
      <c r="SI127" s="20"/>
      <c r="SJ127" s="20"/>
      <c r="SK127" s="20"/>
      <c r="SL127" s="20"/>
      <c r="SM127" s="20"/>
      <c r="SN127" s="20"/>
      <c r="SO127" s="20"/>
      <c r="SP127" s="20"/>
      <c r="SQ127" s="20"/>
      <c r="SR127" s="20"/>
      <c r="SS127" s="20"/>
      <c r="ST127" s="20"/>
      <c r="SU127" s="20"/>
      <c r="SV127" s="20"/>
      <c r="SW127" s="20"/>
      <c r="SX127" s="20"/>
      <c r="SY127" s="20"/>
      <c r="SZ127" s="20"/>
      <c r="TA127" s="20"/>
      <c r="TB127" s="20"/>
      <c r="TC127" s="20"/>
      <c r="TD127" s="20"/>
      <c r="TE127" s="20"/>
      <c r="TF127" s="20"/>
      <c r="TG127" s="20"/>
      <c r="TH127" s="20"/>
      <c r="TI127" s="20"/>
      <c r="TJ127" s="20"/>
    </row>
    <row r="128" spans="1:530" s="17" customFormat="1" ht="48" customHeight="1" x14ac:dyDescent="0.25">
      <c r="A128" s="36" t="s">
        <v>494</v>
      </c>
      <c r="B128" s="38">
        <v>7363</v>
      </c>
      <c r="C128" s="45" t="s">
        <v>89</v>
      </c>
      <c r="D128" s="73" t="s">
        <v>444</v>
      </c>
      <c r="E128" s="54">
        <v>0</v>
      </c>
      <c r="F128" s="54"/>
      <c r="G128" s="54"/>
      <c r="H128" s="54"/>
      <c r="I128" s="54"/>
      <c r="J128" s="54"/>
      <c r="K128" s="157"/>
      <c r="L128" s="54">
        <v>2376052</v>
      </c>
      <c r="M128" s="54">
        <v>2376052</v>
      </c>
      <c r="N128" s="54"/>
      <c r="O128" s="54"/>
      <c r="P128" s="54"/>
      <c r="Q128" s="54">
        <v>2376052</v>
      </c>
      <c r="R128" s="150">
        <v>1188000</v>
      </c>
      <c r="S128" s="150">
        <v>1188000</v>
      </c>
      <c r="T128" s="150"/>
      <c r="U128" s="150"/>
      <c r="V128" s="150"/>
      <c r="W128" s="150">
        <v>1188000</v>
      </c>
      <c r="X128" s="155">
        <f t="shared" si="45"/>
        <v>49.998905747854003</v>
      </c>
      <c r="Y128" s="150">
        <f t="shared" si="46"/>
        <v>1188000</v>
      </c>
      <c r="Z128" s="173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  <c r="OH128" s="20"/>
      <c r="OI128" s="20"/>
      <c r="OJ128" s="20"/>
      <c r="OK128" s="20"/>
      <c r="OL128" s="20"/>
      <c r="OM128" s="20"/>
      <c r="ON128" s="20"/>
      <c r="OO128" s="20"/>
      <c r="OP128" s="20"/>
      <c r="OQ128" s="20"/>
      <c r="OR128" s="20"/>
      <c r="OS128" s="20"/>
      <c r="OT128" s="20"/>
      <c r="OU128" s="20"/>
      <c r="OV128" s="20"/>
      <c r="OW128" s="20"/>
      <c r="OX128" s="20"/>
      <c r="OY128" s="20"/>
      <c r="OZ128" s="20"/>
      <c r="PA128" s="20"/>
      <c r="PB128" s="20"/>
      <c r="PC128" s="20"/>
      <c r="PD128" s="20"/>
      <c r="PE128" s="20"/>
      <c r="PF128" s="20"/>
      <c r="PG128" s="20"/>
      <c r="PH128" s="20"/>
      <c r="PI128" s="20"/>
      <c r="PJ128" s="20"/>
      <c r="PK128" s="20"/>
      <c r="PL128" s="20"/>
      <c r="PM128" s="20"/>
      <c r="PN128" s="20"/>
      <c r="PO128" s="20"/>
      <c r="PP128" s="20"/>
      <c r="PQ128" s="20"/>
      <c r="PR128" s="20"/>
      <c r="PS128" s="20"/>
      <c r="PT128" s="20"/>
      <c r="PU128" s="20"/>
      <c r="PV128" s="20"/>
      <c r="PW128" s="20"/>
      <c r="PX128" s="20"/>
      <c r="PY128" s="20"/>
      <c r="PZ128" s="20"/>
      <c r="QA128" s="20"/>
      <c r="QB128" s="20"/>
      <c r="QC128" s="20"/>
      <c r="QD128" s="20"/>
      <c r="QE128" s="20"/>
      <c r="QF128" s="20"/>
      <c r="QG128" s="20"/>
      <c r="QH128" s="20"/>
      <c r="QI128" s="20"/>
      <c r="QJ128" s="20"/>
      <c r="QK128" s="20"/>
      <c r="QL128" s="20"/>
      <c r="QM128" s="20"/>
      <c r="QN128" s="20"/>
      <c r="QO128" s="20"/>
      <c r="QP128" s="20"/>
      <c r="QQ128" s="20"/>
      <c r="QR128" s="20"/>
      <c r="QS128" s="20"/>
      <c r="QT128" s="20"/>
      <c r="QU128" s="20"/>
      <c r="QV128" s="20"/>
      <c r="QW128" s="20"/>
      <c r="QX128" s="20"/>
      <c r="QY128" s="20"/>
      <c r="QZ128" s="20"/>
      <c r="RA128" s="20"/>
      <c r="RB128" s="20"/>
      <c r="RC128" s="20"/>
      <c r="RD128" s="20"/>
      <c r="RE128" s="20"/>
      <c r="RF128" s="20"/>
      <c r="RG128" s="20"/>
      <c r="RH128" s="20"/>
      <c r="RI128" s="20"/>
      <c r="RJ128" s="20"/>
      <c r="RK128" s="20"/>
      <c r="RL128" s="20"/>
      <c r="RM128" s="20"/>
      <c r="RN128" s="20"/>
      <c r="RO128" s="20"/>
      <c r="RP128" s="20"/>
      <c r="RQ128" s="20"/>
      <c r="RR128" s="20"/>
      <c r="RS128" s="20"/>
      <c r="RT128" s="20"/>
      <c r="RU128" s="20"/>
      <c r="RV128" s="20"/>
      <c r="RW128" s="20"/>
      <c r="RX128" s="20"/>
      <c r="RY128" s="20"/>
      <c r="RZ128" s="20"/>
      <c r="SA128" s="20"/>
      <c r="SB128" s="20"/>
      <c r="SC128" s="20"/>
      <c r="SD128" s="20"/>
      <c r="SE128" s="20"/>
      <c r="SF128" s="20"/>
      <c r="SG128" s="20"/>
      <c r="SH128" s="20"/>
      <c r="SI128" s="20"/>
      <c r="SJ128" s="20"/>
      <c r="SK128" s="20"/>
      <c r="SL128" s="20"/>
      <c r="SM128" s="20"/>
      <c r="SN128" s="20"/>
      <c r="SO128" s="20"/>
      <c r="SP128" s="20"/>
      <c r="SQ128" s="20"/>
      <c r="SR128" s="20"/>
      <c r="SS128" s="20"/>
      <c r="ST128" s="20"/>
      <c r="SU128" s="20"/>
      <c r="SV128" s="20"/>
      <c r="SW128" s="20"/>
      <c r="SX128" s="20"/>
      <c r="SY128" s="20"/>
      <c r="SZ128" s="20"/>
      <c r="TA128" s="20"/>
      <c r="TB128" s="20"/>
      <c r="TC128" s="20"/>
      <c r="TD128" s="20"/>
      <c r="TE128" s="20"/>
      <c r="TF128" s="20"/>
      <c r="TG128" s="20"/>
      <c r="TH128" s="20"/>
      <c r="TI128" s="20"/>
      <c r="TJ128" s="20"/>
    </row>
    <row r="129" spans="1:530" s="17" customFormat="1" ht="44.25" customHeight="1" x14ac:dyDescent="0.25">
      <c r="A129" s="36"/>
      <c r="B129" s="38"/>
      <c r="C129" s="38"/>
      <c r="D129" s="108" t="s">
        <v>433</v>
      </c>
      <c r="E129" s="109">
        <v>0</v>
      </c>
      <c r="F129" s="109"/>
      <c r="G129" s="109"/>
      <c r="H129" s="109"/>
      <c r="I129" s="109"/>
      <c r="J129" s="109"/>
      <c r="K129" s="157"/>
      <c r="L129" s="109">
        <v>2376052</v>
      </c>
      <c r="M129" s="109">
        <v>2376052</v>
      </c>
      <c r="N129" s="109"/>
      <c r="O129" s="109"/>
      <c r="P129" s="109"/>
      <c r="Q129" s="109">
        <v>2376052</v>
      </c>
      <c r="R129" s="150">
        <v>1188000</v>
      </c>
      <c r="S129" s="150">
        <v>1188000</v>
      </c>
      <c r="T129" s="150"/>
      <c r="U129" s="150"/>
      <c r="V129" s="150"/>
      <c r="W129" s="150">
        <v>1188000</v>
      </c>
      <c r="X129" s="155">
        <f t="shared" si="45"/>
        <v>49.998905747854003</v>
      </c>
      <c r="Y129" s="150">
        <f t="shared" si="46"/>
        <v>1188000</v>
      </c>
      <c r="Z129" s="173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  <c r="OH129" s="20"/>
      <c r="OI129" s="20"/>
      <c r="OJ129" s="20"/>
      <c r="OK129" s="20"/>
      <c r="OL129" s="20"/>
      <c r="OM129" s="20"/>
      <c r="ON129" s="20"/>
      <c r="OO129" s="20"/>
      <c r="OP129" s="20"/>
      <c r="OQ129" s="20"/>
      <c r="OR129" s="20"/>
      <c r="OS129" s="20"/>
      <c r="OT129" s="20"/>
      <c r="OU129" s="20"/>
      <c r="OV129" s="20"/>
      <c r="OW129" s="20"/>
      <c r="OX129" s="20"/>
      <c r="OY129" s="20"/>
      <c r="OZ129" s="20"/>
      <c r="PA129" s="20"/>
      <c r="PB129" s="20"/>
      <c r="PC129" s="20"/>
      <c r="PD129" s="20"/>
      <c r="PE129" s="20"/>
      <c r="PF129" s="20"/>
      <c r="PG129" s="20"/>
      <c r="PH129" s="20"/>
      <c r="PI129" s="20"/>
      <c r="PJ129" s="20"/>
      <c r="PK129" s="20"/>
      <c r="PL129" s="20"/>
      <c r="PM129" s="20"/>
      <c r="PN129" s="20"/>
      <c r="PO129" s="20"/>
      <c r="PP129" s="20"/>
      <c r="PQ129" s="20"/>
      <c r="PR129" s="20"/>
      <c r="PS129" s="20"/>
      <c r="PT129" s="20"/>
      <c r="PU129" s="20"/>
      <c r="PV129" s="20"/>
      <c r="PW129" s="20"/>
      <c r="PX129" s="20"/>
      <c r="PY129" s="20"/>
      <c r="PZ129" s="20"/>
      <c r="QA129" s="20"/>
      <c r="QB129" s="20"/>
      <c r="QC129" s="20"/>
      <c r="QD129" s="20"/>
      <c r="QE129" s="20"/>
      <c r="QF129" s="20"/>
      <c r="QG129" s="20"/>
      <c r="QH129" s="20"/>
      <c r="QI129" s="20"/>
      <c r="QJ129" s="20"/>
      <c r="QK129" s="20"/>
      <c r="QL129" s="20"/>
      <c r="QM129" s="20"/>
      <c r="QN129" s="20"/>
      <c r="QO129" s="20"/>
      <c r="QP129" s="20"/>
      <c r="QQ129" s="20"/>
      <c r="QR129" s="20"/>
      <c r="QS129" s="20"/>
      <c r="QT129" s="20"/>
      <c r="QU129" s="20"/>
      <c r="QV129" s="20"/>
      <c r="QW129" s="20"/>
      <c r="QX129" s="20"/>
      <c r="QY129" s="20"/>
      <c r="QZ129" s="20"/>
      <c r="RA129" s="20"/>
      <c r="RB129" s="20"/>
      <c r="RC129" s="20"/>
      <c r="RD129" s="20"/>
      <c r="RE129" s="20"/>
      <c r="RF129" s="20"/>
      <c r="RG129" s="20"/>
      <c r="RH129" s="20"/>
      <c r="RI129" s="20"/>
      <c r="RJ129" s="20"/>
      <c r="RK129" s="20"/>
      <c r="RL129" s="20"/>
      <c r="RM129" s="20"/>
      <c r="RN129" s="20"/>
      <c r="RO129" s="20"/>
      <c r="RP129" s="20"/>
      <c r="RQ129" s="20"/>
      <c r="RR129" s="20"/>
      <c r="RS129" s="20"/>
      <c r="RT129" s="20"/>
      <c r="RU129" s="20"/>
      <c r="RV129" s="20"/>
      <c r="RW129" s="20"/>
      <c r="RX129" s="20"/>
      <c r="RY129" s="20"/>
      <c r="RZ129" s="20"/>
      <c r="SA129" s="20"/>
      <c r="SB129" s="20"/>
      <c r="SC129" s="20"/>
      <c r="SD129" s="20"/>
      <c r="SE129" s="20"/>
      <c r="SF129" s="20"/>
      <c r="SG129" s="20"/>
      <c r="SH129" s="20"/>
      <c r="SI129" s="20"/>
      <c r="SJ129" s="20"/>
      <c r="SK129" s="20"/>
      <c r="SL129" s="20"/>
      <c r="SM129" s="20"/>
      <c r="SN129" s="20"/>
      <c r="SO129" s="20"/>
      <c r="SP129" s="20"/>
      <c r="SQ129" s="20"/>
      <c r="SR129" s="20"/>
      <c r="SS129" s="20"/>
      <c r="ST129" s="20"/>
      <c r="SU129" s="20"/>
      <c r="SV129" s="20"/>
      <c r="SW129" s="20"/>
      <c r="SX129" s="20"/>
      <c r="SY129" s="20"/>
      <c r="SZ129" s="20"/>
      <c r="TA129" s="20"/>
      <c r="TB129" s="20"/>
      <c r="TC129" s="20"/>
      <c r="TD129" s="20"/>
      <c r="TE129" s="20"/>
      <c r="TF129" s="20"/>
      <c r="TG129" s="20"/>
      <c r="TH129" s="20"/>
      <c r="TI129" s="20"/>
      <c r="TJ129" s="20"/>
    </row>
    <row r="130" spans="1:530" s="17" customFormat="1" ht="18.75" customHeight="1" x14ac:dyDescent="0.25">
      <c r="A130" s="36" t="s">
        <v>190</v>
      </c>
      <c r="B130" s="37" t="str">
        <f>'дод 3'!A161</f>
        <v>7640</v>
      </c>
      <c r="C130" s="37" t="str">
        <f>'дод 3'!B161</f>
        <v>0470</v>
      </c>
      <c r="D130" s="18" t="s">
        <v>487</v>
      </c>
      <c r="E130" s="54">
        <v>229000</v>
      </c>
      <c r="F130" s="54"/>
      <c r="G130" s="54"/>
      <c r="H130" s="54">
        <v>199000</v>
      </c>
      <c r="I130" s="54"/>
      <c r="J130" s="54"/>
      <c r="K130" s="157">
        <f t="shared" si="44"/>
        <v>86.899563318777297</v>
      </c>
      <c r="L130" s="54">
        <v>21283561</v>
      </c>
      <c r="M130" s="54">
        <v>21283561</v>
      </c>
      <c r="N130" s="54"/>
      <c r="O130" s="54"/>
      <c r="P130" s="54"/>
      <c r="Q130" s="54">
        <v>21283561</v>
      </c>
      <c r="R130" s="150">
        <v>4528456.03</v>
      </c>
      <c r="S130" s="150">
        <v>4528456.03</v>
      </c>
      <c r="T130" s="150"/>
      <c r="U130" s="150"/>
      <c r="V130" s="150"/>
      <c r="W130" s="150">
        <v>4528456.03</v>
      </c>
      <c r="X130" s="155">
        <f t="shared" si="45"/>
        <v>21.27677802600796</v>
      </c>
      <c r="Y130" s="150">
        <f t="shared" si="46"/>
        <v>4727456.03</v>
      </c>
      <c r="Z130" s="173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  <c r="OH130" s="20"/>
      <c r="OI130" s="20"/>
      <c r="OJ130" s="20"/>
      <c r="OK130" s="20"/>
      <c r="OL130" s="20"/>
      <c r="OM130" s="20"/>
      <c r="ON130" s="20"/>
      <c r="OO130" s="20"/>
      <c r="OP130" s="20"/>
      <c r="OQ130" s="20"/>
      <c r="OR130" s="20"/>
      <c r="OS130" s="20"/>
      <c r="OT130" s="20"/>
      <c r="OU130" s="20"/>
      <c r="OV130" s="20"/>
      <c r="OW130" s="20"/>
      <c r="OX130" s="20"/>
      <c r="OY130" s="20"/>
      <c r="OZ130" s="20"/>
      <c r="PA130" s="20"/>
      <c r="PB130" s="20"/>
      <c r="PC130" s="20"/>
      <c r="PD130" s="20"/>
      <c r="PE130" s="20"/>
      <c r="PF130" s="20"/>
      <c r="PG130" s="20"/>
      <c r="PH130" s="20"/>
      <c r="PI130" s="20"/>
      <c r="PJ130" s="20"/>
      <c r="PK130" s="20"/>
      <c r="PL130" s="20"/>
      <c r="PM130" s="20"/>
      <c r="PN130" s="20"/>
      <c r="PO130" s="20"/>
      <c r="PP130" s="20"/>
      <c r="PQ130" s="20"/>
      <c r="PR130" s="20"/>
      <c r="PS130" s="20"/>
      <c r="PT130" s="20"/>
      <c r="PU130" s="20"/>
      <c r="PV130" s="20"/>
      <c r="PW130" s="20"/>
      <c r="PX130" s="20"/>
      <c r="PY130" s="20"/>
      <c r="PZ130" s="20"/>
      <c r="QA130" s="20"/>
      <c r="QB130" s="20"/>
      <c r="QC130" s="20"/>
      <c r="QD130" s="20"/>
      <c r="QE130" s="20"/>
      <c r="QF130" s="20"/>
      <c r="QG130" s="20"/>
      <c r="QH130" s="20"/>
      <c r="QI130" s="20"/>
      <c r="QJ130" s="20"/>
      <c r="QK130" s="20"/>
      <c r="QL130" s="20"/>
      <c r="QM130" s="20"/>
      <c r="QN130" s="20"/>
      <c r="QO130" s="20"/>
      <c r="QP130" s="20"/>
      <c r="QQ130" s="20"/>
      <c r="QR130" s="20"/>
      <c r="QS130" s="20"/>
      <c r="QT130" s="20"/>
      <c r="QU130" s="20"/>
      <c r="QV130" s="20"/>
      <c r="QW130" s="20"/>
      <c r="QX130" s="20"/>
      <c r="QY130" s="20"/>
      <c r="QZ130" s="20"/>
      <c r="RA130" s="20"/>
      <c r="RB130" s="20"/>
      <c r="RC130" s="20"/>
      <c r="RD130" s="20"/>
      <c r="RE130" s="20"/>
      <c r="RF130" s="20"/>
      <c r="RG130" s="20"/>
      <c r="RH130" s="20"/>
      <c r="RI130" s="20"/>
      <c r="RJ130" s="20"/>
      <c r="RK130" s="20"/>
      <c r="RL130" s="20"/>
      <c r="RM130" s="20"/>
      <c r="RN130" s="20"/>
      <c r="RO130" s="20"/>
      <c r="RP130" s="20"/>
      <c r="RQ130" s="20"/>
      <c r="RR130" s="20"/>
      <c r="RS130" s="20"/>
      <c r="RT130" s="20"/>
      <c r="RU130" s="20"/>
      <c r="RV130" s="20"/>
      <c r="RW130" s="20"/>
      <c r="RX130" s="20"/>
      <c r="RY130" s="20"/>
      <c r="RZ130" s="20"/>
      <c r="SA130" s="20"/>
      <c r="SB130" s="20"/>
      <c r="SC130" s="20"/>
      <c r="SD130" s="20"/>
      <c r="SE130" s="20"/>
      <c r="SF130" s="20"/>
      <c r="SG130" s="20"/>
      <c r="SH130" s="20"/>
      <c r="SI130" s="20"/>
      <c r="SJ130" s="20"/>
      <c r="SK130" s="20"/>
      <c r="SL130" s="20"/>
      <c r="SM130" s="20"/>
      <c r="SN130" s="20"/>
      <c r="SO130" s="20"/>
      <c r="SP130" s="20"/>
      <c r="SQ130" s="20"/>
      <c r="SR130" s="20"/>
      <c r="SS130" s="20"/>
      <c r="ST130" s="20"/>
      <c r="SU130" s="20"/>
      <c r="SV130" s="20"/>
      <c r="SW130" s="20"/>
      <c r="SX130" s="20"/>
      <c r="SY130" s="20"/>
      <c r="SZ130" s="20"/>
      <c r="TA130" s="20"/>
      <c r="TB130" s="20"/>
      <c r="TC130" s="20"/>
      <c r="TD130" s="20"/>
      <c r="TE130" s="20"/>
      <c r="TF130" s="20"/>
      <c r="TG130" s="20"/>
      <c r="TH130" s="20"/>
      <c r="TI130" s="20"/>
      <c r="TJ130" s="20"/>
    </row>
    <row r="131" spans="1:530" s="21" customFormat="1" x14ac:dyDescent="0.25">
      <c r="A131" s="110"/>
      <c r="B131" s="111"/>
      <c r="C131" s="111"/>
      <c r="D131" s="113" t="s">
        <v>488</v>
      </c>
      <c r="E131" s="109">
        <v>0</v>
      </c>
      <c r="F131" s="109"/>
      <c r="G131" s="109"/>
      <c r="H131" s="109">
        <v>0</v>
      </c>
      <c r="I131" s="109"/>
      <c r="J131" s="109"/>
      <c r="K131" s="157"/>
      <c r="L131" s="109">
        <v>14714700</v>
      </c>
      <c r="M131" s="109">
        <v>14714700</v>
      </c>
      <c r="N131" s="109"/>
      <c r="O131" s="109"/>
      <c r="P131" s="109"/>
      <c r="Q131" s="109">
        <v>14714700</v>
      </c>
      <c r="R131" s="151"/>
      <c r="S131" s="151"/>
      <c r="T131" s="151"/>
      <c r="U131" s="151"/>
      <c r="V131" s="151"/>
      <c r="W131" s="151"/>
      <c r="X131" s="155">
        <f t="shared" si="45"/>
        <v>0</v>
      </c>
      <c r="Y131" s="150">
        <f t="shared" si="46"/>
        <v>0</v>
      </c>
      <c r="Z131" s="173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</row>
    <row r="132" spans="1:530" s="17" customFormat="1" ht="45" customHeight="1" x14ac:dyDescent="0.25">
      <c r="A132" s="36" t="s">
        <v>396</v>
      </c>
      <c r="B132" s="37">
        <v>7700</v>
      </c>
      <c r="C132" s="36" t="s">
        <v>100</v>
      </c>
      <c r="D132" s="18" t="s">
        <v>397</v>
      </c>
      <c r="E132" s="54">
        <v>0</v>
      </c>
      <c r="F132" s="54"/>
      <c r="G132" s="54"/>
      <c r="H132" s="54"/>
      <c r="I132" s="54"/>
      <c r="J132" s="54"/>
      <c r="K132" s="157"/>
      <c r="L132" s="54">
        <v>885000</v>
      </c>
      <c r="M132" s="54"/>
      <c r="N132" s="54"/>
      <c r="O132" s="54"/>
      <c r="P132" s="54"/>
      <c r="Q132" s="54">
        <v>885000</v>
      </c>
      <c r="R132" s="150"/>
      <c r="S132" s="150"/>
      <c r="T132" s="150"/>
      <c r="U132" s="150"/>
      <c r="V132" s="150"/>
      <c r="W132" s="150"/>
      <c r="X132" s="155">
        <f t="shared" si="45"/>
        <v>0</v>
      </c>
      <c r="Y132" s="150">
        <f t="shared" si="46"/>
        <v>0</v>
      </c>
      <c r="Z132" s="173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  <c r="OH132" s="20"/>
      <c r="OI132" s="20"/>
      <c r="OJ132" s="20"/>
      <c r="OK132" s="20"/>
      <c r="OL132" s="20"/>
      <c r="OM132" s="20"/>
      <c r="ON132" s="20"/>
      <c r="OO132" s="20"/>
      <c r="OP132" s="20"/>
      <c r="OQ132" s="20"/>
      <c r="OR132" s="20"/>
      <c r="OS132" s="20"/>
      <c r="OT132" s="20"/>
      <c r="OU132" s="20"/>
      <c r="OV132" s="20"/>
      <c r="OW132" s="20"/>
      <c r="OX132" s="20"/>
      <c r="OY132" s="20"/>
      <c r="OZ132" s="20"/>
      <c r="PA132" s="20"/>
      <c r="PB132" s="20"/>
      <c r="PC132" s="20"/>
      <c r="PD132" s="20"/>
      <c r="PE132" s="20"/>
      <c r="PF132" s="20"/>
      <c r="PG132" s="20"/>
      <c r="PH132" s="20"/>
      <c r="PI132" s="20"/>
      <c r="PJ132" s="20"/>
      <c r="PK132" s="20"/>
      <c r="PL132" s="20"/>
      <c r="PM132" s="20"/>
      <c r="PN132" s="20"/>
      <c r="PO132" s="20"/>
      <c r="PP132" s="20"/>
      <c r="PQ132" s="20"/>
      <c r="PR132" s="20"/>
      <c r="PS132" s="20"/>
      <c r="PT132" s="20"/>
      <c r="PU132" s="20"/>
      <c r="PV132" s="20"/>
      <c r="PW132" s="20"/>
      <c r="PX132" s="20"/>
      <c r="PY132" s="20"/>
      <c r="PZ132" s="20"/>
      <c r="QA132" s="20"/>
      <c r="QB132" s="20"/>
      <c r="QC132" s="20"/>
      <c r="QD132" s="20"/>
      <c r="QE132" s="20"/>
      <c r="QF132" s="20"/>
      <c r="QG132" s="20"/>
      <c r="QH132" s="20"/>
      <c r="QI132" s="20"/>
      <c r="QJ132" s="20"/>
      <c r="QK132" s="20"/>
      <c r="QL132" s="20"/>
      <c r="QM132" s="20"/>
      <c r="QN132" s="20"/>
      <c r="QO132" s="20"/>
      <c r="QP132" s="20"/>
      <c r="QQ132" s="20"/>
      <c r="QR132" s="20"/>
      <c r="QS132" s="20"/>
      <c r="QT132" s="20"/>
      <c r="QU132" s="20"/>
      <c r="QV132" s="20"/>
      <c r="QW132" s="20"/>
      <c r="QX132" s="20"/>
      <c r="QY132" s="20"/>
      <c r="QZ132" s="20"/>
      <c r="RA132" s="20"/>
      <c r="RB132" s="20"/>
      <c r="RC132" s="20"/>
      <c r="RD132" s="20"/>
      <c r="RE132" s="20"/>
      <c r="RF132" s="20"/>
      <c r="RG132" s="20"/>
      <c r="RH132" s="20"/>
      <c r="RI132" s="20"/>
      <c r="RJ132" s="20"/>
      <c r="RK132" s="20"/>
      <c r="RL132" s="20"/>
      <c r="RM132" s="20"/>
      <c r="RN132" s="20"/>
      <c r="RO132" s="20"/>
      <c r="RP132" s="20"/>
      <c r="RQ132" s="20"/>
      <c r="RR132" s="20"/>
      <c r="RS132" s="20"/>
      <c r="RT132" s="20"/>
      <c r="RU132" s="20"/>
      <c r="RV132" s="20"/>
      <c r="RW132" s="20"/>
      <c r="RX132" s="20"/>
      <c r="RY132" s="20"/>
      <c r="RZ132" s="20"/>
      <c r="SA132" s="20"/>
      <c r="SB132" s="20"/>
      <c r="SC132" s="20"/>
      <c r="SD132" s="20"/>
      <c r="SE132" s="20"/>
      <c r="SF132" s="20"/>
      <c r="SG132" s="20"/>
      <c r="SH132" s="20"/>
      <c r="SI132" s="20"/>
      <c r="SJ132" s="20"/>
      <c r="SK132" s="20"/>
      <c r="SL132" s="20"/>
      <c r="SM132" s="20"/>
      <c r="SN132" s="20"/>
      <c r="SO132" s="20"/>
      <c r="SP132" s="20"/>
      <c r="SQ132" s="20"/>
      <c r="SR132" s="20"/>
      <c r="SS132" s="20"/>
      <c r="ST132" s="20"/>
      <c r="SU132" s="20"/>
      <c r="SV132" s="20"/>
      <c r="SW132" s="20"/>
      <c r="SX132" s="20"/>
      <c r="SY132" s="20"/>
      <c r="SZ132" s="20"/>
      <c r="TA132" s="20"/>
      <c r="TB132" s="20"/>
      <c r="TC132" s="20"/>
      <c r="TD132" s="20"/>
      <c r="TE132" s="20"/>
      <c r="TF132" s="20"/>
      <c r="TG132" s="20"/>
      <c r="TH132" s="20"/>
      <c r="TI132" s="20"/>
      <c r="TJ132" s="20"/>
    </row>
    <row r="133" spans="1:530" s="17" customFormat="1" x14ac:dyDescent="0.25">
      <c r="A133" s="36" t="s">
        <v>507</v>
      </c>
      <c r="B133" s="37">
        <v>9770</v>
      </c>
      <c r="C133" s="36" t="s">
        <v>49</v>
      </c>
      <c r="D133" s="18" t="s">
        <v>508</v>
      </c>
      <c r="E133" s="54">
        <v>0</v>
      </c>
      <c r="F133" s="54"/>
      <c r="G133" s="54"/>
      <c r="H133" s="54"/>
      <c r="I133" s="54"/>
      <c r="J133" s="54"/>
      <c r="K133" s="157"/>
      <c r="L133" s="54">
        <v>799700</v>
      </c>
      <c r="M133" s="54">
        <v>799700</v>
      </c>
      <c r="N133" s="54"/>
      <c r="O133" s="54"/>
      <c r="P133" s="54"/>
      <c r="Q133" s="54">
        <v>799700</v>
      </c>
      <c r="R133" s="150"/>
      <c r="S133" s="150"/>
      <c r="T133" s="150"/>
      <c r="U133" s="150"/>
      <c r="V133" s="150"/>
      <c r="W133" s="150"/>
      <c r="X133" s="155">
        <f t="shared" si="45"/>
        <v>0</v>
      </c>
      <c r="Y133" s="150">
        <f t="shared" si="46"/>
        <v>0</v>
      </c>
      <c r="Z133" s="173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  <c r="OH133" s="20"/>
      <c r="OI133" s="20"/>
      <c r="OJ133" s="20"/>
      <c r="OK133" s="20"/>
      <c r="OL133" s="20"/>
      <c r="OM133" s="20"/>
      <c r="ON133" s="20"/>
      <c r="OO133" s="20"/>
      <c r="OP133" s="20"/>
      <c r="OQ133" s="20"/>
      <c r="OR133" s="20"/>
      <c r="OS133" s="20"/>
      <c r="OT133" s="20"/>
      <c r="OU133" s="20"/>
      <c r="OV133" s="20"/>
      <c r="OW133" s="20"/>
      <c r="OX133" s="20"/>
      <c r="OY133" s="20"/>
      <c r="OZ133" s="20"/>
      <c r="PA133" s="20"/>
      <c r="PB133" s="20"/>
      <c r="PC133" s="20"/>
      <c r="PD133" s="20"/>
      <c r="PE133" s="20"/>
      <c r="PF133" s="20"/>
      <c r="PG133" s="20"/>
      <c r="PH133" s="20"/>
      <c r="PI133" s="20"/>
      <c r="PJ133" s="20"/>
      <c r="PK133" s="20"/>
      <c r="PL133" s="20"/>
      <c r="PM133" s="20"/>
      <c r="PN133" s="20"/>
      <c r="PO133" s="20"/>
      <c r="PP133" s="20"/>
      <c r="PQ133" s="20"/>
      <c r="PR133" s="20"/>
      <c r="PS133" s="20"/>
      <c r="PT133" s="20"/>
      <c r="PU133" s="20"/>
      <c r="PV133" s="20"/>
      <c r="PW133" s="20"/>
      <c r="PX133" s="20"/>
      <c r="PY133" s="20"/>
      <c r="PZ133" s="20"/>
      <c r="QA133" s="20"/>
      <c r="QB133" s="20"/>
      <c r="QC133" s="20"/>
      <c r="QD133" s="20"/>
      <c r="QE133" s="20"/>
      <c r="QF133" s="20"/>
      <c r="QG133" s="20"/>
      <c r="QH133" s="20"/>
      <c r="QI133" s="20"/>
      <c r="QJ133" s="20"/>
      <c r="QK133" s="20"/>
      <c r="QL133" s="20"/>
      <c r="QM133" s="20"/>
      <c r="QN133" s="20"/>
      <c r="QO133" s="20"/>
      <c r="QP133" s="20"/>
      <c r="QQ133" s="20"/>
      <c r="QR133" s="20"/>
      <c r="QS133" s="20"/>
      <c r="QT133" s="20"/>
      <c r="QU133" s="20"/>
      <c r="QV133" s="20"/>
      <c r="QW133" s="20"/>
      <c r="QX133" s="20"/>
      <c r="QY133" s="20"/>
      <c r="QZ133" s="20"/>
      <c r="RA133" s="20"/>
      <c r="RB133" s="20"/>
      <c r="RC133" s="20"/>
      <c r="RD133" s="20"/>
      <c r="RE133" s="20"/>
      <c r="RF133" s="20"/>
      <c r="RG133" s="20"/>
      <c r="RH133" s="20"/>
      <c r="RI133" s="20"/>
      <c r="RJ133" s="20"/>
      <c r="RK133" s="20"/>
      <c r="RL133" s="20"/>
      <c r="RM133" s="20"/>
      <c r="RN133" s="20"/>
      <c r="RO133" s="20"/>
      <c r="RP133" s="20"/>
      <c r="RQ133" s="20"/>
      <c r="RR133" s="20"/>
      <c r="RS133" s="20"/>
      <c r="RT133" s="20"/>
      <c r="RU133" s="20"/>
      <c r="RV133" s="20"/>
      <c r="RW133" s="20"/>
      <c r="RX133" s="20"/>
      <c r="RY133" s="20"/>
      <c r="RZ133" s="20"/>
      <c r="SA133" s="20"/>
      <c r="SB133" s="20"/>
      <c r="SC133" s="20"/>
      <c r="SD133" s="20"/>
      <c r="SE133" s="20"/>
      <c r="SF133" s="20"/>
      <c r="SG133" s="20"/>
      <c r="SH133" s="20"/>
      <c r="SI133" s="20"/>
      <c r="SJ133" s="20"/>
      <c r="SK133" s="20"/>
      <c r="SL133" s="20"/>
      <c r="SM133" s="20"/>
      <c r="SN133" s="20"/>
      <c r="SO133" s="20"/>
      <c r="SP133" s="20"/>
      <c r="SQ133" s="20"/>
      <c r="SR133" s="20"/>
      <c r="SS133" s="20"/>
      <c r="ST133" s="20"/>
      <c r="SU133" s="20"/>
      <c r="SV133" s="20"/>
      <c r="SW133" s="20"/>
      <c r="SX133" s="20"/>
      <c r="SY133" s="20"/>
      <c r="SZ133" s="20"/>
      <c r="TA133" s="20"/>
      <c r="TB133" s="20"/>
      <c r="TC133" s="20"/>
      <c r="TD133" s="20"/>
      <c r="TE133" s="20"/>
      <c r="TF133" s="20"/>
      <c r="TG133" s="20"/>
      <c r="TH133" s="20"/>
      <c r="TI133" s="20"/>
      <c r="TJ133" s="20"/>
    </row>
    <row r="134" spans="1:530" s="25" customFormat="1" ht="36" customHeight="1" x14ac:dyDescent="0.2">
      <c r="A134" s="147" t="s">
        <v>195</v>
      </c>
      <c r="B134" s="57"/>
      <c r="C134" s="57"/>
      <c r="D134" s="24" t="s">
        <v>42</v>
      </c>
      <c r="E134" s="51">
        <v>160949170.40000001</v>
      </c>
      <c r="F134" s="51">
        <f t="shared" ref="F134:J134" si="69">F135</f>
        <v>55411625</v>
      </c>
      <c r="G134" s="51">
        <f t="shared" si="69"/>
        <v>1564490</v>
      </c>
      <c r="H134" s="51">
        <f t="shared" si="69"/>
        <v>108914661.50999999</v>
      </c>
      <c r="I134" s="51">
        <f t="shared" si="69"/>
        <v>40885579.799999997</v>
      </c>
      <c r="J134" s="51">
        <f t="shared" si="69"/>
        <v>732229.6</v>
      </c>
      <c r="K134" s="156">
        <f t="shared" si="44"/>
        <v>67.670222368539768</v>
      </c>
      <c r="L134" s="51">
        <v>1429877</v>
      </c>
      <c r="M134" s="51">
        <f t="shared" ref="M134" si="70">M135</f>
        <v>1321777</v>
      </c>
      <c r="N134" s="51">
        <f t="shared" ref="N134" si="71">N135</f>
        <v>108100</v>
      </c>
      <c r="O134" s="51">
        <f t="shared" ref="O134" si="72">O135</f>
        <v>85100</v>
      </c>
      <c r="P134" s="51">
        <f t="shared" ref="P134" si="73">P135</f>
        <v>0</v>
      </c>
      <c r="Q134" s="51">
        <f t="shared" ref="Q134:W134" si="74">Q135</f>
        <v>1321777</v>
      </c>
      <c r="R134" s="51">
        <f t="shared" si="74"/>
        <v>528358.13</v>
      </c>
      <c r="S134" s="51">
        <f t="shared" si="74"/>
        <v>195109.47999999998</v>
      </c>
      <c r="T134" s="51">
        <f t="shared" si="74"/>
        <v>333248.65000000002</v>
      </c>
      <c r="U134" s="51">
        <f t="shared" si="74"/>
        <v>59249.39</v>
      </c>
      <c r="V134" s="51">
        <f t="shared" si="74"/>
        <v>0</v>
      </c>
      <c r="W134" s="51">
        <f t="shared" si="74"/>
        <v>195109.47999999998</v>
      </c>
      <c r="X134" s="154">
        <f t="shared" si="45"/>
        <v>36.95129930756282</v>
      </c>
      <c r="Y134" s="149">
        <f t="shared" si="46"/>
        <v>109443019.63999999</v>
      </c>
      <c r="Z134" s="173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  <c r="OP134" s="31"/>
      <c r="OQ134" s="31"/>
      <c r="OR134" s="31"/>
      <c r="OS134" s="31"/>
      <c r="OT134" s="31"/>
      <c r="OU134" s="31"/>
      <c r="OV134" s="31"/>
      <c r="OW134" s="31"/>
      <c r="OX134" s="31"/>
      <c r="OY134" s="31"/>
      <c r="OZ134" s="31"/>
      <c r="PA134" s="31"/>
      <c r="PB134" s="31"/>
      <c r="PC134" s="31"/>
      <c r="PD134" s="31"/>
      <c r="PE134" s="31"/>
      <c r="PF134" s="31"/>
      <c r="PG134" s="31"/>
      <c r="PH134" s="31"/>
      <c r="PI134" s="31"/>
      <c r="PJ134" s="31"/>
      <c r="PK134" s="31"/>
      <c r="PL134" s="31"/>
      <c r="PM134" s="31"/>
      <c r="PN134" s="31"/>
      <c r="PO134" s="31"/>
      <c r="PP134" s="31"/>
      <c r="PQ134" s="31"/>
      <c r="PR134" s="31"/>
      <c r="PS134" s="31"/>
      <c r="PT134" s="31"/>
      <c r="PU134" s="31"/>
      <c r="PV134" s="31"/>
      <c r="PW134" s="31"/>
      <c r="PX134" s="31"/>
      <c r="PY134" s="31"/>
      <c r="PZ134" s="31"/>
      <c r="QA134" s="31"/>
      <c r="QB134" s="31"/>
      <c r="QC134" s="31"/>
      <c r="QD134" s="31"/>
      <c r="QE134" s="31"/>
      <c r="QF134" s="31"/>
      <c r="QG134" s="31"/>
      <c r="QH134" s="31"/>
      <c r="QI134" s="31"/>
      <c r="QJ134" s="31"/>
      <c r="QK134" s="31"/>
      <c r="QL134" s="31"/>
      <c r="QM134" s="31"/>
      <c r="QN134" s="31"/>
      <c r="QO134" s="31"/>
      <c r="QP134" s="31"/>
      <c r="QQ134" s="31"/>
      <c r="QR134" s="31"/>
      <c r="QS134" s="31"/>
      <c r="QT134" s="31"/>
      <c r="QU134" s="31"/>
      <c r="QV134" s="31"/>
      <c r="QW134" s="31"/>
      <c r="QX134" s="31"/>
      <c r="QY134" s="31"/>
      <c r="QZ134" s="31"/>
      <c r="RA134" s="31"/>
      <c r="RB134" s="31"/>
      <c r="RC134" s="31"/>
      <c r="RD134" s="31"/>
      <c r="RE134" s="31"/>
      <c r="RF134" s="31"/>
      <c r="RG134" s="31"/>
      <c r="RH134" s="31"/>
      <c r="RI134" s="31"/>
      <c r="RJ134" s="31"/>
      <c r="RK134" s="31"/>
      <c r="RL134" s="31"/>
      <c r="RM134" s="31"/>
      <c r="RN134" s="31"/>
      <c r="RO134" s="31"/>
      <c r="RP134" s="31"/>
      <c r="RQ134" s="31"/>
      <c r="RR134" s="31"/>
      <c r="RS134" s="31"/>
      <c r="RT134" s="31"/>
      <c r="RU134" s="31"/>
      <c r="RV134" s="31"/>
      <c r="RW134" s="31"/>
      <c r="RX134" s="31"/>
      <c r="RY134" s="31"/>
      <c r="RZ134" s="31"/>
      <c r="SA134" s="31"/>
      <c r="SB134" s="31"/>
      <c r="SC134" s="31"/>
      <c r="SD134" s="31"/>
      <c r="SE134" s="31"/>
      <c r="SF134" s="31"/>
      <c r="SG134" s="31"/>
      <c r="SH134" s="31"/>
      <c r="SI134" s="31"/>
      <c r="SJ134" s="31"/>
      <c r="SK134" s="31"/>
      <c r="SL134" s="31"/>
      <c r="SM134" s="31"/>
      <c r="SN134" s="31"/>
      <c r="SO134" s="31"/>
      <c r="SP134" s="31"/>
      <c r="SQ134" s="31"/>
      <c r="SR134" s="31"/>
      <c r="SS134" s="31"/>
      <c r="ST134" s="31"/>
      <c r="SU134" s="31"/>
      <c r="SV134" s="31"/>
      <c r="SW134" s="31"/>
      <c r="SX134" s="31"/>
      <c r="SY134" s="31"/>
      <c r="SZ134" s="31"/>
      <c r="TA134" s="31"/>
      <c r="TB134" s="31"/>
      <c r="TC134" s="31"/>
      <c r="TD134" s="31"/>
      <c r="TE134" s="31"/>
      <c r="TF134" s="31"/>
      <c r="TG134" s="31"/>
      <c r="TH134" s="31"/>
      <c r="TI134" s="31"/>
      <c r="TJ134" s="31"/>
    </row>
    <row r="135" spans="1:530" s="33" customFormat="1" ht="32.25" customHeight="1" x14ac:dyDescent="0.25">
      <c r="A135" s="59" t="s">
        <v>196</v>
      </c>
      <c r="B135" s="58"/>
      <c r="C135" s="58"/>
      <c r="D135" s="27" t="s">
        <v>439</v>
      </c>
      <c r="E135" s="53">
        <v>160949170.40000001</v>
      </c>
      <c r="F135" s="53">
        <f t="shared" ref="F135:Q135" si="75">F139+F140+F141+F142+F144+F145+F146+F148+F150+F151+F152+F154+F156+F157+F158+F159+F160+F161+F163+F165+F166+F168+F169</f>
        <v>55411625</v>
      </c>
      <c r="G135" s="53">
        <f t="shared" si="75"/>
        <v>1564490</v>
      </c>
      <c r="H135" s="53">
        <f t="shared" ref="H135:J135" si="76">H139+H140+H141+H142+H144+H145+H146+H148+H150+H151+H152+H154+H156+H157+H158+H159+H160+H161+H163+H165+H166+H168+H169</f>
        <v>108914661.50999999</v>
      </c>
      <c r="I135" s="53">
        <f t="shared" si="76"/>
        <v>40885579.799999997</v>
      </c>
      <c r="J135" s="53">
        <f t="shared" si="76"/>
        <v>732229.6</v>
      </c>
      <c r="K135" s="156">
        <f t="shared" si="44"/>
        <v>67.670222368539768</v>
      </c>
      <c r="L135" s="53">
        <v>1429877</v>
      </c>
      <c r="M135" s="53">
        <f t="shared" si="75"/>
        <v>1321777</v>
      </c>
      <c r="N135" s="53">
        <f t="shared" si="75"/>
        <v>108100</v>
      </c>
      <c r="O135" s="53">
        <f t="shared" si="75"/>
        <v>85100</v>
      </c>
      <c r="P135" s="53">
        <f t="shared" si="75"/>
        <v>0</v>
      </c>
      <c r="Q135" s="53">
        <f t="shared" si="75"/>
        <v>1321777</v>
      </c>
      <c r="R135" s="53">
        <f t="shared" ref="R135:W135" si="77">R139+R140+R141+R142+R144+R145+R146+R148+R150+R151+R152+R154+R156+R157+R158+R159+R160+R161+R163+R165+R166+R168+R169</f>
        <v>528358.13</v>
      </c>
      <c r="S135" s="53">
        <f t="shared" si="77"/>
        <v>195109.47999999998</v>
      </c>
      <c r="T135" s="53">
        <f t="shared" si="77"/>
        <v>333248.65000000002</v>
      </c>
      <c r="U135" s="53">
        <f t="shared" si="77"/>
        <v>59249.39</v>
      </c>
      <c r="V135" s="53">
        <f t="shared" si="77"/>
        <v>0</v>
      </c>
      <c r="W135" s="53">
        <f t="shared" si="77"/>
        <v>195109.47999999998</v>
      </c>
      <c r="X135" s="154">
        <f t="shared" si="45"/>
        <v>36.95129930756282</v>
      </c>
      <c r="Y135" s="149">
        <f t="shared" si="46"/>
        <v>109443019.63999999</v>
      </c>
      <c r="Z135" s="173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  <c r="TF135" s="32"/>
      <c r="TG135" s="32"/>
      <c r="TH135" s="32"/>
      <c r="TI135" s="32"/>
      <c r="TJ135" s="32"/>
    </row>
    <row r="136" spans="1:530" s="33" customFormat="1" x14ac:dyDescent="0.25">
      <c r="A136" s="59"/>
      <c r="B136" s="58"/>
      <c r="C136" s="58"/>
      <c r="D136" s="27" t="s">
        <v>440</v>
      </c>
      <c r="E136" s="53">
        <v>4018766.9</v>
      </c>
      <c r="F136" s="53">
        <f t="shared" ref="F136:Q136" si="78">F143+F147+F149+F153+F155+F167</f>
        <v>0</v>
      </c>
      <c r="G136" s="53">
        <f t="shared" si="78"/>
        <v>0</v>
      </c>
      <c r="H136" s="53">
        <f t="shared" ref="H136:J136" si="79">H143+H147+H149+H153+H155+H167</f>
        <v>2947971.34</v>
      </c>
      <c r="I136" s="53">
        <f t="shared" si="79"/>
        <v>0</v>
      </c>
      <c r="J136" s="53">
        <f t="shared" si="79"/>
        <v>0</v>
      </c>
      <c r="K136" s="156">
        <f t="shared" si="44"/>
        <v>73.355121442848542</v>
      </c>
      <c r="L136" s="53">
        <v>0</v>
      </c>
      <c r="M136" s="53">
        <f t="shared" si="78"/>
        <v>0</v>
      </c>
      <c r="N136" s="53">
        <f t="shared" si="78"/>
        <v>0</v>
      </c>
      <c r="O136" s="53">
        <f t="shared" si="78"/>
        <v>0</v>
      </c>
      <c r="P136" s="53">
        <f t="shared" si="78"/>
        <v>0</v>
      </c>
      <c r="Q136" s="53">
        <f t="shared" si="78"/>
        <v>0</v>
      </c>
      <c r="R136" s="53">
        <f t="shared" ref="R136:W136" si="80">R143+R147+R149+R153+R155+R167</f>
        <v>0</v>
      </c>
      <c r="S136" s="53">
        <f t="shared" si="80"/>
        <v>0</v>
      </c>
      <c r="T136" s="53">
        <f t="shared" si="80"/>
        <v>0</v>
      </c>
      <c r="U136" s="53">
        <f t="shared" si="80"/>
        <v>0</v>
      </c>
      <c r="V136" s="53">
        <f t="shared" si="80"/>
        <v>0</v>
      </c>
      <c r="W136" s="53">
        <f t="shared" si="80"/>
        <v>0</v>
      </c>
      <c r="X136" s="154"/>
      <c r="Y136" s="149">
        <f t="shared" si="46"/>
        <v>2947971.34</v>
      </c>
      <c r="Z136" s="173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  <c r="IW136" s="32"/>
      <c r="IX136" s="32"/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2"/>
      <c r="JK136" s="32"/>
      <c r="JL136" s="32"/>
      <c r="JM136" s="32"/>
      <c r="JN136" s="32"/>
      <c r="JO136" s="32"/>
      <c r="JP136" s="32"/>
      <c r="JQ136" s="32"/>
      <c r="JR136" s="32"/>
      <c r="JS136" s="32"/>
      <c r="JT136" s="32"/>
      <c r="JU136" s="32"/>
      <c r="JV136" s="32"/>
      <c r="JW136" s="32"/>
      <c r="JX136" s="32"/>
      <c r="JY136" s="32"/>
      <c r="JZ136" s="32"/>
      <c r="KA136" s="32"/>
      <c r="KB136" s="32"/>
      <c r="KC136" s="32"/>
      <c r="KD136" s="32"/>
      <c r="KE136" s="32"/>
      <c r="KF136" s="32"/>
      <c r="KG136" s="32"/>
      <c r="KH136" s="32"/>
      <c r="KI136" s="32"/>
      <c r="KJ136" s="32"/>
      <c r="KK136" s="32"/>
      <c r="KL136" s="32"/>
      <c r="KM136" s="32"/>
      <c r="KN136" s="32"/>
      <c r="KO136" s="32"/>
      <c r="KP136" s="32"/>
      <c r="KQ136" s="32"/>
      <c r="KR136" s="32"/>
      <c r="KS136" s="32"/>
      <c r="KT136" s="32"/>
      <c r="KU136" s="32"/>
      <c r="KV136" s="32"/>
      <c r="KW136" s="32"/>
      <c r="KX136" s="32"/>
      <c r="KY136" s="32"/>
      <c r="KZ136" s="32"/>
      <c r="LA136" s="32"/>
      <c r="LB136" s="32"/>
      <c r="LC136" s="32"/>
      <c r="LD136" s="32"/>
      <c r="LE136" s="32"/>
      <c r="LF136" s="32"/>
      <c r="LG136" s="32"/>
      <c r="LH136" s="32"/>
      <c r="LI136" s="32"/>
      <c r="LJ136" s="32"/>
      <c r="LK136" s="32"/>
      <c r="LL136" s="32"/>
      <c r="LM136" s="32"/>
      <c r="LN136" s="32"/>
      <c r="LO136" s="32"/>
      <c r="LP136" s="32"/>
      <c r="LQ136" s="32"/>
      <c r="LR136" s="32"/>
      <c r="LS136" s="32"/>
      <c r="LT136" s="32"/>
      <c r="LU136" s="32"/>
      <c r="LV136" s="32"/>
      <c r="LW136" s="32"/>
      <c r="LX136" s="32"/>
      <c r="LY136" s="32"/>
      <c r="LZ136" s="32"/>
      <c r="MA136" s="32"/>
      <c r="MB136" s="32"/>
      <c r="MC136" s="32"/>
      <c r="MD136" s="32"/>
      <c r="ME136" s="32"/>
      <c r="MF136" s="32"/>
      <c r="MG136" s="32"/>
      <c r="MH136" s="32"/>
      <c r="MI136" s="32"/>
      <c r="MJ136" s="32"/>
      <c r="MK136" s="32"/>
      <c r="ML136" s="32"/>
      <c r="MM136" s="32"/>
      <c r="MN136" s="32"/>
      <c r="MO136" s="32"/>
      <c r="MP136" s="32"/>
      <c r="MQ136" s="32"/>
      <c r="MR136" s="32"/>
      <c r="MS136" s="32"/>
      <c r="MT136" s="32"/>
      <c r="MU136" s="32"/>
      <c r="MV136" s="32"/>
      <c r="MW136" s="32"/>
      <c r="MX136" s="32"/>
      <c r="MY136" s="32"/>
      <c r="MZ136" s="32"/>
      <c r="NA136" s="32"/>
      <c r="NB136" s="32"/>
      <c r="NC136" s="32"/>
      <c r="ND136" s="32"/>
      <c r="NE136" s="32"/>
      <c r="NF136" s="32"/>
      <c r="NG136" s="32"/>
      <c r="NH136" s="32"/>
      <c r="NI136" s="32"/>
      <c r="NJ136" s="32"/>
      <c r="NK136" s="32"/>
      <c r="NL136" s="32"/>
      <c r="NM136" s="32"/>
      <c r="NN136" s="32"/>
      <c r="NO136" s="32"/>
      <c r="NP136" s="32"/>
      <c r="NQ136" s="32"/>
      <c r="NR136" s="32"/>
      <c r="NS136" s="32"/>
      <c r="NT136" s="32"/>
      <c r="NU136" s="32"/>
      <c r="NV136" s="32"/>
      <c r="NW136" s="32"/>
      <c r="NX136" s="32"/>
      <c r="NY136" s="32"/>
      <c r="NZ136" s="32"/>
      <c r="OA136" s="32"/>
      <c r="OB136" s="32"/>
      <c r="OC136" s="32"/>
      <c r="OD136" s="32"/>
      <c r="OE136" s="32"/>
      <c r="OF136" s="32"/>
      <c r="OG136" s="32"/>
      <c r="OH136" s="32"/>
      <c r="OI136" s="32"/>
      <c r="OJ136" s="32"/>
      <c r="OK136" s="32"/>
      <c r="OL136" s="32"/>
      <c r="OM136" s="32"/>
      <c r="ON136" s="32"/>
      <c r="OO136" s="32"/>
      <c r="OP136" s="32"/>
      <c r="OQ136" s="32"/>
      <c r="OR136" s="32"/>
      <c r="OS136" s="32"/>
      <c r="OT136" s="32"/>
      <c r="OU136" s="32"/>
      <c r="OV136" s="32"/>
      <c r="OW136" s="32"/>
      <c r="OX136" s="32"/>
      <c r="OY136" s="32"/>
      <c r="OZ136" s="32"/>
      <c r="PA136" s="32"/>
      <c r="PB136" s="32"/>
      <c r="PC136" s="32"/>
      <c r="PD136" s="32"/>
      <c r="PE136" s="32"/>
      <c r="PF136" s="32"/>
      <c r="PG136" s="32"/>
      <c r="PH136" s="32"/>
      <c r="PI136" s="32"/>
      <c r="PJ136" s="32"/>
      <c r="PK136" s="32"/>
      <c r="PL136" s="32"/>
      <c r="PM136" s="32"/>
      <c r="PN136" s="32"/>
      <c r="PO136" s="32"/>
      <c r="PP136" s="32"/>
      <c r="PQ136" s="32"/>
      <c r="PR136" s="32"/>
      <c r="PS136" s="32"/>
      <c r="PT136" s="32"/>
      <c r="PU136" s="32"/>
      <c r="PV136" s="32"/>
      <c r="PW136" s="32"/>
      <c r="PX136" s="32"/>
      <c r="PY136" s="32"/>
      <c r="PZ136" s="32"/>
      <c r="QA136" s="32"/>
      <c r="QB136" s="32"/>
      <c r="QC136" s="32"/>
      <c r="QD136" s="32"/>
      <c r="QE136" s="32"/>
      <c r="QF136" s="32"/>
      <c r="QG136" s="32"/>
      <c r="QH136" s="32"/>
      <c r="QI136" s="32"/>
      <c r="QJ136" s="32"/>
      <c r="QK136" s="32"/>
      <c r="QL136" s="32"/>
      <c r="QM136" s="32"/>
      <c r="QN136" s="32"/>
      <c r="QO136" s="32"/>
      <c r="QP136" s="32"/>
      <c r="QQ136" s="32"/>
      <c r="QR136" s="32"/>
      <c r="QS136" s="32"/>
      <c r="QT136" s="32"/>
      <c r="QU136" s="32"/>
      <c r="QV136" s="32"/>
      <c r="QW136" s="32"/>
      <c r="QX136" s="32"/>
      <c r="QY136" s="32"/>
      <c r="QZ136" s="32"/>
      <c r="RA136" s="32"/>
      <c r="RB136" s="32"/>
      <c r="RC136" s="32"/>
      <c r="RD136" s="32"/>
      <c r="RE136" s="32"/>
      <c r="RF136" s="32"/>
      <c r="RG136" s="32"/>
      <c r="RH136" s="32"/>
      <c r="RI136" s="32"/>
      <c r="RJ136" s="32"/>
      <c r="RK136" s="32"/>
      <c r="RL136" s="32"/>
      <c r="RM136" s="32"/>
      <c r="RN136" s="32"/>
      <c r="RO136" s="32"/>
      <c r="RP136" s="32"/>
      <c r="RQ136" s="32"/>
      <c r="RR136" s="32"/>
      <c r="RS136" s="32"/>
      <c r="RT136" s="32"/>
      <c r="RU136" s="32"/>
      <c r="RV136" s="32"/>
      <c r="RW136" s="32"/>
      <c r="RX136" s="32"/>
      <c r="RY136" s="32"/>
      <c r="RZ136" s="32"/>
      <c r="SA136" s="32"/>
      <c r="SB136" s="32"/>
      <c r="SC136" s="32"/>
      <c r="SD136" s="32"/>
      <c r="SE136" s="32"/>
      <c r="SF136" s="32"/>
      <c r="SG136" s="32"/>
      <c r="SH136" s="32"/>
      <c r="SI136" s="32"/>
      <c r="SJ136" s="32"/>
      <c r="SK136" s="32"/>
      <c r="SL136" s="32"/>
      <c r="SM136" s="32"/>
      <c r="SN136" s="32"/>
      <c r="SO136" s="32"/>
      <c r="SP136" s="32"/>
      <c r="SQ136" s="32"/>
      <c r="SR136" s="32"/>
      <c r="SS136" s="32"/>
      <c r="ST136" s="32"/>
      <c r="SU136" s="32"/>
      <c r="SV136" s="32"/>
      <c r="SW136" s="32"/>
      <c r="SX136" s="32"/>
      <c r="SY136" s="32"/>
      <c r="SZ136" s="32"/>
      <c r="TA136" s="32"/>
      <c r="TB136" s="32"/>
      <c r="TC136" s="32"/>
      <c r="TD136" s="32"/>
      <c r="TE136" s="32"/>
      <c r="TF136" s="32"/>
      <c r="TG136" s="32"/>
      <c r="TH136" s="32"/>
      <c r="TI136" s="32"/>
      <c r="TJ136" s="32"/>
    </row>
    <row r="137" spans="1:530" s="21" customFormat="1" ht="267" hidden="1" customHeight="1" x14ac:dyDescent="0.25">
      <c r="A137" s="110"/>
      <c r="B137" s="111"/>
      <c r="C137" s="111"/>
      <c r="D137" s="27"/>
      <c r="E137" s="53"/>
      <c r="F137" s="53"/>
      <c r="G137" s="53"/>
      <c r="H137" s="53"/>
      <c r="I137" s="53"/>
      <c r="J137" s="53"/>
      <c r="K137" s="156" t="e">
        <f t="shared" si="44"/>
        <v>#DIV/0!</v>
      </c>
      <c r="L137" s="53"/>
      <c r="M137" s="53"/>
      <c r="N137" s="53"/>
      <c r="O137" s="53"/>
      <c r="P137" s="53"/>
      <c r="Q137" s="53"/>
      <c r="R137" s="151"/>
      <c r="S137" s="151"/>
      <c r="T137" s="151"/>
      <c r="U137" s="151"/>
      <c r="V137" s="151"/>
      <c r="W137" s="151"/>
      <c r="X137" s="154"/>
      <c r="Y137" s="149">
        <f t="shared" si="46"/>
        <v>0</v>
      </c>
      <c r="Z137" s="173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</row>
    <row r="138" spans="1:530" s="21" customFormat="1" ht="222.75" hidden="1" customHeight="1" x14ac:dyDescent="0.25">
      <c r="A138" s="110"/>
      <c r="B138" s="111"/>
      <c r="C138" s="111"/>
      <c r="D138" s="27"/>
      <c r="E138" s="53"/>
      <c r="F138" s="53"/>
      <c r="G138" s="53"/>
      <c r="H138" s="53"/>
      <c r="I138" s="53"/>
      <c r="J138" s="53"/>
      <c r="K138" s="156" t="e">
        <f t="shared" si="44"/>
        <v>#DIV/0!</v>
      </c>
      <c r="L138" s="53"/>
      <c r="M138" s="53"/>
      <c r="N138" s="53"/>
      <c r="O138" s="53"/>
      <c r="P138" s="53"/>
      <c r="Q138" s="53"/>
      <c r="R138" s="151"/>
      <c r="S138" s="151"/>
      <c r="T138" s="151"/>
      <c r="U138" s="151"/>
      <c r="V138" s="151"/>
      <c r="W138" s="151"/>
      <c r="X138" s="154"/>
      <c r="Y138" s="149">
        <f t="shared" si="46"/>
        <v>0</v>
      </c>
      <c r="Z138" s="173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</row>
    <row r="139" spans="1:530" s="17" customFormat="1" ht="45" x14ac:dyDescent="0.25">
      <c r="A139" s="36" t="s">
        <v>197</v>
      </c>
      <c r="B139" s="37" t="str">
        <f>'дод 3'!A14</f>
        <v>0160</v>
      </c>
      <c r="C139" s="37" t="str">
        <f>'дод 3'!B14</f>
        <v>0111</v>
      </c>
      <c r="D139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39" s="54">
        <v>53417040</v>
      </c>
      <c r="F139" s="54">
        <v>41597200</v>
      </c>
      <c r="G139" s="54">
        <v>841800</v>
      </c>
      <c r="H139" s="54">
        <v>38819045.329999998</v>
      </c>
      <c r="I139" s="54">
        <v>30675242.620000001</v>
      </c>
      <c r="J139" s="54">
        <v>418477.93</v>
      </c>
      <c r="K139" s="157">
        <f t="shared" si="44"/>
        <v>72.671651836193092</v>
      </c>
      <c r="L139" s="54">
        <v>0</v>
      </c>
      <c r="M139" s="54"/>
      <c r="N139" s="54"/>
      <c r="O139" s="54"/>
      <c r="P139" s="54"/>
      <c r="Q139" s="54"/>
      <c r="R139" s="150">
        <v>28070.79</v>
      </c>
      <c r="S139" s="150"/>
      <c r="T139" s="150">
        <v>28070.79</v>
      </c>
      <c r="U139" s="150">
        <v>22917.599999999999</v>
      </c>
      <c r="V139" s="150"/>
      <c r="W139" s="150"/>
      <c r="X139" s="155"/>
      <c r="Y139" s="150">
        <f t="shared" si="46"/>
        <v>38847116.119999997</v>
      </c>
      <c r="Z139" s="173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20"/>
      <c r="JL139" s="20"/>
      <c r="JM139" s="20"/>
      <c r="JN139" s="20"/>
      <c r="JO139" s="20"/>
      <c r="JP139" s="20"/>
      <c r="JQ139" s="20"/>
      <c r="JR139" s="20"/>
      <c r="JS139" s="20"/>
      <c r="JT139" s="20"/>
      <c r="JU139" s="20"/>
      <c r="JV139" s="20"/>
      <c r="JW139" s="20"/>
      <c r="JX139" s="20"/>
      <c r="JY139" s="20"/>
      <c r="JZ139" s="20"/>
      <c r="KA139" s="20"/>
      <c r="KB139" s="20"/>
      <c r="KC139" s="20"/>
      <c r="KD139" s="20"/>
      <c r="KE139" s="20"/>
      <c r="KF139" s="20"/>
      <c r="KG139" s="20"/>
      <c r="KH139" s="20"/>
      <c r="KI139" s="20"/>
      <c r="KJ139" s="20"/>
      <c r="KK139" s="20"/>
      <c r="KL139" s="20"/>
      <c r="KM139" s="20"/>
      <c r="KN139" s="20"/>
      <c r="KO139" s="20"/>
      <c r="KP139" s="20"/>
      <c r="KQ139" s="20"/>
      <c r="KR139" s="20"/>
      <c r="KS139" s="20"/>
      <c r="KT139" s="20"/>
      <c r="KU139" s="20"/>
      <c r="KV139" s="20"/>
      <c r="KW139" s="20"/>
      <c r="KX139" s="20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20"/>
      <c r="MJ139" s="20"/>
      <c r="MK139" s="20"/>
      <c r="ML139" s="20"/>
      <c r="MM139" s="20"/>
      <c r="MN139" s="20"/>
      <c r="MO139" s="20"/>
      <c r="MP139" s="20"/>
      <c r="MQ139" s="20"/>
      <c r="MR139" s="20"/>
      <c r="MS139" s="20"/>
      <c r="MT139" s="20"/>
      <c r="MU139" s="20"/>
      <c r="MV139" s="20"/>
      <c r="MW139" s="20"/>
      <c r="MX139" s="20"/>
      <c r="MY139" s="20"/>
      <c r="MZ139" s="20"/>
      <c r="NA139" s="20"/>
      <c r="NB139" s="20"/>
      <c r="NC139" s="20"/>
      <c r="ND139" s="20"/>
      <c r="NE139" s="20"/>
      <c r="NF139" s="20"/>
      <c r="NG139" s="20"/>
      <c r="NH139" s="20"/>
      <c r="NI139" s="20"/>
      <c r="NJ139" s="20"/>
      <c r="NK139" s="20"/>
      <c r="NL139" s="20"/>
      <c r="NM139" s="20"/>
      <c r="NN139" s="20"/>
      <c r="NO139" s="20"/>
      <c r="NP139" s="20"/>
      <c r="NQ139" s="20"/>
      <c r="NR139" s="20"/>
      <c r="NS139" s="20"/>
      <c r="NT139" s="20"/>
      <c r="NU139" s="20"/>
      <c r="NV139" s="20"/>
      <c r="NW139" s="20"/>
      <c r="NX139" s="20"/>
      <c r="NY139" s="20"/>
      <c r="NZ139" s="20"/>
      <c r="OA139" s="20"/>
      <c r="OB139" s="20"/>
      <c r="OC139" s="20"/>
      <c r="OD139" s="20"/>
      <c r="OE139" s="20"/>
      <c r="OF139" s="20"/>
      <c r="OG139" s="20"/>
      <c r="OH139" s="20"/>
      <c r="OI139" s="20"/>
      <c r="OJ139" s="20"/>
      <c r="OK139" s="20"/>
      <c r="OL139" s="20"/>
      <c r="OM139" s="20"/>
      <c r="ON139" s="20"/>
      <c r="OO139" s="20"/>
      <c r="OP139" s="20"/>
      <c r="OQ139" s="20"/>
      <c r="OR139" s="20"/>
      <c r="OS139" s="20"/>
      <c r="OT139" s="20"/>
      <c r="OU139" s="20"/>
      <c r="OV139" s="20"/>
      <c r="OW139" s="20"/>
      <c r="OX139" s="20"/>
      <c r="OY139" s="20"/>
      <c r="OZ139" s="20"/>
      <c r="PA139" s="20"/>
      <c r="PB139" s="20"/>
      <c r="PC139" s="20"/>
      <c r="PD139" s="20"/>
      <c r="PE139" s="20"/>
      <c r="PF139" s="20"/>
      <c r="PG139" s="20"/>
      <c r="PH139" s="20"/>
      <c r="PI139" s="20"/>
      <c r="PJ139" s="20"/>
      <c r="PK139" s="20"/>
      <c r="PL139" s="20"/>
      <c r="PM139" s="20"/>
      <c r="PN139" s="20"/>
      <c r="PO139" s="20"/>
      <c r="PP139" s="20"/>
      <c r="PQ139" s="20"/>
      <c r="PR139" s="20"/>
      <c r="PS139" s="20"/>
      <c r="PT139" s="20"/>
      <c r="PU139" s="20"/>
      <c r="PV139" s="20"/>
      <c r="PW139" s="20"/>
      <c r="PX139" s="20"/>
      <c r="PY139" s="20"/>
      <c r="PZ139" s="20"/>
      <c r="QA139" s="20"/>
      <c r="QB139" s="20"/>
      <c r="QC139" s="20"/>
      <c r="QD139" s="20"/>
      <c r="QE139" s="20"/>
      <c r="QF139" s="20"/>
      <c r="QG139" s="20"/>
      <c r="QH139" s="20"/>
      <c r="QI139" s="20"/>
      <c r="QJ139" s="20"/>
      <c r="QK139" s="20"/>
      <c r="QL139" s="20"/>
      <c r="QM139" s="20"/>
      <c r="QN139" s="20"/>
      <c r="QO139" s="20"/>
      <c r="QP139" s="20"/>
      <c r="QQ139" s="20"/>
      <c r="QR139" s="20"/>
      <c r="QS139" s="20"/>
      <c r="QT139" s="20"/>
      <c r="QU139" s="20"/>
      <c r="QV139" s="20"/>
      <c r="QW139" s="20"/>
      <c r="QX139" s="20"/>
      <c r="QY139" s="20"/>
      <c r="QZ139" s="20"/>
      <c r="RA139" s="20"/>
      <c r="RB139" s="20"/>
      <c r="RC139" s="20"/>
      <c r="RD139" s="20"/>
      <c r="RE139" s="20"/>
      <c r="RF139" s="20"/>
      <c r="RG139" s="20"/>
      <c r="RH139" s="20"/>
      <c r="RI139" s="20"/>
      <c r="RJ139" s="20"/>
      <c r="RK139" s="20"/>
      <c r="RL139" s="20"/>
      <c r="RM139" s="20"/>
      <c r="RN139" s="20"/>
      <c r="RO139" s="20"/>
      <c r="RP139" s="20"/>
      <c r="RQ139" s="20"/>
      <c r="RR139" s="20"/>
      <c r="RS139" s="20"/>
      <c r="RT139" s="20"/>
      <c r="RU139" s="20"/>
      <c r="RV139" s="20"/>
      <c r="RW139" s="20"/>
      <c r="RX139" s="20"/>
      <c r="RY139" s="20"/>
      <c r="RZ139" s="20"/>
      <c r="SA139" s="20"/>
      <c r="SB139" s="20"/>
      <c r="SC139" s="20"/>
      <c r="SD139" s="20"/>
      <c r="SE139" s="20"/>
      <c r="SF139" s="20"/>
      <c r="SG139" s="20"/>
      <c r="SH139" s="20"/>
      <c r="SI139" s="20"/>
      <c r="SJ139" s="20"/>
      <c r="SK139" s="20"/>
      <c r="SL139" s="20"/>
      <c r="SM139" s="20"/>
      <c r="SN139" s="20"/>
      <c r="SO139" s="20"/>
      <c r="SP139" s="20"/>
      <c r="SQ139" s="20"/>
      <c r="SR139" s="20"/>
      <c r="SS139" s="20"/>
      <c r="ST139" s="20"/>
      <c r="SU139" s="20"/>
      <c r="SV139" s="20"/>
      <c r="SW139" s="20"/>
      <c r="SX139" s="20"/>
      <c r="SY139" s="20"/>
      <c r="SZ139" s="20"/>
      <c r="TA139" s="20"/>
      <c r="TB139" s="20"/>
      <c r="TC139" s="20"/>
      <c r="TD139" s="20"/>
      <c r="TE139" s="20"/>
      <c r="TF139" s="20"/>
      <c r="TG139" s="20"/>
      <c r="TH139" s="20"/>
      <c r="TI139" s="20"/>
      <c r="TJ139" s="20"/>
    </row>
    <row r="140" spans="1:530" s="20" customFormat="1" ht="30" x14ac:dyDescent="0.25">
      <c r="A140" s="36" t="s">
        <v>198</v>
      </c>
      <c r="B140" s="37" t="str">
        <f>'дод 3'!A74</f>
        <v>3031</v>
      </c>
      <c r="C140" s="37" t="str">
        <f>'дод 3'!B74</f>
        <v>1030</v>
      </c>
      <c r="D140" s="18" t="str">
        <f>'дод 3'!C74</f>
        <v>Надання інших пільг окремим категоріям громадян відповідно до законодавства</v>
      </c>
      <c r="E140" s="54">
        <v>582400</v>
      </c>
      <c r="F140" s="54"/>
      <c r="G140" s="54"/>
      <c r="H140" s="54">
        <v>276548.71999999997</v>
      </c>
      <c r="I140" s="54"/>
      <c r="J140" s="54"/>
      <c r="K140" s="157">
        <f t="shared" si="44"/>
        <v>47.484326923076921</v>
      </c>
      <c r="L140" s="54">
        <v>0</v>
      </c>
      <c r="M140" s="54">
        <v>0</v>
      </c>
      <c r="N140" s="54"/>
      <c r="O140" s="54"/>
      <c r="P140" s="54"/>
      <c r="Q140" s="54">
        <v>0</v>
      </c>
      <c r="R140" s="150"/>
      <c r="S140" s="150"/>
      <c r="T140" s="150"/>
      <c r="U140" s="150"/>
      <c r="V140" s="150"/>
      <c r="W140" s="150"/>
      <c r="X140" s="155"/>
      <c r="Y140" s="150">
        <f t="shared" si="46"/>
        <v>276548.71999999997</v>
      </c>
      <c r="Z140" s="173"/>
    </row>
    <row r="141" spans="1:530" s="20" customFormat="1" ht="30" x14ac:dyDescent="0.25">
      <c r="A141" s="36" t="s">
        <v>199</v>
      </c>
      <c r="B141" s="37" t="str">
        <f>'дод 3'!A75</f>
        <v>3032</v>
      </c>
      <c r="C141" s="37" t="str">
        <f>'дод 3'!B75</f>
        <v>1070</v>
      </c>
      <c r="D141" s="18" t="str">
        <f>'дод 3'!C75</f>
        <v>Надання пільг окремим категоріям громадян з оплати послуг зв'язку</v>
      </c>
      <c r="E141" s="54">
        <v>1225635</v>
      </c>
      <c r="F141" s="54"/>
      <c r="G141" s="54"/>
      <c r="H141" s="54">
        <v>870401.22</v>
      </c>
      <c r="I141" s="54"/>
      <c r="J141" s="54"/>
      <c r="K141" s="157">
        <f t="shared" si="44"/>
        <v>71.016348260289561</v>
      </c>
      <c r="L141" s="54">
        <v>0</v>
      </c>
      <c r="M141" s="54"/>
      <c r="N141" s="54"/>
      <c r="O141" s="54"/>
      <c r="P141" s="54"/>
      <c r="Q141" s="54"/>
      <c r="R141" s="150"/>
      <c r="S141" s="150"/>
      <c r="T141" s="150"/>
      <c r="U141" s="150"/>
      <c r="V141" s="150"/>
      <c r="W141" s="150"/>
      <c r="X141" s="155"/>
      <c r="Y141" s="150">
        <f t="shared" si="46"/>
        <v>870401.22</v>
      </c>
      <c r="Z141" s="173"/>
    </row>
    <row r="142" spans="1:530" s="20" customFormat="1" ht="45" x14ac:dyDescent="0.25">
      <c r="A142" s="36" t="s">
        <v>386</v>
      </c>
      <c r="B142" s="37" t="str">
        <f>'дод 3'!A76</f>
        <v>3033</v>
      </c>
      <c r="C142" s="37" t="str">
        <f>'дод 3'!B76</f>
        <v>1070</v>
      </c>
      <c r="D142" s="18" t="str">
        <f>'дод 3'!C76</f>
        <v>Компенсаційні виплати на пільговий проїзд автомобільним транспортом окремим категоріям громадян, у т.ч. за рахунок:</v>
      </c>
      <c r="E142" s="54">
        <v>16042081.899999999</v>
      </c>
      <c r="F142" s="54"/>
      <c r="G142" s="54"/>
      <c r="H142" s="54">
        <v>11924291.48</v>
      </c>
      <c r="I142" s="54"/>
      <c r="J142" s="54"/>
      <c r="K142" s="157">
        <f t="shared" si="44"/>
        <v>74.331321547485686</v>
      </c>
      <c r="L142" s="54">
        <v>0</v>
      </c>
      <c r="M142" s="54"/>
      <c r="N142" s="54"/>
      <c r="O142" s="54"/>
      <c r="P142" s="54"/>
      <c r="Q142" s="54"/>
      <c r="R142" s="150"/>
      <c r="S142" s="150"/>
      <c r="T142" s="150"/>
      <c r="U142" s="150"/>
      <c r="V142" s="150"/>
      <c r="W142" s="150"/>
      <c r="X142" s="155"/>
      <c r="Y142" s="150">
        <f t="shared" si="46"/>
        <v>11924291.48</v>
      </c>
      <c r="Z142" s="173"/>
    </row>
    <row r="143" spans="1:530" s="29" customFormat="1" x14ac:dyDescent="0.25">
      <c r="A143" s="110"/>
      <c r="B143" s="111"/>
      <c r="C143" s="111"/>
      <c r="D143" s="113" t="s">
        <v>438</v>
      </c>
      <c r="E143" s="109">
        <v>2360381.9</v>
      </c>
      <c r="F143" s="109"/>
      <c r="G143" s="109"/>
      <c r="H143" s="109">
        <v>2244123.48</v>
      </c>
      <c r="I143" s="109"/>
      <c r="J143" s="109"/>
      <c r="K143" s="157">
        <f t="shared" si="44"/>
        <v>95.07459280212241</v>
      </c>
      <c r="L143" s="109">
        <v>0</v>
      </c>
      <c r="M143" s="109"/>
      <c r="N143" s="109"/>
      <c r="O143" s="109"/>
      <c r="P143" s="109"/>
      <c r="Q143" s="109"/>
      <c r="R143" s="151"/>
      <c r="S143" s="151"/>
      <c r="T143" s="151"/>
      <c r="U143" s="151"/>
      <c r="V143" s="151"/>
      <c r="W143" s="151"/>
      <c r="X143" s="155"/>
      <c r="Y143" s="150">
        <f t="shared" si="46"/>
        <v>2244123.48</v>
      </c>
      <c r="Z143" s="173"/>
    </row>
    <row r="144" spans="1:530" s="20" customFormat="1" ht="30" x14ac:dyDescent="0.25">
      <c r="A144" s="36" t="s">
        <v>355</v>
      </c>
      <c r="B144" s="37" t="str">
        <f>'дод 3'!A78</f>
        <v>3035</v>
      </c>
      <c r="C144" s="37" t="str">
        <f>'дод 3'!B78</f>
        <v>1070</v>
      </c>
      <c r="D144" s="18" t="str">
        <f>'дод 3'!C78</f>
        <v>Компенсаційні виплати за пільговий проїзд окремих категорій громадян на залізничному транспорті</v>
      </c>
      <c r="E144" s="54">
        <v>1000000</v>
      </c>
      <c r="F144" s="54"/>
      <c r="G144" s="54"/>
      <c r="H144" s="54">
        <v>666664</v>
      </c>
      <c r="I144" s="54"/>
      <c r="J144" s="54"/>
      <c r="K144" s="157">
        <f t="shared" ref="K144:K198" si="81">H144/E144*100</f>
        <v>66.66640000000001</v>
      </c>
      <c r="L144" s="54">
        <v>0</v>
      </c>
      <c r="M144" s="54"/>
      <c r="N144" s="54"/>
      <c r="O144" s="54"/>
      <c r="P144" s="54"/>
      <c r="Q144" s="54"/>
      <c r="R144" s="150"/>
      <c r="S144" s="150"/>
      <c r="T144" s="150"/>
      <c r="U144" s="150"/>
      <c r="V144" s="150"/>
      <c r="W144" s="150"/>
      <c r="X144" s="155"/>
      <c r="Y144" s="150">
        <f t="shared" ref="Y144:Y207" si="82">H144+R144</f>
        <v>666664</v>
      </c>
      <c r="Z144" s="173"/>
    </row>
    <row r="145" spans="1:530" s="20" customFormat="1" ht="30" x14ac:dyDescent="0.25">
      <c r="A145" s="36" t="s">
        <v>200</v>
      </c>
      <c r="B145" s="37" t="str">
        <f>'дод 3'!A79</f>
        <v>3036</v>
      </c>
      <c r="C145" s="37" t="str">
        <f>'дод 3'!B79</f>
        <v>1070</v>
      </c>
      <c r="D145" s="18" t="str">
        <f>'дод 3'!C79</f>
        <v>Компенсаційні виплати на пільговий проїзд електротранспортом окремим категоріям громадян</v>
      </c>
      <c r="E145" s="54">
        <v>23725655.5</v>
      </c>
      <c r="F145" s="54"/>
      <c r="G145" s="54"/>
      <c r="H145" s="54">
        <v>16354595.5</v>
      </c>
      <c r="I145" s="54"/>
      <c r="J145" s="54"/>
      <c r="K145" s="157">
        <f t="shared" si="81"/>
        <v>68.932112328782651</v>
      </c>
      <c r="L145" s="54">
        <v>0</v>
      </c>
      <c r="M145" s="54"/>
      <c r="N145" s="54"/>
      <c r="O145" s="54"/>
      <c r="P145" s="54"/>
      <c r="Q145" s="54"/>
      <c r="R145" s="150"/>
      <c r="S145" s="150"/>
      <c r="T145" s="150"/>
      <c r="U145" s="150"/>
      <c r="V145" s="150"/>
      <c r="W145" s="150"/>
      <c r="X145" s="155"/>
      <c r="Y145" s="150">
        <f t="shared" si="82"/>
        <v>16354595.5</v>
      </c>
      <c r="Z145" s="173"/>
    </row>
    <row r="146" spans="1:530" s="17" customFormat="1" ht="45" x14ac:dyDescent="0.25">
      <c r="A146" s="36" t="s">
        <v>384</v>
      </c>
      <c r="B146" s="37" t="str">
        <f>'дод 3'!A80</f>
        <v>3050</v>
      </c>
      <c r="C146" s="37" t="str">
        <f>'дод 3'!B80</f>
        <v>1070</v>
      </c>
      <c r="D146" s="18" t="str">
        <f>'дод 3'!C80</f>
        <v>Пільгове медичне обслуговування осіб, які постраждали внаслідок Чорнобильської катастрофи, у т.ч. за рахунок:</v>
      </c>
      <c r="E146" s="54">
        <v>853000</v>
      </c>
      <c r="F146" s="54"/>
      <c r="G146" s="54"/>
      <c r="H146" s="54">
        <v>156960</v>
      </c>
      <c r="I146" s="54"/>
      <c r="J146" s="54"/>
      <c r="K146" s="157">
        <f t="shared" si="81"/>
        <v>18.400937866354045</v>
      </c>
      <c r="L146" s="54">
        <v>0</v>
      </c>
      <c r="M146" s="54"/>
      <c r="N146" s="54"/>
      <c r="O146" s="54"/>
      <c r="P146" s="54"/>
      <c r="Q146" s="54"/>
      <c r="R146" s="150"/>
      <c r="S146" s="150"/>
      <c r="T146" s="150"/>
      <c r="U146" s="150"/>
      <c r="V146" s="150"/>
      <c r="W146" s="150"/>
      <c r="X146" s="155"/>
      <c r="Y146" s="150">
        <f t="shared" si="82"/>
        <v>156960</v>
      </c>
      <c r="Z146" s="173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20"/>
      <c r="JL146" s="20"/>
      <c r="JM146" s="20"/>
      <c r="JN146" s="20"/>
      <c r="JO146" s="20"/>
      <c r="JP146" s="20"/>
      <c r="JQ146" s="20"/>
      <c r="JR146" s="20"/>
      <c r="JS146" s="20"/>
      <c r="JT146" s="20"/>
      <c r="JU146" s="20"/>
      <c r="JV146" s="20"/>
      <c r="JW146" s="20"/>
      <c r="JX146" s="20"/>
      <c r="JY146" s="20"/>
      <c r="JZ146" s="20"/>
      <c r="KA146" s="20"/>
      <c r="KB146" s="20"/>
      <c r="KC146" s="20"/>
      <c r="KD146" s="20"/>
      <c r="KE146" s="20"/>
      <c r="KF146" s="20"/>
      <c r="KG146" s="20"/>
      <c r="KH146" s="20"/>
      <c r="KI146" s="20"/>
      <c r="KJ146" s="20"/>
      <c r="KK146" s="20"/>
      <c r="KL146" s="20"/>
      <c r="KM146" s="20"/>
      <c r="KN146" s="20"/>
      <c r="KO146" s="20"/>
      <c r="KP146" s="20"/>
      <c r="KQ146" s="20"/>
      <c r="KR146" s="20"/>
      <c r="KS146" s="20"/>
      <c r="KT146" s="20"/>
      <c r="KU146" s="20"/>
      <c r="KV146" s="20"/>
      <c r="KW146" s="20"/>
      <c r="KX146" s="20"/>
      <c r="KY146" s="20"/>
      <c r="KZ146" s="20"/>
      <c r="LA146" s="20"/>
      <c r="LB146" s="20"/>
      <c r="LC146" s="20"/>
      <c r="LD146" s="20"/>
      <c r="LE146" s="20"/>
      <c r="LF146" s="20"/>
      <c r="LG146" s="20"/>
      <c r="LH146" s="20"/>
      <c r="LI146" s="20"/>
      <c r="LJ146" s="20"/>
      <c r="LK146" s="20"/>
      <c r="LL146" s="20"/>
      <c r="LM146" s="20"/>
      <c r="LN146" s="20"/>
      <c r="LO146" s="20"/>
      <c r="LP146" s="20"/>
      <c r="LQ146" s="20"/>
      <c r="LR146" s="20"/>
      <c r="LS146" s="20"/>
      <c r="LT146" s="20"/>
      <c r="LU146" s="20"/>
      <c r="LV146" s="20"/>
      <c r="LW146" s="20"/>
      <c r="LX146" s="20"/>
      <c r="LY146" s="20"/>
      <c r="LZ146" s="20"/>
      <c r="MA146" s="20"/>
      <c r="MB146" s="20"/>
      <c r="MC146" s="20"/>
      <c r="MD146" s="20"/>
      <c r="ME146" s="20"/>
      <c r="MF146" s="20"/>
      <c r="MG146" s="20"/>
      <c r="MH146" s="20"/>
      <c r="MI146" s="20"/>
      <c r="MJ146" s="20"/>
      <c r="MK146" s="20"/>
      <c r="ML146" s="20"/>
      <c r="MM146" s="20"/>
      <c r="MN146" s="20"/>
      <c r="MO146" s="20"/>
      <c r="MP146" s="20"/>
      <c r="MQ146" s="20"/>
      <c r="MR146" s="20"/>
      <c r="MS146" s="20"/>
      <c r="MT146" s="20"/>
      <c r="MU146" s="20"/>
      <c r="MV146" s="20"/>
      <c r="MW146" s="20"/>
      <c r="MX146" s="20"/>
      <c r="MY146" s="20"/>
      <c r="MZ146" s="20"/>
      <c r="NA146" s="20"/>
      <c r="NB146" s="20"/>
      <c r="NC146" s="20"/>
      <c r="ND146" s="20"/>
      <c r="NE146" s="20"/>
      <c r="NF146" s="20"/>
      <c r="NG146" s="20"/>
      <c r="NH146" s="20"/>
      <c r="NI146" s="20"/>
      <c r="NJ146" s="20"/>
      <c r="NK146" s="20"/>
      <c r="NL146" s="20"/>
      <c r="NM146" s="20"/>
      <c r="NN146" s="20"/>
      <c r="NO146" s="20"/>
      <c r="NP146" s="20"/>
      <c r="NQ146" s="20"/>
      <c r="NR146" s="20"/>
      <c r="NS146" s="20"/>
      <c r="NT146" s="20"/>
      <c r="NU146" s="20"/>
      <c r="NV146" s="20"/>
      <c r="NW146" s="20"/>
      <c r="NX146" s="20"/>
      <c r="NY146" s="20"/>
      <c r="NZ146" s="20"/>
      <c r="OA146" s="20"/>
      <c r="OB146" s="20"/>
      <c r="OC146" s="20"/>
      <c r="OD146" s="20"/>
      <c r="OE146" s="20"/>
      <c r="OF146" s="20"/>
      <c r="OG146" s="20"/>
      <c r="OH146" s="20"/>
      <c r="OI146" s="20"/>
      <c r="OJ146" s="20"/>
      <c r="OK146" s="20"/>
      <c r="OL146" s="20"/>
      <c r="OM146" s="20"/>
      <c r="ON146" s="20"/>
      <c r="OO146" s="20"/>
      <c r="OP146" s="20"/>
      <c r="OQ146" s="20"/>
      <c r="OR146" s="20"/>
      <c r="OS146" s="20"/>
      <c r="OT146" s="20"/>
      <c r="OU146" s="20"/>
      <c r="OV146" s="20"/>
      <c r="OW146" s="20"/>
      <c r="OX146" s="20"/>
      <c r="OY146" s="20"/>
      <c r="OZ146" s="20"/>
      <c r="PA146" s="20"/>
      <c r="PB146" s="20"/>
      <c r="PC146" s="20"/>
      <c r="PD146" s="20"/>
      <c r="PE146" s="20"/>
      <c r="PF146" s="20"/>
      <c r="PG146" s="20"/>
      <c r="PH146" s="20"/>
      <c r="PI146" s="20"/>
      <c r="PJ146" s="20"/>
      <c r="PK146" s="20"/>
      <c r="PL146" s="20"/>
      <c r="PM146" s="20"/>
      <c r="PN146" s="20"/>
      <c r="PO146" s="20"/>
      <c r="PP146" s="20"/>
      <c r="PQ146" s="20"/>
      <c r="PR146" s="20"/>
      <c r="PS146" s="20"/>
      <c r="PT146" s="20"/>
      <c r="PU146" s="20"/>
      <c r="PV146" s="20"/>
      <c r="PW146" s="20"/>
      <c r="PX146" s="20"/>
      <c r="PY146" s="20"/>
      <c r="PZ146" s="20"/>
      <c r="QA146" s="20"/>
      <c r="QB146" s="20"/>
      <c r="QC146" s="20"/>
      <c r="QD146" s="20"/>
      <c r="QE146" s="20"/>
      <c r="QF146" s="20"/>
      <c r="QG146" s="20"/>
      <c r="QH146" s="20"/>
      <c r="QI146" s="20"/>
      <c r="QJ146" s="20"/>
      <c r="QK146" s="20"/>
      <c r="QL146" s="20"/>
      <c r="QM146" s="20"/>
      <c r="QN146" s="20"/>
      <c r="QO146" s="20"/>
      <c r="QP146" s="20"/>
      <c r="QQ146" s="20"/>
      <c r="QR146" s="20"/>
      <c r="QS146" s="20"/>
      <c r="QT146" s="20"/>
      <c r="QU146" s="20"/>
      <c r="QV146" s="20"/>
      <c r="QW146" s="20"/>
      <c r="QX146" s="20"/>
      <c r="QY146" s="20"/>
      <c r="QZ146" s="20"/>
      <c r="RA146" s="20"/>
      <c r="RB146" s="20"/>
      <c r="RC146" s="20"/>
      <c r="RD146" s="20"/>
      <c r="RE146" s="20"/>
      <c r="RF146" s="20"/>
      <c r="RG146" s="20"/>
      <c r="RH146" s="20"/>
      <c r="RI146" s="20"/>
      <c r="RJ146" s="20"/>
      <c r="RK146" s="20"/>
      <c r="RL146" s="20"/>
      <c r="RM146" s="20"/>
      <c r="RN146" s="20"/>
      <c r="RO146" s="20"/>
      <c r="RP146" s="20"/>
      <c r="RQ146" s="20"/>
      <c r="RR146" s="20"/>
      <c r="RS146" s="20"/>
      <c r="RT146" s="20"/>
      <c r="RU146" s="20"/>
      <c r="RV146" s="20"/>
      <c r="RW146" s="20"/>
      <c r="RX146" s="20"/>
      <c r="RY146" s="20"/>
      <c r="RZ146" s="20"/>
      <c r="SA146" s="20"/>
      <c r="SB146" s="20"/>
      <c r="SC146" s="20"/>
      <c r="SD146" s="20"/>
      <c r="SE146" s="20"/>
      <c r="SF146" s="20"/>
      <c r="SG146" s="20"/>
      <c r="SH146" s="20"/>
      <c r="SI146" s="20"/>
      <c r="SJ146" s="20"/>
      <c r="SK146" s="20"/>
      <c r="SL146" s="20"/>
      <c r="SM146" s="20"/>
      <c r="SN146" s="20"/>
      <c r="SO146" s="20"/>
      <c r="SP146" s="20"/>
      <c r="SQ146" s="20"/>
      <c r="SR146" s="20"/>
      <c r="SS146" s="20"/>
      <c r="ST146" s="20"/>
      <c r="SU146" s="20"/>
      <c r="SV146" s="20"/>
      <c r="SW146" s="20"/>
      <c r="SX146" s="20"/>
      <c r="SY146" s="20"/>
      <c r="SZ146" s="20"/>
      <c r="TA146" s="20"/>
      <c r="TB146" s="20"/>
      <c r="TC146" s="20"/>
      <c r="TD146" s="20"/>
      <c r="TE146" s="20"/>
      <c r="TF146" s="20"/>
      <c r="TG146" s="20"/>
      <c r="TH146" s="20"/>
      <c r="TI146" s="20"/>
      <c r="TJ146" s="20"/>
    </row>
    <row r="147" spans="1:530" s="21" customFormat="1" x14ac:dyDescent="0.25">
      <c r="A147" s="110"/>
      <c r="B147" s="111"/>
      <c r="C147" s="111"/>
      <c r="D147" s="113" t="s">
        <v>438</v>
      </c>
      <c r="E147" s="109">
        <v>853000</v>
      </c>
      <c r="F147" s="109"/>
      <c r="G147" s="109"/>
      <c r="H147" s="109">
        <v>156960</v>
      </c>
      <c r="I147" s="109"/>
      <c r="J147" s="109"/>
      <c r="K147" s="157">
        <f t="shared" si="81"/>
        <v>18.400937866354045</v>
      </c>
      <c r="L147" s="109">
        <v>0</v>
      </c>
      <c r="M147" s="109"/>
      <c r="N147" s="109"/>
      <c r="O147" s="109"/>
      <c r="P147" s="109"/>
      <c r="Q147" s="109"/>
      <c r="R147" s="151"/>
      <c r="S147" s="151"/>
      <c r="T147" s="151"/>
      <c r="U147" s="151"/>
      <c r="V147" s="151"/>
      <c r="W147" s="151"/>
      <c r="X147" s="155"/>
      <c r="Y147" s="150">
        <f t="shared" si="82"/>
        <v>156960</v>
      </c>
      <c r="Z147" s="173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</row>
    <row r="148" spans="1:530" s="17" customFormat="1" ht="30" x14ac:dyDescent="0.25">
      <c r="A148" s="36" t="s">
        <v>385</v>
      </c>
      <c r="B148" s="37" t="str">
        <f>'дод 3'!A82</f>
        <v>3090</v>
      </c>
      <c r="C148" s="37" t="str">
        <f>'дод 3'!B82</f>
        <v>1030</v>
      </c>
      <c r="D148" s="18" t="str">
        <f>'дод 3'!C82</f>
        <v>Видатки на поховання учасників бойових дій та осіб з інвалідністю внаслідок війни, у т.ч. за рахунок:</v>
      </c>
      <c r="E148" s="54">
        <v>228400</v>
      </c>
      <c r="F148" s="54"/>
      <c r="G148" s="54"/>
      <c r="H148" s="54">
        <v>125096.25</v>
      </c>
      <c r="I148" s="54"/>
      <c r="J148" s="54"/>
      <c r="K148" s="157">
        <f t="shared" si="81"/>
        <v>54.770687390542903</v>
      </c>
      <c r="L148" s="54">
        <v>0</v>
      </c>
      <c r="M148" s="54"/>
      <c r="N148" s="54"/>
      <c r="O148" s="54"/>
      <c r="P148" s="54"/>
      <c r="Q148" s="54"/>
      <c r="R148" s="150"/>
      <c r="S148" s="150"/>
      <c r="T148" s="150"/>
      <c r="U148" s="150"/>
      <c r="V148" s="150"/>
      <c r="W148" s="150"/>
      <c r="X148" s="155"/>
      <c r="Y148" s="150">
        <f t="shared" si="82"/>
        <v>125096.25</v>
      </c>
      <c r="Z148" s="173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20"/>
      <c r="JL148" s="20"/>
      <c r="JM148" s="20"/>
      <c r="JN148" s="20"/>
      <c r="JO148" s="20"/>
      <c r="JP148" s="20"/>
      <c r="JQ148" s="20"/>
      <c r="JR148" s="20"/>
      <c r="JS148" s="20"/>
      <c r="JT148" s="20"/>
      <c r="JU148" s="20"/>
      <c r="JV148" s="20"/>
      <c r="JW148" s="20"/>
      <c r="JX148" s="20"/>
      <c r="JY148" s="20"/>
      <c r="JZ148" s="20"/>
      <c r="KA148" s="20"/>
      <c r="KB148" s="20"/>
      <c r="KC148" s="20"/>
      <c r="KD148" s="20"/>
      <c r="KE148" s="20"/>
      <c r="KF148" s="20"/>
      <c r="KG148" s="20"/>
      <c r="KH148" s="20"/>
      <c r="KI148" s="20"/>
      <c r="KJ148" s="20"/>
      <c r="KK148" s="20"/>
      <c r="KL148" s="20"/>
      <c r="KM148" s="20"/>
      <c r="KN148" s="20"/>
      <c r="KO148" s="20"/>
      <c r="KP148" s="20"/>
      <c r="KQ148" s="20"/>
      <c r="KR148" s="20"/>
      <c r="KS148" s="20"/>
      <c r="KT148" s="20"/>
      <c r="KU148" s="20"/>
      <c r="KV148" s="20"/>
      <c r="KW148" s="20"/>
      <c r="KX148" s="20"/>
      <c r="KY148" s="20"/>
      <c r="KZ148" s="20"/>
      <c r="LA148" s="20"/>
      <c r="LB148" s="20"/>
      <c r="LC148" s="20"/>
      <c r="LD148" s="20"/>
      <c r="LE148" s="20"/>
      <c r="LF148" s="20"/>
      <c r="LG148" s="20"/>
      <c r="LH148" s="20"/>
      <c r="LI148" s="20"/>
      <c r="LJ148" s="20"/>
      <c r="LK148" s="20"/>
      <c r="LL148" s="20"/>
      <c r="LM148" s="20"/>
      <c r="LN148" s="20"/>
      <c r="LO148" s="20"/>
      <c r="LP148" s="20"/>
      <c r="LQ148" s="20"/>
      <c r="LR148" s="20"/>
      <c r="LS148" s="20"/>
      <c r="LT148" s="20"/>
      <c r="LU148" s="20"/>
      <c r="LV148" s="20"/>
      <c r="LW148" s="20"/>
      <c r="LX148" s="20"/>
      <c r="LY148" s="20"/>
      <c r="LZ148" s="20"/>
      <c r="MA148" s="20"/>
      <c r="MB148" s="20"/>
      <c r="MC148" s="20"/>
      <c r="MD148" s="20"/>
      <c r="ME148" s="20"/>
      <c r="MF148" s="20"/>
      <c r="MG148" s="20"/>
      <c r="MH148" s="20"/>
      <c r="MI148" s="20"/>
      <c r="MJ148" s="20"/>
      <c r="MK148" s="20"/>
      <c r="ML148" s="20"/>
      <c r="MM148" s="20"/>
      <c r="MN148" s="20"/>
      <c r="MO148" s="20"/>
      <c r="MP148" s="20"/>
      <c r="MQ148" s="20"/>
      <c r="MR148" s="20"/>
      <c r="MS148" s="20"/>
      <c r="MT148" s="20"/>
      <c r="MU148" s="20"/>
      <c r="MV148" s="20"/>
      <c r="MW148" s="20"/>
      <c r="MX148" s="20"/>
      <c r="MY148" s="20"/>
      <c r="MZ148" s="20"/>
      <c r="NA148" s="20"/>
      <c r="NB148" s="20"/>
      <c r="NC148" s="20"/>
      <c r="ND148" s="20"/>
      <c r="NE148" s="20"/>
      <c r="NF148" s="20"/>
      <c r="NG148" s="20"/>
      <c r="NH148" s="20"/>
      <c r="NI148" s="20"/>
      <c r="NJ148" s="20"/>
      <c r="NK148" s="20"/>
      <c r="NL148" s="20"/>
      <c r="NM148" s="20"/>
      <c r="NN148" s="20"/>
      <c r="NO148" s="20"/>
      <c r="NP148" s="20"/>
      <c r="NQ148" s="20"/>
      <c r="NR148" s="20"/>
      <c r="NS148" s="20"/>
      <c r="NT148" s="20"/>
      <c r="NU148" s="20"/>
      <c r="NV148" s="20"/>
      <c r="NW148" s="20"/>
      <c r="NX148" s="20"/>
      <c r="NY148" s="20"/>
      <c r="NZ148" s="20"/>
      <c r="OA148" s="20"/>
      <c r="OB148" s="20"/>
      <c r="OC148" s="20"/>
      <c r="OD148" s="20"/>
      <c r="OE148" s="20"/>
      <c r="OF148" s="20"/>
      <c r="OG148" s="20"/>
      <c r="OH148" s="20"/>
      <c r="OI148" s="20"/>
      <c r="OJ148" s="20"/>
      <c r="OK148" s="20"/>
      <c r="OL148" s="20"/>
      <c r="OM148" s="20"/>
      <c r="ON148" s="20"/>
      <c r="OO148" s="20"/>
      <c r="OP148" s="20"/>
      <c r="OQ148" s="20"/>
      <c r="OR148" s="20"/>
      <c r="OS148" s="20"/>
      <c r="OT148" s="20"/>
      <c r="OU148" s="20"/>
      <c r="OV148" s="20"/>
      <c r="OW148" s="20"/>
      <c r="OX148" s="20"/>
      <c r="OY148" s="20"/>
      <c r="OZ148" s="20"/>
      <c r="PA148" s="20"/>
      <c r="PB148" s="20"/>
      <c r="PC148" s="20"/>
      <c r="PD148" s="20"/>
      <c r="PE148" s="20"/>
      <c r="PF148" s="20"/>
      <c r="PG148" s="20"/>
      <c r="PH148" s="20"/>
      <c r="PI148" s="20"/>
      <c r="PJ148" s="20"/>
      <c r="PK148" s="20"/>
      <c r="PL148" s="20"/>
      <c r="PM148" s="20"/>
      <c r="PN148" s="20"/>
      <c r="PO148" s="20"/>
      <c r="PP148" s="20"/>
      <c r="PQ148" s="20"/>
      <c r="PR148" s="20"/>
      <c r="PS148" s="20"/>
      <c r="PT148" s="20"/>
      <c r="PU148" s="20"/>
      <c r="PV148" s="20"/>
      <c r="PW148" s="20"/>
      <c r="PX148" s="20"/>
      <c r="PY148" s="20"/>
      <c r="PZ148" s="20"/>
      <c r="QA148" s="20"/>
      <c r="QB148" s="20"/>
      <c r="QC148" s="20"/>
      <c r="QD148" s="20"/>
      <c r="QE148" s="20"/>
      <c r="QF148" s="20"/>
      <c r="QG148" s="20"/>
      <c r="QH148" s="20"/>
      <c r="QI148" s="20"/>
      <c r="QJ148" s="20"/>
      <c r="QK148" s="20"/>
      <c r="QL148" s="20"/>
      <c r="QM148" s="20"/>
      <c r="QN148" s="20"/>
      <c r="QO148" s="20"/>
      <c r="QP148" s="20"/>
      <c r="QQ148" s="20"/>
      <c r="QR148" s="20"/>
      <c r="QS148" s="20"/>
      <c r="QT148" s="20"/>
      <c r="QU148" s="20"/>
      <c r="QV148" s="20"/>
      <c r="QW148" s="20"/>
      <c r="QX148" s="20"/>
      <c r="QY148" s="20"/>
      <c r="QZ148" s="20"/>
      <c r="RA148" s="20"/>
      <c r="RB148" s="20"/>
      <c r="RC148" s="20"/>
      <c r="RD148" s="20"/>
      <c r="RE148" s="20"/>
      <c r="RF148" s="20"/>
      <c r="RG148" s="20"/>
      <c r="RH148" s="20"/>
      <c r="RI148" s="20"/>
      <c r="RJ148" s="20"/>
      <c r="RK148" s="20"/>
      <c r="RL148" s="20"/>
      <c r="RM148" s="20"/>
      <c r="RN148" s="20"/>
      <c r="RO148" s="20"/>
      <c r="RP148" s="20"/>
      <c r="RQ148" s="20"/>
      <c r="RR148" s="20"/>
      <c r="RS148" s="20"/>
      <c r="RT148" s="20"/>
      <c r="RU148" s="20"/>
      <c r="RV148" s="20"/>
      <c r="RW148" s="20"/>
      <c r="RX148" s="20"/>
      <c r="RY148" s="20"/>
      <c r="RZ148" s="20"/>
      <c r="SA148" s="20"/>
      <c r="SB148" s="20"/>
      <c r="SC148" s="20"/>
      <c r="SD148" s="20"/>
      <c r="SE148" s="20"/>
      <c r="SF148" s="20"/>
      <c r="SG148" s="20"/>
      <c r="SH148" s="20"/>
      <c r="SI148" s="20"/>
      <c r="SJ148" s="20"/>
      <c r="SK148" s="20"/>
      <c r="SL148" s="20"/>
      <c r="SM148" s="20"/>
      <c r="SN148" s="20"/>
      <c r="SO148" s="20"/>
      <c r="SP148" s="20"/>
      <c r="SQ148" s="20"/>
      <c r="SR148" s="20"/>
      <c r="SS148" s="20"/>
      <c r="ST148" s="20"/>
      <c r="SU148" s="20"/>
      <c r="SV148" s="20"/>
      <c r="SW148" s="20"/>
      <c r="SX148" s="20"/>
      <c r="SY148" s="20"/>
      <c r="SZ148" s="20"/>
      <c r="TA148" s="20"/>
      <c r="TB148" s="20"/>
      <c r="TC148" s="20"/>
      <c r="TD148" s="20"/>
      <c r="TE148" s="20"/>
      <c r="TF148" s="20"/>
      <c r="TG148" s="20"/>
      <c r="TH148" s="20"/>
      <c r="TI148" s="20"/>
      <c r="TJ148" s="20"/>
    </row>
    <row r="149" spans="1:530" s="21" customFormat="1" x14ac:dyDescent="0.25">
      <c r="A149" s="110"/>
      <c r="B149" s="111"/>
      <c r="C149" s="111"/>
      <c r="D149" s="113" t="s">
        <v>438</v>
      </c>
      <c r="E149" s="109">
        <v>228400</v>
      </c>
      <c r="F149" s="109"/>
      <c r="G149" s="109"/>
      <c r="H149" s="109">
        <v>125096.25</v>
      </c>
      <c r="I149" s="109"/>
      <c r="J149" s="109"/>
      <c r="K149" s="157">
        <f t="shared" si="81"/>
        <v>54.770687390542903</v>
      </c>
      <c r="L149" s="109">
        <v>0</v>
      </c>
      <c r="M149" s="109"/>
      <c r="N149" s="109"/>
      <c r="O149" s="109"/>
      <c r="P149" s="109"/>
      <c r="Q149" s="109"/>
      <c r="R149" s="151"/>
      <c r="S149" s="151"/>
      <c r="T149" s="151"/>
      <c r="U149" s="151"/>
      <c r="V149" s="151"/>
      <c r="W149" s="151"/>
      <c r="X149" s="155"/>
      <c r="Y149" s="150">
        <f t="shared" si="82"/>
        <v>125096.25</v>
      </c>
      <c r="Z149" s="173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</row>
    <row r="150" spans="1:530" s="17" customFormat="1" ht="60" x14ac:dyDescent="0.25">
      <c r="A150" s="36" t="s">
        <v>201</v>
      </c>
      <c r="B150" s="37" t="str">
        <f>'дод 3'!A84</f>
        <v>3104</v>
      </c>
      <c r="C150" s="37" t="str">
        <f>'дод 3'!B84</f>
        <v>1020</v>
      </c>
      <c r="D150" s="18" t="str">
        <f>'дод 3'!C84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0" s="54">
        <v>13629030</v>
      </c>
      <c r="F150" s="54">
        <v>10442850</v>
      </c>
      <c r="G150" s="54">
        <v>230060</v>
      </c>
      <c r="H150" s="54">
        <v>10046195.33</v>
      </c>
      <c r="I150" s="54">
        <v>7871334.4299999997</v>
      </c>
      <c r="J150" s="54">
        <v>126979.32</v>
      </c>
      <c r="K150" s="157">
        <f t="shared" si="81"/>
        <v>73.711741261116899</v>
      </c>
      <c r="L150" s="54">
        <v>478300</v>
      </c>
      <c r="M150" s="54">
        <v>370200</v>
      </c>
      <c r="N150" s="54">
        <v>108100</v>
      </c>
      <c r="O150" s="54">
        <v>85100</v>
      </c>
      <c r="P150" s="54"/>
      <c r="Q150" s="54">
        <v>370200</v>
      </c>
      <c r="R150" s="150">
        <v>288083.39</v>
      </c>
      <c r="S150" s="150">
        <v>6699</v>
      </c>
      <c r="T150" s="150">
        <v>281384.39</v>
      </c>
      <c r="U150" s="150">
        <v>36331.79</v>
      </c>
      <c r="V150" s="150"/>
      <c r="W150" s="150">
        <v>6699</v>
      </c>
      <c r="X150" s="155">
        <f t="shared" ref="X150:X207" si="83">R150/L150*100</f>
        <v>60.230689943550075</v>
      </c>
      <c r="Y150" s="150">
        <f t="shared" si="82"/>
        <v>10334278.720000001</v>
      </c>
      <c r="Z150" s="173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20"/>
      <c r="JL150" s="20"/>
      <c r="JM150" s="20"/>
      <c r="JN150" s="20"/>
      <c r="JO150" s="20"/>
      <c r="JP150" s="20"/>
      <c r="JQ150" s="20"/>
      <c r="JR150" s="20"/>
      <c r="JS150" s="20"/>
      <c r="JT150" s="20"/>
      <c r="JU150" s="20"/>
      <c r="JV150" s="20"/>
      <c r="JW150" s="20"/>
      <c r="JX150" s="20"/>
      <c r="JY150" s="20"/>
      <c r="JZ150" s="20"/>
      <c r="KA150" s="20"/>
      <c r="KB150" s="20"/>
      <c r="KC150" s="20"/>
      <c r="KD150" s="20"/>
      <c r="KE150" s="20"/>
      <c r="KF150" s="20"/>
      <c r="KG150" s="20"/>
      <c r="KH150" s="20"/>
      <c r="KI150" s="20"/>
      <c r="KJ150" s="20"/>
      <c r="KK150" s="20"/>
      <c r="KL150" s="20"/>
      <c r="KM150" s="20"/>
      <c r="KN150" s="20"/>
      <c r="KO150" s="20"/>
      <c r="KP150" s="20"/>
      <c r="KQ150" s="20"/>
      <c r="KR150" s="20"/>
      <c r="KS150" s="20"/>
      <c r="KT150" s="20"/>
      <c r="KU150" s="20"/>
      <c r="KV150" s="20"/>
      <c r="KW150" s="20"/>
      <c r="KX150" s="20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20"/>
      <c r="MJ150" s="20"/>
      <c r="MK150" s="20"/>
      <c r="ML150" s="20"/>
      <c r="MM150" s="20"/>
      <c r="MN150" s="20"/>
      <c r="MO150" s="20"/>
      <c r="MP150" s="20"/>
      <c r="MQ150" s="20"/>
      <c r="MR150" s="20"/>
      <c r="MS150" s="20"/>
      <c r="MT150" s="20"/>
      <c r="MU150" s="20"/>
      <c r="MV150" s="20"/>
      <c r="MW150" s="20"/>
      <c r="MX150" s="20"/>
      <c r="MY150" s="20"/>
      <c r="MZ150" s="20"/>
      <c r="NA150" s="20"/>
      <c r="NB150" s="20"/>
      <c r="NC150" s="20"/>
      <c r="ND150" s="20"/>
      <c r="NE150" s="20"/>
      <c r="NF150" s="20"/>
      <c r="NG150" s="20"/>
      <c r="NH150" s="20"/>
      <c r="NI150" s="20"/>
      <c r="NJ150" s="20"/>
      <c r="NK150" s="20"/>
      <c r="NL150" s="20"/>
      <c r="NM150" s="20"/>
      <c r="NN150" s="20"/>
      <c r="NO150" s="20"/>
      <c r="NP150" s="20"/>
      <c r="NQ150" s="20"/>
      <c r="NR150" s="20"/>
      <c r="NS150" s="20"/>
      <c r="NT150" s="20"/>
      <c r="NU150" s="20"/>
      <c r="NV150" s="20"/>
      <c r="NW150" s="20"/>
      <c r="NX150" s="20"/>
      <c r="NY150" s="20"/>
      <c r="NZ150" s="20"/>
      <c r="OA150" s="20"/>
      <c r="OB150" s="20"/>
      <c r="OC150" s="20"/>
      <c r="OD150" s="20"/>
      <c r="OE150" s="20"/>
      <c r="OF150" s="20"/>
      <c r="OG150" s="20"/>
      <c r="OH150" s="20"/>
      <c r="OI150" s="20"/>
      <c r="OJ150" s="20"/>
      <c r="OK150" s="20"/>
      <c r="OL150" s="20"/>
      <c r="OM150" s="20"/>
      <c r="ON150" s="20"/>
      <c r="OO150" s="20"/>
      <c r="OP150" s="20"/>
      <c r="OQ150" s="20"/>
      <c r="OR150" s="20"/>
      <c r="OS150" s="20"/>
      <c r="OT150" s="20"/>
      <c r="OU150" s="20"/>
      <c r="OV150" s="20"/>
      <c r="OW150" s="20"/>
      <c r="OX150" s="20"/>
      <c r="OY150" s="20"/>
      <c r="OZ150" s="20"/>
      <c r="PA150" s="20"/>
      <c r="PB150" s="20"/>
      <c r="PC150" s="20"/>
      <c r="PD150" s="20"/>
      <c r="PE150" s="20"/>
      <c r="PF150" s="20"/>
      <c r="PG150" s="20"/>
      <c r="PH150" s="20"/>
      <c r="PI150" s="20"/>
      <c r="PJ150" s="20"/>
      <c r="PK150" s="20"/>
      <c r="PL150" s="20"/>
      <c r="PM150" s="20"/>
      <c r="PN150" s="20"/>
      <c r="PO150" s="20"/>
      <c r="PP150" s="20"/>
      <c r="PQ150" s="20"/>
      <c r="PR150" s="20"/>
      <c r="PS150" s="20"/>
      <c r="PT150" s="20"/>
      <c r="PU150" s="20"/>
      <c r="PV150" s="20"/>
      <c r="PW150" s="20"/>
      <c r="PX150" s="20"/>
      <c r="PY150" s="20"/>
      <c r="PZ150" s="20"/>
      <c r="QA150" s="20"/>
      <c r="QB150" s="20"/>
      <c r="QC150" s="20"/>
      <c r="QD150" s="20"/>
      <c r="QE150" s="20"/>
      <c r="QF150" s="20"/>
      <c r="QG150" s="20"/>
      <c r="QH150" s="20"/>
      <c r="QI150" s="20"/>
      <c r="QJ150" s="20"/>
      <c r="QK150" s="20"/>
      <c r="QL150" s="20"/>
      <c r="QM150" s="20"/>
      <c r="QN150" s="20"/>
      <c r="QO150" s="20"/>
      <c r="QP150" s="20"/>
      <c r="QQ150" s="20"/>
      <c r="QR150" s="20"/>
      <c r="QS150" s="20"/>
      <c r="QT150" s="20"/>
      <c r="QU150" s="20"/>
      <c r="QV150" s="20"/>
      <c r="QW150" s="20"/>
      <c r="QX150" s="20"/>
      <c r="QY150" s="20"/>
      <c r="QZ150" s="20"/>
      <c r="RA150" s="20"/>
      <c r="RB150" s="20"/>
      <c r="RC150" s="20"/>
      <c r="RD150" s="20"/>
      <c r="RE150" s="20"/>
      <c r="RF150" s="20"/>
      <c r="RG150" s="20"/>
      <c r="RH150" s="20"/>
      <c r="RI150" s="20"/>
      <c r="RJ150" s="20"/>
      <c r="RK150" s="20"/>
      <c r="RL150" s="20"/>
      <c r="RM150" s="20"/>
      <c r="RN150" s="20"/>
      <c r="RO150" s="20"/>
      <c r="RP150" s="20"/>
      <c r="RQ150" s="20"/>
      <c r="RR150" s="20"/>
      <c r="RS150" s="20"/>
      <c r="RT150" s="20"/>
      <c r="RU150" s="20"/>
      <c r="RV150" s="20"/>
      <c r="RW150" s="20"/>
      <c r="RX150" s="20"/>
      <c r="RY150" s="20"/>
      <c r="RZ150" s="20"/>
      <c r="SA150" s="20"/>
      <c r="SB150" s="20"/>
      <c r="SC150" s="20"/>
      <c r="SD150" s="20"/>
      <c r="SE150" s="20"/>
      <c r="SF150" s="20"/>
      <c r="SG150" s="20"/>
      <c r="SH150" s="20"/>
      <c r="SI150" s="20"/>
      <c r="SJ150" s="20"/>
      <c r="SK150" s="20"/>
      <c r="SL150" s="20"/>
      <c r="SM150" s="20"/>
      <c r="SN150" s="20"/>
      <c r="SO150" s="20"/>
      <c r="SP150" s="20"/>
      <c r="SQ150" s="20"/>
      <c r="SR150" s="20"/>
      <c r="SS150" s="20"/>
      <c r="ST150" s="20"/>
      <c r="SU150" s="20"/>
      <c r="SV150" s="20"/>
      <c r="SW150" s="20"/>
      <c r="SX150" s="20"/>
      <c r="SY150" s="20"/>
      <c r="SZ150" s="20"/>
      <c r="TA150" s="20"/>
      <c r="TB150" s="20"/>
      <c r="TC150" s="20"/>
      <c r="TD150" s="20"/>
      <c r="TE150" s="20"/>
      <c r="TF150" s="20"/>
      <c r="TG150" s="20"/>
      <c r="TH150" s="20"/>
      <c r="TI150" s="20"/>
      <c r="TJ150" s="20"/>
    </row>
    <row r="151" spans="1:530" s="17" customFormat="1" ht="75" x14ac:dyDescent="0.25">
      <c r="A151" s="36" t="s">
        <v>202</v>
      </c>
      <c r="B151" s="37" t="str">
        <f>'дод 3'!A90</f>
        <v>3160</v>
      </c>
      <c r="C151" s="37">
        <f>'дод 3'!B90</f>
        <v>1010</v>
      </c>
      <c r="D151" s="18" t="str">
        <f>'дод 3'!C90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1" s="54">
        <v>1884220</v>
      </c>
      <c r="F151" s="54"/>
      <c r="G151" s="54"/>
      <c r="H151" s="54">
        <v>1142271.99</v>
      </c>
      <c r="I151" s="54"/>
      <c r="J151" s="54"/>
      <c r="K151" s="157">
        <f t="shared" si="81"/>
        <v>60.623068962223094</v>
      </c>
      <c r="L151" s="54">
        <v>0</v>
      </c>
      <c r="M151" s="54"/>
      <c r="N151" s="54"/>
      <c r="O151" s="54"/>
      <c r="P151" s="54"/>
      <c r="Q151" s="54"/>
      <c r="R151" s="150"/>
      <c r="S151" s="150"/>
      <c r="T151" s="150"/>
      <c r="U151" s="150"/>
      <c r="V151" s="150"/>
      <c r="W151" s="150"/>
      <c r="X151" s="155"/>
      <c r="Y151" s="150">
        <f t="shared" si="82"/>
        <v>1142271.99</v>
      </c>
      <c r="Z151" s="173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20"/>
      <c r="JL151" s="20"/>
      <c r="JM151" s="20"/>
      <c r="JN151" s="20"/>
      <c r="JO151" s="20"/>
      <c r="JP151" s="20"/>
      <c r="JQ151" s="20"/>
      <c r="JR151" s="20"/>
      <c r="JS151" s="20"/>
      <c r="JT151" s="20"/>
      <c r="JU151" s="20"/>
      <c r="JV151" s="20"/>
      <c r="JW151" s="20"/>
      <c r="JX151" s="20"/>
      <c r="JY151" s="20"/>
      <c r="JZ151" s="20"/>
      <c r="KA151" s="20"/>
      <c r="KB151" s="20"/>
      <c r="KC151" s="20"/>
      <c r="KD151" s="20"/>
      <c r="KE151" s="20"/>
      <c r="KF151" s="20"/>
      <c r="KG151" s="20"/>
      <c r="KH151" s="20"/>
      <c r="KI151" s="20"/>
      <c r="KJ151" s="20"/>
      <c r="KK151" s="20"/>
      <c r="KL151" s="20"/>
      <c r="KM151" s="20"/>
      <c r="KN151" s="20"/>
      <c r="KO151" s="20"/>
      <c r="KP151" s="20"/>
      <c r="KQ151" s="20"/>
      <c r="KR151" s="20"/>
      <c r="KS151" s="20"/>
      <c r="KT151" s="20"/>
      <c r="KU151" s="20"/>
      <c r="KV151" s="20"/>
      <c r="KW151" s="20"/>
      <c r="KX151" s="20"/>
      <c r="KY151" s="20"/>
      <c r="KZ151" s="20"/>
      <c r="LA151" s="20"/>
      <c r="LB151" s="20"/>
      <c r="LC151" s="20"/>
      <c r="LD151" s="20"/>
      <c r="LE151" s="20"/>
      <c r="LF151" s="20"/>
      <c r="LG151" s="20"/>
      <c r="LH151" s="20"/>
      <c r="LI151" s="20"/>
      <c r="LJ151" s="20"/>
      <c r="LK151" s="20"/>
      <c r="LL151" s="20"/>
      <c r="LM151" s="20"/>
      <c r="LN151" s="20"/>
      <c r="LO151" s="20"/>
      <c r="LP151" s="20"/>
      <c r="LQ151" s="20"/>
      <c r="LR151" s="20"/>
      <c r="LS151" s="20"/>
      <c r="LT151" s="20"/>
      <c r="LU151" s="20"/>
      <c r="LV151" s="20"/>
      <c r="LW151" s="20"/>
      <c r="LX151" s="20"/>
      <c r="LY151" s="20"/>
      <c r="LZ151" s="20"/>
      <c r="MA151" s="20"/>
      <c r="MB151" s="20"/>
      <c r="MC151" s="20"/>
      <c r="MD151" s="20"/>
      <c r="ME151" s="20"/>
      <c r="MF151" s="20"/>
      <c r="MG151" s="20"/>
      <c r="MH151" s="20"/>
      <c r="MI151" s="20"/>
      <c r="MJ151" s="20"/>
      <c r="MK151" s="20"/>
      <c r="ML151" s="20"/>
      <c r="MM151" s="20"/>
      <c r="MN151" s="20"/>
      <c r="MO151" s="20"/>
      <c r="MP151" s="20"/>
      <c r="MQ151" s="20"/>
      <c r="MR151" s="20"/>
      <c r="MS151" s="20"/>
      <c r="MT151" s="20"/>
      <c r="MU151" s="20"/>
      <c r="MV151" s="20"/>
      <c r="MW151" s="20"/>
      <c r="MX151" s="20"/>
      <c r="MY151" s="20"/>
      <c r="MZ151" s="20"/>
      <c r="NA151" s="20"/>
      <c r="NB151" s="20"/>
      <c r="NC151" s="20"/>
      <c r="ND151" s="20"/>
      <c r="NE151" s="20"/>
      <c r="NF151" s="20"/>
      <c r="NG151" s="20"/>
      <c r="NH151" s="20"/>
      <c r="NI151" s="20"/>
      <c r="NJ151" s="20"/>
      <c r="NK151" s="20"/>
      <c r="NL151" s="20"/>
      <c r="NM151" s="20"/>
      <c r="NN151" s="20"/>
      <c r="NO151" s="20"/>
      <c r="NP151" s="20"/>
      <c r="NQ151" s="20"/>
      <c r="NR151" s="20"/>
      <c r="NS151" s="20"/>
      <c r="NT151" s="20"/>
      <c r="NU151" s="20"/>
      <c r="NV151" s="20"/>
      <c r="NW151" s="20"/>
      <c r="NX151" s="20"/>
      <c r="NY151" s="20"/>
      <c r="NZ151" s="20"/>
      <c r="OA151" s="20"/>
      <c r="OB151" s="20"/>
      <c r="OC151" s="20"/>
      <c r="OD151" s="20"/>
      <c r="OE151" s="20"/>
      <c r="OF151" s="20"/>
      <c r="OG151" s="20"/>
      <c r="OH151" s="20"/>
      <c r="OI151" s="20"/>
      <c r="OJ151" s="20"/>
      <c r="OK151" s="20"/>
      <c r="OL151" s="20"/>
      <c r="OM151" s="20"/>
      <c r="ON151" s="20"/>
      <c r="OO151" s="20"/>
      <c r="OP151" s="20"/>
      <c r="OQ151" s="20"/>
      <c r="OR151" s="20"/>
      <c r="OS151" s="20"/>
      <c r="OT151" s="20"/>
      <c r="OU151" s="20"/>
      <c r="OV151" s="20"/>
      <c r="OW151" s="20"/>
      <c r="OX151" s="20"/>
      <c r="OY151" s="20"/>
      <c r="OZ151" s="20"/>
      <c r="PA151" s="20"/>
      <c r="PB151" s="20"/>
      <c r="PC151" s="20"/>
      <c r="PD151" s="20"/>
      <c r="PE151" s="20"/>
      <c r="PF151" s="20"/>
      <c r="PG151" s="20"/>
      <c r="PH151" s="20"/>
      <c r="PI151" s="20"/>
      <c r="PJ151" s="20"/>
      <c r="PK151" s="20"/>
      <c r="PL151" s="20"/>
      <c r="PM151" s="20"/>
      <c r="PN151" s="20"/>
      <c r="PO151" s="20"/>
      <c r="PP151" s="20"/>
      <c r="PQ151" s="20"/>
      <c r="PR151" s="20"/>
      <c r="PS151" s="20"/>
      <c r="PT151" s="20"/>
      <c r="PU151" s="20"/>
      <c r="PV151" s="20"/>
      <c r="PW151" s="20"/>
      <c r="PX151" s="20"/>
      <c r="PY151" s="20"/>
      <c r="PZ151" s="20"/>
      <c r="QA151" s="20"/>
      <c r="QB151" s="20"/>
      <c r="QC151" s="20"/>
      <c r="QD151" s="20"/>
      <c r="QE151" s="20"/>
      <c r="QF151" s="20"/>
      <c r="QG151" s="20"/>
      <c r="QH151" s="20"/>
      <c r="QI151" s="20"/>
      <c r="QJ151" s="20"/>
      <c r="QK151" s="20"/>
      <c r="QL151" s="20"/>
      <c r="QM151" s="20"/>
      <c r="QN151" s="20"/>
      <c r="QO151" s="20"/>
      <c r="QP151" s="20"/>
      <c r="QQ151" s="20"/>
      <c r="QR151" s="20"/>
      <c r="QS151" s="20"/>
      <c r="QT151" s="20"/>
      <c r="QU151" s="20"/>
      <c r="QV151" s="20"/>
      <c r="QW151" s="20"/>
      <c r="QX151" s="20"/>
      <c r="QY151" s="20"/>
      <c r="QZ151" s="20"/>
      <c r="RA151" s="20"/>
      <c r="RB151" s="20"/>
      <c r="RC151" s="20"/>
      <c r="RD151" s="20"/>
      <c r="RE151" s="20"/>
      <c r="RF151" s="20"/>
      <c r="RG151" s="20"/>
      <c r="RH151" s="20"/>
      <c r="RI151" s="20"/>
      <c r="RJ151" s="20"/>
      <c r="RK151" s="20"/>
      <c r="RL151" s="20"/>
      <c r="RM151" s="20"/>
      <c r="RN151" s="20"/>
      <c r="RO151" s="20"/>
      <c r="RP151" s="20"/>
      <c r="RQ151" s="20"/>
      <c r="RR151" s="20"/>
      <c r="RS151" s="20"/>
      <c r="RT151" s="20"/>
      <c r="RU151" s="20"/>
      <c r="RV151" s="20"/>
      <c r="RW151" s="20"/>
      <c r="RX151" s="20"/>
      <c r="RY151" s="20"/>
      <c r="RZ151" s="20"/>
      <c r="SA151" s="20"/>
      <c r="SB151" s="20"/>
      <c r="SC151" s="20"/>
      <c r="SD151" s="20"/>
      <c r="SE151" s="20"/>
      <c r="SF151" s="20"/>
      <c r="SG151" s="20"/>
      <c r="SH151" s="20"/>
      <c r="SI151" s="20"/>
      <c r="SJ151" s="20"/>
      <c r="SK151" s="20"/>
      <c r="SL151" s="20"/>
      <c r="SM151" s="20"/>
      <c r="SN151" s="20"/>
      <c r="SO151" s="20"/>
      <c r="SP151" s="20"/>
      <c r="SQ151" s="20"/>
      <c r="SR151" s="20"/>
      <c r="SS151" s="20"/>
      <c r="ST151" s="20"/>
      <c r="SU151" s="20"/>
      <c r="SV151" s="20"/>
      <c r="SW151" s="20"/>
      <c r="SX151" s="20"/>
      <c r="SY151" s="20"/>
      <c r="SZ151" s="20"/>
      <c r="TA151" s="20"/>
      <c r="TB151" s="20"/>
      <c r="TC151" s="20"/>
      <c r="TD151" s="20"/>
      <c r="TE151" s="20"/>
      <c r="TF151" s="20"/>
      <c r="TG151" s="20"/>
      <c r="TH151" s="20"/>
      <c r="TI151" s="20"/>
      <c r="TJ151" s="20"/>
    </row>
    <row r="152" spans="1:530" s="17" customFormat="1" ht="60" x14ac:dyDescent="0.25">
      <c r="A152" s="36" t="s">
        <v>387</v>
      </c>
      <c r="B152" s="37" t="str">
        <f>'дод 3'!A91</f>
        <v>3171</v>
      </c>
      <c r="C152" s="37">
        <f>'дод 3'!B91</f>
        <v>1010</v>
      </c>
      <c r="D152" s="18" t="str">
        <f>'дод 3'!C91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2" s="54">
        <v>228095</v>
      </c>
      <c r="F152" s="54"/>
      <c r="G152" s="54"/>
      <c r="H152" s="54">
        <v>168991.61</v>
      </c>
      <c r="I152" s="54"/>
      <c r="J152" s="54"/>
      <c r="K152" s="157">
        <f t="shared" si="81"/>
        <v>74.088257085863347</v>
      </c>
      <c r="L152" s="54">
        <v>0</v>
      </c>
      <c r="M152" s="54"/>
      <c r="N152" s="54"/>
      <c r="O152" s="54"/>
      <c r="P152" s="54"/>
      <c r="Q152" s="54"/>
      <c r="R152" s="150"/>
      <c r="S152" s="150"/>
      <c r="T152" s="150"/>
      <c r="U152" s="150"/>
      <c r="V152" s="150"/>
      <c r="W152" s="150"/>
      <c r="X152" s="155"/>
      <c r="Y152" s="150">
        <f t="shared" si="82"/>
        <v>168991.61</v>
      </c>
      <c r="Z152" s="173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20"/>
      <c r="JL152" s="20"/>
      <c r="JM152" s="20"/>
      <c r="JN152" s="20"/>
      <c r="JO152" s="20"/>
      <c r="JP152" s="20"/>
      <c r="JQ152" s="20"/>
      <c r="JR152" s="20"/>
      <c r="JS152" s="20"/>
      <c r="JT152" s="20"/>
      <c r="JU152" s="20"/>
      <c r="JV152" s="20"/>
      <c r="JW152" s="20"/>
      <c r="JX152" s="20"/>
      <c r="JY152" s="20"/>
      <c r="JZ152" s="20"/>
      <c r="KA152" s="20"/>
      <c r="KB152" s="20"/>
      <c r="KC152" s="20"/>
      <c r="KD152" s="20"/>
      <c r="KE152" s="20"/>
      <c r="KF152" s="20"/>
      <c r="KG152" s="20"/>
      <c r="KH152" s="20"/>
      <c r="KI152" s="20"/>
      <c r="KJ152" s="20"/>
      <c r="KK152" s="20"/>
      <c r="KL152" s="20"/>
      <c r="KM152" s="20"/>
      <c r="KN152" s="20"/>
      <c r="KO152" s="20"/>
      <c r="KP152" s="20"/>
      <c r="KQ152" s="20"/>
      <c r="KR152" s="20"/>
      <c r="KS152" s="20"/>
      <c r="KT152" s="20"/>
      <c r="KU152" s="20"/>
      <c r="KV152" s="20"/>
      <c r="KW152" s="20"/>
      <c r="KX152" s="20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20"/>
      <c r="MJ152" s="20"/>
      <c r="MK152" s="20"/>
      <c r="ML152" s="20"/>
      <c r="MM152" s="20"/>
      <c r="MN152" s="20"/>
      <c r="MO152" s="20"/>
      <c r="MP152" s="20"/>
      <c r="MQ152" s="20"/>
      <c r="MR152" s="20"/>
      <c r="MS152" s="20"/>
      <c r="MT152" s="20"/>
      <c r="MU152" s="20"/>
      <c r="MV152" s="20"/>
      <c r="MW152" s="20"/>
      <c r="MX152" s="20"/>
      <c r="MY152" s="20"/>
      <c r="MZ152" s="20"/>
      <c r="NA152" s="20"/>
      <c r="NB152" s="20"/>
      <c r="NC152" s="20"/>
      <c r="ND152" s="20"/>
      <c r="NE152" s="20"/>
      <c r="NF152" s="20"/>
      <c r="NG152" s="20"/>
      <c r="NH152" s="20"/>
      <c r="NI152" s="20"/>
      <c r="NJ152" s="20"/>
      <c r="NK152" s="20"/>
      <c r="NL152" s="20"/>
      <c r="NM152" s="20"/>
      <c r="NN152" s="20"/>
      <c r="NO152" s="20"/>
      <c r="NP152" s="20"/>
      <c r="NQ152" s="20"/>
      <c r="NR152" s="20"/>
      <c r="NS152" s="20"/>
      <c r="NT152" s="20"/>
      <c r="NU152" s="20"/>
      <c r="NV152" s="20"/>
      <c r="NW152" s="20"/>
      <c r="NX152" s="20"/>
      <c r="NY152" s="20"/>
      <c r="NZ152" s="20"/>
      <c r="OA152" s="20"/>
      <c r="OB152" s="20"/>
      <c r="OC152" s="20"/>
      <c r="OD152" s="20"/>
      <c r="OE152" s="20"/>
      <c r="OF152" s="20"/>
      <c r="OG152" s="20"/>
      <c r="OH152" s="20"/>
      <c r="OI152" s="20"/>
      <c r="OJ152" s="20"/>
      <c r="OK152" s="20"/>
      <c r="OL152" s="20"/>
      <c r="OM152" s="20"/>
      <c r="ON152" s="20"/>
      <c r="OO152" s="20"/>
      <c r="OP152" s="20"/>
      <c r="OQ152" s="20"/>
      <c r="OR152" s="20"/>
      <c r="OS152" s="20"/>
      <c r="OT152" s="20"/>
      <c r="OU152" s="20"/>
      <c r="OV152" s="20"/>
      <c r="OW152" s="20"/>
      <c r="OX152" s="20"/>
      <c r="OY152" s="20"/>
      <c r="OZ152" s="20"/>
      <c r="PA152" s="20"/>
      <c r="PB152" s="20"/>
      <c r="PC152" s="20"/>
      <c r="PD152" s="20"/>
      <c r="PE152" s="20"/>
      <c r="PF152" s="20"/>
      <c r="PG152" s="20"/>
      <c r="PH152" s="20"/>
      <c r="PI152" s="20"/>
      <c r="PJ152" s="20"/>
      <c r="PK152" s="20"/>
      <c r="PL152" s="20"/>
      <c r="PM152" s="20"/>
      <c r="PN152" s="20"/>
      <c r="PO152" s="20"/>
      <c r="PP152" s="20"/>
      <c r="PQ152" s="20"/>
      <c r="PR152" s="20"/>
      <c r="PS152" s="20"/>
      <c r="PT152" s="20"/>
      <c r="PU152" s="20"/>
      <c r="PV152" s="20"/>
      <c r="PW152" s="20"/>
      <c r="PX152" s="20"/>
      <c r="PY152" s="20"/>
      <c r="PZ152" s="20"/>
      <c r="QA152" s="20"/>
      <c r="QB152" s="20"/>
      <c r="QC152" s="20"/>
      <c r="QD152" s="20"/>
      <c r="QE152" s="20"/>
      <c r="QF152" s="20"/>
      <c r="QG152" s="20"/>
      <c r="QH152" s="20"/>
      <c r="QI152" s="20"/>
      <c r="QJ152" s="20"/>
      <c r="QK152" s="20"/>
      <c r="QL152" s="20"/>
      <c r="QM152" s="20"/>
      <c r="QN152" s="20"/>
      <c r="QO152" s="20"/>
      <c r="QP152" s="20"/>
      <c r="QQ152" s="20"/>
      <c r="QR152" s="20"/>
      <c r="QS152" s="20"/>
      <c r="QT152" s="20"/>
      <c r="QU152" s="20"/>
      <c r="QV152" s="20"/>
      <c r="QW152" s="20"/>
      <c r="QX152" s="20"/>
      <c r="QY152" s="20"/>
      <c r="QZ152" s="20"/>
      <c r="RA152" s="20"/>
      <c r="RB152" s="20"/>
      <c r="RC152" s="20"/>
      <c r="RD152" s="20"/>
      <c r="RE152" s="20"/>
      <c r="RF152" s="20"/>
      <c r="RG152" s="20"/>
      <c r="RH152" s="20"/>
      <c r="RI152" s="20"/>
      <c r="RJ152" s="20"/>
      <c r="RK152" s="20"/>
      <c r="RL152" s="20"/>
      <c r="RM152" s="20"/>
      <c r="RN152" s="20"/>
      <c r="RO152" s="20"/>
      <c r="RP152" s="20"/>
      <c r="RQ152" s="20"/>
      <c r="RR152" s="20"/>
      <c r="RS152" s="20"/>
      <c r="RT152" s="20"/>
      <c r="RU152" s="20"/>
      <c r="RV152" s="20"/>
      <c r="RW152" s="20"/>
      <c r="RX152" s="20"/>
      <c r="RY152" s="20"/>
      <c r="RZ152" s="20"/>
      <c r="SA152" s="20"/>
      <c r="SB152" s="20"/>
      <c r="SC152" s="20"/>
      <c r="SD152" s="20"/>
      <c r="SE152" s="20"/>
      <c r="SF152" s="20"/>
      <c r="SG152" s="20"/>
      <c r="SH152" s="20"/>
      <c r="SI152" s="20"/>
      <c r="SJ152" s="20"/>
      <c r="SK152" s="20"/>
      <c r="SL152" s="20"/>
      <c r="SM152" s="20"/>
      <c r="SN152" s="20"/>
      <c r="SO152" s="20"/>
      <c r="SP152" s="20"/>
      <c r="SQ152" s="20"/>
      <c r="SR152" s="20"/>
      <c r="SS152" s="20"/>
      <c r="ST152" s="20"/>
      <c r="SU152" s="20"/>
      <c r="SV152" s="20"/>
      <c r="SW152" s="20"/>
      <c r="SX152" s="20"/>
      <c r="SY152" s="20"/>
      <c r="SZ152" s="20"/>
      <c r="TA152" s="20"/>
      <c r="TB152" s="20"/>
      <c r="TC152" s="20"/>
      <c r="TD152" s="20"/>
      <c r="TE152" s="20"/>
      <c r="TF152" s="20"/>
      <c r="TG152" s="20"/>
      <c r="TH152" s="20"/>
      <c r="TI152" s="20"/>
      <c r="TJ152" s="20"/>
    </row>
    <row r="153" spans="1:530" s="21" customFormat="1" x14ac:dyDescent="0.25">
      <c r="A153" s="110"/>
      <c r="B153" s="111"/>
      <c r="C153" s="111"/>
      <c r="D153" s="113" t="s">
        <v>438</v>
      </c>
      <c r="E153" s="109">
        <v>228095</v>
      </c>
      <c r="F153" s="109"/>
      <c r="G153" s="109"/>
      <c r="H153" s="109">
        <v>168991.61</v>
      </c>
      <c r="I153" s="109"/>
      <c r="J153" s="109"/>
      <c r="K153" s="157">
        <f t="shared" si="81"/>
        <v>74.088257085863347</v>
      </c>
      <c r="L153" s="109">
        <v>0</v>
      </c>
      <c r="M153" s="109"/>
      <c r="N153" s="109"/>
      <c r="O153" s="109"/>
      <c r="P153" s="109"/>
      <c r="Q153" s="109"/>
      <c r="R153" s="151"/>
      <c r="S153" s="151"/>
      <c r="T153" s="151"/>
      <c r="U153" s="151"/>
      <c r="V153" s="151"/>
      <c r="W153" s="151"/>
      <c r="X153" s="155"/>
      <c r="Y153" s="150">
        <f t="shared" si="82"/>
        <v>168991.61</v>
      </c>
      <c r="Z153" s="173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  <c r="JG153" s="29"/>
      <c r="JH153" s="29"/>
      <c r="JI153" s="29"/>
      <c r="JJ153" s="29"/>
      <c r="JK153" s="29"/>
      <c r="JL153" s="29"/>
      <c r="JM153" s="29"/>
      <c r="JN153" s="29"/>
      <c r="JO153" s="29"/>
      <c r="JP153" s="29"/>
      <c r="JQ153" s="29"/>
      <c r="JR153" s="29"/>
      <c r="JS153" s="29"/>
      <c r="JT153" s="29"/>
      <c r="JU153" s="29"/>
      <c r="JV153" s="29"/>
      <c r="JW153" s="29"/>
      <c r="JX153" s="29"/>
      <c r="JY153" s="29"/>
      <c r="JZ153" s="29"/>
      <c r="KA153" s="29"/>
      <c r="KB153" s="29"/>
      <c r="KC153" s="29"/>
      <c r="KD153" s="29"/>
      <c r="KE153" s="29"/>
      <c r="KF153" s="29"/>
      <c r="KG153" s="29"/>
      <c r="KH153" s="29"/>
      <c r="KI153" s="29"/>
      <c r="KJ153" s="29"/>
      <c r="KK153" s="29"/>
      <c r="KL153" s="29"/>
      <c r="KM153" s="29"/>
      <c r="KN153" s="29"/>
      <c r="KO153" s="29"/>
      <c r="KP153" s="29"/>
      <c r="KQ153" s="29"/>
      <c r="KR153" s="29"/>
      <c r="KS153" s="29"/>
      <c r="KT153" s="29"/>
      <c r="KU153" s="29"/>
      <c r="KV153" s="29"/>
      <c r="KW153" s="29"/>
      <c r="KX153" s="29"/>
      <c r="KY153" s="29"/>
      <c r="KZ153" s="29"/>
      <c r="LA153" s="29"/>
      <c r="LB153" s="29"/>
      <c r="LC153" s="29"/>
      <c r="LD153" s="29"/>
      <c r="LE153" s="29"/>
      <c r="LF153" s="29"/>
      <c r="LG153" s="29"/>
      <c r="LH153" s="29"/>
      <c r="LI153" s="29"/>
      <c r="LJ153" s="29"/>
      <c r="LK153" s="29"/>
      <c r="LL153" s="29"/>
      <c r="LM153" s="29"/>
      <c r="LN153" s="29"/>
      <c r="LO153" s="29"/>
      <c r="LP153" s="29"/>
      <c r="LQ153" s="29"/>
      <c r="LR153" s="29"/>
      <c r="LS153" s="29"/>
      <c r="LT153" s="29"/>
      <c r="LU153" s="29"/>
      <c r="LV153" s="29"/>
      <c r="LW153" s="29"/>
      <c r="LX153" s="29"/>
      <c r="LY153" s="29"/>
      <c r="LZ153" s="29"/>
      <c r="MA153" s="29"/>
      <c r="MB153" s="29"/>
      <c r="MC153" s="29"/>
      <c r="MD153" s="29"/>
      <c r="ME153" s="29"/>
      <c r="MF153" s="29"/>
      <c r="MG153" s="29"/>
      <c r="MH153" s="29"/>
      <c r="MI153" s="29"/>
      <c r="MJ153" s="29"/>
      <c r="MK153" s="29"/>
      <c r="ML153" s="29"/>
      <c r="MM153" s="29"/>
      <c r="MN153" s="29"/>
      <c r="MO153" s="29"/>
      <c r="MP153" s="29"/>
      <c r="MQ153" s="29"/>
      <c r="MR153" s="29"/>
      <c r="MS153" s="29"/>
      <c r="MT153" s="29"/>
      <c r="MU153" s="29"/>
      <c r="MV153" s="29"/>
      <c r="MW153" s="29"/>
      <c r="MX153" s="29"/>
      <c r="MY153" s="29"/>
      <c r="MZ153" s="29"/>
      <c r="NA153" s="29"/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V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9"/>
      <c r="QU153" s="29"/>
      <c r="QV153" s="29"/>
      <c r="QW153" s="29"/>
      <c r="QX153" s="29"/>
      <c r="QY153" s="29"/>
      <c r="QZ153" s="29"/>
      <c r="RA153" s="29"/>
      <c r="RB153" s="29"/>
      <c r="RC153" s="29"/>
      <c r="RD153" s="29"/>
      <c r="RE153" s="29"/>
      <c r="RF153" s="29"/>
      <c r="RG153" s="29"/>
      <c r="RH153" s="29"/>
      <c r="RI153" s="29"/>
      <c r="RJ153" s="29"/>
      <c r="RK153" s="29"/>
      <c r="RL153" s="29"/>
      <c r="RM153" s="29"/>
      <c r="RN153" s="29"/>
      <c r="RO153" s="29"/>
      <c r="RP153" s="29"/>
      <c r="RQ153" s="29"/>
      <c r="RR153" s="29"/>
      <c r="RS153" s="29"/>
      <c r="RT153" s="29"/>
      <c r="RU153" s="29"/>
      <c r="RV153" s="29"/>
      <c r="RW153" s="29"/>
      <c r="RX153" s="29"/>
      <c r="RY153" s="29"/>
      <c r="RZ153" s="29"/>
      <c r="SA153" s="29"/>
      <c r="SB153" s="29"/>
      <c r="SC153" s="29"/>
      <c r="SD153" s="29"/>
      <c r="SE153" s="29"/>
      <c r="SF153" s="29"/>
      <c r="SG153" s="29"/>
      <c r="SH153" s="29"/>
      <c r="SI153" s="29"/>
      <c r="SJ153" s="29"/>
      <c r="SK153" s="29"/>
      <c r="SL153" s="29"/>
      <c r="SM153" s="29"/>
      <c r="SN153" s="29"/>
      <c r="SO153" s="29"/>
      <c r="SP153" s="29"/>
      <c r="SQ153" s="29"/>
      <c r="SR153" s="29"/>
      <c r="SS153" s="29"/>
      <c r="ST153" s="29"/>
      <c r="SU153" s="29"/>
      <c r="SV153" s="29"/>
      <c r="SW153" s="29"/>
      <c r="SX153" s="29"/>
      <c r="SY153" s="29"/>
      <c r="SZ153" s="29"/>
      <c r="TA153" s="29"/>
      <c r="TB153" s="29"/>
      <c r="TC153" s="29"/>
      <c r="TD153" s="29"/>
      <c r="TE153" s="29"/>
      <c r="TF153" s="29"/>
      <c r="TG153" s="29"/>
      <c r="TH153" s="29"/>
      <c r="TI153" s="29"/>
      <c r="TJ153" s="29"/>
    </row>
    <row r="154" spans="1:530" s="17" customFormat="1" ht="28.5" customHeight="1" x14ac:dyDescent="0.25">
      <c r="A154" s="36" t="s">
        <v>388</v>
      </c>
      <c r="B154" s="37" t="str">
        <f>'дод 3'!A93</f>
        <v>3172</v>
      </c>
      <c r="C154" s="37">
        <f>'дод 3'!B93</f>
        <v>1010</v>
      </c>
      <c r="D154" s="18" t="str">
        <f>'дод 3'!C93</f>
        <v>Встановлення телефонів особам з інвалідністю I і II груп, у т.ч. за рахунок:</v>
      </c>
      <c r="E154" s="54">
        <v>90</v>
      </c>
      <c r="F154" s="54"/>
      <c r="G154" s="54"/>
      <c r="H154" s="54"/>
      <c r="I154" s="54"/>
      <c r="J154" s="54"/>
      <c r="K154" s="157">
        <f t="shared" si="81"/>
        <v>0</v>
      </c>
      <c r="L154" s="54">
        <v>0</v>
      </c>
      <c r="M154" s="54"/>
      <c r="N154" s="54"/>
      <c r="O154" s="54"/>
      <c r="P154" s="54"/>
      <c r="Q154" s="54"/>
      <c r="R154" s="150"/>
      <c r="S154" s="150"/>
      <c r="T154" s="150"/>
      <c r="U154" s="150"/>
      <c r="V154" s="150"/>
      <c r="W154" s="150"/>
      <c r="X154" s="155"/>
      <c r="Y154" s="150">
        <f t="shared" si="82"/>
        <v>0</v>
      </c>
      <c r="Z154" s="173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  <c r="IW154" s="20"/>
      <c r="IX154" s="20"/>
      <c r="IY154" s="20"/>
      <c r="IZ154" s="20"/>
      <c r="JA154" s="20"/>
      <c r="JB154" s="20"/>
      <c r="JC154" s="20"/>
      <c r="JD154" s="20"/>
      <c r="JE154" s="20"/>
      <c r="JF154" s="20"/>
      <c r="JG154" s="20"/>
      <c r="JH154" s="20"/>
      <c r="JI154" s="20"/>
      <c r="JJ154" s="20"/>
      <c r="JK154" s="20"/>
      <c r="JL154" s="20"/>
      <c r="JM154" s="20"/>
      <c r="JN154" s="20"/>
      <c r="JO154" s="20"/>
      <c r="JP154" s="20"/>
      <c r="JQ154" s="20"/>
      <c r="JR154" s="20"/>
      <c r="JS154" s="20"/>
      <c r="JT154" s="20"/>
      <c r="JU154" s="20"/>
      <c r="JV154" s="20"/>
      <c r="JW154" s="20"/>
      <c r="JX154" s="20"/>
      <c r="JY154" s="20"/>
      <c r="JZ154" s="20"/>
      <c r="KA154" s="20"/>
      <c r="KB154" s="20"/>
      <c r="KC154" s="20"/>
      <c r="KD154" s="20"/>
      <c r="KE154" s="20"/>
      <c r="KF154" s="20"/>
      <c r="KG154" s="20"/>
      <c r="KH154" s="20"/>
      <c r="KI154" s="20"/>
      <c r="KJ154" s="20"/>
      <c r="KK154" s="20"/>
      <c r="KL154" s="20"/>
      <c r="KM154" s="20"/>
      <c r="KN154" s="20"/>
      <c r="KO154" s="20"/>
      <c r="KP154" s="20"/>
      <c r="KQ154" s="20"/>
      <c r="KR154" s="20"/>
      <c r="KS154" s="20"/>
      <c r="KT154" s="20"/>
      <c r="KU154" s="20"/>
      <c r="KV154" s="20"/>
      <c r="KW154" s="20"/>
      <c r="KX154" s="20"/>
      <c r="KY154" s="20"/>
      <c r="KZ154" s="20"/>
      <c r="LA154" s="20"/>
      <c r="LB154" s="20"/>
      <c r="LC154" s="20"/>
      <c r="LD154" s="20"/>
      <c r="LE154" s="20"/>
      <c r="LF154" s="20"/>
      <c r="LG154" s="20"/>
      <c r="LH154" s="20"/>
      <c r="LI154" s="20"/>
      <c r="LJ154" s="20"/>
      <c r="LK154" s="20"/>
      <c r="LL154" s="20"/>
      <c r="LM154" s="20"/>
      <c r="LN154" s="20"/>
      <c r="LO154" s="20"/>
      <c r="LP154" s="20"/>
      <c r="LQ154" s="20"/>
      <c r="LR154" s="20"/>
      <c r="LS154" s="20"/>
      <c r="LT154" s="20"/>
      <c r="LU154" s="20"/>
      <c r="LV154" s="20"/>
      <c r="LW154" s="20"/>
      <c r="LX154" s="20"/>
      <c r="LY154" s="20"/>
      <c r="LZ154" s="20"/>
      <c r="MA154" s="20"/>
      <c r="MB154" s="20"/>
      <c r="MC154" s="20"/>
      <c r="MD154" s="20"/>
      <c r="ME154" s="20"/>
      <c r="MF154" s="20"/>
      <c r="MG154" s="20"/>
      <c r="MH154" s="20"/>
      <c r="MI154" s="20"/>
      <c r="MJ154" s="20"/>
      <c r="MK154" s="20"/>
      <c r="ML154" s="20"/>
      <c r="MM154" s="20"/>
      <c r="MN154" s="20"/>
      <c r="MO154" s="20"/>
      <c r="MP154" s="20"/>
      <c r="MQ154" s="20"/>
      <c r="MR154" s="20"/>
      <c r="MS154" s="20"/>
      <c r="MT154" s="20"/>
      <c r="MU154" s="20"/>
      <c r="MV154" s="20"/>
      <c r="MW154" s="20"/>
      <c r="MX154" s="20"/>
      <c r="MY154" s="20"/>
      <c r="MZ154" s="20"/>
      <c r="NA154" s="20"/>
      <c r="NB154" s="20"/>
      <c r="NC154" s="20"/>
      <c r="ND154" s="20"/>
      <c r="NE154" s="20"/>
      <c r="NF154" s="20"/>
      <c r="NG154" s="20"/>
      <c r="NH154" s="20"/>
      <c r="NI154" s="20"/>
      <c r="NJ154" s="20"/>
      <c r="NK154" s="20"/>
      <c r="NL154" s="20"/>
      <c r="NM154" s="20"/>
      <c r="NN154" s="20"/>
      <c r="NO154" s="20"/>
      <c r="NP154" s="20"/>
      <c r="NQ154" s="20"/>
      <c r="NR154" s="20"/>
      <c r="NS154" s="20"/>
      <c r="NT154" s="20"/>
      <c r="NU154" s="20"/>
      <c r="NV154" s="20"/>
      <c r="NW154" s="20"/>
      <c r="NX154" s="20"/>
      <c r="NY154" s="20"/>
      <c r="NZ154" s="20"/>
      <c r="OA154" s="20"/>
      <c r="OB154" s="20"/>
      <c r="OC154" s="20"/>
      <c r="OD154" s="20"/>
      <c r="OE154" s="20"/>
      <c r="OF154" s="20"/>
      <c r="OG154" s="20"/>
      <c r="OH154" s="20"/>
      <c r="OI154" s="20"/>
      <c r="OJ154" s="20"/>
      <c r="OK154" s="20"/>
      <c r="OL154" s="20"/>
      <c r="OM154" s="20"/>
      <c r="ON154" s="20"/>
      <c r="OO154" s="20"/>
      <c r="OP154" s="20"/>
      <c r="OQ154" s="20"/>
      <c r="OR154" s="20"/>
      <c r="OS154" s="20"/>
      <c r="OT154" s="20"/>
      <c r="OU154" s="20"/>
      <c r="OV154" s="20"/>
      <c r="OW154" s="20"/>
      <c r="OX154" s="20"/>
      <c r="OY154" s="20"/>
      <c r="OZ154" s="20"/>
      <c r="PA154" s="20"/>
      <c r="PB154" s="20"/>
      <c r="PC154" s="20"/>
      <c r="PD154" s="20"/>
      <c r="PE154" s="20"/>
      <c r="PF154" s="20"/>
      <c r="PG154" s="20"/>
      <c r="PH154" s="20"/>
      <c r="PI154" s="20"/>
      <c r="PJ154" s="20"/>
      <c r="PK154" s="20"/>
      <c r="PL154" s="20"/>
      <c r="PM154" s="20"/>
      <c r="PN154" s="20"/>
      <c r="PO154" s="20"/>
      <c r="PP154" s="20"/>
      <c r="PQ154" s="20"/>
      <c r="PR154" s="20"/>
      <c r="PS154" s="20"/>
      <c r="PT154" s="20"/>
      <c r="PU154" s="20"/>
      <c r="PV154" s="20"/>
      <c r="PW154" s="20"/>
      <c r="PX154" s="20"/>
      <c r="PY154" s="20"/>
      <c r="PZ154" s="20"/>
      <c r="QA154" s="20"/>
      <c r="QB154" s="20"/>
      <c r="QC154" s="20"/>
      <c r="QD154" s="20"/>
      <c r="QE154" s="20"/>
      <c r="QF154" s="20"/>
      <c r="QG154" s="20"/>
      <c r="QH154" s="20"/>
      <c r="QI154" s="20"/>
      <c r="QJ154" s="20"/>
      <c r="QK154" s="20"/>
      <c r="QL154" s="20"/>
      <c r="QM154" s="20"/>
      <c r="QN154" s="20"/>
      <c r="QO154" s="20"/>
      <c r="QP154" s="20"/>
      <c r="QQ154" s="20"/>
      <c r="QR154" s="20"/>
      <c r="QS154" s="20"/>
      <c r="QT154" s="20"/>
      <c r="QU154" s="20"/>
      <c r="QV154" s="20"/>
      <c r="QW154" s="20"/>
      <c r="QX154" s="20"/>
      <c r="QY154" s="20"/>
      <c r="QZ154" s="20"/>
      <c r="RA154" s="20"/>
      <c r="RB154" s="20"/>
      <c r="RC154" s="20"/>
      <c r="RD154" s="20"/>
      <c r="RE154" s="20"/>
      <c r="RF154" s="20"/>
      <c r="RG154" s="20"/>
      <c r="RH154" s="20"/>
      <c r="RI154" s="20"/>
      <c r="RJ154" s="20"/>
      <c r="RK154" s="20"/>
      <c r="RL154" s="20"/>
      <c r="RM154" s="20"/>
      <c r="RN154" s="20"/>
      <c r="RO154" s="20"/>
      <c r="RP154" s="20"/>
      <c r="RQ154" s="20"/>
      <c r="RR154" s="20"/>
      <c r="RS154" s="20"/>
      <c r="RT154" s="20"/>
      <c r="RU154" s="20"/>
      <c r="RV154" s="20"/>
      <c r="RW154" s="20"/>
      <c r="RX154" s="20"/>
      <c r="RY154" s="20"/>
      <c r="RZ154" s="20"/>
      <c r="SA154" s="20"/>
      <c r="SB154" s="20"/>
      <c r="SC154" s="20"/>
      <c r="SD154" s="20"/>
      <c r="SE154" s="20"/>
      <c r="SF154" s="20"/>
      <c r="SG154" s="20"/>
      <c r="SH154" s="20"/>
      <c r="SI154" s="20"/>
      <c r="SJ154" s="20"/>
      <c r="SK154" s="20"/>
      <c r="SL154" s="20"/>
      <c r="SM154" s="20"/>
      <c r="SN154" s="20"/>
      <c r="SO154" s="20"/>
      <c r="SP154" s="20"/>
      <c r="SQ154" s="20"/>
      <c r="SR154" s="20"/>
      <c r="SS154" s="20"/>
      <c r="ST154" s="20"/>
      <c r="SU154" s="20"/>
      <c r="SV154" s="20"/>
      <c r="SW154" s="20"/>
      <c r="SX154" s="20"/>
      <c r="SY154" s="20"/>
      <c r="SZ154" s="20"/>
      <c r="TA154" s="20"/>
      <c r="TB154" s="20"/>
      <c r="TC154" s="20"/>
      <c r="TD154" s="20"/>
      <c r="TE154" s="20"/>
      <c r="TF154" s="20"/>
      <c r="TG154" s="20"/>
      <c r="TH154" s="20"/>
      <c r="TI154" s="20"/>
      <c r="TJ154" s="20"/>
    </row>
    <row r="155" spans="1:530" s="21" customFormat="1" x14ac:dyDescent="0.25">
      <c r="A155" s="110"/>
      <c r="B155" s="111"/>
      <c r="C155" s="111"/>
      <c r="D155" s="113" t="s">
        <v>438</v>
      </c>
      <c r="E155" s="109">
        <v>90</v>
      </c>
      <c r="F155" s="109"/>
      <c r="G155" s="109"/>
      <c r="H155" s="109"/>
      <c r="I155" s="109"/>
      <c r="J155" s="109"/>
      <c r="K155" s="157">
        <f t="shared" si="81"/>
        <v>0</v>
      </c>
      <c r="L155" s="109">
        <v>0</v>
      </c>
      <c r="M155" s="109"/>
      <c r="N155" s="109"/>
      <c r="O155" s="109"/>
      <c r="P155" s="109"/>
      <c r="Q155" s="109"/>
      <c r="R155" s="151"/>
      <c r="S155" s="151"/>
      <c r="T155" s="151"/>
      <c r="U155" s="151"/>
      <c r="V155" s="151"/>
      <c r="W155" s="151"/>
      <c r="X155" s="155"/>
      <c r="Y155" s="150">
        <f t="shared" si="82"/>
        <v>0</v>
      </c>
      <c r="Z155" s="173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  <c r="IX155" s="29"/>
      <c r="IY155" s="29"/>
      <c r="IZ155" s="29"/>
      <c r="JA155" s="29"/>
      <c r="JB155" s="29"/>
      <c r="JC155" s="29"/>
      <c r="JD155" s="29"/>
      <c r="JE155" s="29"/>
      <c r="JF155" s="29"/>
      <c r="JG155" s="29"/>
      <c r="JH155" s="29"/>
      <c r="JI155" s="29"/>
      <c r="JJ155" s="29"/>
      <c r="JK155" s="29"/>
      <c r="JL155" s="29"/>
      <c r="JM155" s="29"/>
      <c r="JN155" s="29"/>
      <c r="JO155" s="29"/>
      <c r="JP155" s="29"/>
      <c r="JQ155" s="29"/>
      <c r="JR155" s="29"/>
      <c r="JS155" s="29"/>
      <c r="JT155" s="29"/>
      <c r="JU155" s="29"/>
      <c r="JV155" s="29"/>
      <c r="JW155" s="29"/>
      <c r="JX155" s="29"/>
      <c r="JY155" s="29"/>
      <c r="JZ155" s="29"/>
      <c r="KA155" s="29"/>
      <c r="KB155" s="29"/>
      <c r="KC155" s="29"/>
      <c r="KD155" s="29"/>
      <c r="KE155" s="29"/>
      <c r="KF155" s="29"/>
      <c r="KG155" s="29"/>
      <c r="KH155" s="29"/>
      <c r="KI155" s="29"/>
      <c r="KJ155" s="29"/>
      <c r="KK155" s="29"/>
      <c r="KL155" s="29"/>
      <c r="KM155" s="29"/>
      <c r="KN155" s="29"/>
      <c r="KO155" s="29"/>
      <c r="KP155" s="29"/>
      <c r="KQ155" s="29"/>
      <c r="KR155" s="29"/>
      <c r="KS155" s="29"/>
      <c r="KT155" s="29"/>
      <c r="KU155" s="29"/>
      <c r="KV155" s="29"/>
      <c r="KW155" s="29"/>
      <c r="KX155" s="29"/>
      <c r="KY155" s="29"/>
      <c r="KZ155" s="29"/>
      <c r="LA155" s="29"/>
      <c r="LB155" s="29"/>
      <c r="LC155" s="29"/>
      <c r="LD155" s="29"/>
      <c r="LE155" s="29"/>
      <c r="LF155" s="29"/>
      <c r="LG155" s="29"/>
      <c r="LH155" s="29"/>
      <c r="LI155" s="29"/>
      <c r="LJ155" s="29"/>
      <c r="LK155" s="29"/>
      <c r="LL155" s="29"/>
      <c r="LM155" s="29"/>
      <c r="LN155" s="29"/>
      <c r="LO155" s="29"/>
      <c r="LP155" s="29"/>
      <c r="LQ155" s="29"/>
      <c r="LR155" s="29"/>
      <c r="LS155" s="29"/>
      <c r="LT155" s="29"/>
      <c r="LU155" s="29"/>
      <c r="LV155" s="29"/>
      <c r="LW155" s="29"/>
      <c r="LX155" s="29"/>
      <c r="LY155" s="29"/>
      <c r="LZ155" s="29"/>
      <c r="MA155" s="29"/>
      <c r="MB155" s="29"/>
      <c r="MC155" s="29"/>
      <c r="MD155" s="29"/>
      <c r="ME155" s="29"/>
      <c r="MF155" s="29"/>
      <c r="MG155" s="29"/>
      <c r="MH155" s="29"/>
      <c r="MI155" s="29"/>
      <c r="MJ155" s="29"/>
      <c r="MK155" s="29"/>
      <c r="ML155" s="29"/>
      <c r="MM155" s="29"/>
      <c r="MN155" s="29"/>
      <c r="MO155" s="29"/>
      <c r="MP155" s="29"/>
      <c r="MQ155" s="29"/>
      <c r="MR155" s="29"/>
      <c r="MS155" s="29"/>
      <c r="MT155" s="29"/>
      <c r="MU155" s="29"/>
      <c r="MV155" s="29"/>
      <c r="MW155" s="29"/>
      <c r="MX155" s="29"/>
      <c r="MY155" s="29"/>
      <c r="MZ155" s="29"/>
      <c r="NA155" s="29"/>
      <c r="NB155" s="29"/>
      <c r="NC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s="29"/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U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9"/>
      <c r="PT155" s="29"/>
      <c r="PU155" s="29"/>
      <c r="PV155" s="29"/>
      <c r="PW155" s="29"/>
      <c r="PX155" s="29"/>
      <c r="PY155" s="29"/>
      <c r="PZ155" s="29"/>
      <c r="QA155" s="29"/>
      <c r="QB155" s="29"/>
      <c r="QC155" s="29"/>
      <c r="QD155" s="29"/>
      <c r="QE155" s="29"/>
      <c r="QF155" s="29"/>
      <c r="QG155" s="29"/>
      <c r="QH155" s="29"/>
      <c r="QI155" s="29"/>
      <c r="QJ155" s="29"/>
      <c r="QK155" s="29"/>
      <c r="QL155" s="29"/>
      <c r="QM155" s="29"/>
      <c r="QN155" s="29"/>
      <c r="QO155" s="29"/>
      <c r="QP155" s="29"/>
      <c r="QQ155" s="29"/>
      <c r="QR155" s="29"/>
      <c r="QS155" s="29"/>
      <c r="QT155" s="29"/>
      <c r="QU155" s="29"/>
      <c r="QV155" s="29"/>
      <c r="QW155" s="29"/>
      <c r="QX155" s="29"/>
      <c r="QY155" s="29"/>
      <c r="QZ155" s="29"/>
      <c r="RA155" s="29"/>
      <c r="RB155" s="29"/>
      <c r="RC155" s="29"/>
      <c r="RD155" s="29"/>
      <c r="RE155" s="29"/>
      <c r="RF155" s="29"/>
      <c r="RG155" s="29"/>
      <c r="RH155" s="29"/>
      <c r="RI155" s="29"/>
      <c r="RJ155" s="29"/>
      <c r="RK155" s="29"/>
      <c r="RL155" s="29"/>
      <c r="RM155" s="29"/>
      <c r="RN155" s="29"/>
      <c r="RO155" s="29"/>
      <c r="RP155" s="29"/>
      <c r="RQ155" s="29"/>
      <c r="RR155" s="29"/>
      <c r="RS155" s="29"/>
      <c r="RT155" s="29"/>
      <c r="RU155" s="29"/>
      <c r="RV155" s="29"/>
      <c r="RW155" s="29"/>
      <c r="RX155" s="29"/>
      <c r="RY155" s="29"/>
      <c r="RZ155" s="29"/>
      <c r="SA155" s="29"/>
      <c r="SB155" s="29"/>
      <c r="SC155" s="29"/>
      <c r="SD155" s="29"/>
      <c r="SE155" s="29"/>
      <c r="SF155" s="29"/>
      <c r="SG155" s="29"/>
      <c r="SH155" s="29"/>
      <c r="SI155" s="29"/>
      <c r="SJ155" s="29"/>
      <c r="SK155" s="29"/>
      <c r="SL155" s="29"/>
      <c r="SM155" s="29"/>
      <c r="SN155" s="29"/>
      <c r="SO155" s="29"/>
      <c r="SP155" s="29"/>
      <c r="SQ155" s="29"/>
      <c r="SR155" s="29"/>
      <c r="SS155" s="29"/>
      <c r="ST155" s="29"/>
      <c r="SU155" s="29"/>
      <c r="SV155" s="29"/>
      <c r="SW155" s="29"/>
      <c r="SX155" s="29"/>
      <c r="SY155" s="29"/>
      <c r="SZ155" s="29"/>
      <c r="TA155" s="29"/>
      <c r="TB155" s="29"/>
      <c r="TC155" s="29"/>
      <c r="TD155" s="29"/>
      <c r="TE155" s="29"/>
      <c r="TF155" s="29"/>
      <c r="TG155" s="29"/>
      <c r="TH155" s="29"/>
      <c r="TI155" s="29"/>
      <c r="TJ155" s="29"/>
    </row>
    <row r="156" spans="1:530" s="17" customFormat="1" ht="65.25" customHeight="1" x14ac:dyDescent="0.25">
      <c r="A156" s="36" t="s">
        <v>203</v>
      </c>
      <c r="B156" s="37" t="str">
        <f>'дод 3'!A95</f>
        <v>3180</v>
      </c>
      <c r="C156" s="37" t="str">
        <f>'дод 3'!B95</f>
        <v>1060</v>
      </c>
      <c r="D156" s="18" t="str">
        <f>'дод 3'!C95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6" s="54">
        <v>2028000</v>
      </c>
      <c r="F156" s="54"/>
      <c r="G156" s="54"/>
      <c r="H156" s="54">
        <v>1547496.52</v>
      </c>
      <c r="I156" s="54"/>
      <c r="J156" s="54"/>
      <c r="K156" s="157">
        <f t="shared" si="81"/>
        <v>76.306534516765296</v>
      </c>
      <c r="L156" s="54">
        <v>0</v>
      </c>
      <c r="M156" s="54"/>
      <c r="N156" s="54"/>
      <c r="O156" s="54"/>
      <c r="P156" s="54"/>
      <c r="Q156" s="54"/>
      <c r="R156" s="150"/>
      <c r="S156" s="150"/>
      <c r="T156" s="150"/>
      <c r="U156" s="150"/>
      <c r="V156" s="150"/>
      <c r="W156" s="150"/>
      <c r="X156" s="155"/>
      <c r="Y156" s="150">
        <f t="shared" si="82"/>
        <v>1547496.52</v>
      </c>
      <c r="Z156" s="173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20"/>
      <c r="MJ156" s="20"/>
      <c r="MK156" s="20"/>
      <c r="ML156" s="20"/>
      <c r="MM156" s="20"/>
      <c r="MN156" s="20"/>
      <c r="MO156" s="20"/>
      <c r="MP156" s="20"/>
      <c r="MQ156" s="20"/>
      <c r="MR156" s="20"/>
      <c r="MS156" s="20"/>
      <c r="MT156" s="20"/>
      <c r="MU156" s="20"/>
      <c r="MV156" s="20"/>
      <c r="MW156" s="20"/>
      <c r="MX156" s="20"/>
      <c r="MY156" s="20"/>
      <c r="MZ156" s="20"/>
      <c r="NA156" s="20"/>
      <c r="NB156" s="20"/>
      <c r="NC156" s="20"/>
      <c r="ND156" s="20"/>
      <c r="NE156" s="20"/>
      <c r="NF156" s="20"/>
      <c r="NG156" s="20"/>
      <c r="NH156" s="20"/>
      <c r="NI156" s="20"/>
      <c r="NJ156" s="20"/>
      <c r="NK156" s="20"/>
      <c r="NL156" s="20"/>
      <c r="NM156" s="20"/>
      <c r="NN156" s="20"/>
      <c r="NO156" s="20"/>
      <c r="NP156" s="20"/>
      <c r="NQ156" s="20"/>
      <c r="NR156" s="20"/>
      <c r="NS156" s="20"/>
      <c r="NT156" s="20"/>
      <c r="NU156" s="20"/>
      <c r="NV156" s="20"/>
      <c r="NW156" s="20"/>
      <c r="NX156" s="20"/>
      <c r="NY156" s="20"/>
      <c r="NZ156" s="20"/>
      <c r="OA156" s="20"/>
      <c r="OB156" s="20"/>
      <c r="OC156" s="20"/>
      <c r="OD156" s="20"/>
      <c r="OE156" s="20"/>
      <c r="OF156" s="20"/>
      <c r="OG156" s="20"/>
      <c r="OH156" s="20"/>
      <c r="OI156" s="20"/>
      <c r="OJ156" s="20"/>
      <c r="OK156" s="20"/>
      <c r="OL156" s="20"/>
      <c r="OM156" s="20"/>
      <c r="ON156" s="20"/>
      <c r="OO156" s="20"/>
      <c r="OP156" s="20"/>
      <c r="OQ156" s="20"/>
      <c r="OR156" s="20"/>
      <c r="OS156" s="20"/>
      <c r="OT156" s="20"/>
      <c r="OU156" s="20"/>
      <c r="OV156" s="20"/>
      <c r="OW156" s="20"/>
      <c r="OX156" s="20"/>
      <c r="OY156" s="20"/>
      <c r="OZ156" s="20"/>
      <c r="PA156" s="20"/>
      <c r="PB156" s="20"/>
      <c r="PC156" s="20"/>
      <c r="PD156" s="20"/>
      <c r="PE156" s="20"/>
      <c r="PF156" s="20"/>
      <c r="PG156" s="20"/>
      <c r="PH156" s="20"/>
      <c r="PI156" s="20"/>
      <c r="PJ156" s="20"/>
      <c r="PK156" s="20"/>
      <c r="PL156" s="20"/>
      <c r="PM156" s="20"/>
      <c r="PN156" s="20"/>
      <c r="PO156" s="20"/>
      <c r="PP156" s="20"/>
      <c r="PQ156" s="20"/>
      <c r="PR156" s="20"/>
      <c r="PS156" s="20"/>
      <c r="PT156" s="20"/>
      <c r="PU156" s="20"/>
      <c r="PV156" s="20"/>
      <c r="PW156" s="20"/>
      <c r="PX156" s="20"/>
      <c r="PY156" s="20"/>
      <c r="PZ156" s="20"/>
      <c r="QA156" s="20"/>
      <c r="QB156" s="20"/>
      <c r="QC156" s="20"/>
      <c r="QD156" s="20"/>
      <c r="QE156" s="20"/>
      <c r="QF156" s="20"/>
      <c r="QG156" s="20"/>
      <c r="QH156" s="20"/>
      <c r="QI156" s="20"/>
      <c r="QJ156" s="20"/>
      <c r="QK156" s="20"/>
      <c r="QL156" s="20"/>
      <c r="QM156" s="20"/>
      <c r="QN156" s="20"/>
      <c r="QO156" s="20"/>
      <c r="QP156" s="20"/>
      <c r="QQ156" s="20"/>
      <c r="QR156" s="20"/>
      <c r="QS156" s="20"/>
      <c r="QT156" s="20"/>
      <c r="QU156" s="20"/>
      <c r="QV156" s="20"/>
      <c r="QW156" s="20"/>
      <c r="QX156" s="20"/>
      <c r="QY156" s="20"/>
      <c r="QZ156" s="20"/>
      <c r="RA156" s="20"/>
      <c r="RB156" s="20"/>
      <c r="RC156" s="20"/>
      <c r="RD156" s="20"/>
      <c r="RE156" s="20"/>
      <c r="RF156" s="20"/>
      <c r="RG156" s="20"/>
      <c r="RH156" s="20"/>
      <c r="RI156" s="20"/>
      <c r="RJ156" s="20"/>
      <c r="RK156" s="20"/>
      <c r="RL156" s="20"/>
      <c r="RM156" s="20"/>
      <c r="RN156" s="20"/>
      <c r="RO156" s="20"/>
      <c r="RP156" s="20"/>
      <c r="RQ156" s="20"/>
      <c r="RR156" s="20"/>
      <c r="RS156" s="20"/>
      <c r="RT156" s="20"/>
      <c r="RU156" s="20"/>
      <c r="RV156" s="20"/>
      <c r="RW156" s="20"/>
      <c r="RX156" s="20"/>
      <c r="RY156" s="20"/>
      <c r="RZ156" s="20"/>
      <c r="SA156" s="20"/>
      <c r="SB156" s="20"/>
      <c r="SC156" s="20"/>
      <c r="SD156" s="20"/>
      <c r="SE156" s="20"/>
      <c r="SF156" s="20"/>
      <c r="SG156" s="20"/>
      <c r="SH156" s="20"/>
      <c r="SI156" s="20"/>
      <c r="SJ156" s="20"/>
      <c r="SK156" s="20"/>
      <c r="SL156" s="20"/>
      <c r="SM156" s="20"/>
      <c r="SN156" s="20"/>
      <c r="SO156" s="20"/>
      <c r="SP156" s="20"/>
      <c r="SQ156" s="20"/>
      <c r="SR156" s="20"/>
      <c r="SS156" s="20"/>
      <c r="ST156" s="20"/>
      <c r="SU156" s="20"/>
      <c r="SV156" s="20"/>
      <c r="SW156" s="20"/>
      <c r="SX156" s="20"/>
      <c r="SY156" s="20"/>
      <c r="SZ156" s="20"/>
      <c r="TA156" s="20"/>
      <c r="TB156" s="20"/>
      <c r="TC156" s="20"/>
      <c r="TD156" s="20"/>
      <c r="TE156" s="20"/>
      <c r="TF156" s="20"/>
      <c r="TG156" s="20"/>
      <c r="TH156" s="20"/>
      <c r="TI156" s="20"/>
      <c r="TJ156" s="20"/>
    </row>
    <row r="157" spans="1:530" s="17" customFormat="1" ht="27" customHeight="1" x14ac:dyDescent="0.25">
      <c r="A157" s="36" t="s">
        <v>337</v>
      </c>
      <c r="B157" s="37" t="str">
        <f>'дод 3'!A96</f>
        <v>3191</v>
      </c>
      <c r="C157" s="37" t="str">
        <f>'дод 3'!B96</f>
        <v>1030</v>
      </c>
      <c r="D157" s="18" t="str">
        <f>'дод 3'!C96</f>
        <v>Інші видатки на соціальний захист ветеранів війни та праці</v>
      </c>
      <c r="E157" s="54">
        <v>2199344</v>
      </c>
      <c r="F157" s="54"/>
      <c r="G157" s="54"/>
      <c r="H157" s="54">
        <v>1409660.69</v>
      </c>
      <c r="I157" s="54"/>
      <c r="J157" s="54"/>
      <c r="K157" s="157">
        <f t="shared" si="81"/>
        <v>64.094597752784466</v>
      </c>
      <c r="L157" s="54">
        <v>0</v>
      </c>
      <c r="M157" s="54"/>
      <c r="N157" s="54"/>
      <c r="O157" s="54"/>
      <c r="P157" s="54"/>
      <c r="Q157" s="54"/>
      <c r="R157" s="150"/>
      <c r="S157" s="150"/>
      <c r="T157" s="150"/>
      <c r="U157" s="150"/>
      <c r="V157" s="150"/>
      <c r="W157" s="150"/>
      <c r="X157" s="155"/>
      <c r="Y157" s="150">
        <f t="shared" si="82"/>
        <v>1409660.69</v>
      </c>
      <c r="Z157" s="173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  <c r="KR157" s="20"/>
      <c r="KS157" s="20"/>
      <c r="KT157" s="20"/>
      <c r="KU157" s="20"/>
      <c r="KV157" s="20"/>
      <c r="KW157" s="20"/>
      <c r="KX157" s="20"/>
      <c r="KY157" s="20"/>
      <c r="KZ157" s="20"/>
      <c r="LA157" s="20"/>
      <c r="LB157" s="20"/>
      <c r="LC157" s="20"/>
      <c r="LD157" s="20"/>
      <c r="LE157" s="20"/>
      <c r="LF157" s="20"/>
      <c r="LG157" s="20"/>
      <c r="LH157" s="20"/>
      <c r="LI157" s="20"/>
      <c r="LJ157" s="20"/>
      <c r="LK157" s="20"/>
      <c r="LL157" s="20"/>
      <c r="LM157" s="20"/>
      <c r="LN157" s="20"/>
      <c r="LO157" s="20"/>
      <c r="LP157" s="20"/>
      <c r="LQ157" s="20"/>
      <c r="LR157" s="20"/>
      <c r="LS157" s="20"/>
      <c r="LT157" s="20"/>
      <c r="LU157" s="20"/>
      <c r="LV157" s="20"/>
      <c r="LW157" s="20"/>
      <c r="LX157" s="20"/>
      <c r="LY157" s="20"/>
      <c r="LZ157" s="20"/>
      <c r="MA157" s="20"/>
      <c r="MB157" s="20"/>
      <c r="MC157" s="20"/>
      <c r="MD157" s="20"/>
      <c r="ME157" s="20"/>
      <c r="MF157" s="20"/>
      <c r="MG157" s="20"/>
      <c r="MH157" s="20"/>
      <c r="MI157" s="20"/>
      <c r="MJ157" s="20"/>
      <c r="MK157" s="20"/>
      <c r="ML157" s="20"/>
      <c r="MM157" s="20"/>
      <c r="MN157" s="20"/>
      <c r="MO157" s="20"/>
      <c r="MP157" s="20"/>
      <c r="MQ157" s="20"/>
      <c r="MR157" s="20"/>
      <c r="MS157" s="20"/>
      <c r="MT157" s="20"/>
      <c r="MU157" s="20"/>
      <c r="MV157" s="20"/>
      <c r="MW157" s="20"/>
      <c r="MX157" s="20"/>
      <c r="MY157" s="20"/>
      <c r="MZ157" s="20"/>
      <c r="NA157" s="20"/>
      <c r="NB157" s="20"/>
      <c r="NC157" s="20"/>
      <c r="ND157" s="20"/>
      <c r="NE157" s="20"/>
      <c r="NF157" s="20"/>
      <c r="NG157" s="20"/>
      <c r="NH157" s="20"/>
      <c r="NI157" s="20"/>
      <c r="NJ157" s="20"/>
      <c r="NK157" s="20"/>
      <c r="NL157" s="20"/>
      <c r="NM157" s="20"/>
      <c r="NN157" s="20"/>
      <c r="NO157" s="20"/>
      <c r="NP157" s="20"/>
      <c r="NQ157" s="20"/>
      <c r="NR157" s="20"/>
      <c r="NS157" s="20"/>
      <c r="NT157" s="20"/>
      <c r="NU157" s="20"/>
      <c r="NV157" s="20"/>
      <c r="NW157" s="20"/>
      <c r="NX157" s="20"/>
      <c r="NY157" s="20"/>
      <c r="NZ157" s="20"/>
      <c r="OA157" s="20"/>
      <c r="OB157" s="20"/>
      <c r="OC157" s="20"/>
      <c r="OD157" s="20"/>
      <c r="OE157" s="20"/>
      <c r="OF157" s="20"/>
      <c r="OG157" s="20"/>
      <c r="OH157" s="20"/>
      <c r="OI157" s="20"/>
      <c r="OJ157" s="20"/>
      <c r="OK157" s="20"/>
      <c r="OL157" s="20"/>
      <c r="OM157" s="20"/>
      <c r="ON157" s="20"/>
      <c r="OO157" s="20"/>
      <c r="OP157" s="20"/>
      <c r="OQ157" s="20"/>
      <c r="OR157" s="20"/>
      <c r="OS157" s="20"/>
      <c r="OT157" s="20"/>
      <c r="OU157" s="20"/>
      <c r="OV157" s="20"/>
      <c r="OW157" s="20"/>
      <c r="OX157" s="20"/>
      <c r="OY157" s="20"/>
      <c r="OZ157" s="20"/>
      <c r="PA157" s="20"/>
      <c r="PB157" s="20"/>
      <c r="PC157" s="20"/>
      <c r="PD157" s="20"/>
      <c r="PE157" s="20"/>
      <c r="PF157" s="20"/>
      <c r="PG157" s="20"/>
      <c r="PH157" s="20"/>
      <c r="PI157" s="20"/>
      <c r="PJ157" s="20"/>
      <c r="PK157" s="20"/>
      <c r="PL157" s="20"/>
      <c r="PM157" s="20"/>
      <c r="PN157" s="20"/>
      <c r="PO157" s="20"/>
      <c r="PP157" s="20"/>
      <c r="PQ157" s="20"/>
      <c r="PR157" s="20"/>
      <c r="PS157" s="20"/>
      <c r="PT157" s="20"/>
      <c r="PU157" s="20"/>
      <c r="PV157" s="20"/>
      <c r="PW157" s="20"/>
      <c r="PX157" s="20"/>
      <c r="PY157" s="20"/>
      <c r="PZ157" s="20"/>
      <c r="QA157" s="20"/>
      <c r="QB157" s="20"/>
      <c r="QC157" s="20"/>
      <c r="QD157" s="20"/>
      <c r="QE157" s="20"/>
      <c r="QF157" s="20"/>
      <c r="QG157" s="20"/>
      <c r="QH157" s="20"/>
      <c r="QI157" s="20"/>
      <c r="QJ157" s="20"/>
      <c r="QK157" s="20"/>
      <c r="QL157" s="20"/>
      <c r="QM157" s="20"/>
      <c r="QN157" s="20"/>
      <c r="QO157" s="20"/>
      <c r="QP157" s="20"/>
      <c r="QQ157" s="20"/>
      <c r="QR157" s="20"/>
      <c r="QS157" s="20"/>
      <c r="QT157" s="20"/>
      <c r="QU157" s="20"/>
      <c r="QV157" s="20"/>
      <c r="QW157" s="20"/>
      <c r="QX157" s="20"/>
      <c r="QY157" s="20"/>
      <c r="QZ157" s="20"/>
      <c r="RA157" s="20"/>
      <c r="RB157" s="20"/>
      <c r="RC157" s="20"/>
      <c r="RD157" s="20"/>
      <c r="RE157" s="20"/>
      <c r="RF157" s="20"/>
      <c r="RG157" s="20"/>
      <c r="RH157" s="20"/>
      <c r="RI157" s="20"/>
      <c r="RJ157" s="20"/>
      <c r="RK157" s="20"/>
      <c r="RL157" s="20"/>
      <c r="RM157" s="20"/>
      <c r="RN157" s="20"/>
      <c r="RO157" s="20"/>
      <c r="RP157" s="20"/>
      <c r="RQ157" s="20"/>
      <c r="RR157" s="20"/>
      <c r="RS157" s="20"/>
      <c r="RT157" s="20"/>
      <c r="RU157" s="20"/>
      <c r="RV157" s="20"/>
      <c r="RW157" s="20"/>
      <c r="RX157" s="20"/>
      <c r="RY157" s="20"/>
      <c r="RZ157" s="20"/>
      <c r="SA157" s="20"/>
      <c r="SB157" s="20"/>
      <c r="SC157" s="20"/>
      <c r="SD157" s="20"/>
      <c r="SE157" s="20"/>
      <c r="SF157" s="20"/>
      <c r="SG157" s="20"/>
      <c r="SH157" s="20"/>
      <c r="SI157" s="20"/>
      <c r="SJ157" s="20"/>
      <c r="SK157" s="20"/>
      <c r="SL157" s="20"/>
      <c r="SM157" s="20"/>
      <c r="SN157" s="20"/>
      <c r="SO157" s="20"/>
      <c r="SP157" s="20"/>
      <c r="SQ157" s="20"/>
      <c r="SR157" s="20"/>
      <c r="SS157" s="20"/>
      <c r="ST157" s="20"/>
      <c r="SU157" s="20"/>
      <c r="SV157" s="20"/>
      <c r="SW157" s="20"/>
      <c r="SX157" s="20"/>
      <c r="SY157" s="20"/>
      <c r="SZ157" s="20"/>
      <c r="TA157" s="20"/>
      <c r="TB157" s="20"/>
      <c r="TC157" s="20"/>
      <c r="TD157" s="20"/>
      <c r="TE157" s="20"/>
      <c r="TF157" s="20"/>
      <c r="TG157" s="20"/>
      <c r="TH157" s="20"/>
      <c r="TI157" s="20"/>
      <c r="TJ157" s="20"/>
    </row>
    <row r="158" spans="1:530" s="17" customFormat="1" ht="45" x14ac:dyDescent="0.25">
      <c r="A158" s="36" t="s">
        <v>338</v>
      </c>
      <c r="B158" s="37" t="str">
        <f>'дод 3'!A97</f>
        <v>3192</v>
      </c>
      <c r="C158" s="37" t="str">
        <f>'дод 3'!B97</f>
        <v>1030</v>
      </c>
      <c r="D158" s="18" t="str">
        <f>'дод 3'!C97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8" s="54">
        <v>1892237</v>
      </c>
      <c r="F158" s="54"/>
      <c r="G158" s="54"/>
      <c r="H158" s="54">
        <v>1211699.05</v>
      </c>
      <c r="I158" s="54"/>
      <c r="J158" s="54"/>
      <c r="K158" s="157">
        <f t="shared" si="81"/>
        <v>64.035268837888708</v>
      </c>
      <c r="L158" s="54">
        <v>0</v>
      </c>
      <c r="M158" s="54"/>
      <c r="N158" s="54"/>
      <c r="O158" s="54"/>
      <c r="P158" s="54"/>
      <c r="Q158" s="54"/>
      <c r="R158" s="150"/>
      <c r="S158" s="150"/>
      <c r="T158" s="150"/>
      <c r="U158" s="150"/>
      <c r="V158" s="150"/>
      <c r="W158" s="150"/>
      <c r="X158" s="155"/>
      <c r="Y158" s="150">
        <f t="shared" si="82"/>
        <v>1211699.05</v>
      </c>
      <c r="Z158" s="173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  <c r="PZ158" s="20"/>
      <c r="QA158" s="20"/>
      <c r="QB158" s="20"/>
      <c r="QC158" s="20"/>
      <c r="QD158" s="20"/>
      <c r="QE158" s="20"/>
      <c r="QF158" s="20"/>
      <c r="QG158" s="20"/>
      <c r="QH158" s="20"/>
      <c r="QI158" s="20"/>
      <c r="QJ158" s="20"/>
      <c r="QK158" s="20"/>
      <c r="QL158" s="20"/>
      <c r="QM158" s="20"/>
      <c r="QN158" s="20"/>
      <c r="QO158" s="20"/>
      <c r="QP158" s="20"/>
      <c r="QQ158" s="20"/>
      <c r="QR158" s="20"/>
      <c r="QS158" s="20"/>
      <c r="QT158" s="20"/>
      <c r="QU158" s="20"/>
      <c r="QV158" s="20"/>
      <c r="QW158" s="20"/>
      <c r="QX158" s="20"/>
      <c r="QY158" s="20"/>
      <c r="QZ158" s="20"/>
      <c r="RA158" s="20"/>
      <c r="RB158" s="20"/>
      <c r="RC158" s="20"/>
      <c r="RD158" s="20"/>
      <c r="RE158" s="20"/>
      <c r="RF158" s="20"/>
      <c r="RG158" s="20"/>
      <c r="RH158" s="20"/>
      <c r="RI158" s="20"/>
      <c r="RJ158" s="20"/>
      <c r="RK158" s="20"/>
      <c r="RL158" s="20"/>
      <c r="RM158" s="20"/>
      <c r="RN158" s="20"/>
      <c r="RO158" s="20"/>
      <c r="RP158" s="20"/>
      <c r="RQ158" s="20"/>
      <c r="RR158" s="20"/>
      <c r="RS158" s="20"/>
      <c r="RT158" s="20"/>
      <c r="RU158" s="20"/>
      <c r="RV158" s="20"/>
      <c r="RW158" s="20"/>
      <c r="RX158" s="20"/>
      <c r="RY158" s="20"/>
      <c r="RZ158" s="20"/>
      <c r="SA158" s="20"/>
      <c r="SB158" s="20"/>
      <c r="SC158" s="20"/>
      <c r="SD158" s="20"/>
      <c r="SE158" s="20"/>
      <c r="SF158" s="20"/>
      <c r="SG158" s="20"/>
      <c r="SH158" s="20"/>
      <c r="SI158" s="20"/>
      <c r="SJ158" s="20"/>
      <c r="SK158" s="20"/>
      <c r="SL158" s="20"/>
      <c r="SM158" s="20"/>
      <c r="SN158" s="20"/>
      <c r="SO158" s="20"/>
      <c r="SP158" s="20"/>
      <c r="SQ158" s="20"/>
      <c r="SR158" s="20"/>
      <c r="SS158" s="20"/>
      <c r="ST158" s="20"/>
      <c r="SU158" s="20"/>
      <c r="SV158" s="20"/>
      <c r="SW158" s="20"/>
      <c r="SX158" s="20"/>
      <c r="SY158" s="20"/>
      <c r="SZ158" s="20"/>
      <c r="TA158" s="20"/>
      <c r="TB158" s="20"/>
      <c r="TC158" s="20"/>
      <c r="TD158" s="20"/>
      <c r="TE158" s="20"/>
      <c r="TF158" s="20"/>
      <c r="TG158" s="20"/>
      <c r="TH158" s="20"/>
      <c r="TI158" s="20"/>
      <c r="TJ158" s="20"/>
    </row>
    <row r="159" spans="1:530" s="17" customFormat="1" ht="34.5" customHeight="1" x14ac:dyDescent="0.25">
      <c r="A159" s="36" t="s">
        <v>204</v>
      </c>
      <c r="B159" s="37" t="str">
        <f>'дод 3'!A98</f>
        <v>3200</v>
      </c>
      <c r="C159" s="37" t="str">
        <f>'дод 3'!B98</f>
        <v>1090</v>
      </c>
      <c r="D159" s="18" t="str">
        <f>'дод 3'!C98</f>
        <v>Забезпечення обробки інформації з нарахування та виплати допомог і компенсацій</v>
      </c>
      <c r="E159" s="54">
        <v>86500</v>
      </c>
      <c r="F159" s="54"/>
      <c r="G159" s="54"/>
      <c r="H159" s="54">
        <v>53810.06</v>
      </c>
      <c r="I159" s="54"/>
      <c r="J159" s="54"/>
      <c r="K159" s="157">
        <f t="shared" si="81"/>
        <v>62.208161849710976</v>
      </c>
      <c r="L159" s="54">
        <v>0</v>
      </c>
      <c r="M159" s="54"/>
      <c r="N159" s="54"/>
      <c r="O159" s="54"/>
      <c r="P159" s="54"/>
      <c r="Q159" s="54"/>
      <c r="R159" s="150"/>
      <c r="S159" s="150"/>
      <c r="T159" s="150"/>
      <c r="U159" s="150"/>
      <c r="V159" s="150"/>
      <c r="W159" s="150"/>
      <c r="X159" s="155"/>
      <c r="Y159" s="150">
        <f t="shared" si="82"/>
        <v>53810.06</v>
      </c>
      <c r="Z159" s="173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  <c r="KR159" s="20"/>
      <c r="KS159" s="20"/>
      <c r="KT159" s="20"/>
      <c r="KU159" s="20"/>
      <c r="KV159" s="20"/>
      <c r="KW159" s="20"/>
      <c r="KX159" s="20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20"/>
      <c r="MJ159" s="20"/>
      <c r="MK159" s="20"/>
      <c r="ML159" s="20"/>
      <c r="MM159" s="20"/>
      <c r="MN159" s="20"/>
      <c r="MO159" s="20"/>
      <c r="MP159" s="20"/>
      <c r="MQ159" s="20"/>
      <c r="MR159" s="20"/>
      <c r="MS159" s="20"/>
      <c r="MT159" s="20"/>
      <c r="MU159" s="20"/>
      <c r="MV159" s="20"/>
      <c r="MW159" s="20"/>
      <c r="MX159" s="20"/>
      <c r="MY159" s="20"/>
      <c r="MZ159" s="20"/>
      <c r="NA159" s="20"/>
      <c r="NB159" s="20"/>
      <c r="NC159" s="20"/>
      <c r="ND159" s="20"/>
      <c r="NE159" s="20"/>
      <c r="NF159" s="20"/>
      <c r="NG159" s="20"/>
      <c r="NH159" s="20"/>
      <c r="NI159" s="20"/>
      <c r="NJ159" s="20"/>
      <c r="NK159" s="20"/>
      <c r="NL159" s="20"/>
      <c r="NM159" s="20"/>
      <c r="NN159" s="20"/>
      <c r="NO159" s="20"/>
      <c r="NP159" s="20"/>
      <c r="NQ159" s="20"/>
      <c r="NR159" s="20"/>
      <c r="NS159" s="20"/>
      <c r="NT159" s="20"/>
      <c r="NU159" s="20"/>
      <c r="NV159" s="20"/>
      <c r="NW159" s="20"/>
      <c r="NX159" s="20"/>
      <c r="NY159" s="20"/>
      <c r="NZ159" s="20"/>
      <c r="OA159" s="20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0"/>
      <c r="OM159" s="20"/>
      <c r="ON159" s="20"/>
      <c r="OO159" s="20"/>
      <c r="OP159" s="20"/>
      <c r="OQ159" s="20"/>
      <c r="OR159" s="20"/>
      <c r="OS159" s="20"/>
      <c r="OT159" s="20"/>
      <c r="OU159" s="20"/>
      <c r="OV159" s="20"/>
      <c r="OW159" s="20"/>
      <c r="OX159" s="20"/>
      <c r="OY159" s="20"/>
      <c r="OZ159" s="20"/>
      <c r="PA159" s="20"/>
      <c r="PB159" s="20"/>
      <c r="PC159" s="20"/>
      <c r="PD159" s="20"/>
      <c r="PE159" s="20"/>
      <c r="PF159" s="20"/>
      <c r="PG159" s="20"/>
      <c r="PH159" s="20"/>
      <c r="PI159" s="20"/>
      <c r="PJ159" s="20"/>
      <c r="PK159" s="20"/>
      <c r="PL159" s="20"/>
      <c r="PM159" s="20"/>
      <c r="PN159" s="20"/>
      <c r="PO159" s="20"/>
      <c r="PP159" s="20"/>
      <c r="PQ159" s="20"/>
      <c r="PR159" s="20"/>
      <c r="PS159" s="20"/>
      <c r="PT159" s="20"/>
      <c r="PU159" s="20"/>
      <c r="PV159" s="20"/>
      <c r="PW159" s="20"/>
      <c r="PX159" s="20"/>
      <c r="PY159" s="20"/>
      <c r="PZ159" s="20"/>
      <c r="QA159" s="20"/>
      <c r="QB159" s="20"/>
      <c r="QC159" s="20"/>
      <c r="QD159" s="20"/>
      <c r="QE159" s="20"/>
      <c r="QF159" s="20"/>
      <c r="QG159" s="20"/>
      <c r="QH159" s="20"/>
      <c r="QI159" s="20"/>
      <c r="QJ159" s="20"/>
      <c r="QK159" s="20"/>
      <c r="QL159" s="20"/>
      <c r="QM159" s="20"/>
      <c r="QN159" s="20"/>
      <c r="QO159" s="20"/>
      <c r="QP159" s="20"/>
      <c r="QQ159" s="20"/>
      <c r="QR159" s="20"/>
      <c r="QS159" s="20"/>
      <c r="QT159" s="20"/>
      <c r="QU159" s="20"/>
      <c r="QV159" s="20"/>
      <c r="QW159" s="20"/>
      <c r="QX159" s="20"/>
      <c r="QY159" s="20"/>
      <c r="QZ159" s="20"/>
      <c r="RA159" s="20"/>
      <c r="RB159" s="20"/>
      <c r="RC159" s="20"/>
      <c r="RD159" s="20"/>
      <c r="RE159" s="20"/>
      <c r="RF159" s="20"/>
      <c r="RG159" s="20"/>
      <c r="RH159" s="20"/>
      <c r="RI159" s="20"/>
      <c r="RJ159" s="20"/>
      <c r="RK159" s="20"/>
      <c r="RL159" s="20"/>
      <c r="RM159" s="20"/>
      <c r="RN159" s="20"/>
      <c r="RO159" s="20"/>
      <c r="RP159" s="20"/>
      <c r="RQ159" s="20"/>
      <c r="RR159" s="20"/>
      <c r="RS159" s="20"/>
      <c r="RT159" s="20"/>
      <c r="RU159" s="20"/>
      <c r="RV159" s="20"/>
      <c r="RW159" s="20"/>
      <c r="RX159" s="20"/>
      <c r="RY159" s="20"/>
      <c r="RZ159" s="20"/>
      <c r="SA159" s="20"/>
      <c r="SB159" s="20"/>
      <c r="SC159" s="20"/>
      <c r="SD159" s="20"/>
      <c r="SE159" s="20"/>
      <c r="SF159" s="20"/>
      <c r="SG159" s="20"/>
      <c r="SH159" s="20"/>
      <c r="SI159" s="20"/>
      <c r="SJ159" s="20"/>
      <c r="SK159" s="20"/>
      <c r="SL159" s="20"/>
      <c r="SM159" s="20"/>
      <c r="SN159" s="20"/>
      <c r="SO159" s="20"/>
      <c r="SP159" s="20"/>
      <c r="SQ159" s="20"/>
      <c r="SR159" s="20"/>
      <c r="SS159" s="20"/>
      <c r="ST159" s="20"/>
      <c r="SU159" s="20"/>
      <c r="SV159" s="20"/>
      <c r="SW159" s="20"/>
      <c r="SX159" s="20"/>
      <c r="SY159" s="20"/>
      <c r="SZ159" s="20"/>
      <c r="TA159" s="20"/>
      <c r="TB159" s="20"/>
      <c r="TC159" s="20"/>
      <c r="TD159" s="20"/>
      <c r="TE159" s="20"/>
      <c r="TF159" s="20"/>
      <c r="TG159" s="20"/>
      <c r="TH159" s="20"/>
      <c r="TI159" s="20"/>
      <c r="TJ159" s="20"/>
    </row>
    <row r="160" spans="1:530" s="17" customFormat="1" ht="19.5" customHeight="1" x14ac:dyDescent="0.25">
      <c r="A160" s="45" t="s">
        <v>339</v>
      </c>
      <c r="B160" s="38" t="str">
        <f>'дод 3'!A99</f>
        <v>3210</v>
      </c>
      <c r="C160" s="38" t="str">
        <f>'дод 3'!B99</f>
        <v>1050</v>
      </c>
      <c r="D160" s="16" t="str">
        <f>'дод 3'!C99</f>
        <v>Організація та проведення громадських робіт</v>
      </c>
      <c r="E160" s="54">
        <v>200000</v>
      </c>
      <c r="F160" s="54">
        <v>163935</v>
      </c>
      <c r="G160" s="54"/>
      <c r="H160" s="54">
        <v>28070.79</v>
      </c>
      <c r="I160" s="54">
        <v>22917.58</v>
      </c>
      <c r="J160" s="54"/>
      <c r="K160" s="157">
        <f t="shared" si="81"/>
        <v>14.035395000000001</v>
      </c>
      <c r="L160" s="54">
        <v>0</v>
      </c>
      <c r="M160" s="54"/>
      <c r="N160" s="54"/>
      <c r="O160" s="54"/>
      <c r="P160" s="54"/>
      <c r="Q160" s="54"/>
      <c r="R160" s="150"/>
      <c r="S160" s="150"/>
      <c r="T160" s="150"/>
      <c r="U160" s="150"/>
      <c r="V160" s="150"/>
      <c r="W160" s="150"/>
      <c r="X160" s="155"/>
      <c r="Y160" s="150">
        <f t="shared" si="82"/>
        <v>28070.79</v>
      </c>
      <c r="Z160" s="173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20"/>
      <c r="JL160" s="20"/>
      <c r="JM160" s="20"/>
      <c r="JN160" s="20"/>
      <c r="JO160" s="20"/>
      <c r="JP160" s="20"/>
      <c r="JQ160" s="20"/>
      <c r="JR160" s="20"/>
      <c r="JS160" s="20"/>
      <c r="JT160" s="20"/>
      <c r="JU160" s="20"/>
      <c r="JV160" s="20"/>
      <c r="JW160" s="20"/>
      <c r="JX160" s="20"/>
      <c r="JY160" s="20"/>
      <c r="JZ160" s="20"/>
      <c r="KA160" s="20"/>
      <c r="KB160" s="20"/>
      <c r="KC160" s="20"/>
      <c r="KD160" s="20"/>
      <c r="KE160" s="20"/>
      <c r="KF160" s="20"/>
      <c r="KG160" s="20"/>
      <c r="KH160" s="20"/>
      <c r="KI160" s="20"/>
      <c r="KJ160" s="20"/>
      <c r="KK160" s="20"/>
      <c r="KL160" s="20"/>
      <c r="KM160" s="20"/>
      <c r="KN160" s="20"/>
      <c r="KO160" s="20"/>
      <c r="KP160" s="20"/>
      <c r="KQ160" s="20"/>
      <c r="KR160" s="20"/>
      <c r="KS160" s="20"/>
      <c r="KT160" s="20"/>
      <c r="KU160" s="20"/>
      <c r="KV160" s="20"/>
      <c r="KW160" s="20"/>
      <c r="KX160" s="20"/>
      <c r="KY160" s="20"/>
      <c r="KZ160" s="20"/>
      <c r="LA160" s="20"/>
      <c r="LB160" s="20"/>
      <c r="LC160" s="20"/>
      <c r="LD160" s="20"/>
      <c r="LE160" s="20"/>
      <c r="LF160" s="20"/>
      <c r="LG160" s="20"/>
      <c r="LH160" s="20"/>
      <c r="LI160" s="20"/>
      <c r="LJ160" s="20"/>
      <c r="LK160" s="20"/>
      <c r="LL160" s="20"/>
      <c r="LM160" s="20"/>
      <c r="LN160" s="20"/>
      <c r="LO160" s="20"/>
      <c r="LP160" s="20"/>
      <c r="LQ160" s="20"/>
      <c r="LR160" s="20"/>
      <c r="LS160" s="20"/>
      <c r="LT160" s="20"/>
      <c r="LU160" s="20"/>
      <c r="LV160" s="20"/>
      <c r="LW160" s="20"/>
      <c r="LX160" s="20"/>
      <c r="LY160" s="20"/>
      <c r="LZ160" s="20"/>
      <c r="MA160" s="20"/>
      <c r="MB160" s="20"/>
      <c r="MC160" s="20"/>
      <c r="MD160" s="20"/>
      <c r="ME160" s="20"/>
      <c r="MF160" s="20"/>
      <c r="MG160" s="20"/>
      <c r="MH160" s="20"/>
      <c r="MI160" s="20"/>
      <c r="MJ160" s="20"/>
      <c r="MK160" s="20"/>
      <c r="ML160" s="20"/>
      <c r="MM160" s="20"/>
      <c r="MN160" s="20"/>
      <c r="MO160" s="20"/>
      <c r="MP160" s="20"/>
      <c r="MQ160" s="20"/>
      <c r="MR160" s="20"/>
      <c r="MS160" s="20"/>
      <c r="MT160" s="20"/>
      <c r="MU160" s="20"/>
      <c r="MV160" s="20"/>
      <c r="MW160" s="20"/>
      <c r="MX160" s="20"/>
      <c r="MY160" s="20"/>
      <c r="MZ160" s="20"/>
      <c r="NA160" s="20"/>
      <c r="NB160" s="20"/>
      <c r="NC160" s="20"/>
      <c r="ND160" s="20"/>
      <c r="NE160" s="20"/>
      <c r="NF160" s="20"/>
      <c r="NG160" s="20"/>
      <c r="NH160" s="20"/>
      <c r="NI160" s="20"/>
      <c r="NJ160" s="20"/>
      <c r="NK160" s="20"/>
      <c r="NL160" s="20"/>
      <c r="NM160" s="20"/>
      <c r="NN160" s="20"/>
      <c r="NO160" s="20"/>
      <c r="NP160" s="20"/>
      <c r="NQ160" s="20"/>
      <c r="NR160" s="20"/>
      <c r="NS160" s="20"/>
      <c r="NT160" s="20"/>
      <c r="NU160" s="20"/>
      <c r="NV160" s="20"/>
      <c r="NW160" s="20"/>
      <c r="NX160" s="20"/>
      <c r="NY160" s="20"/>
      <c r="NZ160" s="20"/>
      <c r="OA160" s="20"/>
      <c r="OB160" s="20"/>
      <c r="OC160" s="20"/>
      <c r="OD160" s="20"/>
      <c r="OE160" s="20"/>
      <c r="OF160" s="20"/>
      <c r="OG160" s="20"/>
      <c r="OH160" s="20"/>
      <c r="OI160" s="20"/>
      <c r="OJ160" s="20"/>
      <c r="OK160" s="20"/>
      <c r="OL160" s="20"/>
      <c r="OM160" s="20"/>
      <c r="ON160" s="20"/>
      <c r="OO160" s="20"/>
      <c r="OP160" s="20"/>
      <c r="OQ160" s="20"/>
      <c r="OR160" s="20"/>
      <c r="OS160" s="20"/>
      <c r="OT160" s="20"/>
      <c r="OU160" s="20"/>
      <c r="OV160" s="20"/>
      <c r="OW160" s="20"/>
      <c r="OX160" s="20"/>
      <c r="OY160" s="20"/>
      <c r="OZ160" s="20"/>
      <c r="PA160" s="20"/>
      <c r="PB160" s="20"/>
      <c r="PC160" s="20"/>
      <c r="PD160" s="20"/>
      <c r="PE160" s="20"/>
      <c r="PF160" s="20"/>
      <c r="PG160" s="20"/>
      <c r="PH160" s="20"/>
      <c r="PI160" s="20"/>
      <c r="PJ160" s="20"/>
      <c r="PK160" s="20"/>
      <c r="PL160" s="20"/>
      <c r="PM160" s="20"/>
      <c r="PN160" s="20"/>
      <c r="PO160" s="20"/>
      <c r="PP160" s="20"/>
      <c r="PQ160" s="20"/>
      <c r="PR160" s="20"/>
      <c r="PS160" s="20"/>
      <c r="PT160" s="20"/>
      <c r="PU160" s="20"/>
      <c r="PV160" s="20"/>
      <c r="PW160" s="20"/>
      <c r="PX160" s="20"/>
      <c r="PY160" s="20"/>
      <c r="PZ160" s="20"/>
      <c r="QA160" s="20"/>
      <c r="QB160" s="20"/>
      <c r="QC160" s="20"/>
      <c r="QD160" s="20"/>
      <c r="QE160" s="20"/>
      <c r="QF160" s="20"/>
      <c r="QG160" s="20"/>
      <c r="QH160" s="20"/>
      <c r="QI160" s="20"/>
      <c r="QJ160" s="20"/>
      <c r="QK160" s="20"/>
      <c r="QL160" s="20"/>
      <c r="QM160" s="20"/>
      <c r="QN160" s="20"/>
      <c r="QO160" s="20"/>
      <c r="QP160" s="20"/>
      <c r="QQ160" s="20"/>
      <c r="QR160" s="20"/>
      <c r="QS160" s="20"/>
      <c r="QT160" s="20"/>
      <c r="QU160" s="20"/>
      <c r="QV160" s="20"/>
      <c r="QW160" s="20"/>
      <c r="QX160" s="20"/>
      <c r="QY160" s="20"/>
      <c r="QZ160" s="20"/>
      <c r="RA160" s="20"/>
      <c r="RB160" s="20"/>
      <c r="RC160" s="20"/>
      <c r="RD160" s="20"/>
      <c r="RE160" s="20"/>
      <c r="RF160" s="20"/>
      <c r="RG160" s="20"/>
      <c r="RH160" s="20"/>
      <c r="RI160" s="20"/>
      <c r="RJ160" s="20"/>
      <c r="RK160" s="20"/>
      <c r="RL160" s="20"/>
      <c r="RM160" s="20"/>
      <c r="RN160" s="20"/>
      <c r="RO160" s="20"/>
      <c r="RP160" s="20"/>
      <c r="RQ160" s="20"/>
      <c r="RR160" s="20"/>
      <c r="RS160" s="20"/>
      <c r="RT160" s="20"/>
      <c r="RU160" s="20"/>
      <c r="RV160" s="20"/>
      <c r="RW160" s="20"/>
      <c r="RX160" s="20"/>
      <c r="RY160" s="20"/>
      <c r="RZ160" s="20"/>
      <c r="SA160" s="20"/>
      <c r="SB160" s="20"/>
      <c r="SC160" s="20"/>
      <c r="SD160" s="20"/>
      <c r="SE160" s="20"/>
      <c r="SF160" s="20"/>
      <c r="SG160" s="20"/>
      <c r="SH160" s="20"/>
      <c r="SI160" s="20"/>
      <c r="SJ160" s="20"/>
      <c r="SK160" s="20"/>
      <c r="SL160" s="20"/>
      <c r="SM160" s="20"/>
      <c r="SN160" s="20"/>
      <c r="SO160" s="20"/>
      <c r="SP160" s="20"/>
      <c r="SQ160" s="20"/>
      <c r="SR160" s="20"/>
      <c r="SS160" s="20"/>
      <c r="ST160" s="20"/>
      <c r="SU160" s="20"/>
      <c r="SV160" s="20"/>
      <c r="SW160" s="20"/>
      <c r="SX160" s="20"/>
      <c r="SY160" s="20"/>
      <c r="SZ160" s="20"/>
      <c r="TA160" s="20"/>
      <c r="TB160" s="20"/>
      <c r="TC160" s="20"/>
      <c r="TD160" s="20"/>
      <c r="TE160" s="20"/>
      <c r="TF160" s="20"/>
      <c r="TG160" s="20"/>
      <c r="TH160" s="20"/>
      <c r="TI160" s="20"/>
      <c r="TJ160" s="20"/>
    </row>
    <row r="161" spans="1:530" s="17" customFormat="1" ht="231.75" hidden="1" customHeight="1" x14ac:dyDescent="0.25">
      <c r="A161" s="45"/>
      <c r="B161" s="38"/>
      <c r="C161" s="45"/>
      <c r="D161" s="16"/>
      <c r="E161" s="54"/>
      <c r="F161" s="54"/>
      <c r="G161" s="54"/>
      <c r="H161" s="54"/>
      <c r="I161" s="54"/>
      <c r="J161" s="54"/>
      <c r="K161" s="157" t="e">
        <f t="shared" si="81"/>
        <v>#DIV/0!</v>
      </c>
      <c r="L161" s="54"/>
      <c r="M161" s="54"/>
      <c r="N161" s="54"/>
      <c r="O161" s="54"/>
      <c r="P161" s="54"/>
      <c r="Q161" s="54"/>
      <c r="R161" s="150"/>
      <c r="S161" s="150"/>
      <c r="T161" s="150"/>
      <c r="U161" s="150"/>
      <c r="V161" s="150"/>
      <c r="W161" s="150"/>
      <c r="X161" s="155" t="e">
        <f t="shared" si="83"/>
        <v>#DIV/0!</v>
      </c>
      <c r="Y161" s="150">
        <f t="shared" si="82"/>
        <v>0</v>
      </c>
      <c r="Z161" s="173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  <c r="IW161" s="20"/>
      <c r="IX161" s="20"/>
      <c r="IY161" s="20"/>
      <c r="IZ161" s="20"/>
      <c r="JA161" s="20"/>
      <c r="JB161" s="20"/>
      <c r="JC161" s="20"/>
      <c r="JD161" s="20"/>
      <c r="JE161" s="20"/>
      <c r="JF161" s="20"/>
      <c r="JG161" s="20"/>
      <c r="JH161" s="20"/>
      <c r="JI161" s="20"/>
      <c r="JJ161" s="20"/>
      <c r="JK161" s="20"/>
      <c r="JL161" s="20"/>
      <c r="JM161" s="20"/>
      <c r="JN161" s="20"/>
      <c r="JO161" s="20"/>
      <c r="JP161" s="20"/>
      <c r="JQ161" s="20"/>
      <c r="JR161" s="20"/>
      <c r="JS161" s="20"/>
      <c r="JT161" s="20"/>
      <c r="JU161" s="20"/>
      <c r="JV161" s="20"/>
      <c r="JW161" s="20"/>
      <c r="JX161" s="20"/>
      <c r="JY161" s="20"/>
      <c r="JZ161" s="20"/>
      <c r="KA161" s="20"/>
      <c r="KB161" s="20"/>
      <c r="KC161" s="20"/>
      <c r="KD161" s="20"/>
      <c r="KE161" s="20"/>
      <c r="KF161" s="20"/>
      <c r="KG161" s="20"/>
      <c r="KH161" s="20"/>
      <c r="KI161" s="20"/>
      <c r="KJ161" s="20"/>
      <c r="KK161" s="20"/>
      <c r="KL161" s="20"/>
      <c r="KM161" s="20"/>
      <c r="KN161" s="20"/>
      <c r="KO161" s="20"/>
      <c r="KP161" s="20"/>
      <c r="KQ161" s="20"/>
      <c r="KR161" s="20"/>
      <c r="KS161" s="20"/>
      <c r="KT161" s="20"/>
      <c r="KU161" s="20"/>
      <c r="KV161" s="20"/>
      <c r="KW161" s="20"/>
      <c r="KX161" s="20"/>
      <c r="KY161" s="20"/>
      <c r="KZ161" s="20"/>
      <c r="LA161" s="20"/>
      <c r="LB161" s="20"/>
      <c r="LC161" s="20"/>
      <c r="LD161" s="20"/>
      <c r="LE161" s="20"/>
      <c r="LF161" s="20"/>
      <c r="LG161" s="20"/>
      <c r="LH161" s="20"/>
      <c r="LI161" s="20"/>
      <c r="LJ161" s="20"/>
      <c r="LK161" s="20"/>
      <c r="LL161" s="20"/>
      <c r="LM161" s="20"/>
      <c r="LN161" s="20"/>
      <c r="LO161" s="20"/>
      <c r="LP161" s="20"/>
      <c r="LQ161" s="20"/>
      <c r="LR161" s="20"/>
      <c r="LS161" s="20"/>
      <c r="LT161" s="20"/>
      <c r="LU161" s="20"/>
      <c r="LV161" s="20"/>
      <c r="LW161" s="20"/>
      <c r="LX161" s="20"/>
      <c r="LY161" s="20"/>
      <c r="LZ161" s="20"/>
      <c r="MA161" s="20"/>
      <c r="MB161" s="20"/>
      <c r="MC161" s="20"/>
      <c r="MD161" s="20"/>
      <c r="ME161" s="20"/>
      <c r="MF161" s="20"/>
      <c r="MG161" s="20"/>
      <c r="MH161" s="20"/>
      <c r="MI161" s="20"/>
      <c r="MJ161" s="20"/>
      <c r="MK161" s="20"/>
      <c r="ML161" s="20"/>
      <c r="MM161" s="20"/>
      <c r="MN161" s="20"/>
      <c r="MO161" s="20"/>
      <c r="MP161" s="20"/>
      <c r="MQ161" s="20"/>
      <c r="MR161" s="20"/>
      <c r="MS161" s="20"/>
      <c r="MT161" s="20"/>
      <c r="MU161" s="20"/>
      <c r="MV161" s="20"/>
      <c r="MW161" s="20"/>
      <c r="MX161" s="20"/>
      <c r="MY161" s="20"/>
      <c r="MZ161" s="20"/>
      <c r="NA161" s="20"/>
      <c r="NB161" s="20"/>
      <c r="NC161" s="20"/>
      <c r="ND161" s="20"/>
      <c r="NE161" s="20"/>
      <c r="NF161" s="20"/>
      <c r="NG161" s="20"/>
      <c r="NH161" s="20"/>
      <c r="NI161" s="20"/>
      <c r="NJ161" s="20"/>
      <c r="NK161" s="20"/>
      <c r="NL161" s="20"/>
      <c r="NM161" s="20"/>
      <c r="NN161" s="20"/>
      <c r="NO161" s="20"/>
      <c r="NP161" s="20"/>
      <c r="NQ161" s="20"/>
      <c r="NR161" s="20"/>
      <c r="NS161" s="20"/>
      <c r="NT161" s="20"/>
      <c r="NU161" s="20"/>
      <c r="NV161" s="20"/>
      <c r="NW161" s="20"/>
      <c r="NX161" s="20"/>
      <c r="NY161" s="20"/>
      <c r="NZ161" s="20"/>
      <c r="OA161" s="20"/>
      <c r="OB161" s="20"/>
      <c r="OC161" s="20"/>
      <c r="OD161" s="20"/>
      <c r="OE161" s="20"/>
      <c r="OF161" s="20"/>
      <c r="OG161" s="20"/>
      <c r="OH161" s="20"/>
      <c r="OI161" s="20"/>
      <c r="OJ161" s="20"/>
      <c r="OK161" s="20"/>
      <c r="OL161" s="20"/>
      <c r="OM161" s="20"/>
      <c r="ON161" s="20"/>
      <c r="OO161" s="20"/>
      <c r="OP161" s="20"/>
      <c r="OQ161" s="20"/>
      <c r="OR161" s="20"/>
      <c r="OS161" s="20"/>
      <c r="OT161" s="20"/>
      <c r="OU161" s="20"/>
      <c r="OV161" s="20"/>
      <c r="OW161" s="20"/>
      <c r="OX161" s="20"/>
      <c r="OY161" s="20"/>
      <c r="OZ161" s="20"/>
      <c r="PA161" s="20"/>
      <c r="PB161" s="20"/>
      <c r="PC161" s="20"/>
      <c r="PD161" s="20"/>
      <c r="PE161" s="20"/>
      <c r="PF161" s="20"/>
      <c r="PG161" s="20"/>
      <c r="PH161" s="20"/>
      <c r="PI161" s="20"/>
      <c r="PJ161" s="20"/>
      <c r="PK161" s="20"/>
      <c r="PL161" s="20"/>
      <c r="PM161" s="20"/>
      <c r="PN161" s="20"/>
      <c r="PO161" s="20"/>
      <c r="PP161" s="20"/>
      <c r="PQ161" s="20"/>
      <c r="PR161" s="20"/>
      <c r="PS161" s="20"/>
      <c r="PT161" s="20"/>
      <c r="PU161" s="20"/>
      <c r="PV161" s="20"/>
      <c r="PW161" s="20"/>
      <c r="PX161" s="20"/>
      <c r="PY161" s="20"/>
      <c r="PZ161" s="20"/>
      <c r="QA161" s="20"/>
      <c r="QB161" s="20"/>
      <c r="QC161" s="20"/>
      <c r="QD161" s="20"/>
      <c r="QE161" s="20"/>
      <c r="QF161" s="20"/>
      <c r="QG161" s="20"/>
      <c r="QH161" s="20"/>
      <c r="QI161" s="20"/>
      <c r="QJ161" s="20"/>
      <c r="QK161" s="20"/>
      <c r="QL161" s="20"/>
      <c r="QM161" s="20"/>
      <c r="QN161" s="20"/>
      <c r="QO161" s="20"/>
      <c r="QP161" s="20"/>
      <c r="QQ161" s="20"/>
      <c r="QR161" s="20"/>
      <c r="QS161" s="20"/>
      <c r="QT161" s="20"/>
      <c r="QU161" s="20"/>
      <c r="QV161" s="20"/>
      <c r="QW161" s="20"/>
      <c r="QX161" s="20"/>
      <c r="QY161" s="20"/>
      <c r="QZ161" s="20"/>
      <c r="RA161" s="20"/>
      <c r="RB161" s="20"/>
      <c r="RC161" s="20"/>
      <c r="RD161" s="20"/>
      <c r="RE161" s="20"/>
      <c r="RF161" s="20"/>
      <c r="RG161" s="20"/>
      <c r="RH161" s="20"/>
      <c r="RI161" s="20"/>
      <c r="RJ161" s="20"/>
      <c r="RK161" s="20"/>
      <c r="RL161" s="20"/>
      <c r="RM161" s="20"/>
      <c r="RN161" s="20"/>
      <c r="RO161" s="20"/>
      <c r="RP161" s="20"/>
      <c r="RQ161" s="20"/>
      <c r="RR161" s="20"/>
      <c r="RS161" s="20"/>
      <c r="RT161" s="20"/>
      <c r="RU161" s="20"/>
      <c r="RV161" s="20"/>
      <c r="RW161" s="20"/>
      <c r="RX161" s="20"/>
      <c r="RY161" s="20"/>
      <c r="RZ161" s="20"/>
      <c r="SA161" s="20"/>
      <c r="SB161" s="20"/>
      <c r="SC161" s="20"/>
      <c r="SD161" s="20"/>
      <c r="SE161" s="20"/>
      <c r="SF161" s="20"/>
      <c r="SG161" s="20"/>
      <c r="SH161" s="20"/>
      <c r="SI161" s="20"/>
      <c r="SJ161" s="20"/>
      <c r="SK161" s="20"/>
      <c r="SL161" s="20"/>
      <c r="SM161" s="20"/>
      <c r="SN161" s="20"/>
      <c r="SO161" s="20"/>
      <c r="SP161" s="20"/>
      <c r="SQ161" s="20"/>
      <c r="SR161" s="20"/>
      <c r="SS161" s="20"/>
      <c r="ST161" s="20"/>
      <c r="SU161" s="20"/>
      <c r="SV161" s="20"/>
      <c r="SW161" s="20"/>
      <c r="SX161" s="20"/>
      <c r="SY161" s="20"/>
      <c r="SZ161" s="20"/>
      <c r="TA161" s="20"/>
      <c r="TB161" s="20"/>
      <c r="TC161" s="20"/>
      <c r="TD161" s="20"/>
      <c r="TE161" s="20"/>
      <c r="TF161" s="20"/>
      <c r="TG161" s="20"/>
      <c r="TH161" s="20"/>
      <c r="TI161" s="20"/>
      <c r="TJ161" s="20"/>
    </row>
    <row r="162" spans="1:530" s="21" customFormat="1" ht="244.5" hidden="1" customHeight="1" x14ac:dyDescent="0.25">
      <c r="A162" s="106"/>
      <c r="B162" s="107"/>
      <c r="C162" s="106"/>
      <c r="D162" s="108"/>
      <c r="E162" s="109"/>
      <c r="F162" s="109"/>
      <c r="G162" s="109"/>
      <c r="H162" s="109"/>
      <c r="I162" s="109"/>
      <c r="J162" s="109"/>
      <c r="K162" s="157" t="e">
        <f t="shared" si="81"/>
        <v>#DIV/0!</v>
      </c>
      <c r="L162" s="54"/>
      <c r="M162" s="109"/>
      <c r="N162" s="109"/>
      <c r="O162" s="109"/>
      <c r="P162" s="109"/>
      <c r="Q162" s="109"/>
      <c r="R162" s="151"/>
      <c r="S162" s="151"/>
      <c r="T162" s="151"/>
      <c r="U162" s="151"/>
      <c r="V162" s="151"/>
      <c r="W162" s="151"/>
      <c r="X162" s="155" t="e">
        <f t="shared" si="83"/>
        <v>#DIV/0!</v>
      </c>
      <c r="Y162" s="150">
        <f t="shared" si="82"/>
        <v>0</v>
      </c>
      <c r="Z162" s="173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  <c r="IW162" s="29"/>
      <c r="IX162" s="29"/>
      <c r="IY162" s="29"/>
      <c r="IZ162" s="29"/>
      <c r="JA162" s="29"/>
      <c r="JB162" s="29"/>
      <c r="JC162" s="29"/>
      <c r="JD162" s="29"/>
      <c r="JE162" s="29"/>
      <c r="JF162" s="29"/>
      <c r="JG162" s="29"/>
      <c r="JH162" s="29"/>
      <c r="JI162" s="29"/>
      <c r="JJ162" s="29"/>
      <c r="JK162" s="29"/>
      <c r="JL162" s="29"/>
      <c r="JM162" s="29"/>
      <c r="JN162" s="29"/>
      <c r="JO162" s="29"/>
      <c r="JP162" s="29"/>
      <c r="JQ162" s="29"/>
      <c r="JR162" s="29"/>
      <c r="JS162" s="29"/>
      <c r="JT162" s="29"/>
      <c r="JU162" s="29"/>
      <c r="JV162" s="29"/>
      <c r="JW162" s="29"/>
      <c r="JX162" s="29"/>
      <c r="JY162" s="29"/>
      <c r="JZ162" s="29"/>
      <c r="KA162" s="29"/>
      <c r="KB162" s="29"/>
      <c r="KC162" s="29"/>
      <c r="KD162" s="29"/>
      <c r="KE162" s="29"/>
      <c r="KF162" s="29"/>
      <c r="KG162" s="29"/>
      <c r="KH162" s="29"/>
      <c r="KI162" s="29"/>
      <c r="KJ162" s="29"/>
      <c r="KK162" s="29"/>
      <c r="KL162" s="29"/>
      <c r="KM162" s="29"/>
      <c r="KN162" s="29"/>
      <c r="KO162" s="29"/>
      <c r="KP162" s="29"/>
      <c r="KQ162" s="29"/>
      <c r="KR162" s="29"/>
      <c r="KS162" s="29"/>
      <c r="KT162" s="29"/>
      <c r="KU162" s="29"/>
      <c r="KV162" s="29"/>
      <c r="KW162" s="29"/>
      <c r="KX162" s="29"/>
      <c r="KY162" s="29"/>
      <c r="KZ162" s="29"/>
      <c r="LA162" s="29"/>
      <c r="LB162" s="29"/>
      <c r="LC162" s="29"/>
      <c r="LD162" s="29"/>
      <c r="LE162" s="29"/>
      <c r="LF162" s="29"/>
      <c r="LG162" s="29"/>
      <c r="LH162" s="29"/>
      <c r="LI162" s="29"/>
      <c r="LJ162" s="29"/>
      <c r="LK162" s="29"/>
      <c r="LL162" s="29"/>
      <c r="LM162" s="29"/>
      <c r="LN162" s="29"/>
      <c r="LO162" s="29"/>
      <c r="LP162" s="29"/>
      <c r="LQ162" s="29"/>
      <c r="LR162" s="29"/>
      <c r="LS162" s="29"/>
      <c r="LT162" s="29"/>
      <c r="LU162" s="29"/>
      <c r="LV162" s="29"/>
      <c r="LW162" s="29"/>
      <c r="LX162" s="29"/>
      <c r="LY162" s="29"/>
      <c r="LZ162" s="29"/>
      <c r="MA162" s="29"/>
      <c r="MB162" s="29"/>
      <c r="MC162" s="29"/>
      <c r="MD162" s="29"/>
      <c r="ME162" s="29"/>
      <c r="MF162" s="29"/>
      <c r="MG162" s="29"/>
      <c r="MH162" s="29"/>
      <c r="MI162" s="29"/>
      <c r="MJ162" s="29"/>
      <c r="MK162" s="29"/>
      <c r="ML162" s="29"/>
      <c r="MM162" s="29"/>
      <c r="MN162" s="29"/>
      <c r="MO162" s="29"/>
      <c r="MP162" s="29"/>
      <c r="MQ162" s="29"/>
      <c r="MR162" s="29"/>
      <c r="MS162" s="29"/>
      <c r="MT162" s="29"/>
      <c r="MU162" s="29"/>
      <c r="MV162" s="29"/>
      <c r="MW162" s="29"/>
      <c r="MX162" s="29"/>
      <c r="MY162" s="29"/>
      <c r="MZ162" s="29"/>
      <c r="NA162" s="29"/>
      <c r="NB162" s="29"/>
      <c r="NC162" s="29"/>
      <c r="ND162" s="29"/>
      <c r="NE162" s="29"/>
      <c r="NF162" s="29"/>
      <c r="NG162" s="29"/>
      <c r="NH162" s="29"/>
      <c r="NI162" s="29"/>
      <c r="NJ162" s="29"/>
      <c r="NK162" s="29"/>
      <c r="NL162" s="29"/>
      <c r="NM162" s="29"/>
      <c r="NN162" s="29"/>
      <c r="NO162" s="29"/>
      <c r="NP162" s="29"/>
      <c r="NQ162" s="29"/>
      <c r="NR162" s="29"/>
      <c r="NS162" s="29"/>
      <c r="NT162" s="29"/>
      <c r="NU162" s="29"/>
      <c r="NV162" s="29"/>
      <c r="NW162" s="29"/>
      <c r="NX162" s="29"/>
      <c r="NY162" s="29"/>
      <c r="NZ162" s="29"/>
      <c r="OA162" s="29"/>
      <c r="OB162" s="29"/>
      <c r="OC162" s="29"/>
      <c r="OD162" s="29"/>
      <c r="OE162" s="29"/>
      <c r="OF162" s="29"/>
      <c r="OG162" s="29"/>
      <c r="OH162" s="29"/>
      <c r="OI162" s="29"/>
      <c r="OJ162" s="29"/>
      <c r="OK162" s="29"/>
      <c r="OL162" s="29"/>
      <c r="OM162" s="29"/>
      <c r="ON162" s="29"/>
      <c r="OO162" s="29"/>
      <c r="OP162" s="29"/>
      <c r="OQ162" s="29"/>
      <c r="OR162" s="29"/>
      <c r="OS162" s="29"/>
      <c r="OT162" s="29"/>
      <c r="OU162" s="29"/>
      <c r="OV162" s="29"/>
      <c r="OW162" s="29"/>
      <c r="OX162" s="29"/>
      <c r="OY162" s="29"/>
      <c r="OZ162" s="29"/>
      <c r="PA162" s="29"/>
      <c r="PB162" s="29"/>
      <c r="PC162" s="29"/>
      <c r="PD162" s="29"/>
      <c r="PE162" s="29"/>
      <c r="PF162" s="29"/>
      <c r="PG162" s="29"/>
      <c r="PH162" s="29"/>
      <c r="PI162" s="29"/>
      <c r="PJ162" s="29"/>
      <c r="PK162" s="29"/>
      <c r="PL162" s="29"/>
      <c r="PM162" s="29"/>
      <c r="PN162" s="29"/>
      <c r="PO162" s="29"/>
      <c r="PP162" s="29"/>
      <c r="PQ162" s="29"/>
      <c r="PR162" s="29"/>
      <c r="PS162" s="29"/>
      <c r="PT162" s="29"/>
      <c r="PU162" s="29"/>
      <c r="PV162" s="29"/>
      <c r="PW162" s="29"/>
      <c r="PX162" s="29"/>
      <c r="PY162" s="29"/>
      <c r="PZ162" s="29"/>
      <c r="QA162" s="29"/>
      <c r="QB162" s="29"/>
      <c r="QC162" s="29"/>
      <c r="QD162" s="29"/>
      <c r="QE162" s="29"/>
      <c r="QF162" s="29"/>
      <c r="QG162" s="29"/>
      <c r="QH162" s="29"/>
      <c r="QI162" s="29"/>
      <c r="QJ162" s="29"/>
      <c r="QK162" s="29"/>
      <c r="QL162" s="29"/>
      <c r="QM162" s="29"/>
      <c r="QN162" s="29"/>
      <c r="QO162" s="29"/>
      <c r="QP162" s="29"/>
      <c r="QQ162" s="29"/>
      <c r="QR162" s="29"/>
      <c r="QS162" s="29"/>
      <c r="QT162" s="29"/>
      <c r="QU162" s="29"/>
      <c r="QV162" s="29"/>
      <c r="QW162" s="29"/>
      <c r="QX162" s="29"/>
      <c r="QY162" s="29"/>
      <c r="QZ162" s="29"/>
      <c r="RA162" s="29"/>
      <c r="RB162" s="29"/>
      <c r="RC162" s="29"/>
      <c r="RD162" s="29"/>
      <c r="RE162" s="29"/>
      <c r="RF162" s="29"/>
      <c r="RG162" s="29"/>
      <c r="RH162" s="29"/>
      <c r="RI162" s="29"/>
      <c r="RJ162" s="29"/>
      <c r="RK162" s="29"/>
      <c r="RL162" s="29"/>
      <c r="RM162" s="29"/>
      <c r="RN162" s="29"/>
      <c r="RO162" s="29"/>
      <c r="RP162" s="29"/>
      <c r="RQ162" s="29"/>
      <c r="RR162" s="29"/>
      <c r="RS162" s="29"/>
      <c r="RT162" s="29"/>
      <c r="RU162" s="29"/>
      <c r="RV162" s="29"/>
      <c r="RW162" s="29"/>
      <c r="RX162" s="29"/>
      <c r="RY162" s="29"/>
      <c r="RZ162" s="29"/>
      <c r="SA162" s="29"/>
      <c r="SB162" s="29"/>
      <c r="SC162" s="29"/>
      <c r="SD162" s="29"/>
      <c r="SE162" s="29"/>
      <c r="SF162" s="29"/>
      <c r="SG162" s="29"/>
      <c r="SH162" s="29"/>
      <c r="SI162" s="29"/>
      <c r="SJ162" s="29"/>
      <c r="SK162" s="29"/>
      <c r="SL162" s="29"/>
      <c r="SM162" s="29"/>
      <c r="SN162" s="29"/>
      <c r="SO162" s="29"/>
      <c r="SP162" s="29"/>
      <c r="SQ162" s="29"/>
      <c r="SR162" s="29"/>
      <c r="SS162" s="29"/>
      <c r="ST162" s="29"/>
      <c r="SU162" s="29"/>
      <c r="SV162" s="29"/>
      <c r="SW162" s="29"/>
      <c r="SX162" s="29"/>
      <c r="SY162" s="29"/>
      <c r="SZ162" s="29"/>
      <c r="TA162" s="29"/>
      <c r="TB162" s="29"/>
      <c r="TC162" s="29"/>
      <c r="TD162" s="29"/>
      <c r="TE162" s="29"/>
      <c r="TF162" s="29"/>
      <c r="TG162" s="29"/>
      <c r="TH162" s="29"/>
      <c r="TI162" s="29"/>
      <c r="TJ162" s="29"/>
    </row>
    <row r="163" spans="1:530" s="17" customFormat="1" ht="188.25" hidden="1" customHeight="1" x14ac:dyDescent="0.25">
      <c r="A163" s="45"/>
      <c r="B163" s="38"/>
      <c r="C163" s="45"/>
      <c r="D163" s="16"/>
      <c r="E163" s="54"/>
      <c r="F163" s="54"/>
      <c r="G163" s="54"/>
      <c r="H163" s="54"/>
      <c r="I163" s="54"/>
      <c r="J163" s="54"/>
      <c r="K163" s="157" t="e">
        <f t="shared" si="81"/>
        <v>#DIV/0!</v>
      </c>
      <c r="L163" s="54"/>
      <c r="M163" s="54"/>
      <c r="N163" s="54"/>
      <c r="O163" s="54"/>
      <c r="P163" s="54"/>
      <c r="Q163" s="54"/>
      <c r="R163" s="150"/>
      <c r="S163" s="150"/>
      <c r="T163" s="150"/>
      <c r="U163" s="150"/>
      <c r="V163" s="150"/>
      <c r="W163" s="150"/>
      <c r="X163" s="155" t="e">
        <f t="shared" si="83"/>
        <v>#DIV/0!</v>
      </c>
      <c r="Y163" s="150">
        <f t="shared" si="82"/>
        <v>0</v>
      </c>
      <c r="Z163" s="173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20"/>
      <c r="JL163" s="20"/>
      <c r="JM163" s="20"/>
      <c r="JN163" s="20"/>
      <c r="JO163" s="20"/>
      <c r="JP163" s="20"/>
      <c r="JQ163" s="20"/>
      <c r="JR163" s="20"/>
      <c r="JS163" s="20"/>
      <c r="JT163" s="20"/>
      <c r="JU163" s="20"/>
      <c r="JV163" s="20"/>
      <c r="JW163" s="20"/>
      <c r="JX163" s="20"/>
      <c r="JY163" s="20"/>
      <c r="JZ163" s="20"/>
      <c r="KA163" s="20"/>
      <c r="KB163" s="20"/>
      <c r="KC163" s="20"/>
      <c r="KD163" s="20"/>
      <c r="KE163" s="20"/>
      <c r="KF163" s="20"/>
      <c r="KG163" s="20"/>
      <c r="KH163" s="20"/>
      <c r="KI163" s="20"/>
      <c r="KJ163" s="20"/>
      <c r="KK163" s="20"/>
      <c r="KL163" s="20"/>
      <c r="KM163" s="20"/>
      <c r="KN163" s="20"/>
      <c r="KO163" s="20"/>
      <c r="KP163" s="20"/>
      <c r="KQ163" s="20"/>
      <c r="KR163" s="20"/>
      <c r="KS163" s="20"/>
      <c r="KT163" s="20"/>
      <c r="KU163" s="20"/>
      <c r="KV163" s="20"/>
      <c r="KW163" s="20"/>
      <c r="KX163" s="20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20"/>
      <c r="MJ163" s="20"/>
      <c r="MK163" s="20"/>
      <c r="ML163" s="20"/>
      <c r="MM163" s="20"/>
      <c r="MN163" s="20"/>
      <c r="MO163" s="20"/>
      <c r="MP163" s="20"/>
      <c r="MQ163" s="20"/>
      <c r="MR163" s="20"/>
      <c r="MS163" s="20"/>
      <c r="MT163" s="20"/>
      <c r="MU163" s="20"/>
      <c r="MV163" s="20"/>
      <c r="MW163" s="20"/>
      <c r="MX163" s="20"/>
      <c r="MY163" s="20"/>
      <c r="MZ163" s="20"/>
      <c r="NA163" s="20"/>
      <c r="NB163" s="20"/>
      <c r="NC163" s="20"/>
      <c r="ND163" s="20"/>
      <c r="NE163" s="20"/>
      <c r="NF163" s="20"/>
      <c r="NG163" s="20"/>
      <c r="NH163" s="20"/>
      <c r="NI163" s="20"/>
      <c r="NJ163" s="20"/>
      <c r="NK163" s="20"/>
      <c r="NL163" s="20"/>
      <c r="NM163" s="20"/>
      <c r="NN163" s="20"/>
      <c r="NO163" s="20"/>
      <c r="NP163" s="20"/>
      <c r="NQ163" s="20"/>
      <c r="NR163" s="20"/>
      <c r="NS163" s="20"/>
      <c r="NT163" s="20"/>
      <c r="NU163" s="20"/>
      <c r="NV163" s="20"/>
      <c r="NW163" s="20"/>
      <c r="NX163" s="20"/>
      <c r="NY163" s="20"/>
      <c r="NZ163" s="20"/>
      <c r="OA163" s="20"/>
      <c r="OB163" s="20"/>
      <c r="OC163" s="20"/>
      <c r="OD163" s="20"/>
      <c r="OE163" s="20"/>
      <c r="OF163" s="20"/>
      <c r="OG163" s="20"/>
      <c r="OH163" s="20"/>
      <c r="OI163" s="20"/>
      <c r="OJ163" s="20"/>
      <c r="OK163" s="20"/>
      <c r="OL163" s="20"/>
      <c r="OM163" s="20"/>
      <c r="ON163" s="20"/>
      <c r="OO163" s="20"/>
      <c r="OP163" s="20"/>
      <c r="OQ163" s="20"/>
      <c r="OR163" s="20"/>
      <c r="OS163" s="20"/>
      <c r="OT163" s="20"/>
      <c r="OU163" s="20"/>
      <c r="OV163" s="20"/>
      <c r="OW163" s="20"/>
      <c r="OX163" s="20"/>
      <c r="OY163" s="20"/>
      <c r="OZ163" s="20"/>
      <c r="PA163" s="20"/>
      <c r="PB163" s="20"/>
      <c r="PC163" s="20"/>
      <c r="PD163" s="20"/>
      <c r="PE163" s="20"/>
      <c r="PF163" s="20"/>
      <c r="PG163" s="20"/>
      <c r="PH163" s="20"/>
      <c r="PI163" s="20"/>
      <c r="PJ163" s="20"/>
      <c r="PK163" s="20"/>
      <c r="PL163" s="20"/>
      <c r="PM163" s="20"/>
      <c r="PN163" s="20"/>
      <c r="PO163" s="20"/>
      <c r="PP163" s="20"/>
      <c r="PQ163" s="20"/>
      <c r="PR163" s="20"/>
      <c r="PS163" s="20"/>
      <c r="PT163" s="20"/>
      <c r="PU163" s="20"/>
      <c r="PV163" s="20"/>
      <c r="PW163" s="20"/>
      <c r="PX163" s="20"/>
      <c r="PY163" s="20"/>
      <c r="PZ163" s="20"/>
      <c r="QA163" s="20"/>
      <c r="QB163" s="20"/>
      <c r="QC163" s="20"/>
      <c r="QD163" s="20"/>
      <c r="QE163" s="20"/>
      <c r="QF163" s="20"/>
      <c r="QG163" s="20"/>
      <c r="QH163" s="20"/>
      <c r="QI163" s="20"/>
      <c r="QJ163" s="20"/>
      <c r="QK163" s="20"/>
      <c r="QL163" s="20"/>
      <c r="QM163" s="20"/>
      <c r="QN163" s="20"/>
      <c r="QO163" s="20"/>
      <c r="QP163" s="20"/>
      <c r="QQ163" s="20"/>
      <c r="QR163" s="20"/>
      <c r="QS163" s="20"/>
      <c r="QT163" s="20"/>
      <c r="QU163" s="20"/>
      <c r="QV163" s="20"/>
      <c r="QW163" s="20"/>
      <c r="QX163" s="20"/>
      <c r="QY163" s="20"/>
      <c r="QZ163" s="20"/>
      <c r="RA163" s="20"/>
      <c r="RB163" s="20"/>
      <c r="RC163" s="20"/>
      <c r="RD163" s="20"/>
      <c r="RE163" s="20"/>
      <c r="RF163" s="20"/>
      <c r="RG163" s="20"/>
      <c r="RH163" s="20"/>
      <c r="RI163" s="20"/>
      <c r="RJ163" s="20"/>
      <c r="RK163" s="20"/>
      <c r="RL163" s="20"/>
      <c r="RM163" s="20"/>
      <c r="RN163" s="20"/>
      <c r="RO163" s="20"/>
      <c r="RP163" s="20"/>
      <c r="RQ163" s="20"/>
      <c r="RR163" s="20"/>
      <c r="RS163" s="20"/>
      <c r="RT163" s="20"/>
      <c r="RU163" s="20"/>
      <c r="RV163" s="20"/>
      <c r="RW163" s="20"/>
      <c r="RX163" s="20"/>
      <c r="RY163" s="20"/>
      <c r="RZ163" s="20"/>
      <c r="SA163" s="20"/>
      <c r="SB163" s="20"/>
      <c r="SC163" s="20"/>
      <c r="SD163" s="20"/>
      <c r="SE163" s="20"/>
      <c r="SF163" s="20"/>
      <c r="SG163" s="20"/>
      <c r="SH163" s="20"/>
      <c r="SI163" s="20"/>
      <c r="SJ163" s="20"/>
      <c r="SK163" s="20"/>
      <c r="SL163" s="20"/>
      <c r="SM163" s="20"/>
      <c r="SN163" s="20"/>
      <c r="SO163" s="20"/>
      <c r="SP163" s="20"/>
      <c r="SQ163" s="20"/>
      <c r="SR163" s="20"/>
      <c r="SS163" s="20"/>
      <c r="ST163" s="20"/>
      <c r="SU163" s="20"/>
      <c r="SV163" s="20"/>
      <c r="SW163" s="20"/>
      <c r="SX163" s="20"/>
      <c r="SY163" s="20"/>
      <c r="SZ163" s="20"/>
      <c r="TA163" s="20"/>
      <c r="TB163" s="20"/>
      <c r="TC163" s="20"/>
      <c r="TD163" s="20"/>
      <c r="TE163" s="20"/>
      <c r="TF163" s="20"/>
      <c r="TG163" s="20"/>
      <c r="TH163" s="20"/>
      <c r="TI163" s="20"/>
      <c r="TJ163" s="20"/>
    </row>
    <row r="164" spans="1:530" s="21" customFormat="1" ht="218.25" hidden="1" customHeight="1" x14ac:dyDescent="0.25">
      <c r="A164" s="106"/>
      <c r="B164" s="107"/>
      <c r="C164" s="106"/>
      <c r="D164" s="108"/>
      <c r="E164" s="109"/>
      <c r="F164" s="109"/>
      <c r="G164" s="109"/>
      <c r="H164" s="109"/>
      <c r="I164" s="109"/>
      <c r="J164" s="109"/>
      <c r="K164" s="157" t="e">
        <f t="shared" si="81"/>
        <v>#DIV/0!</v>
      </c>
      <c r="L164" s="54"/>
      <c r="M164" s="109"/>
      <c r="N164" s="109"/>
      <c r="O164" s="109"/>
      <c r="P164" s="109"/>
      <c r="Q164" s="109"/>
      <c r="R164" s="151"/>
      <c r="S164" s="151"/>
      <c r="T164" s="151"/>
      <c r="U164" s="151"/>
      <c r="V164" s="151"/>
      <c r="W164" s="151"/>
      <c r="X164" s="155" t="e">
        <f t="shared" si="83"/>
        <v>#DIV/0!</v>
      </c>
      <c r="Y164" s="150">
        <f t="shared" si="82"/>
        <v>0</v>
      </c>
      <c r="Z164" s="173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  <c r="IX164" s="29"/>
      <c r="IY164" s="29"/>
      <c r="IZ164" s="29"/>
      <c r="JA164" s="29"/>
      <c r="JB164" s="29"/>
      <c r="JC164" s="29"/>
      <c r="JD164" s="29"/>
      <c r="JE164" s="29"/>
      <c r="JF164" s="29"/>
      <c r="JG164" s="29"/>
      <c r="JH164" s="29"/>
      <c r="JI164" s="29"/>
      <c r="JJ164" s="29"/>
      <c r="JK164" s="29"/>
      <c r="JL164" s="29"/>
      <c r="JM164" s="29"/>
      <c r="JN164" s="29"/>
      <c r="JO164" s="29"/>
      <c r="JP164" s="29"/>
      <c r="JQ164" s="29"/>
      <c r="JR164" s="29"/>
      <c r="JS164" s="29"/>
      <c r="JT164" s="29"/>
      <c r="JU164" s="29"/>
      <c r="JV164" s="29"/>
      <c r="JW164" s="29"/>
      <c r="JX164" s="29"/>
      <c r="JY164" s="29"/>
      <c r="JZ164" s="29"/>
      <c r="KA164" s="29"/>
      <c r="KB164" s="29"/>
      <c r="KC164" s="29"/>
      <c r="KD164" s="29"/>
      <c r="KE164" s="29"/>
      <c r="KF164" s="29"/>
      <c r="KG164" s="29"/>
      <c r="KH164" s="29"/>
      <c r="KI164" s="29"/>
      <c r="KJ164" s="29"/>
      <c r="KK164" s="29"/>
      <c r="KL164" s="29"/>
      <c r="KM164" s="29"/>
      <c r="KN164" s="29"/>
      <c r="KO164" s="29"/>
      <c r="KP164" s="29"/>
      <c r="KQ164" s="29"/>
      <c r="KR164" s="29"/>
      <c r="KS164" s="29"/>
      <c r="KT164" s="29"/>
      <c r="KU164" s="29"/>
      <c r="KV164" s="29"/>
      <c r="KW164" s="29"/>
      <c r="KX164" s="29"/>
      <c r="KY164" s="29"/>
      <c r="KZ164" s="29"/>
      <c r="LA164" s="29"/>
      <c r="LB164" s="29"/>
      <c r="LC164" s="29"/>
      <c r="LD164" s="29"/>
      <c r="LE164" s="29"/>
      <c r="LF164" s="29"/>
      <c r="LG164" s="29"/>
      <c r="LH164" s="29"/>
      <c r="LI164" s="29"/>
      <c r="LJ164" s="29"/>
      <c r="LK164" s="29"/>
      <c r="LL164" s="29"/>
      <c r="LM164" s="29"/>
      <c r="LN164" s="29"/>
      <c r="LO164" s="29"/>
      <c r="LP164" s="29"/>
      <c r="LQ164" s="29"/>
      <c r="LR164" s="29"/>
      <c r="LS164" s="29"/>
      <c r="LT164" s="29"/>
      <c r="LU164" s="29"/>
      <c r="LV164" s="29"/>
      <c r="LW164" s="29"/>
      <c r="LX164" s="29"/>
      <c r="LY164" s="29"/>
      <c r="LZ164" s="29"/>
      <c r="MA164" s="29"/>
      <c r="MB164" s="29"/>
      <c r="MC164" s="29"/>
      <c r="MD164" s="29"/>
      <c r="ME164" s="29"/>
      <c r="MF164" s="29"/>
      <c r="MG164" s="29"/>
      <c r="MH164" s="29"/>
      <c r="MI164" s="29"/>
      <c r="MJ164" s="29"/>
      <c r="MK164" s="29"/>
      <c r="ML164" s="29"/>
      <c r="MM164" s="29"/>
      <c r="MN164" s="29"/>
      <c r="MO164" s="29"/>
      <c r="MP164" s="29"/>
      <c r="MQ164" s="29"/>
      <c r="MR164" s="29"/>
      <c r="MS164" s="29"/>
      <c r="MT164" s="29"/>
      <c r="MU164" s="29"/>
      <c r="MV164" s="29"/>
      <c r="MW164" s="29"/>
      <c r="MX164" s="29"/>
      <c r="MY164" s="29"/>
      <c r="MZ164" s="29"/>
      <c r="NA164" s="29"/>
      <c r="NB164" s="29"/>
      <c r="NC164" s="29"/>
      <c r="ND164" s="29"/>
      <c r="NE164" s="29"/>
      <c r="NF164" s="29"/>
      <c r="NG164" s="29"/>
      <c r="NH164" s="29"/>
      <c r="NI164" s="29"/>
      <c r="NJ164" s="29"/>
      <c r="NK164" s="29"/>
      <c r="NL164" s="29"/>
      <c r="NM164" s="29"/>
      <c r="NN164" s="29"/>
      <c r="NO164" s="29"/>
      <c r="NP164" s="29"/>
      <c r="NQ164" s="29"/>
      <c r="NR164" s="29"/>
      <c r="NS164" s="29"/>
      <c r="NT164" s="29"/>
      <c r="NU164" s="29"/>
      <c r="NV164" s="29"/>
      <c r="NW164" s="29"/>
      <c r="NX164" s="29"/>
      <c r="NY164" s="29"/>
      <c r="NZ164" s="29"/>
      <c r="OA164" s="29"/>
      <c r="OB164" s="29"/>
      <c r="OC164" s="29"/>
      <c r="OD164" s="29"/>
      <c r="OE164" s="29"/>
      <c r="OF164" s="29"/>
      <c r="OG164" s="29"/>
      <c r="OH164" s="29"/>
      <c r="OI164" s="29"/>
      <c r="OJ164" s="29"/>
      <c r="OK164" s="29"/>
      <c r="OL164" s="29"/>
      <c r="OM164" s="29"/>
      <c r="ON164" s="29"/>
      <c r="OO164" s="29"/>
      <c r="OP164" s="29"/>
      <c r="OQ164" s="29"/>
      <c r="OR164" s="29"/>
      <c r="OS164" s="29"/>
      <c r="OT164" s="29"/>
      <c r="OU164" s="29"/>
      <c r="OV164" s="29"/>
      <c r="OW164" s="29"/>
      <c r="OX164" s="29"/>
      <c r="OY164" s="29"/>
      <c r="OZ164" s="29"/>
      <c r="PA164" s="29"/>
      <c r="PB164" s="29"/>
      <c r="PC164" s="29"/>
      <c r="PD164" s="29"/>
      <c r="PE164" s="29"/>
      <c r="PF164" s="29"/>
      <c r="PG164" s="29"/>
      <c r="PH164" s="29"/>
      <c r="PI164" s="29"/>
      <c r="PJ164" s="29"/>
      <c r="PK164" s="29"/>
      <c r="PL164" s="29"/>
      <c r="PM164" s="29"/>
      <c r="PN164" s="29"/>
      <c r="PO164" s="29"/>
      <c r="PP164" s="29"/>
      <c r="PQ164" s="29"/>
      <c r="PR164" s="29"/>
      <c r="PS164" s="29"/>
      <c r="PT164" s="29"/>
      <c r="PU164" s="29"/>
      <c r="PV164" s="29"/>
      <c r="PW164" s="29"/>
      <c r="PX164" s="29"/>
      <c r="PY164" s="29"/>
      <c r="PZ164" s="29"/>
      <c r="QA164" s="29"/>
      <c r="QB164" s="29"/>
      <c r="QC164" s="29"/>
      <c r="QD164" s="29"/>
      <c r="QE164" s="29"/>
      <c r="QF164" s="29"/>
      <c r="QG164" s="29"/>
      <c r="QH164" s="29"/>
      <c r="QI164" s="29"/>
      <c r="QJ164" s="29"/>
      <c r="QK164" s="29"/>
      <c r="QL164" s="29"/>
      <c r="QM164" s="29"/>
      <c r="QN164" s="29"/>
      <c r="QO164" s="29"/>
      <c r="QP164" s="29"/>
      <c r="QQ164" s="29"/>
      <c r="QR164" s="29"/>
      <c r="QS164" s="29"/>
      <c r="QT164" s="29"/>
      <c r="QU164" s="29"/>
      <c r="QV164" s="29"/>
      <c r="QW164" s="29"/>
      <c r="QX164" s="29"/>
      <c r="QY164" s="29"/>
      <c r="QZ164" s="29"/>
      <c r="RA164" s="29"/>
      <c r="RB164" s="29"/>
      <c r="RC164" s="29"/>
      <c r="RD164" s="29"/>
      <c r="RE164" s="29"/>
      <c r="RF164" s="29"/>
      <c r="RG164" s="29"/>
      <c r="RH164" s="29"/>
      <c r="RI164" s="29"/>
      <c r="RJ164" s="29"/>
      <c r="RK164" s="29"/>
      <c r="RL164" s="29"/>
      <c r="RM164" s="29"/>
      <c r="RN164" s="29"/>
      <c r="RO164" s="29"/>
      <c r="RP164" s="29"/>
      <c r="RQ164" s="29"/>
      <c r="RR164" s="29"/>
      <c r="RS164" s="29"/>
      <c r="RT164" s="29"/>
      <c r="RU164" s="29"/>
      <c r="RV164" s="29"/>
      <c r="RW164" s="29"/>
      <c r="RX164" s="29"/>
      <c r="RY164" s="29"/>
      <c r="RZ164" s="29"/>
      <c r="SA164" s="29"/>
      <c r="SB164" s="29"/>
      <c r="SC164" s="29"/>
      <c r="SD164" s="29"/>
      <c r="SE164" s="29"/>
      <c r="SF164" s="29"/>
      <c r="SG164" s="29"/>
      <c r="SH164" s="29"/>
      <c r="SI164" s="29"/>
      <c r="SJ164" s="29"/>
      <c r="SK164" s="29"/>
      <c r="SL164" s="29"/>
      <c r="SM164" s="29"/>
      <c r="SN164" s="29"/>
      <c r="SO164" s="29"/>
      <c r="SP164" s="29"/>
      <c r="SQ164" s="29"/>
      <c r="SR164" s="29"/>
      <c r="SS164" s="29"/>
      <c r="ST164" s="29"/>
      <c r="SU164" s="29"/>
      <c r="SV164" s="29"/>
      <c r="SW164" s="29"/>
      <c r="SX164" s="29"/>
      <c r="SY164" s="29"/>
      <c r="SZ164" s="29"/>
      <c r="TA164" s="29"/>
      <c r="TB164" s="29"/>
      <c r="TC164" s="29"/>
      <c r="TD164" s="29"/>
      <c r="TE164" s="29"/>
      <c r="TF164" s="29"/>
      <c r="TG164" s="29"/>
      <c r="TH164" s="29"/>
      <c r="TI164" s="29"/>
      <c r="TJ164" s="29"/>
    </row>
    <row r="165" spans="1:530" s="17" customFormat="1" ht="31.5" customHeight="1" x14ac:dyDescent="0.25">
      <c r="A165" s="36" t="s">
        <v>336</v>
      </c>
      <c r="B165" s="37" t="str">
        <f>'дод 3'!A104</f>
        <v>3241</v>
      </c>
      <c r="C165" s="37" t="str">
        <f>'дод 3'!B104</f>
        <v>1090</v>
      </c>
      <c r="D165" s="18" t="str">
        <f>'дод 3'!C104</f>
        <v>Забезпечення діяльності інших закладів у сфері соціального захисту і соціального забезпечення</v>
      </c>
      <c r="E165" s="54">
        <v>5360106</v>
      </c>
      <c r="F165" s="54">
        <v>3207640</v>
      </c>
      <c r="G165" s="54">
        <v>492630</v>
      </c>
      <c r="H165" s="54">
        <v>3579174.79</v>
      </c>
      <c r="I165" s="54">
        <v>2316085.17</v>
      </c>
      <c r="J165" s="54">
        <v>186772.35</v>
      </c>
      <c r="K165" s="157">
        <f t="shared" si="81"/>
        <v>66.774328530070122</v>
      </c>
      <c r="L165" s="54">
        <v>610997</v>
      </c>
      <c r="M165" s="54">
        <v>610997</v>
      </c>
      <c r="N165" s="54"/>
      <c r="O165" s="54"/>
      <c r="P165" s="54"/>
      <c r="Q165" s="54">
        <v>610997</v>
      </c>
      <c r="R165" s="150">
        <v>84793.47</v>
      </c>
      <c r="S165" s="150">
        <v>61000</v>
      </c>
      <c r="T165" s="150">
        <v>23793.47</v>
      </c>
      <c r="U165" s="150"/>
      <c r="V165" s="150"/>
      <c r="W165" s="150">
        <v>61000</v>
      </c>
      <c r="X165" s="155">
        <f t="shared" si="83"/>
        <v>13.877886470801002</v>
      </c>
      <c r="Y165" s="150">
        <f t="shared" si="82"/>
        <v>3663968.2600000002</v>
      </c>
      <c r="Z165" s="173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20"/>
      <c r="JL165" s="20"/>
      <c r="JM165" s="20"/>
      <c r="JN165" s="20"/>
      <c r="JO165" s="20"/>
      <c r="JP165" s="20"/>
      <c r="JQ165" s="20"/>
      <c r="JR165" s="20"/>
      <c r="JS165" s="20"/>
      <c r="JT165" s="20"/>
      <c r="JU165" s="20"/>
      <c r="JV165" s="20"/>
      <c r="JW165" s="20"/>
      <c r="JX165" s="20"/>
      <c r="JY165" s="20"/>
      <c r="JZ165" s="20"/>
      <c r="KA165" s="20"/>
      <c r="KB165" s="20"/>
      <c r="KC165" s="20"/>
      <c r="KD165" s="20"/>
      <c r="KE165" s="20"/>
      <c r="KF165" s="20"/>
      <c r="KG165" s="20"/>
      <c r="KH165" s="20"/>
      <c r="KI165" s="20"/>
      <c r="KJ165" s="20"/>
      <c r="KK165" s="20"/>
      <c r="KL165" s="20"/>
      <c r="KM165" s="20"/>
      <c r="KN165" s="20"/>
      <c r="KO165" s="20"/>
      <c r="KP165" s="20"/>
      <c r="KQ165" s="20"/>
      <c r="KR165" s="20"/>
      <c r="KS165" s="20"/>
      <c r="KT165" s="20"/>
      <c r="KU165" s="20"/>
      <c r="KV165" s="20"/>
      <c r="KW165" s="20"/>
      <c r="KX165" s="20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20"/>
      <c r="MJ165" s="20"/>
      <c r="MK165" s="20"/>
      <c r="ML165" s="20"/>
      <c r="MM165" s="20"/>
      <c r="MN165" s="20"/>
      <c r="MO165" s="20"/>
      <c r="MP165" s="20"/>
      <c r="MQ165" s="20"/>
      <c r="MR165" s="20"/>
      <c r="MS165" s="20"/>
      <c r="MT165" s="20"/>
      <c r="MU165" s="20"/>
      <c r="MV165" s="20"/>
      <c r="MW165" s="20"/>
      <c r="MX165" s="20"/>
      <c r="MY165" s="20"/>
      <c r="MZ165" s="20"/>
      <c r="NA165" s="20"/>
      <c r="NB165" s="20"/>
      <c r="NC165" s="20"/>
      <c r="ND165" s="20"/>
      <c r="NE165" s="20"/>
      <c r="NF165" s="20"/>
      <c r="NG165" s="20"/>
      <c r="NH165" s="20"/>
      <c r="NI165" s="20"/>
      <c r="NJ165" s="20"/>
      <c r="NK165" s="20"/>
      <c r="NL165" s="20"/>
      <c r="NM165" s="20"/>
      <c r="NN165" s="20"/>
      <c r="NO165" s="20"/>
      <c r="NP165" s="20"/>
      <c r="NQ165" s="20"/>
      <c r="NR165" s="20"/>
      <c r="NS165" s="20"/>
      <c r="NT165" s="20"/>
      <c r="NU165" s="20"/>
      <c r="NV165" s="20"/>
      <c r="NW165" s="20"/>
      <c r="NX165" s="20"/>
      <c r="NY165" s="20"/>
      <c r="NZ165" s="20"/>
      <c r="OA165" s="20"/>
      <c r="OB165" s="20"/>
      <c r="OC165" s="20"/>
      <c r="OD165" s="20"/>
      <c r="OE165" s="20"/>
      <c r="OF165" s="20"/>
      <c r="OG165" s="20"/>
      <c r="OH165" s="20"/>
      <c r="OI165" s="20"/>
      <c r="OJ165" s="20"/>
      <c r="OK165" s="20"/>
      <c r="OL165" s="20"/>
      <c r="OM165" s="20"/>
      <c r="ON165" s="20"/>
      <c r="OO165" s="20"/>
      <c r="OP165" s="20"/>
      <c r="OQ165" s="20"/>
      <c r="OR165" s="20"/>
      <c r="OS165" s="20"/>
      <c r="OT165" s="20"/>
      <c r="OU165" s="20"/>
      <c r="OV165" s="20"/>
      <c r="OW165" s="20"/>
      <c r="OX165" s="20"/>
      <c r="OY165" s="20"/>
      <c r="OZ165" s="20"/>
      <c r="PA165" s="20"/>
      <c r="PB165" s="20"/>
      <c r="PC165" s="20"/>
      <c r="PD165" s="20"/>
      <c r="PE165" s="20"/>
      <c r="PF165" s="20"/>
      <c r="PG165" s="20"/>
      <c r="PH165" s="20"/>
      <c r="PI165" s="20"/>
      <c r="PJ165" s="20"/>
      <c r="PK165" s="20"/>
      <c r="PL165" s="20"/>
      <c r="PM165" s="20"/>
      <c r="PN165" s="20"/>
      <c r="PO165" s="20"/>
      <c r="PP165" s="20"/>
      <c r="PQ165" s="20"/>
      <c r="PR165" s="20"/>
      <c r="PS165" s="20"/>
      <c r="PT165" s="20"/>
      <c r="PU165" s="20"/>
      <c r="PV165" s="20"/>
      <c r="PW165" s="20"/>
      <c r="PX165" s="20"/>
      <c r="PY165" s="20"/>
      <c r="PZ165" s="20"/>
      <c r="QA165" s="20"/>
      <c r="QB165" s="20"/>
      <c r="QC165" s="20"/>
      <c r="QD165" s="20"/>
      <c r="QE165" s="20"/>
      <c r="QF165" s="20"/>
      <c r="QG165" s="20"/>
      <c r="QH165" s="20"/>
      <c r="QI165" s="20"/>
      <c r="QJ165" s="20"/>
      <c r="QK165" s="20"/>
      <c r="QL165" s="20"/>
      <c r="QM165" s="20"/>
      <c r="QN165" s="20"/>
      <c r="QO165" s="20"/>
      <c r="QP165" s="20"/>
      <c r="QQ165" s="20"/>
      <c r="QR165" s="20"/>
      <c r="QS165" s="20"/>
      <c r="QT165" s="20"/>
      <c r="QU165" s="20"/>
      <c r="QV165" s="20"/>
      <c r="QW165" s="20"/>
      <c r="QX165" s="20"/>
      <c r="QY165" s="20"/>
      <c r="QZ165" s="20"/>
      <c r="RA165" s="20"/>
      <c r="RB165" s="20"/>
      <c r="RC165" s="20"/>
      <c r="RD165" s="20"/>
      <c r="RE165" s="20"/>
      <c r="RF165" s="20"/>
      <c r="RG165" s="20"/>
      <c r="RH165" s="20"/>
      <c r="RI165" s="20"/>
      <c r="RJ165" s="20"/>
      <c r="RK165" s="20"/>
      <c r="RL165" s="20"/>
      <c r="RM165" s="20"/>
      <c r="RN165" s="20"/>
      <c r="RO165" s="20"/>
      <c r="RP165" s="20"/>
      <c r="RQ165" s="20"/>
      <c r="RR165" s="20"/>
      <c r="RS165" s="20"/>
      <c r="RT165" s="20"/>
      <c r="RU165" s="20"/>
      <c r="RV165" s="20"/>
      <c r="RW165" s="20"/>
      <c r="RX165" s="20"/>
      <c r="RY165" s="20"/>
      <c r="RZ165" s="20"/>
      <c r="SA165" s="20"/>
      <c r="SB165" s="20"/>
      <c r="SC165" s="20"/>
      <c r="SD165" s="20"/>
      <c r="SE165" s="20"/>
      <c r="SF165" s="20"/>
      <c r="SG165" s="20"/>
      <c r="SH165" s="20"/>
      <c r="SI165" s="20"/>
      <c r="SJ165" s="20"/>
      <c r="SK165" s="20"/>
      <c r="SL165" s="20"/>
      <c r="SM165" s="20"/>
      <c r="SN165" s="20"/>
      <c r="SO165" s="20"/>
      <c r="SP165" s="20"/>
      <c r="SQ165" s="20"/>
      <c r="SR165" s="20"/>
      <c r="SS165" s="20"/>
      <c r="ST165" s="20"/>
      <c r="SU165" s="20"/>
      <c r="SV165" s="20"/>
      <c r="SW165" s="20"/>
      <c r="SX165" s="20"/>
      <c r="SY165" s="20"/>
      <c r="SZ165" s="20"/>
      <c r="TA165" s="20"/>
      <c r="TB165" s="20"/>
      <c r="TC165" s="20"/>
      <c r="TD165" s="20"/>
      <c r="TE165" s="20"/>
      <c r="TF165" s="20"/>
      <c r="TG165" s="20"/>
      <c r="TH165" s="20"/>
      <c r="TI165" s="20"/>
      <c r="TJ165" s="20"/>
    </row>
    <row r="166" spans="1:530" s="17" customFormat="1" ht="33" customHeight="1" x14ac:dyDescent="0.25">
      <c r="A166" s="36" t="s">
        <v>389</v>
      </c>
      <c r="B166" s="37" t="str">
        <f>'дод 3'!A105</f>
        <v>3242</v>
      </c>
      <c r="C166" s="37" t="str">
        <f>'дод 3'!B105</f>
        <v>1090</v>
      </c>
      <c r="D166" s="18" t="s">
        <v>465</v>
      </c>
      <c r="E166" s="54">
        <v>35297336</v>
      </c>
      <c r="F166" s="54"/>
      <c r="G166" s="54"/>
      <c r="H166" s="54">
        <v>19711732.18</v>
      </c>
      <c r="I166" s="54"/>
      <c r="J166" s="54"/>
      <c r="K166" s="157">
        <f t="shared" si="81"/>
        <v>55.844815540753558</v>
      </c>
      <c r="L166" s="54">
        <v>40580</v>
      </c>
      <c r="M166" s="54">
        <v>40580</v>
      </c>
      <c r="N166" s="54"/>
      <c r="O166" s="54"/>
      <c r="P166" s="54"/>
      <c r="Q166" s="54">
        <v>40580</v>
      </c>
      <c r="R166" s="150">
        <v>20773.5</v>
      </c>
      <c r="S166" s="150">
        <v>20773.5</v>
      </c>
      <c r="T166" s="150"/>
      <c r="U166" s="150"/>
      <c r="V166" s="150"/>
      <c r="W166" s="150">
        <v>20773.5</v>
      </c>
      <c r="X166" s="155">
        <f t="shared" si="83"/>
        <v>51.191473632331196</v>
      </c>
      <c r="Y166" s="150">
        <f t="shared" si="82"/>
        <v>19732505.68</v>
      </c>
      <c r="Z166" s="173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  <c r="IX166" s="20"/>
      <c r="IY166" s="20"/>
      <c r="IZ166" s="20"/>
      <c r="JA166" s="20"/>
      <c r="JB166" s="20"/>
      <c r="JC166" s="20"/>
      <c r="JD166" s="20"/>
      <c r="JE166" s="20"/>
      <c r="JF166" s="20"/>
      <c r="JG166" s="20"/>
      <c r="JH166" s="20"/>
      <c r="JI166" s="20"/>
      <c r="JJ166" s="20"/>
      <c r="JK166" s="20"/>
      <c r="JL166" s="20"/>
      <c r="JM166" s="20"/>
      <c r="JN166" s="20"/>
      <c r="JO166" s="20"/>
      <c r="JP166" s="20"/>
      <c r="JQ166" s="20"/>
      <c r="JR166" s="20"/>
      <c r="JS166" s="20"/>
      <c r="JT166" s="20"/>
      <c r="JU166" s="20"/>
      <c r="JV166" s="20"/>
      <c r="JW166" s="20"/>
      <c r="JX166" s="20"/>
      <c r="JY166" s="20"/>
      <c r="JZ166" s="20"/>
      <c r="KA166" s="20"/>
      <c r="KB166" s="20"/>
      <c r="KC166" s="20"/>
      <c r="KD166" s="20"/>
      <c r="KE166" s="20"/>
      <c r="KF166" s="20"/>
      <c r="KG166" s="20"/>
      <c r="KH166" s="20"/>
      <c r="KI166" s="20"/>
      <c r="KJ166" s="20"/>
      <c r="KK166" s="20"/>
      <c r="KL166" s="20"/>
      <c r="KM166" s="20"/>
      <c r="KN166" s="20"/>
      <c r="KO166" s="20"/>
      <c r="KP166" s="20"/>
      <c r="KQ166" s="20"/>
      <c r="KR166" s="20"/>
      <c r="KS166" s="20"/>
      <c r="KT166" s="20"/>
      <c r="KU166" s="20"/>
      <c r="KV166" s="20"/>
      <c r="KW166" s="20"/>
      <c r="KX166" s="20"/>
      <c r="KY166" s="20"/>
      <c r="KZ166" s="20"/>
      <c r="LA166" s="20"/>
      <c r="LB166" s="20"/>
      <c r="LC166" s="20"/>
      <c r="LD166" s="20"/>
      <c r="LE166" s="20"/>
      <c r="LF166" s="20"/>
      <c r="LG166" s="20"/>
      <c r="LH166" s="20"/>
      <c r="LI166" s="20"/>
      <c r="LJ166" s="20"/>
      <c r="LK166" s="20"/>
      <c r="LL166" s="20"/>
      <c r="LM166" s="20"/>
      <c r="LN166" s="20"/>
      <c r="LO166" s="20"/>
      <c r="LP166" s="20"/>
      <c r="LQ166" s="20"/>
      <c r="LR166" s="20"/>
      <c r="LS166" s="20"/>
      <c r="LT166" s="20"/>
      <c r="LU166" s="20"/>
      <c r="LV166" s="20"/>
      <c r="LW166" s="20"/>
      <c r="LX166" s="20"/>
      <c r="LY166" s="20"/>
      <c r="LZ166" s="20"/>
      <c r="MA166" s="20"/>
      <c r="MB166" s="20"/>
      <c r="MC166" s="20"/>
      <c r="MD166" s="20"/>
      <c r="ME166" s="20"/>
      <c r="MF166" s="20"/>
      <c r="MG166" s="20"/>
      <c r="MH166" s="20"/>
      <c r="MI166" s="20"/>
      <c r="MJ166" s="20"/>
      <c r="MK166" s="20"/>
      <c r="ML166" s="20"/>
      <c r="MM166" s="20"/>
      <c r="MN166" s="20"/>
      <c r="MO166" s="20"/>
      <c r="MP166" s="20"/>
      <c r="MQ166" s="20"/>
      <c r="MR166" s="20"/>
      <c r="MS166" s="20"/>
      <c r="MT166" s="20"/>
      <c r="MU166" s="20"/>
      <c r="MV166" s="20"/>
      <c r="MW166" s="20"/>
      <c r="MX166" s="20"/>
      <c r="MY166" s="20"/>
      <c r="MZ166" s="20"/>
      <c r="NA166" s="20"/>
      <c r="NB166" s="20"/>
      <c r="NC166" s="20"/>
      <c r="ND166" s="20"/>
      <c r="NE166" s="20"/>
      <c r="NF166" s="20"/>
      <c r="NG166" s="20"/>
      <c r="NH166" s="20"/>
      <c r="NI166" s="20"/>
      <c r="NJ166" s="20"/>
      <c r="NK166" s="20"/>
      <c r="NL166" s="20"/>
      <c r="NM166" s="20"/>
      <c r="NN166" s="20"/>
      <c r="NO166" s="20"/>
      <c r="NP166" s="20"/>
      <c r="NQ166" s="20"/>
      <c r="NR166" s="20"/>
      <c r="NS166" s="20"/>
      <c r="NT166" s="20"/>
      <c r="NU166" s="20"/>
      <c r="NV166" s="20"/>
      <c r="NW166" s="20"/>
      <c r="NX166" s="20"/>
      <c r="NY166" s="20"/>
      <c r="NZ166" s="20"/>
      <c r="OA166" s="20"/>
      <c r="OB166" s="20"/>
      <c r="OC166" s="20"/>
      <c r="OD166" s="20"/>
      <c r="OE166" s="20"/>
      <c r="OF166" s="20"/>
      <c r="OG166" s="20"/>
      <c r="OH166" s="20"/>
      <c r="OI166" s="20"/>
      <c r="OJ166" s="20"/>
      <c r="OK166" s="20"/>
      <c r="OL166" s="20"/>
      <c r="OM166" s="20"/>
      <c r="ON166" s="20"/>
      <c r="OO166" s="20"/>
      <c r="OP166" s="20"/>
      <c r="OQ166" s="20"/>
      <c r="OR166" s="20"/>
      <c r="OS166" s="20"/>
      <c r="OT166" s="20"/>
      <c r="OU166" s="20"/>
      <c r="OV166" s="20"/>
      <c r="OW166" s="20"/>
      <c r="OX166" s="20"/>
      <c r="OY166" s="20"/>
      <c r="OZ166" s="20"/>
      <c r="PA166" s="20"/>
      <c r="PB166" s="20"/>
      <c r="PC166" s="20"/>
      <c r="PD166" s="20"/>
      <c r="PE166" s="20"/>
      <c r="PF166" s="20"/>
      <c r="PG166" s="20"/>
      <c r="PH166" s="20"/>
      <c r="PI166" s="20"/>
      <c r="PJ166" s="20"/>
      <c r="PK166" s="20"/>
      <c r="PL166" s="20"/>
      <c r="PM166" s="20"/>
      <c r="PN166" s="20"/>
      <c r="PO166" s="20"/>
      <c r="PP166" s="20"/>
      <c r="PQ166" s="20"/>
      <c r="PR166" s="20"/>
      <c r="PS166" s="20"/>
      <c r="PT166" s="20"/>
      <c r="PU166" s="20"/>
      <c r="PV166" s="20"/>
      <c r="PW166" s="20"/>
      <c r="PX166" s="20"/>
      <c r="PY166" s="20"/>
      <c r="PZ166" s="20"/>
      <c r="QA166" s="20"/>
      <c r="QB166" s="20"/>
      <c r="QC166" s="20"/>
      <c r="QD166" s="20"/>
      <c r="QE166" s="20"/>
      <c r="QF166" s="20"/>
      <c r="QG166" s="20"/>
      <c r="QH166" s="20"/>
      <c r="QI166" s="20"/>
      <c r="QJ166" s="20"/>
      <c r="QK166" s="20"/>
      <c r="QL166" s="20"/>
      <c r="QM166" s="20"/>
      <c r="QN166" s="20"/>
      <c r="QO166" s="20"/>
      <c r="QP166" s="20"/>
      <c r="QQ166" s="20"/>
      <c r="QR166" s="20"/>
      <c r="QS166" s="20"/>
      <c r="QT166" s="20"/>
      <c r="QU166" s="20"/>
      <c r="QV166" s="20"/>
      <c r="QW166" s="20"/>
      <c r="QX166" s="20"/>
      <c r="QY166" s="20"/>
      <c r="QZ166" s="20"/>
      <c r="RA166" s="20"/>
      <c r="RB166" s="20"/>
      <c r="RC166" s="20"/>
      <c r="RD166" s="20"/>
      <c r="RE166" s="20"/>
      <c r="RF166" s="20"/>
      <c r="RG166" s="20"/>
      <c r="RH166" s="20"/>
      <c r="RI166" s="20"/>
      <c r="RJ166" s="20"/>
      <c r="RK166" s="20"/>
      <c r="RL166" s="20"/>
      <c r="RM166" s="20"/>
      <c r="RN166" s="20"/>
      <c r="RO166" s="20"/>
      <c r="RP166" s="20"/>
      <c r="RQ166" s="20"/>
      <c r="RR166" s="20"/>
      <c r="RS166" s="20"/>
      <c r="RT166" s="20"/>
      <c r="RU166" s="20"/>
      <c r="RV166" s="20"/>
      <c r="RW166" s="20"/>
      <c r="RX166" s="20"/>
      <c r="RY166" s="20"/>
      <c r="RZ166" s="20"/>
      <c r="SA166" s="20"/>
      <c r="SB166" s="20"/>
      <c r="SC166" s="20"/>
      <c r="SD166" s="20"/>
      <c r="SE166" s="20"/>
      <c r="SF166" s="20"/>
      <c r="SG166" s="20"/>
      <c r="SH166" s="20"/>
      <c r="SI166" s="20"/>
      <c r="SJ166" s="20"/>
      <c r="SK166" s="20"/>
      <c r="SL166" s="20"/>
      <c r="SM166" s="20"/>
      <c r="SN166" s="20"/>
      <c r="SO166" s="20"/>
      <c r="SP166" s="20"/>
      <c r="SQ166" s="20"/>
      <c r="SR166" s="20"/>
      <c r="SS166" s="20"/>
      <c r="ST166" s="20"/>
      <c r="SU166" s="20"/>
      <c r="SV166" s="20"/>
      <c r="SW166" s="20"/>
      <c r="SX166" s="20"/>
      <c r="SY166" s="20"/>
      <c r="SZ166" s="20"/>
      <c r="TA166" s="20"/>
      <c r="TB166" s="20"/>
      <c r="TC166" s="20"/>
      <c r="TD166" s="20"/>
      <c r="TE166" s="20"/>
      <c r="TF166" s="20"/>
      <c r="TG166" s="20"/>
      <c r="TH166" s="20"/>
      <c r="TI166" s="20"/>
      <c r="TJ166" s="20"/>
    </row>
    <row r="167" spans="1:530" s="21" customFormat="1" x14ac:dyDescent="0.25">
      <c r="A167" s="110"/>
      <c r="B167" s="111"/>
      <c r="C167" s="111"/>
      <c r="D167" s="113" t="s">
        <v>438</v>
      </c>
      <c r="E167" s="109">
        <v>348800</v>
      </c>
      <c r="F167" s="109"/>
      <c r="G167" s="109"/>
      <c r="H167" s="109">
        <v>252800</v>
      </c>
      <c r="I167" s="109"/>
      <c r="J167" s="109"/>
      <c r="K167" s="157">
        <f t="shared" si="81"/>
        <v>72.477064220183479</v>
      </c>
      <c r="L167" s="109">
        <v>0</v>
      </c>
      <c r="M167" s="109"/>
      <c r="N167" s="109"/>
      <c r="O167" s="109"/>
      <c r="P167" s="109"/>
      <c r="Q167" s="109"/>
      <c r="R167" s="151"/>
      <c r="S167" s="151"/>
      <c r="T167" s="151"/>
      <c r="U167" s="151"/>
      <c r="V167" s="151"/>
      <c r="W167" s="151"/>
      <c r="X167" s="155"/>
      <c r="Y167" s="150">
        <f t="shared" si="82"/>
        <v>252800</v>
      </c>
      <c r="Z167" s="173">
        <v>13</v>
      </c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  <c r="IX167" s="29"/>
      <c r="IY167" s="29"/>
      <c r="IZ167" s="29"/>
      <c r="JA167" s="29"/>
      <c r="JB167" s="29"/>
      <c r="JC167" s="29"/>
      <c r="JD167" s="29"/>
      <c r="JE167" s="29"/>
      <c r="JF167" s="29"/>
      <c r="JG167" s="29"/>
      <c r="JH167" s="29"/>
      <c r="JI167" s="29"/>
      <c r="JJ167" s="29"/>
      <c r="JK167" s="29"/>
      <c r="JL167" s="29"/>
      <c r="JM167" s="29"/>
      <c r="JN167" s="29"/>
      <c r="JO167" s="29"/>
      <c r="JP167" s="29"/>
      <c r="JQ167" s="29"/>
      <c r="JR167" s="29"/>
      <c r="JS167" s="29"/>
      <c r="JT167" s="29"/>
      <c r="JU167" s="29"/>
      <c r="JV167" s="29"/>
      <c r="JW167" s="29"/>
      <c r="JX167" s="29"/>
      <c r="JY167" s="29"/>
      <c r="JZ167" s="29"/>
      <c r="KA167" s="29"/>
      <c r="KB167" s="29"/>
      <c r="KC167" s="29"/>
      <c r="KD167" s="29"/>
      <c r="KE167" s="29"/>
      <c r="KF167" s="29"/>
      <c r="KG167" s="29"/>
      <c r="KH167" s="29"/>
      <c r="KI167" s="29"/>
      <c r="KJ167" s="29"/>
      <c r="KK167" s="29"/>
      <c r="KL167" s="29"/>
      <c r="KM167" s="29"/>
      <c r="KN167" s="29"/>
      <c r="KO167" s="29"/>
      <c r="KP167" s="29"/>
      <c r="KQ167" s="29"/>
      <c r="KR167" s="29"/>
      <c r="KS167" s="29"/>
      <c r="KT167" s="29"/>
      <c r="KU167" s="29"/>
      <c r="KV167" s="29"/>
      <c r="KW167" s="29"/>
      <c r="KX167" s="29"/>
      <c r="KY167" s="29"/>
      <c r="KZ167" s="29"/>
      <c r="LA167" s="29"/>
      <c r="LB167" s="29"/>
      <c r="LC167" s="29"/>
      <c r="LD167" s="29"/>
      <c r="LE167" s="29"/>
      <c r="LF167" s="29"/>
      <c r="LG167" s="29"/>
      <c r="LH167" s="29"/>
      <c r="LI167" s="29"/>
      <c r="LJ167" s="29"/>
      <c r="LK167" s="29"/>
      <c r="LL167" s="29"/>
      <c r="LM167" s="29"/>
      <c r="LN167" s="29"/>
      <c r="LO167" s="29"/>
      <c r="LP167" s="29"/>
      <c r="LQ167" s="29"/>
      <c r="LR167" s="29"/>
      <c r="LS167" s="29"/>
      <c r="LT167" s="29"/>
      <c r="LU167" s="29"/>
      <c r="LV167" s="29"/>
      <c r="LW167" s="29"/>
      <c r="LX167" s="29"/>
      <c r="LY167" s="29"/>
      <c r="LZ167" s="29"/>
      <c r="MA167" s="29"/>
      <c r="MB167" s="29"/>
      <c r="MC167" s="29"/>
      <c r="MD167" s="29"/>
      <c r="ME167" s="29"/>
      <c r="MF167" s="29"/>
      <c r="MG167" s="29"/>
      <c r="MH167" s="29"/>
      <c r="MI167" s="29"/>
      <c r="MJ167" s="29"/>
      <c r="MK167" s="29"/>
      <c r="ML167" s="29"/>
      <c r="MM167" s="29"/>
      <c r="MN167" s="29"/>
      <c r="MO167" s="29"/>
      <c r="MP167" s="29"/>
      <c r="MQ167" s="29"/>
      <c r="MR167" s="29"/>
      <c r="MS167" s="29"/>
      <c r="MT167" s="29"/>
      <c r="MU167" s="29"/>
      <c r="MV167" s="29"/>
      <c r="MW167" s="29"/>
      <c r="MX167" s="29"/>
      <c r="MY167" s="29"/>
      <c r="MZ167" s="29"/>
      <c r="NA167" s="29"/>
      <c r="NB167" s="29"/>
      <c r="NC167" s="29"/>
      <c r="ND167" s="29"/>
      <c r="NE167" s="29"/>
      <c r="NF167" s="29"/>
      <c r="NG167" s="29"/>
      <c r="NH167" s="29"/>
      <c r="NI167" s="29"/>
      <c r="NJ167" s="29"/>
      <c r="NK167" s="29"/>
      <c r="NL167" s="29"/>
      <c r="NM167" s="29"/>
      <c r="NN167" s="29"/>
      <c r="NO167" s="29"/>
      <c r="NP167" s="29"/>
      <c r="NQ167" s="29"/>
      <c r="NR167" s="29"/>
      <c r="NS167" s="29"/>
      <c r="NT167" s="29"/>
      <c r="NU167" s="29"/>
      <c r="NV167" s="29"/>
      <c r="NW167" s="29"/>
      <c r="NX167" s="29"/>
      <c r="NY167" s="29"/>
      <c r="NZ167" s="29"/>
      <c r="OA167" s="29"/>
      <c r="OB167" s="29"/>
      <c r="OC167" s="29"/>
      <c r="OD167" s="29"/>
      <c r="OE167" s="29"/>
      <c r="OF167" s="29"/>
      <c r="OG167" s="29"/>
      <c r="OH167" s="29"/>
      <c r="OI167" s="29"/>
      <c r="OJ167" s="29"/>
      <c r="OK167" s="29"/>
      <c r="OL167" s="29"/>
      <c r="OM167" s="29"/>
      <c r="ON167" s="29"/>
      <c r="OO167" s="29"/>
      <c r="OP167" s="29"/>
      <c r="OQ167" s="29"/>
      <c r="OR167" s="29"/>
      <c r="OS167" s="29"/>
      <c r="OT167" s="29"/>
      <c r="OU167" s="29"/>
      <c r="OV167" s="29"/>
      <c r="OW167" s="29"/>
      <c r="OX167" s="29"/>
      <c r="OY167" s="29"/>
      <c r="OZ167" s="29"/>
      <c r="PA167" s="29"/>
      <c r="PB167" s="29"/>
      <c r="PC167" s="29"/>
      <c r="PD167" s="29"/>
      <c r="PE167" s="29"/>
      <c r="PF167" s="29"/>
      <c r="PG167" s="29"/>
      <c r="PH167" s="29"/>
      <c r="PI167" s="29"/>
      <c r="PJ167" s="29"/>
      <c r="PK167" s="29"/>
      <c r="PL167" s="29"/>
      <c r="PM167" s="29"/>
      <c r="PN167" s="29"/>
      <c r="PO167" s="29"/>
      <c r="PP167" s="29"/>
      <c r="PQ167" s="29"/>
      <c r="PR167" s="29"/>
      <c r="PS167" s="29"/>
      <c r="PT167" s="29"/>
      <c r="PU167" s="29"/>
      <c r="PV167" s="29"/>
      <c r="PW167" s="29"/>
      <c r="PX167" s="29"/>
      <c r="PY167" s="29"/>
      <c r="PZ167" s="29"/>
      <c r="QA167" s="29"/>
      <c r="QB167" s="29"/>
      <c r="QC167" s="29"/>
      <c r="QD167" s="29"/>
      <c r="QE167" s="29"/>
      <c r="QF167" s="29"/>
      <c r="QG167" s="29"/>
      <c r="QH167" s="29"/>
      <c r="QI167" s="29"/>
      <c r="QJ167" s="29"/>
      <c r="QK167" s="29"/>
      <c r="QL167" s="29"/>
      <c r="QM167" s="29"/>
      <c r="QN167" s="29"/>
      <c r="QO167" s="29"/>
      <c r="QP167" s="29"/>
      <c r="QQ167" s="29"/>
      <c r="QR167" s="29"/>
      <c r="QS167" s="29"/>
      <c r="QT167" s="29"/>
      <c r="QU167" s="29"/>
      <c r="QV167" s="29"/>
      <c r="QW167" s="29"/>
      <c r="QX167" s="29"/>
      <c r="QY167" s="29"/>
      <c r="QZ167" s="29"/>
      <c r="RA167" s="29"/>
      <c r="RB167" s="29"/>
      <c r="RC167" s="29"/>
      <c r="RD167" s="29"/>
      <c r="RE167" s="29"/>
      <c r="RF167" s="29"/>
      <c r="RG167" s="29"/>
      <c r="RH167" s="29"/>
      <c r="RI167" s="29"/>
      <c r="RJ167" s="29"/>
      <c r="RK167" s="29"/>
      <c r="RL167" s="29"/>
      <c r="RM167" s="29"/>
      <c r="RN167" s="29"/>
      <c r="RO167" s="29"/>
      <c r="RP167" s="29"/>
      <c r="RQ167" s="29"/>
      <c r="RR167" s="29"/>
      <c r="RS167" s="29"/>
      <c r="RT167" s="29"/>
      <c r="RU167" s="29"/>
      <c r="RV167" s="29"/>
      <c r="RW167" s="29"/>
      <c r="RX167" s="29"/>
      <c r="RY167" s="29"/>
      <c r="RZ167" s="29"/>
      <c r="SA167" s="29"/>
      <c r="SB167" s="29"/>
      <c r="SC167" s="29"/>
      <c r="SD167" s="29"/>
      <c r="SE167" s="29"/>
      <c r="SF167" s="29"/>
      <c r="SG167" s="29"/>
      <c r="SH167" s="29"/>
      <c r="SI167" s="29"/>
      <c r="SJ167" s="29"/>
      <c r="SK167" s="29"/>
      <c r="SL167" s="29"/>
      <c r="SM167" s="29"/>
      <c r="SN167" s="29"/>
      <c r="SO167" s="29"/>
      <c r="SP167" s="29"/>
      <c r="SQ167" s="29"/>
      <c r="SR167" s="29"/>
      <c r="SS167" s="29"/>
      <c r="ST167" s="29"/>
      <c r="SU167" s="29"/>
      <c r="SV167" s="29"/>
      <c r="SW167" s="29"/>
      <c r="SX167" s="29"/>
      <c r="SY167" s="29"/>
      <c r="SZ167" s="29"/>
      <c r="TA167" s="29"/>
      <c r="TB167" s="29"/>
      <c r="TC167" s="29"/>
      <c r="TD167" s="29"/>
      <c r="TE167" s="29"/>
      <c r="TF167" s="29"/>
      <c r="TG167" s="29"/>
      <c r="TH167" s="29"/>
      <c r="TI167" s="29"/>
      <c r="TJ167" s="29"/>
    </row>
    <row r="168" spans="1:530" s="17" customFormat="1" x14ac:dyDescent="0.25">
      <c r="A168" s="36" t="s">
        <v>483</v>
      </c>
      <c r="B168" s="37">
        <v>7323</v>
      </c>
      <c r="C168" s="36" t="s">
        <v>119</v>
      </c>
      <c r="D168" s="18" t="s">
        <v>484</v>
      </c>
      <c r="E168" s="54">
        <v>0</v>
      </c>
      <c r="F168" s="54"/>
      <c r="G168" s="54"/>
      <c r="H168" s="54"/>
      <c r="I168" s="54"/>
      <c r="J168" s="54"/>
      <c r="K168" s="157"/>
      <c r="L168" s="54">
        <v>300000</v>
      </c>
      <c r="M168" s="54">
        <v>300000</v>
      </c>
      <c r="N168" s="54"/>
      <c r="O168" s="54"/>
      <c r="P168" s="54"/>
      <c r="Q168" s="54">
        <v>300000</v>
      </c>
      <c r="R168" s="150">
        <v>106636.98</v>
      </c>
      <c r="S168" s="150">
        <v>106636.98</v>
      </c>
      <c r="T168" s="150"/>
      <c r="U168" s="150"/>
      <c r="V168" s="150"/>
      <c r="W168" s="150">
        <v>106636.98</v>
      </c>
      <c r="X168" s="155">
        <f t="shared" si="83"/>
        <v>35.545659999999998</v>
      </c>
      <c r="Y168" s="150">
        <f t="shared" si="82"/>
        <v>106636.98</v>
      </c>
      <c r="Z168" s="173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20"/>
      <c r="JL168" s="20"/>
      <c r="JM168" s="20"/>
      <c r="JN168" s="20"/>
      <c r="JO168" s="20"/>
      <c r="JP168" s="20"/>
      <c r="JQ168" s="20"/>
      <c r="JR168" s="20"/>
      <c r="JS168" s="20"/>
      <c r="JT168" s="20"/>
      <c r="JU168" s="20"/>
      <c r="JV168" s="20"/>
      <c r="JW168" s="20"/>
      <c r="JX168" s="20"/>
      <c r="JY168" s="20"/>
      <c r="JZ168" s="20"/>
      <c r="KA168" s="20"/>
      <c r="KB168" s="20"/>
      <c r="KC168" s="20"/>
      <c r="KD168" s="20"/>
      <c r="KE168" s="20"/>
      <c r="KF168" s="20"/>
      <c r="KG168" s="20"/>
      <c r="KH168" s="20"/>
      <c r="KI168" s="20"/>
      <c r="KJ168" s="20"/>
      <c r="KK168" s="20"/>
      <c r="KL168" s="20"/>
      <c r="KM168" s="20"/>
      <c r="KN168" s="20"/>
      <c r="KO168" s="20"/>
      <c r="KP168" s="20"/>
      <c r="KQ168" s="20"/>
      <c r="KR168" s="20"/>
      <c r="KS168" s="20"/>
      <c r="KT168" s="20"/>
      <c r="KU168" s="20"/>
      <c r="KV168" s="20"/>
      <c r="KW168" s="20"/>
      <c r="KX168" s="20"/>
      <c r="KY168" s="20"/>
      <c r="KZ168" s="20"/>
      <c r="LA168" s="20"/>
      <c r="LB168" s="20"/>
      <c r="LC168" s="20"/>
      <c r="LD168" s="20"/>
      <c r="LE168" s="20"/>
      <c r="LF168" s="20"/>
      <c r="LG168" s="20"/>
      <c r="LH168" s="20"/>
      <c r="LI168" s="20"/>
      <c r="LJ168" s="20"/>
      <c r="LK168" s="20"/>
      <c r="LL168" s="20"/>
      <c r="LM168" s="20"/>
      <c r="LN168" s="20"/>
      <c r="LO168" s="20"/>
      <c r="LP168" s="20"/>
      <c r="LQ168" s="20"/>
      <c r="LR168" s="20"/>
      <c r="LS168" s="20"/>
      <c r="LT168" s="20"/>
      <c r="LU168" s="20"/>
      <c r="LV168" s="20"/>
      <c r="LW168" s="20"/>
      <c r="LX168" s="20"/>
      <c r="LY168" s="20"/>
      <c r="LZ168" s="20"/>
      <c r="MA168" s="20"/>
      <c r="MB168" s="20"/>
      <c r="MC168" s="20"/>
      <c r="MD168" s="20"/>
      <c r="ME168" s="20"/>
      <c r="MF168" s="20"/>
      <c r="MG168" s="20"/>
      <c r="MH168" s="20"/>
      <c r="MI168" s="20"/>
      <c r="MJ168" s="20"/>
      <c r="MK168" s="20"/>
      <c r="ML168" s="20"/>
      <c r="MM168" s="20"/>
      <c r="MN168" s="20"/>
      <c r="MO168" s="20"/>
      <c r="MP168" s="20"/>
      <c r="MQ168" s="20"/>
      <c r="MR168" s="20"/>
      <c r="MS168" s="20"/>
      <c r="MT168" s="20"/>
      <c r="MU168" s="20"/>
      <c r="MV168" s="20"/>
      <c r="MW168" s="20"/>
      <c r="MX168" s="20"/>
      <c r="MY168" s="20"/>
      <c r="MZ168" s="20"/>
      <c r="NA168" s="20"/>
      <c r="NB168" s="20"/>
      <c r="NC168" s="20"/>
      <c r="ND168" s="20"/>
      <c r="NE168" s="20"/>
      <c r="NF168" s="20"/>
      <c r="NG168" s="20"/>
      <c r="NH168" s="20"/>
      <c r="NI168" s="20"/>
      <c r="NJ168" s="20"/>
      <c r="NK168" s="20"/>
      <c r="NL168" s="20"/>
      <c r="NM168" s="20"/>
      <c r="NN168" s="20"/>
      <c r="NO168" s="20"/>
      <c r="NP168" s="20"/>
      <c r="NQ168" s="20"/>
      <c r="NR168" s="20"/>
      <c r="NS168" s="20"/>
      <c r="NT168" s="20"/>
      <c r="NU168" s="20"/>
      <c r="NV168" s="20"/>
      <c r="NW168" s="20"/>
      <c r="NX168" s="20"/>
      <c r="NY168" s="20"/>
      <c r="NZ168" s="20"/>
      <c r="OA168" s="20"/>
      <c r="OB168" s="20"/>
      <c r="OC168" s="20"/>
      <c r="OD168" s="20"/>
      <c r="OE168" s="20"/>
      <c r="OF168" s="20"/>
      <c r="OG168" s="20"/>
      <c r="OH168" s="20"/>
      <c r="OI168" s="20"/>
      <c r="OJ168" s="20"/>
      <c r="OK168" s="20"/>
      <c r="OL168" s="20"/>
      <c r="OM168" s="20"/>
      <c r="ON168" s="20"/>
      <c r="OO168" s="20"/>
      <c r="OP168" s="20"/>
      <c r="OQ168" s="20"/>
      <c r="OR168" s="20"/>
      <c r="OS168" s="20"/>
      <c r="OT168" s="20"/>
      <c r="OU168" s="20"/>
      <c r="OV168" s="20"/>
      <c r="OW168" s="20"/>
      <c r="OX168" s="20"/>
      <c r="OY168" s="20"/>
      <c r="OZ168" s="20"/>
      <c r="PA168" s="20"/>
      <c r="PB168" s="20"/>
      <c r="PC168" s="20"/>
      <c r="PD168" s="20"/>
      <c r="PE168" s="20"/>
      <c r="PF168" s="20"/>
      <c r="PG168" s="20"/>
      <c r="PH168" s="20"/>
      <c r="PI168" s="20"/>
      <c r="PJ168" s="20"/>
      <c r="PK168" s="20"/>
      <c r="PL168" s="20"/>
      <c r="PM168" s="20"/>
      <c r="PN168" s="20"/>
      <c r="PO168" s="20"/>
      <c r="PP168" s="20"/>
      <c r="PQ168" s="20"/>
      <c r="PR168" s="20"/>
      <c r="PS168" s="20"/>
      <c r="PT168" s="20"/>
      <c r="PU168" s="20"/>
      <c r="PV168" s="20"/>
      <c r="PW168" s="20"/>
      <c r="PX168" s="20"/>
      <c r="PY168" s="20"/>
      <c r="PZ168" s="20"/>
      <c r="QA168" s="20"/>
      <c r="QB168" s="20"/>
      <c r="QC168" s="20"/>
      <c r="QD168" s="20"/>
      <c r="QE168" s="20"/>
      <c r="QF168" s="20"/>
      <c r="QG168" s="20"/>
      <c r="QH168" s="20"/>
      <c r="QI168" s="20"/>
      <c r="QJ168" s="20"/>
      <c r="QK168" s="20"/>
      <c r="QL168" s="20"/>
      <c r="QM168" s="20"/>
      <c r="QN168" s="20"/>
      <c r="QO168" s="20"/>
      <c r="QP168" s="20"/>
      <c r="QQ168" s="20"/>
      <c r="QR168" s="20"/>
      <c r="QS168" s="20"/>
      <c r="QT168" s="20"/>
      <c r="QU168" s="20"/>
      <c r="QV168" s="20"/>
      <c r="QW168" s="20"/>
      <c r="QX168" s="20"/>
      <c r="QY168" s="20"/>
      <c r="QZ168" s="20"/>
      <c r="RA168" s="20"/>
      <c r="RB168" s="20"/>
      <c r="RC168" s="20"/>
      <c r="RD168" s="20"/>
      <c r="RE168" s="20"/>
      <c r="RF168" s="20"/>
      <c r="RG168" s="20"/>
      <c r="RH168" s="20"/>
      <c r="RI168" s="20"/>
      <c r="RJ168" s="20"/>
      <c r="RK168" s="20"/>
      <c r="RL168" s="20"/>
      <c r="RM168" s="20"/>
      <c r="RN168" s="20"/>
      <c r="RO168" s="20"/>
      <c r="RP168" s="20"/>
      <c r="RQ168" s="20"/>
      <c r="RR168" s="20"/>
      <c r="RS168" s="20"/>
      <c r="RT168" s="20"/>
      <c r="RU168" s="20"/>
      <c r="RV168" s="20"/>
      <c r="RW168" s="20"/>
      <c r="RX168" s="20"/>
      <c r="RY168" s="20"/>
      <c r="RZ168" s="20"/>
      <c r="SA168" s="20"/>
      <c r="SB168" s="20"/>
      <c r="SC168" s="20"/>
      <c r="SD168" s="20"/>
      <c r="SE168" s="20"/>
      <c r="SF168" s="20"/>
      <c r="SG168" s="20"/>
      <c r="SH168" s="20"/>
      <c r="SI168" s="20"/>
      <c r="SJ168" s="20"/>
      <c r="SK168" s="20"/>
      <c r="SL168" s="20"/>
      <c r="SM168" s="20"/>
      <c r="SN168" s="20"/>
      <c r="SO168" s="20"/>
      <c r="SP168" s="20"/>
      <c r="SQ168" s="20"/>
      <c r="SR168" s="20"/>
      <c r="SS168" s="20"/>
      <c r="ST168" s="20"/>
      <c r="SU168" s="20"/>
      <c r="SV168" s="20"/>
      <c r="SW168" s="20"/>
      <c r="SX168" s="20"/>
      <c r="SY168" s="20"/>
      <c r="SZ168" s="20"/>
      <c r="TA168" s="20"/>
      <c r="TB168" s="20"/>
      <c r="TC168" s="20"/>
      <c r="TD168" s="20"/>
      <c r="TE168" s="20"/>
      <c r="TF168" s="20"/>
      <c r="TG168" s="20"/>
      <c r="TH168" s="20"/>
      <c r="TI168" s="20"/>
      <c r="TJ168" s="20"/>
    </row>
    <row r="169" spans="1:530" s="17" customFormat="1" ht="22.5" customHeight="1" x14ac:dyDescent="0.25">
      <c r="A169" s="36" t="s">
        <v>286</v>
      </c>
      <c r="B169" s="37" t="str">
        <f>'дод 3'!A195</f>
        <v>9770</v>
      </c>
      <c r="C169" s="37" t="str">
        <f>'дод 3'!B195</f>
        <v>0180</v>
      </c>
      <c r="D169" s="18" t="str">
        <f>'дод 3'!C195</f>
        <v>Інші субвенції з місцевого бюджету</v>
      </c>
      <c r="E169" s="54">
        <v>1070000</v>
      </c>
      <c r="F169" s="54"/>
      <c r="G169" s="54"/>
      <c r="H169" s="54">
        <v>821956</v>
      </c>
      <c r="I169" s="54"/>
      <c r="J169" s="54"/>
      <c r="K169" s="157">
        <f t="shared" si="81"/>
        <v>76.818317757009353</v>
      </c>
      <c r="L169" s="54">
        <v>0</v>
      </c>
      <c r="M169" s="54"/>
      <c r="N169" s="54"/>
      <c r="O169" s="54"/>
      <c r="P169" s="54"/>
      <c r="Q169" s="54"/>
      <c r="R169" s="150"/>
      <c r="S169" s="150"/>
      <c r="T169" s="150"/>
      <c r="U169" s="150"/>
      <c r="V169" s="150"/>
      <c r="W169" s="150"/>
      <c r="X169" s="155"/>
      <c r="Y169" s="150">
        <f t="shared" si="82"/>
        <v>821956</v>
      </c>
      <c r="Z169" s="173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20"/>
      <c r="JL169" s="20"/>
      <c r="JM169" s="20"/>
      <c r="JN169" s="20"/>
      <c r="JO169" s="20"/>
      <c r="JP169" s="20"/>
      <c r="JQ169" s="20"/>
      <c r="JR169" s="20"/>
      <c r="JS169" s="20"/>
      <c r="JT169" s="20"/>
      <c r="JU169" s="20"/>
      <c r="JV169" s="20"/>
      <c r="JW169" s="20"/>
      <c r="JX169" s="20"/>
      <c r="JY169" s="20"/>
      <c r="JZ169" s="20"/>
      <c r="KA169" s="20"/>
      <c r="KB169" s="20"/>
      <c r="KC169" s="20"/>
      <c r="KD169" s="20"/>
      <c r="KE169" s="20"/>
      <c r="KF169" s="20"/>
      <c r="KG169" s="20"/>
      <c r="KH169" s="20"/>
      <c r="KI169" s="20"/>
      <c r="KJ169" s="20"/>
      <c r="KK169" s="20"/>
      <c r="KL169" s="20"/>
      <c r="KM169" s="20"/>
      <c r="KN169" s="20"/>
      <c r="KO169" s="20"/>
      <c r="KP169" s="20"/>
      <c r="KQ169" s="20"/>
      <c r="KR169" s="20"/>
      <c r="KS169" s="20"/>
      <c r="KT169" s="20"/>
      <c r="KU169" s="20"/>
      <c r="KV169" s="20"/>
      <c r="KW169" s="20"/>
      <c r="KX169" s="20"/>
      <c r="KY169" s="20"/>
      <c r="KZ169" s="20"/>
      <c r="LA169" s="20"/>
      <c r="LB169" s="20"/>
      <c r="LC169" s="20"/>
      <c r="LD169" s="20"/>
      <c r="LE169" s="20"/>
      <c r="LF169" s="20"/>
      <c r="LG169" s="20"/>
      <c r="LH169" s="20"/>
      <c r="LI169" s="20"/>
      <c r="LJ169" s="20"/>
      <c r="LK169" s="20"/>
      <c r="LL169" s="20"/>
      <c r="LM169" s="20"/>
      <c r="LN169" s="20"/>
      <c r="LO169" s="20"/>
      <c r="LP169" s="20"/>
      <c r="LQ169" s="20"/>
      <c r="LR169" s="20"/>
      <c r="LS169" s="20"/>
      <c r="LT169" s="20"/>
      <c r="LU169" s="20"/>
      <c r="LV169" s="20"/>
      <c r="LW169" s="20"/>
      <c r="LX169" s="20"/>
      <c r="LY169" s="20"/>
      <c r="LZ169" s="20"/>
      <c r="MA169" s="20"/>
      <c r="MB169" s="20"/>
      <c r="MC169" s="20"/>
      <c r="MD169" s="20"/>
      <c r="ME169" s="20"/>
      <c r="MF169" s="20"/>
      <c r="MG169" s="20"/>
      <c r="MH169" s="20"/>
      <c r="MI169" s="20"/>
      <c r="MJ169" s="20"/>
      <c r="MK169" s="20"/>
      <c r="ML169" s="20"/>
      <c r="MM169" s="20"/>
      <c r="MN169" s="20"/>
      <c r="MO169" s="20"/>
      <c r="MP169" s="20"/>
      <c r="MQ169" s="20"/>
      <c r="MR169" s="20"/>
      <c r="MS169" s="20"/>
      <c r="MT169" s="20"/>
      <c r="MU169" s="20"/>
      <c r="MV169" s="20"/>
      <c r="MW169" s="20"/>
      <c r="MX169" s="20"/>
      <c r="MY169" s="20"/>
      <c r="MZ169" s="20"/>
      <c r="NA169" s="20"/>
      <c r="NB169" s="20"/>
      <c r="NC169" s="20"/>
      <c r="ND169" s="20"/>
      <c r="NE169" s="20"/>
      <c r="NF169" s="20"/>
      <c r="NG169" s="20"/>
      <c r="NH169" s="20"/>
      <c r="NI169" s="20"/>
      <c r="NJ169" s="20"/>
      <c r="NK169" s="20"/>
      <c r="NL169" s="20"/>
      <c r="NM169" s="20"/>
      <c r="NN169" s="20"/>
      <c r="NO169" s="20"/>
      <c r="NP169" s="20"/>
      <c r="NQ169" s="20"/>
      <c r="NR169" s="20"/>
      <c r="NS169" s="20"/>
      <c r="NT169" s="20"/>
      <c r="NU169" s="20"/>
      <c r="NV169" s="20"/>
      <c r="NW169" s="20"/>
      <c r="NX169" s="20"/>
      <c r="NY169" s="20"/>
      <c r="NZ169" s="20"/>
      <c r="OA169" s="20"/>
      <c r="OB169" s="20"/>
      <c r="OC169" s="20"/>
      <c r="OD169" s="20"/>
      <c r="OE169" s="20"/>
      <c r="OF169" s="20"/>
      <c r="OG169" s="20"/>
      <c r="OH169" s="20"/>
      <c r="OI169" s="20"/>
      <c r="OJ169" s="20"/>
      <c r="OK169" s="20"/>
      <c r="OL169" s="20"/>
      <c r="OM169" s="20"/>
      <c r="ON169" s="20"/>
      <c r="OO169" s="20"/>
      <c r="OP169" s="20"/>
      <c r="OQ169" s="20"/>
      <c r="OR169" s="20"/>
      <c r="OS169" s="20"/>
      <c r="OT169" s="20"/>
      <c r="OU169" s="20"/>
      <c r="OV169" s="20"/>
      <c r="OW169" s="20"/>
      <c r="OX169" s="20"/>
      <c r="OY169" s="20"/>
      <c r="OZ169" s="20"/>
      <c r="PA169" s="20"/>
      <c r="PB169" s="20"/>
      <c r="PC169" s="20"/>
      <c r="PD169" s="20"/>
      <c r="PE169" s="20"/>
      <c r="PF169" s="20"/>
      <c r="PG169" s="20"/>
      <c r="PH169" s="20"/>
      <c r="PI169" s="20"/>
      <c r="PJ169" s="20"/>
      <c r="PK169" s="20"/>
      <c r="PL169" s="20"/>
      <c r="PM169" s="20"/>
      <c r="PN169" s="20"/>
      <c r="PO169" s="20"/>
      <c r="PP169" s="20"/>
      <c r="PQ169" s="20"/>
      <c r="PR169" s="20"/>
      <c r="PS169" s="20"/>
      <c r="PT169" s="20"/>
      <c r="PU169" s="20"/>
      <c r="PV169" s="20"/>
      <c r="PW169" s="20"/>
      <c r="PX169" s="20"/>
      <c r="PY169" s="20"/>
      <c r="PZ169" s="20"/>
      <c r="QA169" s="20"/>
      <c r="QB169" s="20"/>
      <c r="QC169" s="20"/>
      <c r="QD169" s="20"/>
      <c r="QE169" s="20"/>
      <c r="QF169" s="20"/>
      <c r="QG169" s="20"/>
      <c r="QH169" s="20"/>
      <c r="QI169" s="20"/>
      <c r="QJ169" s="20"/>
      <c r="QK169" s="20"/>
      <c r="QL169" s="20"/>
      <c r="QM169" s="20"/>
      <c r="QN169" s="20"/>
      <c r="QO169" s="20"/>
      <c r="QP169" s="20"/>
      <c r="QQ169" s="20"/>
      <c r="QR169" s="20"/>
      <c r="QS169" s="20"/>
      <c r="QT169" s="20"/>
      <c r="QU169" s="20"/>
      <c r="QV169" s="20"/>
      <c r="QW169" s="20"/>
      <c r="QX169" s="20"/>
      <c r="QY169" s="20"/>
      <c r="QZ169" s="20"/>
      <c r="RA169" s="20"/>
      <c r="RB169" s="20"/>
      <c r="RC169" s="20"/>
      <c r="RD169" s="20"/>
      <c r="RE169" s="20"/>
      <c r="RF169" s="20"/>
      <c r="RG169" s="20"/>
      <c r="RH169" s="20"/>
      <c r="RI169" s="20"/>
      <c r="RJ169" s="20"/>
      <c r="RK169" s="20"/>
      <c r="RL169" s="20"/>
      <c r="RM169" s="20"/>
      <c r="RN169" s="20"/>
      <c r="RO169" s="20"/>
      <c r="RP169" s="20"/>
      <c r="RQ169" s="20"/>
      <c r="RR169" s="20"/>
      <c r="RS169" s="20"/>
      <c r="RT169" s="20"/>
      <c r="RU169" s="20"/>
      <c r="RV169" s="20"/>
      <c r="RW169" s="20"/>
      <c r="RX169" s="20"/>
      <c r="RY169" s="20"/>
      <c r="RZ169" s="20"/>
      <c r="SA169" s="20"/>
      <c r="SB169" s="20"/>
      <c r="SC169" s="20"/>
      <c r="SD169" s="20"/>
      <c r="SE169" s="20"/>
      <c r="SF169" s="20"/>
      <c r="SG169" s="20"/>
      <c r="SH169" s="20"/>
      <c r="SI169" s="20"/>
      <c r="SJ169" s="20"/>
      <c r="SK169" s="20"/>
      <c r="SL169" s="20"/>
      <c r="SM169" s="20"/>
      <c r="SN169" s="20"/>
      <c r="SO169" s="20"/>
      <c r="SP169" s="20"/>
      <c r="SQ169" s="20"/>
      <c r="SR169" s="20"/>
      <c r="SS169" s="20"/>
      <c r="ST169" s="20"/>
      <c r="SU169" s="20"/>
      <c r="SV169" s="20"/>
      <c r="SW169" s="20"/>
      <c r="SX169" s="20"/>
      <c r="SY169" s="20"/>
      <c r="SZ169" s="20"/>
      <c r="TA169" s="20"/>
      <c r="TB169" s="20"/>
      <c r="TC169" s="20"/>
      <c r="TD169" s="20"/>
      <c r="TE169" s="20"/>
      <c r="TF169" s="20"/>
      <c r="TG169" s="20"/>
      <c r="TH169" s="20"/>
      <c r="TI169" s="20"/>
      <c r="TJ169" s="20"/>
    </row>
    <row r="170" spans="1:530" s="25" customFormat="1" ht="28.5" customHeight="1" x14ac:dyDescent="0.2">
      <c r="A170" s="65" t="s">
        <v>205</v>
      </c>
      <c r="B170" s="55"/>
      <c r="C170" s="55"/>
      <c r="D170" s="24" t="s">
        <v>398</v>
      </c>
      <c r="E170" s="51">
        <v>5077200</v>
      </c>
      <c r="F170" s="51">
        <f t="shared" ref="F170:J170" si="84">F171</f>
        <v>3933800</v>
      </c>
      <c r="G170" s="51">
        <f t="shared" si="84"/>
        <v>57500</v>
      </c>
      <c r="H170" s="51">
        <f t="shared" si="84"/>
        <v>3540595.68</v>
      </c>
      <c r="I170" s="51">
        <f t="shared" si="84"/>
        <v>2816640.56</v>
      </c>
      <c r="J170" s="51">
        <f t="shared" si="84"/>
        <v>29242.75</v>
      </c>
      <c r="K170" s="156">
        <f t="shared" si="81"/>
        <v>69.735202079886562</v>
      </c>
      <c r="L170" s="51">
        <v>683000</v>
      </c>
      <c r="M170" s="51">
        <f t="shared" ref="M170" si="85">M171</f>
        <v>683000</v>
      </c>
      <c r="N170" s="51">
        <f t="shared" ref="N170" si="86">N171</f>
        <v>0</v>
      </c>
      <c r="O170" s="51">
        <f t="shared" ref="O170" si="87">O171</f>
        <v>0</v>
      </c>
      <c r="P170" s="51">
        <f t="shared" ref="P170" si="88">P171</f>
        <v>0</v>
      </c>
      <c r="Q170" s="51">
        <f t="shared" ref="Q170:W170" si="89">Q171</f>
        <v>683000</v>
      </c>
      <c r="R170" s="51">
        <f t="shared" si="89"/>
        <v>19999</v>
      </c>
      <c r="S170" s="51">
        <f t="shared" si="89"/>
        <v>19999</v>
      </c>
      <c r="T170" s="51">
        <f t="shared" si="89"/>
        <v>0</v>
      </c>
      <c r="U170" s="51">
        <f t="shared" si="89"/>
        <v>0</v>
      </c>
      <c r="V170" s="51">
        <f t="shared" si="89"/>
        <v>0</v>
      </c>
      <c r="W170" s="51">
        <f t="shared" si="89"/>
        <v>19999</v>
      </c>
      <c r="X170" s="154">
        <f t="shared" si="83"/>
        <v>2.9281112737920938</v>
      </c>
      <c r="Y170" s="149">
        <f t="shared" si="82"/>
        <v>3560594.68</v>
      </c>
      <c r="Z170" s="173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  <c r="OP170" s="31"/>
      <c r="OQ170" s="31"/>
      <c r="OR170" s="31"/>
      <c r="OS170" s="31"/>
      <c r="OT170" s="31"/>
      <c r="OU170" s="31"/>
      <c r="OV170" s="31"/>
      <c r="OW170" s="31"/>
      <c r="OX170" s="31"/>
      <c r="OY170" s="31"/>
      <c r="OZ170" s="31"/>
      <c r="PA170" s="31"/>
      <c r="PB170" s="31"/>
      <c r="PC170" s="31"/>
      <c r="PD170" s="31"/>
      <c r="PE170" s="31"/>
      <c r="PF170" s="31"/>
      <c r="PG170" s="31"/>
      <c r="PH170" s="31"/>
      <c r="PI170" s="31"/>
      <c r="PJ170" s="31"/>
      <c r="PK170" s="31"/>
      <c r="PL170" s="31"/>
      <c r="PM170" s="31"/>
      <c r="PN170" s="31"/>
      <c r="PO170" s="31"/>
      <c r="PP170" s="31"/>
      <c r="PQ170" s="31"/>
      <c r="PR170" s="31"/>
      <c r="PS170" s="31"/>
      <c r="PT170" s="31"/>
      <c r="PU170" s="31"/>
      <c r="PV170" s="31"/>
      <c r="PW170" s="31"/>
      <c r="PX170" s="31"/>
      <c r="PY170" s="31"/>
      <c r="PZ170" s="31"/>
      <c r="QA170" s="31"/>
      <c r="QB170" s="31"/>
      <c r="QC170" s="31"/>
      <c r="QD170" s="31"/>
      <c r="QE170" s="31"/>
      <c r="QF170" s="31"/>
      <c r="QG170" s="31"/>
      <c r="QH170" s="31"/>
      <c r="QI170" s="31"/>
      <c r="QJ170" s="31"/>
      <c r="QK170" s="31"/>
      <c r="QL170" s="31"/>
      <c r="QM170" s="31"/>
      <c r="QN170" s="31"/>
      <c r="QO170" s="31"/>
      <c r="QP170" s="31"/>
      <c r="QQ170" s="31"/>
      <c r="QR170" s="31"/>
      <c r="QS170" s="31"/>
      <c r="QT170" s="31"/>
      <c r="QU170" s="31"/>
      <c r="QV170" s="31"/>
      <c r="QW170" s="31"/>
      <c r="QX170" s="31"/>
      <c r="QY170" s="31"/>
      <c r="QZ170" s="31"/>
      <c r="RA170" s="31"/>
      <c r="RB170" s="31"/>
      <c r="RC170" s="31"/>
      <c r="RD170" s="31"/>
      <c r="RE170" s="31"/>
      <c r="RF170" s="31"/>
      <c r="RG170" s="31"/>
      <c r="RH170" s="31"/>
      <c r="RI170" s="31"/>
      <c r="RJ170" s="31"/>
      <c r="RK170" s="31"/>
      <c r="RL170" s="31"/>
      <c r="RM170" s="31"/>
      <c r="RN170" s="31"/>
      <c r="RO170" s="31"/>
      <c r="RP170" s="31"/>
      <c r="RQ170" s="31"/>
      <c r="RR170" s="31"/>
      <c r="RS170" s="31"/>
      <c r="RT170" s="31"/>
      <c r="RU170" s="31"/>
      <c r="RV170" s="31"/>
      <c r="RW170" s="31"/>
      <c r="RX170" s="31"/>
      <c r="RY170" s="31"/>
      <c r="RZ170" s="31"/>
      <c r="SA170" s="31"/>
      <c r="SB170" s="31"/>
      <c r="SC170" s="31"/>
      <c r="SD170" s="31"/>
      <c r="SE170" s="31"/>
      <c r="SF170" s="31"/>
      <c r="SG170" s="31"/>
      <c r="SH170" s="31"/>
      <c r="SI170" s="31"/>
      <c r="SJ170" s="31"/>
      <c r="SK170" s="31"/>
      <c r="SL170" s="31"/>
      <c r="SM170" s="31"/>
      <c r="SN170" s="31"/>
      <c r="SO170" s="31"/>
      <c r="SP170" s="31"/>
      <c r="SQ170" s="31"/>
      <c r="SR170" s="31"/>
      <c r="SS170" s="31"/>
      <c r="ST170" s="31"/>
      <c r="SU170" s="31"/>
      <c r="SV170" s="31"/>
      <c r="SW170" s="31"/>
      <c r="SX170" s="31"/>
      <c r="SY170" s="31"/>
      <c r="SZ170" s="31"/>
      <c r="TA170" s="31"/>
      <c r="TB170" s="31"/>
      <c r="TC170" s="31"/>
      <c r="TD170" s="31"/>
      <c r="TE170" s="31"/>
      <c r="TF170" s="31"/>
      <c r="TG170" s="31"/>
      <c r="TH170" s="31"/>
      <c r="TI170" s="31"/>
      <c r="TJ170" s="31"/>
    </row>
    <row r="171" spans="1:530" s="33" customFormat="1" ht="29.25" customHeight="1" x14ac:dyDescent="0.25">
      <c r="A171" s="66" t="s">
        <v>206</v>
      </c>
      <c r="B171" s="56"/>
      <c r="C171" s="56"/>
      <c r="D171" s="27" t="s">
        <v>398</v>
      </c>
      <c r="E171" s="53">
        <v>5077200</v>
      </c>
      <c r="F171" s="53">
        <f t="shared" ref="F171:Q171" si="90">F172+F173+F174+F175</f>
        <v>3933800</v>
      </c>
      <c r="G171" s="53">
        <f t="shared" si="90"/>
        <v>57500</v>
      </c>
      <c r="H171" s="53">
        <f t="shared" ref="H171:J171" si="91">H172+H173+H174+H175</f>
        <v>3540595.68</v>
      </c>
      <c r="I171" s="53">
        <f t="shared" si="91"/>
        <v>2816640.56</v>
      </c>
      <c r="J171" s="53">
        <f t="shared" si="91"/>
        <v>29242.75</v>
      </c>
      <c r="K171" s="156">
        <f t="shared" si="81"/>
        <v>69.735202079886562</v>
      </c>
      <c r="L171" s="53">
        <v>683000</v>
      </c>
      <c r="M171" s="53">
        <f t="shared" si="90"/>
        <v>683000</v>
      </c>
      <c r="N171" s="53">
        <f t="shared" si="90"/>
        <v>0</v>
      </c>
      <c r="O171" s="53">
        <f t="shared" si="90"/>
        <v>0</v>
      </c>
      <c r="P171" s="53">
        <f t="shared" si="90"/>
        <v>0</v>
      </c>
      <c r="Q171" s="53">
        <f t="shared" si="90"/>
        <v>683000</v>
      </c>
      <c r="R171" s="53">
        <f t="shared" ref="R171:W171" si="92">R172+R173+R174+R175</f>
        <v>19999</v>
      </c>
      <c r="S171" s="53">
        <f t="shared" si="92"/>
        <v>19999</v>
      </c>
      <c r="T171" s="53">
        <f t="shared" si="92"/>
        <v>0</v>
      </c>
      <c r="U171" s="53">
        <f t="shared" si="92"/>
        <v>0</v>
      </c>
      <c r="V171" s="53">
        <f t="shared" si="92"/>
        <v>0</v>
      </c>
      <c r="W171" s="53">
        <f t="shared" si="92"/>
        <v>19999</v>
      </c>
      <c r="X171" s="154">
        <f t="shared" si="83"/>
        <v>2.9281112737920938</v>
      </c>
      <c r="Y171" s="149">
        <f t="shared" si="82"/>
        <v>3560594.68</v>
      </c>
      <c r="Z171" s="173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  <c r="IU171" s="32"/>
      <c r="IV171" s="32"/>
      <c r="IW171" s="32"/>
      <c r="IX171" s="32"/>
      <c r="IY171" s="32"/>
      <c r="IZ171" s="32"/>
      <c r="JA171" s="32"/>
      <c r="JB171" s="32"/>
      <c r="JC171" s="32"/>
      <c r="JD171" s="32"/>
      <c r="JE171" s="32"/>
      <c r="JF171" s="32"/>
      <c r="JG171" s="32"/>
      <c r="JH171" s="32"/>
      <c r="JI171" s="32"/>
      <c r="JJ171" s="32"/>
      <c r="JK171" s="32"/>
      <c r="JL171" s="32"/>
      <c r="JM171" s="32"/>
      <c r="JN171" s="32"/>
      <c r="JO171" s="32"/>
      <c r="JP171" s="32"/>
      <c r="JQ171" s="32"/>
      <c r="JR171" s="32"/>
      <c r="JS171" s="32"/>
      <c r="JT171" s="32"/>
      <c r="JU171" s="32"/>
      <c r="JV171" s="32"/>
      <c r="JW171" s="32"/>
      <c r="JX171" s="32"/>
      <c r="JY171" s="32"/>
      <c r="JZ171" s="32"/>
      <c r="KA171" s="32"/>
      <c r="KB171" s="32"/>
      <c r="KC171" s="32"/>
      <c r="KD171" s="32"/>
      <c r="KE171" s="32"/>
      <c r="KF171" s="32"/>
      <c r="KG171" s="32"/>
      <c r="KH171" s="32"/>
      <c r="KI171" s="32"/>
      <c r="KJ171" s="32"/>
      <c r="KK171" s="32"/>
      <c r="KL171" s="32"/>
      <c r="KM171" s="32"/>
      <c r="KN171" s="32"/>
      <c r="KO171" s="32"/>
      <c r="KP171" s="32"/>
      <c r="KQ171" s="32"/>
      <c r="KR171" s="32"/>
      <c r="KS171" s="32"/>
      <c r="KT171" s="32"/>
      <c r="KU171" s="32"/>
      <c r="KV171" s="32"/>
      <c r="KW171" s="32"/>
      <c r="KX171" s="32"/>
      <c r="KY171" s="32"/>
      <c r="KZ171" s="32"/>
      <c r="LA171" s="32"/>
      <c r="LB171" s="32"/>
      <c r="LC171" s="32"/>
      <c r="LD171" s="32"/>
      <c r="LE171" s="32"/>
      <c r="LF171" s="32"/>
      <c r="LG171" s="32"/>
      <c r="LH171" s="32"/>
      <c r="LI171" s="32"/>
      <c r="LJ171" s="32"/>
      <c r="LK171" s="32"/>
      <c r="LL171" s="32"/>
      <c r="LM171" s="32"/>
      <c r="LN171" s="32"/>
      <c r="LO171" s="32"/>
      <c r="LP171" s="32"/>
      <c r="LQ171" s="32"/>
      <c r="LR171" s="32"/>
      <c r="LS171" s="32"/>
      <c r="LT171" s="32"/>
      <c r="LU171" s="32"/>
      <c r="LV171" s="32"/>
      <c r="LW171" s="32"/>
      <c r="LX171" s="32"/>
      <c r="LY171" s="32"/>
      <c r="LZ171" s="32"/>
      <c r="MA171" s="32"/>
      <c r="MB171" s="32"/>
      <c r="MC171" s="32"/>
      <c r="MD171" s="32"/>
      <c r="ME171" s="32"/>
      <c r="MF171" s="32"/>
      <c r="MG171" s="32"/>
      <c r="MH171" s="32"/>
      <c r="MI171" s="32"/>
      <c r="MJ171" s="32"/>
      <c r="MK171" s="32"/>
      <c r="ML171" s="32"/>
      <c r="MM171" s="32"/>
      <c r="MN171" s="32"/>
      <c r="MO171" s="32"/>
      <c r="MP171" s="32"/>
      <c r="MQ171" s="32"/>
      <c r="MR171" s="32"/>
      <c r="MS171" s="32"/>
      <c r="MT171" s="32"/>
      <c r="MU171" s="32"/>
      <c r="MV171" s="32"/>
      <c r="MW171" s="32"/>
      <c r="MX171" s="32"/>
      <c r="MY171" s="32"/>
      <c r="MZ171" s="32"/>
      <c r="NA171" s="32"/>
      <c r="NB171" s="32"/>
      <c r="NC171" s="32"/>
      <c r="ND171" s="32"/>
      <c r="NE171" s="32"/>
      <c r="NF171" s="32"/>
      <c r="NG171" s="32"/>
      <c r="NH171" s="32"/>
      <c r="NI171" s="32"/>
      <c r="NJ171" s="32"/>
      <c r="NK171" s="32"/>
      <c r="NL171" s="32"/>
      <c r="NM171" s="32"/>
      <c r="NN171" s="32"/>
      <c r="NO171" s="32"/>
      <c r="NP171" s="32"/>
      <c r="NQ171" s="32"/>
      <c r="NR171" s="32"/>
      <c r="NS171" s="32"/>
      <c r="NT171" s="32"/>
      <c r="NU171" s="32"/>
      <c r="NV171" s="32"/>
      <c r="NW171" s="32"/>
      <c r="NX171" s="32"/>
      <c r="NY171" s="32"/>
      <c r="NZ171" s="32"/>
      <c r="OA171" s="32"/>
      <c r="OB171" s="32"/>
      <c r="OC171" s="32"/>
      <c r="OD171" s="32"/>
      <c r="OE171" s="32"/>
      <c r="OF171" s="32"/>
      <c r="OG171" s="32"/>
      <c r="OH171" s="32"/>
      <c r="OI171" s="32"/>
      <c r="OJ171" s="32"/>
      <c r="OK171" s="32"/>
      <c r="OL171" s="32"/>
      <c r="OM171" s="32"/>
      <c r="ON171" s="32"/>
      <c r="OO171" s="32"/>
      <c r="OP171" s="32"/>
      <c r="OQ171" s="32"/>
      <c r="OR171" s="32"/>
      <c r="OS171" s="32"/>
      <c r="OT171" s="32"/>
      <c r="OU171" s="32"/>
      <c r="OV171" s="32"/>
      <c r="OW171" s="32"/>
      <c r="OX171" s="32"/>
      <c r="OY171" s="32"/>
      <c r="OZ171" s="32"/>
      <c r="PA171" s="32"/>
      <c r="PB171" s="32"/>
      <c r="PC171" s="32"/>
      <c r="PD171" s="32"/>
      <c r="PE171" s="32"/>
      <c r="PF171" s="32"/>
      <c r="PG171" s="32"/>
      <c r="PH171" s="32"/>
      <c r="PI171" s="32"/>
      <c r="PJ171" s="32"/>
      <c r="PK171" s="32"/>
      <c r="PL171" s="32"/>
      <c r="PM171" s="32"/>
      <c r="PN171" s="32"/>
      <c r="PO171" s="32"/>
      <c r="PP171" s="32"/>
      <c r="PQ171" s="32"/>
      <c r="PR171" s="32"/>
      <c r="PS171" s="32"/>
      <c r="PT171" s="32"/>
      <c r="PU171" s="32"/>
      <c r="PV171" s="32"/>
      <c r="PW171" s="32"/>
      <c r="PX171" s="32"/>
      <c r="PY171" s="32"/>
      <c r="PZ171" s="32"/>
      <c r="QA171" s="32"/>
      <c r="QB171" s="32"/>
      <c r="QC171" s="32"/>
      <c r="QD171" s="32"/>
      <c r="QE171" s="32"/>
      <c r="QF171" s="32"/>
      <c r="QG171" s="32"/>
      <c r="QH171" s="32"/>
      <c r="QI171" s="32"/>
      <c r="QJ171" s="32"/>
      <c r="QK171" s="32"/>
      <c r="QL171" s="32"/>
      <c r="QM171" s="32"/>
      <c r="QN171" s="32"/>
      <c r="QO171" s="32"/>
      <c r="QP171" s="32"/>
      <c r="QQ171" s="32"/>
      <c r="QR171" s="32"/>
      <c r="QS171" s="32"/>
      <c r="QT171" s="32"/>
      <c r="QU171" s="32"/>
      <c r="QV171" s="32"/>
      <c r="QW171" s="32"/>
      <c r="QX171" s="32"/>
      <c r="QY171" s="32"/>
      <c r="QZ171" s="32"/>
      <c r="RA171" s="32"/>
      <c r="RB171" s="32"/>
      <c r="RC171" s="32"/>
      <c r="RD171" s="32"/>
      <c r="RE171" s="32"/>
      <c r="RF171" s="32"/>
      <c r="RG171" s="32"/>
      <c r="RH171" s="32"/>
      <c r="RI171" s="32"/>
      <c r="RJ171" s="32"/>
      <c r="RK171" s="32"/>
      <c r="RL171" s="32"/>
      <c r="RM171" s="32"/>
      <c r="RN171" s="32"/>
      <c r="RO171" s="32"/>
      <c r="RP171" s="32"/>
      <c r="RQ171" s="32"/>
      <c r="RR171" s="32"/>
      <c r="RS171" s="32"/>
      <c r="RT171" s="32"/>
      <c r="RU171" s="32"/>
      <c r="RV171" s="32"/>
      <c r="RW171" s="32"/>
      <c r="RX171" s="32"/>
      <c r="RY171" s="32"/>
      <c r="RZ171" s="32"/>
      <c r="SA171" s="32"/>
      <c r="SB171" s="32"/>
      <c r="SC171" s="32"/>
      <c r="SD171" s="32"/>
      <c r="SE171" s="32"/>
      <c r="SF171" s="32"/>
      <c r="SG171" s="32"/>
      <c r="SH171" s="32"/>
      <c r="SI171" s="32"/>
      <c r="SJ171" s="32"/>
      <c r="SK171" s="32"/>
      <c r="SL171" s="32"/>
      <c r="SM171" s="32"/>
      <c r="SN171" s="32"/>
      <c r="SO171" s="32"/>
      <c r="SP171" s="32"/>
      <c r="SQ171" s="32"/>
      <c r="SR171" s="32"/>
      <c r="SS171" s="32"/>
      <c r="ST171" s="32"/>
      <c r="SU171" s="32"/>
      <c r="SV171" s="32"/>
      <c r="SW171" s="32"/>
      <c r="SX171" s="32"/>
      <c r="SY171" s="32"/>
      <c r="SZ171" s="32"/>
      <c r="TA171" s="32"/>
      <c r="TB171" s="32"/>
      <c r="TC171" s="32"/>
      <c r="TD171" s="32"/>
      <c r="TE171" s="32"/>
      <c r="TF171" s="32"/>
      <c r="TG171" s="32"/>
      <c r="TH171" s="32"/>
      <c r="TI171" s="32"/>
      <c r="TJ171" s="32"/>
    </row>
    <row r="172" spans="1:530" s="17" customFormat="1" ht="42.75" customHeight="1" x14ac:dyDescent="0.25">
      <c r="A172" s="36" t="s">
        <v>207</v>
      </c>
      <c r="B172" s="37" t="str">
        <f>'дод 3'!A14</f>
        <v>0160</v>
      </c>
      <c r="C172" s="37" t="str">
        <f>'дод 3'!B14</f>
        <v>0111</v>
      </c>
      <c r="D172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72" s="54">
        <v>4986700</v>
      </c>
      <c r="F172" s="54">
        <v>3933800</v>
      </c>
      <c r="G172" s="54">
        <v>57500</v>
      </c>
      <c r="H172" s="54">
        <v>3508470.64</v>
      </c>
      <c r="I172" s="54">
        <v>2816640.56</v>
      </c>
      <c r="J172" s="54">
        <v>29242.75</v>
      </c>
      <c r="K172" s="157">
        <f t="shared" si="81"/>
        <v>70.356561252932806</v>
      </c>
      <c r="L172" s="54">
        <v>0</v>
      </c>
      <c r="M172" s="54"/>
      <c r="N172" s="54"/>
      <c r="O172" s="54"/>
      <c r="P172" s="54"/>
      <c r="Q172" s="54"/>
      <c r="R172" s="150"/>
      <c r="S172" s="150"/>
      <c r="T172" s="150"/>
      <c r="U172" s="150"/>
      <c r="V172" s="150"/>
      <c r="W172" s="150"/>
      <c r="X172" s="155"/>
      <c r="Y172" s="150">
        <f t="shared" si="82"/>
        <v>3508470.64</v>
      </c>
      <c r="Z172" s="173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20"/>
      <c r="JL172" s="20"/>
      <c r="JM172" s="20"/>
      <c r="JN172" s="20"/>
      <c r="JO172" s="20"/>
      <c r="JP172" s="20"/>
      <c r="JQ172" s="20"/>
      <c r="JR172" s="20"/>
      <c r="JS172" s="20"/>
      <c r="JT172" s="20"/>
      <c r="JU172" s="20"/>
      <c r="JV172" s="20"/>
      <c r="JW172" s="20"/>
      <c r="JX172" s="20"/>
      <c r="JY172" s="20"/>
      <c r="JZ172" s="20"/>
      <c r="KA172" s="20"/>
      <c r="KB172" s="20"/>
      <c r="KC172" s="20"/>
      <c r="KD172" s="20"/>
      <c r="KE172" s="20"/>
      <c r="KF172" s="20"/>
      <c r="KG172" s="20"/>
      <c r="KH172" s="20"/>
      <c r="KI172" s="20"/>
      <c r="KJ172" s="20"/>
      <c r="KK172" s="20"/>
      <c r="KL172" s="20"/>
      <c r="KM172" s="20"/>
      <c r="KN172" s="20"/>
      <c r="KO172" s="20"/>
      <c r="KP172" s="20"/>
      <c r="KQ172" s="20"/>
      <c r="KR172" s="20"/>
      <c r="KS172" s="20"/>
      <c r="KT172" s="20"/>
      <c r="KU172" s="20"/>
      <c r="KV172" s="20"/>
      <c r="KW172" s="20"/>
      <c r="KX172" s="20"/>
      <c r="KY172" s="20"/>
      <c r="KZ172" s="20"/>
      <c r="LA172" s="20"/>
      <c r="LB172" s="20"/>
      <c r="LC172" s="20"/>
      <c r="LD172" s="20"/>
      <c r="LE172" s="20"/>
      <c r="LF172" s="20"/>
      <c r="LG172" s="20"/>
      <c r="LH172" s="20"/>
      <c r="LI172" s="20"/>
      <c r="LJ172" s="20"/>
      <c r="LK172" s="20"/>
      <c r="LL172" s="20"/>
      <c r="LM172" s="20"/>
      <c r="LN172" s="20"/>
      <c r="LO172" s="20"/>
      <c r="LP172" s="20"/>
      <c r="LQ172" s="20"/>
      <c r="LR172" s="20"/>
      <c r="LS172" s="20"/>
      <c r="LT172" s="20"/>
      <c r="LU172" s="20"/>
      <c r="LV172" s="20"/>
      <c r="LW172" s="20"/>
      <c r="LX172" s="20"/>
      <c r="LY172" s="20"/>
      <c r="LZ172" s="20"/>
      <c r="MA172" s="20"/>
      <c r="MB172" s="20"/>
      <c r="MC172" s="20"/>
      <c r="MD172" s="20"/>
      <c r="ME172" s="20"/>
      <c r="MF172" s="20"/>
      <c r="MG172" s="20"/>
      <c r="MH172" s="20"/>
      <c r="MI172" s="20"/>
      <c r="MJ172" s="20"/>
      <c r="MK172" s="20"/>
      <c r="ML172" s="20"/>
      <c r="MM172" s="20"/>
      <c r="MN172" s="20"/>
      <c r="MO172" s="20"/>
      <c r="MP172" s="20"/>
      <c r="MQ172" s="20"/>
      <c r="MR172" s="20"/>
      <c r="MS172" s="20"/>
      <c r="MT172" s="20"/>
      <c r="MU172" s="20"/>
      <c r="MV172" s="20"/>
      <c r="MW172" s="20"/>
      <c r="MX172" s="20"/>
      <c r="MY172" s="20"/>
      <c r="MZ172" s="20"/>
      <c r="NA172" s="20"/>
      <c r="NB172" s="20"/>
      <c r="NC172" s="20"/>
      <c r="ND172" s="20"/>
      <c r="NE172" s="20"/>
      <c r="NF172" s="20"/>
      <c r="NG172" s="20"/>
      <c r="NH172" s="20"/>
      <c r="NI172" s="20"/>
      <c r="NJ172" s="20"/>
      <c r="NK172" s="20"/>
      <c r="NL172" s="20"/>
      <c r="NM172" s="20"/>
      <c r="NN172" s="20"/>
      <c r="NO172" s="20"/>
      <c r="NP172" s="20"/>
      <c r="NQ172" s="20"/>
      <c r="NR172" s="20"/>
      <c r="NS172" s="20"/>
      <c r="NT172" s="20"/>
      <c r="NU172" s="20"/>
      <c r="NV172" s="20"/>
      <c r="NW172" s="20"/>
      <c r="NX172" s="20"/>
      <c r="NY172" s="20"/>
      <c r="NZ172" s="20"/>
      <c r="OA172" s="20"/>
      <c r="OB172" s="20"/>
      <c r="OC172" s="20"/>
      <c r="OD172" s="20"/>
      <c r="OE172" s="20"/>
      <c r="OF172" s="20"/>
      <c r="OG172" s="20"/>
      <c r="OH172" s="20"/>
      <c r="OI172" s="20"/>
      <c r="OJ172" s="20"/>
      <c r="OK172" s="20"/>
      <c r="OL172" s="20"/>
      <c r="OM172" s="20"/>
      <c r="ON172" s="20"/>
      <c r="OO172" s="20"/>
      <c r="OP172" s="20"/>
      <c r="OQ172" s="20"/>
      <c r="OR172" s="20"/>
      <c r="OS172" s="20"/>
      <c r="OT172" s="20"/>
      <c r="OU172" s="20"/>
      <c r="OV172" s="20"/>
      <c r="OW172" s="20"/>
      <c r="OX172" s="20"/>
      <c r="OY172" s="20"/>
      <c r="OZ172" s="20"/>
      <c r="PA172" s="20"/>
      <c r="PB172" s="20"/>
      <c r="PC172" s="20"/>
      <c r="PD172" s="20"/>
      <c r="PE172" s="20"/>
      <c r="PF172" s="20"/>
      <c r="PG172" s="20"/>
      <c r="PH172" s="20"/>
      <c r="PI172" s="20"/>
      <c r="PJ172" s="20"/>
      <c r="PK172" s="20"/>
      <c r="PL172" s="20"/>
      <c r="PM172" s="20"/>
      <c r="PN172" s="20"/>
      <c r="PO172" s="20"/>
      <c r="PP172" s="20"/>
      <c r="PQ172" s="20"/>
      <c r="PR172" s="20"/>
      <c r="PS172" s="20"/>
      <c r="PT172" s="20"/>
      <c r="PU172" s="20"/>
      <c r="PV172" s="20"/>
      <c r="PW172" s="20"/>
      <c r="PX172" s="20"/>
      <c r="PY172" s="20"/>
      <c r="PZ172" s="20"/>
      <c r="QA172" s="20"/>
      <c r="QB172" s="20"/>
      <c r="QC172" s="20"/>
      <c r="QD172" s="20"/>
      <c r="QE172" s="20"/>
      <c r="QF172" s="20"/>
      <c r="QG172" s="20"/>
      <c r="QH172" s="20"/>
      <c r="QI172" s="20"/>
      <c r="QJ172" s="20"/>
      <c r="QK172" s="20"/>
      <c r="QL172" s="20"/>
      <c r="QM172" s="20"/>
      <c r="QN172" s="20"/>
      <c r="QO172" s="20"/>
      <c r="QP172" s="20"/>
      <c r="QQ172" s="20"/>
      <c r="QR172" s="20"/>
      <c r="QS172" s="20"/>
      <c r="QT172" s="20"/>
      <c r="QU172" s="20"/>
      <c r="QV172" s="20"/>
      <c r="QW172" s="20"/>
      <c r="QX172" s="20"/>
      <c r="QY172" s="20"/>
      <c r="QZ172" s="20"/>
      <c r="RA172" s="20"/>
      <c r="RB172" s="20"/>
      <c r="RC172" s="20"/>
      <c r="RD172" s="20"/>
      <c r="RE172" s="20"/>
      <c r="RF172" s="20"/>
      <c r="RG172" s="20"/>
      <c r="RH172" s="20"/>
      <c r="RI172" s="20"/>
      <c r="RJ172" s="20"/>
      <c r="RK172" s="20"/>
      <c r="RL172" s="20"/>
      <c r="RM172" s="20"/>
      <c r="RN172" s="20"/>
      <c r="RO172" s="20"/>
      <c r="RP172" s="20"/>
      <c r="RQ172" s="20"/>
      <c r="RR172" s="20"/>
      <c r="RS172" s="20"/>
      <c r="RT172" s="20"/>
      <c r="RU172" s="20"/>
      <c r="RV172" s="20"/>
      <c r="RW172" s="20"/>
      <c r="RX172" s="20"/>
      <c r="RY172" s="20"/>
      <c r="RZ172" s="20"/>
      <c r="SA172" s="20"/>
      <c r="SB172" s="20"/>
      <c r="SC172" s="20"/>
      <c r="SD172" s="20"/>
      <c r="SE172" s="20"/>
      <c r="SF172" s="20"/>
      <c r="SG172" s="20"/>
      <c r="SH172" s="20"/>
      <c r="SI172" s="20"/>
      <c r="SJ172" s="20"/>
      <c r="SK172" s="20"/>
      <c r="SL172" s="20"/>
      <c r="SM172" s="20"/>
      <c r="SN172" s="20"/>
      <c r="SO172" s="20"/>
      <c r="SP172" s="20"/>
      <c r="SQ172" s="20"/>
      <c r="SR172" s="20"/>
      <c r="SS172" s="20"/>
      <c r="ST172" s="20"/>
      <c r="SU172" s="20"/>
      <c r="SV172" s="20"/>
      <c r="SW172" s="20"/>
      <c r="SX172" s="20"/>
      <c r="SY172" s="20"/>
      <c r="SZ172" s="20"/>
      <c r="TA172" s="20"/>
      <c r="TB172" s="20"/>
      <c r="TC172" s="20"/>
      <c r="TD172" s="20"/>
      <c r="TE172" s="20"/>
      <c r="TF172" s="20"/>
      <c r="TG172" s="20"/>
      <c r="TH172" s="20"/>
      <c r="TI172" s="20"/>
      <c r="TJ172" s="20"/>
    </row>
    <row r="173" spans="1:530" s="17" customFormat="1" ht="60" x14ac:dyDescent="0.25">
      <c r="A173" s="36" t="s">
        <v>367</v>
      </c>
      <c r="B173" s="37">
        <v>3111</v>
      </c>
      <c r="C173" s="37">
        <v>1040</v>
      </c>
      <c r="D173" s="16" t="str">
        <f>'дод 3'!C85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3" s="54">
        <v>0</v>
      </c>
      <c r="F173" s="54"/>
      <c r="G173" s="54"/>
      <c r="H173" s="54"/>
      <c r="I173" s="54"/>
      <c r="J173" s="54"/>
      <c r="K173" s="157"/>
      <c r="L173" s="54">
        <v>20000</v>
      </c>
      <c r="M173" s="54">
        <v>20000</v>
      </c>
      <c r="N173" s="54"/>
      <c r="O173" s="54"/>
      <c r="P173" s="54"/>
      <c r="Q173" s="54">
        <v>20000</v>
      </c>
      <c r="R173" s="150">
        <v>19999</v>
      </c>
      <c r="S173" s="150">
        <v>19999</v>
      </c>
      <c r="T173" s="150"/>
      <c r="U173" s="150"/>
      <c r="V173" s="150"/>
      <c r="W173" s="150">
        <v>19999</v>
      </c>
      <c r="X173" s="155">
        <f t="shared" si="83"/>
        <v>99.995000000000005</v>
      </c>
      <c r="Y173" s="150">
        <f t="shared" si="82"/>
        <v>19999</v>
      </c>
      <c r="Z173" s="173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20"/>
      <c r="JL173" s="20"/>
      <c r="JM173" s="20"/>
      <c r="JN173" s="20"/>
      <c r="JO173" s="20"/>
      <c r="JP173" s="20"/>
      <c r="JQ173" s="20"/>
      <c r="JR173" s="20"/>
      <c r="JS173" s="20"/>
      <c r="JT173" s="20"/>
      <c r="JU173" s="20"/>
      <c r="JV173" s="20"/>
      <c r="JW173" s="20"/>
      <c r="JX173" s="20"/>
      <c r="JY173" s="20"/>
      <c r="JZ173" s="20"/>
      <c r="KA173" s="20"/>
      <c r="KB173" s="20"/>
      <c r="KC173" s="20"/>
      <c r="KD173" s="20"/>
      <c r="KE173" s="20"/>
      <c r="KF173" s="20"/>
      <c r="KG173" s="20"/>
      <c r="KH173" s="20"/>
      <c r="KI173" s="20"/>
      <c r="KJ173" s="20"/>
      <c r="KK173" s="20"/>
      <c r="KL173" s="20"/>
      <c r="KM173" s="20"/>
      <c r="KN173" s="20"/>
      <c r="KO173" s="20"/>
      <c r="KP173" s="20"/>
      <c r="KQ173" s="20"/>
      <c r="KR173" s="20"/>
      <c r="KS173" s="20"/>
      <c r="KT173" s="20"/>
      <c r="KU173" s="20"/>
      <c r="KV173" s="20"/>
      <c r="KW173" s="20"/>
      <c r="KX173" s="20"/>
      <c r="KY173" s="20"/>
      <c r="KZ173" s="20"/>
      <c r="LA173" s="20"/>
      <c r="LB173" s="20"/>
      <c r="LC173" s="20"/>
      <c r="LD173" s="20"/>
      <c r="LE173" s="20"/>
      <c r="LF173" s="20"/>
      <c r="LG173" s="20"/>
      <c r="LH173" s="20"/>
      <c r="LI173" s="20"/>
      <c r="LJ173" s="20"/>
      <c r="LK173" s="20"/>
      <c r="LL173" s="20"/>
      <c r="LM173" s="20"/>
      <c r="LN173" s="20"/>
      <c r="LO173" s="20"/>
      <c r="LP173" s="20"/>
      <c r="LQ173" s="20"/>
      <c r="LR173" s="20"/>
      <c r="LS173" s="20"/>
      <c r="LT173" s="20"/>
      <c r="LU173" s="20"/>
      <c r="LV173" s="20"/>
      <c r="LW173" s="20"/>
      <c r="LX173" s="20"/>
      <c r="LY173" s="20"/>
      <c r="LZ173" s="20"/>
      <c r="MA173" s="20"/>
      <c r="MB173" s="20"/>
      <c r="MC173" s="20"/>
      <c r="MD173" s="20"/>
      <c r="ME173" s="20"/>
      <c r="MF173" s="20"/>
      <c r="MG173" s="20"/>
      <c r="MH173" s="20"/>
      <c r="MI173" s="20"/>
      <c r="MJ173" s="20"/>
      <c r="MK173" s="20"/>
      <c r="ML173" s="20"/>
      <c r="MM173" s="20"/>
      <c r="MN173" s="20"/>
      <c r="MO173" s="20"/>
      <c r="MP173" s="20"/>
      <c r="MQ173" s="20"/>
      <c r="MR173" s="20"/>
      <c r="MS173" s="20"/>
      <c r="MT173" s="20"/>
      <c r="MU173" s="20"/>
      <c r="MV173" s="20"/>
      <c r="MW173" s="20"/>
      <c r="MX173" s="20"/>
      <c r="MY173" s="20"/>
      <c r="MZ173" s="20"/>
      <c r="NA173" s="20"/>
      <c r="NB173" s="20"/>
      <c r="NC173" s="20"/>
      <c r="ND173" s="20"/>
      <c r="NE173" s="20"/>
      <c r="NF173" s="20"/>
      <c r="NG173" s="20"/>
      <c r="NH173" s="20"/>
      <c r="NI173" s="20"/>
      <c r="NJ173" s="20"/>
      <c r="NK173" s="20"/>
      <c r="NL173" s="20"/>
      <c r="NM173" s="20"/>
      <c r="NN173" s="20"/>
      <c r="NO173" s="20"/>
      <c r="NP173" s="20"/>
      <c r="NQ173" s="20"/>
      <c r="NR173" s="20"/>
      <c r="NS173" s="20"/>
      <c r="NT173" s="20"/>
      <c r="NU173" s="20"/>
      <c r="NV173" s="20"/>
      <c r="NW173" s="20"/>
      <c r="NX173" s="20"/>
      <c r="NY173" s="20"/>
      <c r="NZ173" s="20"/>
      <c r="OA173" s="20"/>
      <c r="OB173" s="20"/>
      <c r="OC173" s="20"/>
      <c r="OD173" s="20"/>
      <c r="OE173" s="20"/>
      <c r="OF173" s="20"/>
      <c r="OG173" s="20"/>
      <c r="OH173" s="20"/>
      <c r="OI173" s="20"/>
      <c r="OJ173" s="20"/>
      <c r="OK173" s="20"/>
      <c r="OL173" s="20"/>
      <c r="OM173" s="20"/>
      <c r="ON173" s="20"/>
      <c r="OO173" s="20"/>
      <c r="OP173" s="20"/>
      <c r="OQ173" s="20"/>
      <c r="OR173" s="20"/>
      <c r="OS173" s="20"/>
      <c r="OT173" s="20"/>
      <c r="OU173" s="20"/>
      <c r="OV173" s="20"/>
      <c r="OW173" s="20"/>
      <c r="OX173" s="20"/>
      <c r="OY173" s="20"/>
      <c r="OZ173" s="20"/>
      <c r="PA173" s="20"/>
      <c r="PB173" s="20"/>
      <c r="PC173" s="20"/>
      <c r="PD173" s="20"/>
      <c r="PE173" s="20"/>
      <c r="PF173" s="20"/>
      <c r="PG173" s="20"/>
      <c r="PH173" s="20"/>
      <c r="PI173" s="20"/>
      <c r="PJ173" s="20"/>
      <c r="PK173" s="20"/>
      <c r="PL173" s="20"/>
      <c r="PM173" s="20"/>
      <c r="PN173" s="20"/>
      <c r="PO173" s="20"/>
      <c r="PP173" s="20"/>
      <c r="PQ173" s="20"/>
      <c r="PR173" s="20"/>
      <c r="PS173" s="20"/>
      <c r="PT173" s="20"/>
      <c r="PU173" s="20"/>
      <c r="PV173" s="20"/>
      <c r="PW173" s="20"/>
      <c r="PX173" s="20"/>
      <c r="PY173" s="20"/>
      <c r="PZ173" s="20"/>
      <c r="QA173" s="20"/>
      <c r="QB173" s="20"/>
      <c r="QC173" s="20"/>
      <c r="QD173" s="20"/>
      <c r="QE173" s="20"/>
      <c r="QF173" s="20"/>
      <c r="QG173" s="20"/>
      <c r="QH173" s="20"/>
      <c r="QI173" s="20"/>
      <c r="QJ173" s="20"/>
      <c r="QK173" s="20"/>
      <c r="QL173" s="20"/>
      <c r="QM173" s="20"/>
      <c r="QN173" s="20"/>
      <c r="QO173" s="20"/>
      <c r="QP173" s="20"/>
      <c r="QQ173" s="20"/>
      <c r="QR173" s="20"/>
      <c r="QS173" s="20"/>
      <c r="QT173" s="20"/>
      <c r="QU173" s="20"/>
      <c r="QV173" s="20"/>
      <c r="QW173" s="20"/>
      <c r="QX173" s="20"/>
      <c r="QY173" s="20"/>
      <c r="QZ173" s="20"/>
      <c r="RA173" s="20"/>
      <c r="RB173" s="20"/>
      <c r="RC173" s="20"/>
      <c r="RD173" s="20"/>
      <c r="RE173" s="20"/>
      <c r="RF173" s="20"/>
      <c r="RG173" s="20"/>
      <c r="RH173" s="20"/>
      <c r="RI173" s="20"/>
      <c r="RJ173" s="20"/>
      <c r="RK173" s="20"/>
      <c r="RL173" s="20"/>
      <c r="RM173" s="20"/>
      <c r="RN173" s="20"/>
      <c r="RO173" s="20"/>
      <c r="RP173" s="20"/>
      <c r="RQ173" s="20"/>
      <c r="RR173" s="20"/>
      <c r="RS173" s="20"/>
      <c r="RT173" s="20"/>
      <c r="RU173" s="20"/>
      <c r="RV173" s="20"/>
      <c r="RW173" s="20"/>
      <c r="RX173" s="20"/>
      <c r="RY173" s="20"/>
      <c r="RZ173" s="20"/>
      <c r="SA173" s="20"/>
      <c r="SB173" s="20"/>
      <c r="SC173" s="20"/>
      <c r="SD173" s="20"/>
      <c r="SE173" s="20"/>
      <c r="SF173" s="20"/>
      <c r="SG173" s="20"/>
      <c r="SH173" s="20"/>
      <c r="SI173" s="20"/>
      <c r="SJ173" s="20"/>
      <c r="SK173" s="20"/>
      <c r="SL173" s="20"/>
      <c r="SM173" s="20"/>
      <c r="SN173" s="20"/>
      <c r="SO173" s="20"/>
      <c r="SP173" s="20"/>
      <c r="SQ173" s="20"/>
      <c r="SR173" s="20"/>
      <c r="SS173" s="20"/>
      <c r="ST173" s="20"/>
      <c r="SU173" s="20"/>
      <c r="SV173" s="20"/>
      <c r="SW173" s="20"/>
      <c r="SX173" s="20"/>
      <c r="SY173" s="20"/>
      <c r="SZ173" s="20"/>
      <c r="TA173" s="20"/>
      <c r="TB173" s="20"/>
      <c r="TC173" s="20"/>
      <c r="TD173" s="20"/>
      <c r="TE173" s="20"/>
      <c r="TF173" s="20"/>
      <c r="TG173" s="20"/>
      <c r="TH173" s="20"/>
      <c r="TI173" s="20"/>
      <c r="TJ173" s="20"/>
    </row>
    <row r="174" spans="1:530" s="17" customFormat="1" ht="36.75" customHeight="1" x14ac:dyDescent="0.25">
      <c r="A174" s="36" t="s">
        <v>208</v>
      </c>
      <c r="B174" s="37" t="str">
        <f>'дод 3'!A86</f>
        <v>3112</v>
      </c>
      <c r="C174" s="37" t="str">
        <f>'дод 3'!B86</f>
        <v>1040</v>
      </c>
      <c r="D174" s="18" t="str">
        <f>'дод 3'!C86</f>
        <v>Заходи державної політики з питань дітей та їх соціального захисту</v>
      </c>
      <c r="E174" s="54">
        <v>90500</v>
      </c>
      <c r="F174" s="54"/>
      <c r="G174" s="54"/>
      <c r="H174" s="54">
        <v>32125.040000000001</v>
      </c>
      <c r="I174" s="54"/>
      <c r="J174" s="54"/>
      <c r="K174" s="157">
        <f t="shared" si="81"/>
        <v>35.497281767955805</v>
      </c>
      <c r="L174" s="54">
        <v>0</v>
      </c>
      <c r="M174" s="54"/>
      <c r="N174" s="54"/>
      <c r="O174" s="54"/>
      <c r="P174" s="54"/>
      <c r="Q174" s="54"/>
      <c r="R174" s="150"/>
      <c r="S174" s="150"/>
      <c r="T174" s="150"/>
      <c r="U174" s="150"/>
      <c r="V174" s="150"/>
      <c r="W174" s="150"/>
      <c r="X174" s="155"/>
      <c r="Y174" s="150">
        <f t="shared" si="82"/>
        <v>32125.040000000001</v>
      </c>
      <c r="Z174" s="173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20"/>
      <c r="JL174" s="20"/>
      <c r="JM174" s="20"/>
      <c r="JN174" s="20"/>
      <c r="JO174" s="20"/>
      <c r="JP174" s="20"/>
      <c r="JQ174" s="20"/>
      <c r="JR174" s="20"/>
      <c r="JS174" s="20"/>
      <c r="JT174" s="20"/>
      <c r="JU174" s="20"/>
      <c r="JV174" s="20"/>
      <c r="JW174" s="20"/>
      <c r="JX174" s="20"/>
      <c r="JY174" s="20"/>
      <c r="JZ174" s="20"/>
      <c r="KA174" s="20"/>
      <c r="KB174" s="20"/>
      <c r="KC174" s="20"/>
      <c r="KD174" s="20"/>
      <c r="KE174" s="20"/>
      <c r="KF174" s="20"/>
      <c r="KG174" s="20"/>
      <c r="KH174" s="20"/>
      <c r="KI174" s="20"/>
      <c r="KJ174" s="20"/>
      <c r="KK174" s="20"/>
      <c r="KL174" s="20"/>
      <c r="KM174" s="20"/>
      <c r="KN174" s="20"/>
      <c r="KO174" s="20"/>
      <c r="KP174" s="20"/>
      <c r="KQ174" s="20"/>
      <c r="KR174" s="20"/>
      <c r="KS174" s="20"/>
      <c r="KT174" s="20"/>
      <c r="KU174" s="20"/>
      <c r="KV174" s="20"/>
      <c r="KW174" s="20"/>
      <c r="KX174" s="20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20"/>
      <c r="MJ174" s="20"/>
      <c r="MK174" s="20"/>
      <c r="ML174" s="20"/>
      <c r="MM174" s="20"/>
      <c r="MN174" s="20"/>
      <c r="MO174" s="20"/>
      <c r="MP174" s="20"/>
      <c r="MQ174" s="20"/>
      <c r="MR174" s="20"/>
      <c r="MS174" s="20"/>
      <c r="MT174" s="20"/>
      <c r="MU174" s="20"/>
      <c r="MV174" s="20"/>
      <c r="MW174" s="20"/>
      <c r="MX174" s="20"/>
      <c r="MY174" s="20"/>
      <c r="MZ174" s="20"/>
      <c r="NA174" s="20"/>
      <c r="NB174" s="20"/>
      <c r="NC174" s="20"/>
      <c r="ND174" s="20"/>
      <c r="NE174" s="20"/>
      <c r="NF174" s="20"/>
      <c r="NG174" s="20"/>
      <c r="NH174" s="20"/>
      <c r="NI174" s="20"/>
      <c r="NJ174" s="20"/>
      <c r="NK174" s="20"/>
      <c r="NL174" s="20"/>
      <c r="NM174" s="20"/>
      <c r="NN174" s="20"/>
      <c r="NO174" s="20"/>
      <c r="NP174" s="20"/>
      <c r="NQ174" s="20"/>
      <c r="NR174" s="20"/>
      <c r="NS174" s="20"/>
      <c r="NT174" s="20"/>
      <c r="NU174" s="20"/>
      <c r="NV174" s="20"/>
      <c r="NW174" s="20"/>
      <c r="NX174" s="20"/>
      <c r="NY174" s="20"/>
      <c r="NZ174" s="20"/>
      <c r="OA174" s="20"/>
      <c r="OB174" s="20"/>
      <c r="OC174" s="20"/>
      <c r="OD174" s="20"/>
      <c r="OE174" s="20"/>
      <c r="OF174" s="20"/>
      <c r="OG174" s="20"/>
      <c r="OH174" s="20"/>
      <c r="OI174" s="20"/>
      <c r="OJ174" s="20"/>
      <c r="OK174" s="20"/>
      <c r="OL174" s="20"/>
      <c r="OM174" s="20"/>
      <c r="ON174" s="20"/>
      <c r="OO174" s="20"/>
      <c r="OP174" s="20"/>
      <c r="OQ174" s="20"/>
      <c r="OR174" s="20"/>
      <c r="OS174" s="20"/>
      <c r="OT174" s="20"/>
      <c r="OU174" s="20"/>
      <c r="OV174" s="20"/>
      <c r="OW174" s="20"/>
      <c r="OX174" s="20"/>
      <c r="OY174" s="20"/>
      <c r="OZ174" s="20"/>
      <c r="PA174" s="20"/>
      <c r="PB174" s="20"/>
      <c r="PC174" s="20"/>
      <c r="PD174" s="20"/>
      <c r="PE174" s="20"/>
      <c r="PF174" s="20"/>
      <c r="PG174" s="20"/>
      <c r="PH174" s="20"/>
      <c r="PI174" s="20"/>
      <c r="PJ174" s="20"/>
      <c r="PK174" s="20"/>
      <c r="PL174" s="20"/>
      <c r="PM174" s="20"/>
      <c r="PN174" s="20"/>
      <c r="PO174" s="20"/>
      <c r="PP174" s="20"/>
      <c r="PQ174" s="20"/>
      <c r="PR174" s="20"/>
      <c r="PS174" s="20"/>
      <c r="PT174" s="20"/>
      <c r="PU174" s="20"/>
      <c r="PV174" s="20"/>
      <c r="PW174" s="20"/>
      <c r="PX174" s="20"/>
      <c r="PY174" s="20"/>
      <c r="PZ174" s="20"/>
      <c r="QA174" s="20"/>
      <c r="QB174" s="20"/>
      <c r="QC174" s="20"/>
      <c r="QD174" s="20"/>
      <c r="QE174" s="20"/>
      <c r="QF174" s="20"/>
      <c r="QG174" s="20"/>
      <c r="QH174" s="20"/>
      <c r="QI174" s="20"/>
      <c r="QJ174" s="20"/>
      <c r="QK174" s="20"/>
      <c r="QL174" s="20"/>
      <c r="QM174" s="20"/>
      <c r="QN174" s="20"/>
      <c r="QO174" s="20"/>
      <c r="QP174" s="20"/>
      <c r="QQ174" s="20"/>
      <c r="QR174" s="20"/>
      <c r="QS174" s="20"/>
      <c r="QT174" s="20"/>
      <c r="QU174" s="20"/>
      <c r="QV174" s="20"/>
      <c r="QW174" s="20"/>
      <c r="QX174" s="20"/>
      <c r="QY174" s="20"/>
      <c r="QZ174" s="20"/>
      <c r="RA174" s="20"/>
      <c r="RB174" s="20"/>
      <c r="RC174" s="20"/>
      <c r="RD174" s="20"/>
      <c r="RE174" s="20"/>
      <c r="RF174" s="20"/>
      <c r="RG174" s="20"/>
      <c r="RH174" s="20"/>
      <c r="RI174" s="20"/>
      <c r="RJ174" s="20"/>
      <c r="RK174" s="20"/>
      <c r="RL174" s="20"/>
      <c r="RM174" s="20"/>
      <c r="RN174" s="20"/>
      <c r="RO174" s="20"/>
      <c r="RP174" s="20"/>
      <c r="RQ174" s="20"/>
      <c r="RR174" s="20"/>
      <c r="RS174" s="20"/>
      <c r="RT174" s="20"/>
      <c r="RU174" s="20"/>
      <c r="RV174" s="20"/>
      <c r="RW174" s="20"/>
      <c r="RX174" s="20"/>
      <c r="RY174" s="20"/>
      <c r="RZ174" s="20"/>
      <c r="SA174" s="20"/>
      <c r="SB174" s="20"/>
      <c r="SC174" s="20"/>
      <c r="SD174" s="20"/>
      <c r="SE174" s="20"/>
      <c r="SF174" s="20"/>
      <c r="SG174" s="20"/>
      <c r="SH174" s="20"/>
      <c r="SI174" s="20"/>
      <c r="SJ174" s="20"/>
      <c r="SK174" s="20"/>
      <c r="SL174" s="20"/>
      <c r="SM174" s="20"/>
      <c r="SN174" s="20"/>
      <c r="SO174" s="20"/>
      <c r="SP174" s="20"/>
      <c r="SQ174" s="20"/>
      <c r="SR174" s="20"/>
      <c r="SS174" s="20"/>
      <c r="ST174" s="20"/>
      <c r="SU174" s="20"/>
      <c r="SV174" s="20"/>
      <c r="SW174" s="20"/>
      <c r="SX174" s="20"/>
      <c r="SY174" s="20"/>
      <c r="SZ174" s="20"/>
      <c r="TA174" s="20"/>
      <c r="TB174" s="20"/>
      <c r="TC174" s="20"/>
      <c r="TD174" s="20"/>
      <c r="TE174" s="20"/>
      <c r="TF174" s="20"/>
      <c r="TG174" s="20"/>
      <c r="TH174" s="20"/>
      <c r="TI174" s="20"/>
      <c r="TJ174" s="20"/>
    </row>
    <row r="175" spans="1:530" s="17" customFormat="1" ht="75" x14ac:dyDescent="0.25">
      <c r="A175" s="36" t="s">
        <v>512</v>
      </c>
      <c r="B175" s="37">
        <v>6083</v>
      </c>
      <c r="C175" s="36" t="s">
        <v>74</v>
      </c>
      <c r="D175" s="133" t="s">
        <v>513</v>
      </c>
      <c r="E175" s="54">
        <v>0</v>
      </c>
      <c r="F175" s="54"/>
      <c r="G175" s="54"/>
      <c r="H175" s="54"/>
      <c r="I175" s="54"/>
      <c r="J175" s="54"/>
      <c r="K175" s="157"/>
      <c r="L175" s="54">
        <v>663000</v>
      </c>
      <c r="M175" s="54">
        <v>663000</v>
      </c>
      <c r="N175" s="54"/>
      <c r="O175" s="54"/>
      <c r="P175" s="54"/>
      <c r="Q175" s="54">
        <v>663000</v>
      </c>
      <c r="R175" s="150"/>
      <c r="S175" s="150"/>
      <c r="T175" s="150"/>
      <c r="U175" s="150"/>
      <c r="V175" s="150"/>
      <c r="W175" s="150"/>
      <c r="X175" s="155">
        <f t="shared" si="83"/>
        <v>0</v>
      </c>
      <c r="Y175" s="150">
        <f t="shared" si="82"/>
        <v>0</v>
      </c>
      <c r="Z175" s="173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20"/>
      <c r="JL175" s="20"/>
      <c r="JM175" s="20"/>
      <c r="JN175" s="20"/>
      <c r="JO175" s="20"/>
      <c r="JP175" s="20"/>
      <c r="JQ175" s="20"/>
      <c r="JR175" s="20"/>
      <c r="JS175" s="20"/>
      <c r="JT175" s="20"/>
      <c r="JU175" s="20"/>
      <c r="JV175" s="20"/>
      <c r="JW175" s="20"/>
      <c r="JX175" s="20"/>
      <c r="JY175" s="20"/>
      <c r="JZ175" s="20"/>
      <c r="KA175" s="20"/>
      <c r="KB175" s="20"/>
      <c r="KC175" s="20"/>
      <c r="KD175" s="20"/>
      <c r="KE175" s="20"/>
      <c r="KF175" s="20"/>
      <c r="KG175" s="20"/>
      <c r="KH175" s="20"/>
      <c r="KI175" s="20"/>
      <c r="KJ175" s="20"/>
      <c r="KK175" s="20"/>
      <c r="KL175" s="20"/>
      <c r="KM175" s="20"/>
      <c r="KN175" s="20"/>
      <c r="KO175" s="20"/>
      <c r="KP175" s="20"/>
      <c r="KQ175" s="20"/>
      <c r="KR175" s="20"/>
      <c r="KS175" s="20"/>
      <c r="KT175" s="20"/>
      <c r="KU175" s="20"/>
      <c r="KV175" s="20"/>
      <c r="KW175" s="20"/>
      <c r="KX175" s="20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20"/>
      <c r="MJ175" s="20"/>
      <c r="MK175" s="20"/>
      <c r="ML175" s="20"/>
      <c r="MM175" s="20"/>
      <c r="MN175" s="20"/>
      <c r="MO175" s="20"/>
      <c r="MP175" s="20"/>
      <c r="MQ175" s="20"/>
      <c r="MR175" s="20"/>
      <c r="MS175" s="20"/>
      <c r="MT175" s="20"/>
      <c r="MU175" s="20"/>
      <c r="MV175" s="20"/>
      <c r="MW175" s="20"/>
      <c r="MX175" s="20"/>
      <c r="MY175" s="20"/>
      <c r="MZ175" s="20"/>
      <c r="NA175" s="20"/>
      <c r="NB175" s="20"/>
      <c r="NC175" s="20"/>
      <c r="ND175" s="20"/>
      <c r="NE175" s="20"/>
      <c r="NF175" s="20"/>
      <c r="NG175" s="20"/>
      <c r="NH175" s="20"/>
      <c r="NI175" s="20"/>
      <c r="NJ175" s="20"/>
      <c r="NK175" s="20"/>
      <c r="NL175" s="20"/>
      <c r="NM175" s="20"/>
      <c r="NN175" s="20"/>
      <c r="NO175" s="20"/>
      <c r="NP175" s="20"/>
      <c r="NQ175" s="20"/>
      <c r="NR175" s="20"/>
      <c r="NS175" s="20"/>
      <c r="NT175" s="20"/>
      <c r="NU175" s="20"/>
      <c r="NV175" s="20"/>
      <c r="NW175" s="20"/>
      <c r="NX175" s="20"/>
      <c r="NY175" s="20"/>
      <c r="NZ175" s="20"/>
      <c r="OA175" s="20"/>
      <c r="OB175" s="20"/>
      <c r="OC175" s="20"/>
      <c r="OD175" s="20"/>
      <c r="OE175" s="20"/>
      <c r="OF175" s="20"/>
      <c r="OG175" s="20"/>
      <c r="OH175" s="20"/>
      <c r="OI175" s="20"/>
      <c r="OJ175" s="20"/>
      <c r="OK175" s="20"/>
      <c r="OL175" s="20"/>
      <c r="OM175" s="20"/>
      <c r="ON175" s="20"/>
      <c r="OO175" s="20"/>
      <c r="OP175" s="20"/>
      <c r="OQ175" s="20"/>
      <c r="OR175" s="20"/>
      <c r="OS175" s="20"/>
      <c r="OT175" s="20"/>
      <c r="OU175" s="20"/>
      <c r="OV175" s="20"/>
      <c r="OW175" s="20"/>
      <c r="OX175" s="20"/>
      <c r="OY175" s="20"/>
      <c r="OZ175" s="20"/>
      <c r="PA175" s="20"/>
      <c r="PB175" s="20"/>
      <c r="PC175" s="20"/>
      <c r="PD175" s="20"/>
      <c r="PE175" s="20"/>
      <c r="PF175" s="20"/>
      <c r="PG175" s="20"/>
      <c r="PH175" s="20"/>
      <c r="PI175" s="20"/>
      <c r="PJ175" s="20"/>
      <c r="PK175" s="20"/>
      <c r="PL175" s="20"/>
      <c r="PM175" s="20"/>
      <c r="PN175" s="20"/>
      <c r="PO175" s="20"/>
      <c r="PP175" s="20"/>
      <c r="PQ175" s="20"/>
      <c r="PR175" s="20"/>
      <c r="PS175" s="20"/>
      <c r="PT175" s="20"/>
      <c r="PU175" s="20"/>
      <c r="PV175" s="20"/>
      <c r="PW175" s="20"/>
      <c r="PX175" s="20"/>
      <c r="PY175" s="20"/>
      <c r="PZ175" s="20"/>
      <c r="QA175" s="20"/>
      <c r="QB175" s="20"/>
      <c r="QC175" s="20"/>
      <c r="QD175" s="20"/>
      <c r="QE175" s="20"/>
      <c r="QF175" s="20"/>
      <c r="QG175" s="20"/>
      <c r="QH175" s="20"/>
      <c r="QI175" s="20"/>
      <c r="QJ175" s="20"/>
      <c r="QK175" s="20"/>
      <c r="QL175" s="20"/>
      <c r="QM175" s="20"/>
      <c r="QN175" s="20"/>
      <c r="QO175" s="20"/>
      <c r="QP175" s="20"/>
      <c r="QQ175" s="20"/>
      <c r="QR175" s="20"/>
      <c r="QS175" s="20"/>
      <c r="QT175" s="20"/>
      <c r="QU175" s="20"/>
      <c r="QV175" s="20"/>
      <c r="QW175" s="20"/>
      <c r="QX175" s="20"/>
      <c r="QY175" s="20"/>
      <c r="QZ175" s="20"/>
      <c r="RA175" s="20"/>
      <c r="RB175" s="20"/>
      <c r="RC175" s="20"/>
      <c r="RD175" s="20"/>
      <c r="RE175" s="20"/>
      <c r="RF175" s="20"/>
      <c r="RG175" s="20"/>
      <c r="RH175" s="20"/>
      <c r="RI175" s="20"/>
      <c r="RJ175" s="20"/>
      <c r="RK175" s="20"/>
      <c r="RL175" s="20"/>
      <c r="RM175" s="20"/>
      <c r="RN175" s="20"/>
      <c r="RO175" s="20"/>
      <c r="RP175" s="20"/>
      <c r="RQ175" s="20"/>
      <c r="RR175" s="20"/>
      <c r="RS175" s="20"/>
      <c r="RT175" s="20"/>
      <c r="RU175" s="20"/>
      <c r="RV175" s="20"/>
      <c r="RW175" s="20"/>
      <c r="RX175" s="20"/>
      <c r="RY175" s="20"/>
      <c r="RZ175" s="20"/>
      <c r="SA175" s="20"/>
      <c r="SB175" s="20"/>
      <c r="SC175" s="20"/>
      <c r="SD175" s="20"/>
      <c r="SE175" s="20"/>
      <c r="SF175" s="20"/>
      <c r="SG175" s="20"/>
      <c r="SH175" s="20"/>
      <c r="SI175" s="20"/>
      <c r="SJ175" s="20"/>
      <c r="SK175" s="20"/>
      <c r="SL175" s="20"/>
      <c r="SM175" s="20"/>
      <c r="SN175" s="20"/>
      <c r="SO175" s="20"/>
      <c r="SP175" s="20"/>
      <c r="SQ175" s="20"/>
      <c r="SR175" s="20"/>
      <c r="SS175" s="20"/>
      <c r="ST175" s="20"/>
      <c r="SU175" s="20"/>
      <c r="SV175" s="20"/>
      <c r="SW175" s="20"/>
      <c r="SX175" s="20"/>
      <c r="SY175" s="20"/>
      <c r="SZ175" s="20"/>
      <c r="TA175" s="20"/>
      <c r="TB175" s="20"/>
      <c r="TC175" s="20"/>
      <c r="TD175" s="20"/>
      <c r="TE175" s="20"/>
      <c r="TF175" s="20"/>
      <c r="TG175" s="20"/>
      <c r="TH175" s="20"/>
      <c r="TI175" s="20"/>
      <c r="TJ175" s="20"/>
    </row>
    <row r="176" spans="1:530" s="25" customFormat="1" ht="22.5" customHeight="1" x14ac:dyDescent="0.2">
      <c r="A176" s="147" t="s">
        <v>29</v>
      </c>
      <c r="B176" s="57"/>
      <c r="C176" s="57"/>
      <c r="D176" s="24" t="s">
        <v>369</v>
      </c>
      <c r="E176" s="51">
        <v>65107115</v>
      </c>
      <c r="F176" s="51">
        <f t="shared" ref="F176:J176" si="93">F177</f>
        <v>47789600</v>
      </c>
      <c r="G176" s="51">
        <f t="shared" si="93"/>
        <v>1988270</v>
      </c>
      <c r="H176" s="51">
        <f t="shared" si="93"/>
        <v>45495205.220000006</v>
      </c>
      <c r="I176" s="51">
        <f t="shared" si="93"/>
        <v>35295338.189999998</v>
      </c>
      <c r="J176" s="51">
        <f t="shared" si="93"/>
        <v>1025315.9299999999</v>
      </c>
      <c r="K176" s="156">
        <f t="shared" si="81"/>
        <v>69.877470718830054</v>
      </c>
      <c r="L176" s="51">
        <v>4103635</v>
      </c>
      <c r="M176" s="51">
        <f t="shared" ref="M176" si="94">M177</f>
        <v>1284995</v>
      </c>
      <c r="N176" s="51">
        <f t="shared" ref="N176" si="95">N177</f>
        <v>2813920</v>
      </c>
      <c r="O176" s="51">
        <f t="shared" ref="O176" si="96">O177</f>
        <v>2279416</v>
      </c>
      <c r="P176" s="51">
        <f t="shared" ref="P176" si="97">P177</f>
        <v>3300</v>
      </c>
      <c r="Q176" s="51">
        <f t="shared" ref="Q176:W176" si="98">Q177</f>
        <v>1289715</v>
      </c>
      <c r="R176" s="51">
        <f t="shared" si="98"/>
        <v>3045788.24</v>
      </c>
      <c r="S176" s="51">
        <f t="shared" si="98"/>
        <v>890909.49</v>
      </c>
      <c r="T176" s="51">
        <f t="shared" si="98"/>
        <v>2011641.25</v>
      </c>
      <c r="U176" s="51">
        <f t="shared" si="98"/>
        <v>1495287.34</v>
      </c>
      <c r="V176" s="51">
        <f t="shared" si="98"/>
        <v>0</v>
      </c>
      <c r="W176" s="51">
        <f t="shared" si="98"/>
        <v>1034146.99</v>
      </c>
      <c r="X176" s="154">
        <f t="shared" si="83"/>
        <v>74.221714163174852</v>
      </c>
      <c r="Y176" s="149">
        <f t="shared" si="82"/>
        <v>48540993.460000008</v>
      </c>
      <c r="Z176" s="173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/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/>
      <c r="ME176" s="31"/>
      <c r="MF176" s="31"/>
      <c r="MG176" s="31"/>
      <c r="MH176" s="31"/>
      <c r="MI176" s="31"/>
      <c r="MJ176" s="31"/>
      <c r="MK176" s="31"/>
      <c r="ML176" s="31"/>
      <c r="MM176" s="31"/>
      <c r="MN176" s="31"/>
      <c r="MO176" s="31"/>
      <c r="MP176" s="31"/>
      <c r="MQ176" s="31"/>
      <c r="MR176" s="31"/>
      <c r="MS176" s="31"/>
      <c r="MT176" s="31"/>
      <c r="MU176" s="31"/>
      <c r="MV176" s="31"/>
      <c r="MW176" s="31"/>
      <c r="MX176" s="31"/>
      <c r="MY176" s="31"/>
      <c r="MZ176" s="31"/>
      <c r="NA176" s="31"/>
      <c r="NB176" s="31"/>
      <c r="NC176" s="31"/>
      <c r="ND176" s="31"/>
      <c r="NE176" s="31"/>
      <c r="NF176" s="31"/>
      <c r="NG176" s="31"/>
      <c r="NH176" s="31"/>
      <c r="NI176" s="31"/>
      <c r="NJ176" s="31"/>
      <c r="NK176" s="31"/>
      <c r="NL176" s="31"/>
      <c r="NM176" s="31"/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/>
      <c r="ON176" s="31"/>
      <c r="OO176" s="31"/>
      <c r="OP176" s="31"/>
      <c r="OQ176" s="31"/>
      <c r="OR176" s="31"/>
      <c r="OS176" s="31"/>
      <c r="OT176" s="31"/>
      <c r="OU176" s="31"/>
      <c r="OV176" s="31"/>
      <c r="OW176" s="31"/>
      <c r="OX176" s="31"/>
      <c r="OY176" s="31"/>
      <c r="OZ176" s="31"/>
      <c r="PA176" s="31"/>
      <c r="PB176" s="31"/>
      <c r="PC176" s="31"/>
      <c r="PD176" s="31"/>
      <c r="PE176" s="31"/>
      <c r="PF176" s="31"/>
      <c r="PG176" s="31"/>
      <c r="PH176" s="31"/>
      <c r="PI176" s="31"/>
      <c r="PJ176" s="31"/>
      <c r="PK176" s="31"/>
      <c r="PL176" s="31"/>
      <c r="PM176" s="31"/>
      <c r="PN176" s="31"/>
      <c r="PO176" s="31"/>
      <c r="PP176" s="31"/>
      <c r="PQ176" s="31"/>
      <c r="PR176" s="31"/>
      <c r="PS176" s="31"/>
      <c r="PT176" s="31"/>
      <c r="PU176" s="31"/>
      <c r="PV176" s="31"/>
      <c r="PW176" s="31"/>
      <c r="PX176" s="31"/>
      <c r="PY176" s="31"/>
      <c r="PZ176" s="31"/>
      <c r="QA176" s="31"/>
      <c r="QB176" s="31"/>
      <c r="QC176" s="31"/>
      <c r="QD176" s="31"/>
      <c r="QE176" s="31"/>
      <c r="QF176" s="31"/>
      <c r="QG176" s="31"/>
      <c r="QH176" s="31"/>
      <c r="QI176" s="31"/>
      <c r="QJ176" s="31"/>
      <c r="QK176" s="31"/>
      <c r="QL176" s="31"/>
      <c r="QM176" s="31"/>
      <c r="QN176" s="31"/>
      <c r="QO176" s="31"/>
      <c r="QP176" s="31"/>
      <c r="QQ176" s="31"/>
      <c r="QR176" s="31"/>
      <c r="QS176" s="31"/>
      <c r="QT176" s="31"/>
      <c r="QU176" s="31"/>
      <c r="QV176" s="31"/>
      <c r="QW176" s="31"/>
      <c r="QX176" s="31"/>
      <c r="QY176" s="31"/>
      <c r="QZ176" s="31"/>
      <c r="RA176" s="31"/>
      <c r="RB176" s="31"/>
      <c r="RC176" s="31"/>
      <c r="RD176" s="31"/>
      <c r="RE176" s="31"/>
      <c r="RF176" s="31"/>
      <c r="RG176" s="31"/>
      <c r="RH176" s="31"/>
      <c r="RI176" s="31"/>
      <c r="RJ176" s="31"/>
      <c r="RK176" s="31"/>
      <c r="RL176" s="31"/>
      <c r="RM176" s="31"/>
      <c r="RN176" s="31"/>
      <c r="RO176" s="31"/>
      <c r="RP176" s="31"/>
      <c r="RQ176" s="31"/>
      <c r="RR176" s="31"/>
      <c r="RS176" s="31"/>
      <c r="RT176" s="31"/>
      <c r="RU176" s="31"/>
      <c r="RV176" s="31"/>
      <c r="RW176" s="31"/>
      <c r="RX176" s="31"/>
      <c r="RY176" s="31"/>
      <c r="RZ176" s="31"/>
      <c r="SA176" s="31"/>
      <c r="SB176" s="31"/>
      <c r="SC176" s="31"/>
      <c r="SD176" s="31"/>
      <c r="SE176" s="31"/>
      <c r="SF176" s="31"/>
      <c r="SG176" s="31"/>
      <c r="SH176" s="31"/>
      <c r="SI176" s="31"/>
      <c r="SJ176" s="31"/>
      <c r="SK176" s="31"/>
      <c r="SL176" s="31"/>
      <c r="SM176" s="31"/>
      <c r="SN176" s="31"/>
      <c r="SO176" s="31"/>
      <c r="SP176" s="31"/>
      <c r="SQ176" s="31"/>
      <c r="SR176" s="31"/>
      <c r="SS176" s="31"/>
      <c r="ST176" s="31"/>
      <c r="SU176" s="31"/>
      <c r="SV176" s="31"/>
      <c r="SW176" s="31"/>
      <c r="SX176" s="31"/>
      <c r="SY176" s="31"/>
      <c r="SZ176" s="31"/>
      <c r="TA176" s="31"/>
      <c r="TB176" s="31"/>
      <c r="TC176" s="31"/>
      <c r="TD176" s="31"/>
      <c r="TE176" s="31"/>
      <c r="TF176" s="31"/>
      <c r="TG176" s="31"/>
      <c r="TH176" s="31"/>
      <c r="TI176" s="31"/>
      <c r="TJ176" s="31"/>
    </row>
    <row r="177" spans="1:530" s="33" customFormat="1" ht="21.75" customHeight="1" x14ac:dyDescent="0.25">
      <c r="A177" s="59" t="s">
        <v>209</v>
      </c>
      <c r="B177" s="58"/>
      <c r="C177" s="58"/>
      <c r="D177" s="27" t="s">
        <v>369</v>
      </c>
      <c r="E177" s="53">
        <v>65107115</v>
      </c>
      <c r="F177" s="53">
        <f t="shared" ref="F177:Q177" si="99">F178+F179+F180+F182+F183++F184+F181+F185</f>
        <v>47789600</v>
      </c>
      <c r="G177" s="53">
        <f t="shared" si="99"/>
        <v>1988270</v>
      </c>
      <c r="H177" s="53">
        <f t="shared" ref="H177:J177" si="100">H178+H179+H180+H182+H183++H184+H181+H185</f>
        <v>45495205.220000006</v>
      </c>
      <c r="I177" s="53">
        <f t="shared" si="100"/>
        <v>35295338.189999998</v>
      </c>
      <c r="J177" s="53">
        <f t="shared" si="100"/>
        <v>1025315.9299999999</v>
      </c>
      <c r="K177" s="156">
        <f t="shared" si="81"/>
        <v>69.877470718830054</v>
      </c>
      <c r="L177" s="53">
        <v>4103635</v>
      </c>
      <c r="M177" s="53">
        <f>M178+M179+M180+M182+M183++M184+M181+M185</f>
        <v>1284995</v>
      </c>
      <c r="N177" s="53">
        <f t="shared" si="99"/>
        <v>2813920</v>
      </c>
      <c r="O177" s="53">
        <f t="shared" si="99"/>
        <v>2279416</v>
      </c>
      <c r="P177" s="53">
        <f t="shared" si="99"/>
        <v>3300</v>
      </c>
      <c r="Q177" s="53">
        <f t="shared" si="99"/>
        <v>1289715</v>
      </c>
      <c r="R177" s="53">
        <f t="shared" ref="R177:W177" si="101">R178+R179+R180+R182+R183++R184+R181+R185</f>
        <v>3045788.24</v>
      </c>
      <c r="S177" s="53">
        <f t="shared" si="101"/>
        <v>890909.49</v>
      </c>
      <c r="T177" s="53">
        <f t="shared" si="101"/>
        <v>2011641.25</v>
      </c>
      <c r="U177" s="53">
        <f t="shared" si="101"/>
        <v>1495287.34</v>
      </c>
      <c r="V177" s="53">
        <f t="shared" si="101"/>
        <v>0</v>
      </c>
      <c r="W177" s="53">
        <f t="shared" si="101"/>
        <v>1034146.99</v>
      </c>
      <c r="X177" s="154">
        <f t="shared" si="83"/>
        <v>74.221714163174852</v>
      </c>
      <c r="Y177" s="149">
        <f t="shared" si="82"/>
        <v>48540993.460000008</v>
      </c>
      <c r="Z177" s="173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  <c r="IU177" s="32"/>
      <c r="IV177" s="32"/>
      <c r="IW177" s="32"/>
      <c r="IX177" s="32"/>
      <c r="IY177" s="32"/>
      <c r="IZ177" s="32"/>
      <c r="JA177" s="32"/>
      <c r="JB177" s="32"/>
      <c r="JC177" s="32"/>
      <c r="JD177" s="32"/>
      <c r="JE177" s="32"/>
      <c r="JF177" s="32"/>
      <c r="JG177" s="32"/>
      <c r="JH177" s="32"/>
      <c r="JI177" s="32"/>
      <c r="JJ177" s="32"/>
      <c r="JK177" s="32"/>
      <c r="JL177" s="32"/>
      <c r="JM177" s="32"/>
      <c r="JN177" s="32"/>
      <c r="JO177" s="32"/>
      <c r="JP177" s="32"/>
      <c r="JQ177" s="32"/>
      <c r="JR177" s="32"/>
      <c r="JS177" s="32"/>
      <c r="JT177" s="32"/>
      <c r="JU177" s="32"/>
      <c r="JV177" s="32"/>
      <c r="JW177" s="32"/>
      <c r="JX177" s="32"/>
      <c r="JY177" s="32"/>
      <c r="JZ177" s="32"/>
      <c r="KA177" s="32"/>
      <c r="KB177" s="32"/>
      <c r="KC177" s="32"/>
      <c r="KD177" s="32"/>
      <c r="KE177" s="32"/>
      <c r="KF177" s="32"/>
      <c r="KG177" s="32"/>
      <c r="KH177" s="32"/>
      <c r="KI177" s="32"/>
      <c r="KJ177" s="32"/>
      <c r="KK177" s="32"/>
      <c r="KL177" s="32"/>
      <c r="KM177" s="32"/>
      <c r="KN177" s="32"/>
      <c r="KO177" s="32"/>
      <c r="KP177" s="32"/>
      <c r="KQ177" s="32"/>
      <c r="KR177" s="32"/>
      <c r="KS177" s="32"/>
      <c r="KT177" s="32"/>
      <c r="KU177" s="32"/>
      <c r="KV177" s="32"/>
      <c r="KW177" s="32"/>
      <c r="KX177" s="32"/>
      <c r="KY177" s="32"/>
      <c r="KZ177" s="32"/>
      <c r="LA177" s="32"/>
      <c r="LB177" s="32"/>
      <c r="LC177" s="32"/>
      <c r="LD177" s="32"/>
      <c r="LE177" s="32"/>
      <c r="LF177" s="32"/>
      <c r="LG177" s="32"/>
      <c r="LH177" s="32"/>
      <c r="LI177" s="32"/>
      <c r="LJ177" s="32"/>
      <c r="LK177" s="32"/>
      <c r="LL177" s="32"/>
      <c r="LM177" s="32"/>
      <c r="LN177" s="32"/>
      <c r="LO177" s="32"/>
      <c r="LP177" s="32"/>
      <c r="LQ177" s="32"/>
      <c r="LR177" s="32"/>
      <c r="LS177" s="32"/>
      <c r="LT177" s="32"/>
      <c r="LU177" s="32"/>
      <c r="LV177" s="32"/>
      <c r="LW177" s="32"/>
      <c r="LX177" s="32"/>
      <c r="LY177" s="32"/>
      <c r="LZ177" s="32"/>
      <c r="MA177" s="32"/>
      <c r="MB177" s="32"/>
      <c r="MC177" s="32"/>
      <c r="MD177" s="32"/>
      <c r="ME177" s="32"/>
      <c r="MF177" s="32"/>
      <c r="MG177" s="32"/>
      <c r="MH177" s="32"/>
      <c r="MI177" s="32"/>
      <c r="MJ177" s="32"/>
      <c r="MK177" s="32"/>
      <c r="ML177" s="32"/>
      <c r="MM177" s="32"/>
      <c r="MN177" s="32"/>
      <c r="MO177" s="32"/>
      <c r="MP177" s="32"/>
      <c r="MQ177" s="32"/>
      <c r="MR177" s="32"/>
      <c r="MS177" s="32"/>
      <c r="MT177" s="32"/>
      <c r="MU177" s="32"/>
      <c r="MV177" s="32"/>
      <c r="MW177" s="32"/>
      <c r="MX177" s="32"/>
      <c r="MY177" s="32"/>
      <c r="MZ177" s="32"/>
      <c r="NA177" s="32"/>
      <c r="NB177" s="32"/>
      <c r="NC177" s="32"/>
      <c r="ND177" s="32"/>
      <c r="NE177" s="32"/>
      <c r="NF177" s="32"/>
      <c r="NG177" s="32"/>
      <c r="NH177" s="32"/>
      <c r="NI177" s="32"/>
      <c r="NJ177" s="32"/>
      <c r="NK177" s="32"/>
      <c r="NL177" s="32"/>
      <c r="NM177" s="32"/>
      <c r="NN177" s="32"/>
      <c r="NO177" s="32"/>
      <c r="NP177" s="32"/>
      <c r="NQ177" s="32"/>
      <c r="NR177" s="32"/>
      <c r="NS177" s="32"/>
      <c r="NT177" s="32"/>
      <c r="NU177" s="32"/>
      <c r="NV177" s="32"/>
      <c r="NW177" s="32"/>
      <c r="NX177" s="32"/>
      <c r="NY177" s="32"/>
      <c r="NZ177" s="32"/>
      <c r="OA177" s="32"/>
      <c r="OB177" s="32"/>
      <c r="OC177" s="32"/>
      <c r="OD177" s="32"/>
      <c r="OE177" s="32"/>
      <c r="OF177" s="32"/>
      <c r="OG177" s="32"/>
      <c r="OH177" s="32"/>
      <c r="OI177" s="32"/>
      <c r="OJ177" s="32"/>
      <c r="OK177" s="32"/>
      <c r="OL177" s="32"/>
      <c r="OM177" s="32"/>
      <c r="ON177" s="32"/>
      <c r="OO177" s="32"/>
      <c r="OP177" s="32"/>
      <c r="OQ177" s="32"/>
      <c r="OR177" s="32"/>
      <c r="OS177" s="32"/>
      <c r="OT177" s="32"/>
      <c r="OU177" s="32"/>
      <c r="OV177" s="32"/>
      <c r="OW177" s="32"/>
      <c r="OX177" s="32"/>
      <c r="OY177" s="32"/>
      <c r="OZ177" s="32"/>
      <c r="PA177" s="32"/>
      <c r="PB177" s="32"/>
      <c r="PC177" s="32"/>
      <c r="PD177" s="32"/>
      <c r="PE177" s="32"/>
      <c r="PF177" s="32"/>
      <c r="PG177" s="32"/>
      <c r="PH177" s="32"/>
      <c r="PI177" s="32"/>
      <c r="PJ177" s="32"/>
      <c r="PK177" s="32"/>
      <c r="PL177" s="32"/>
      <c r="PM177" s="32"/>
      <c r="PN177" s="32"/>
      <c r="PO177" s="32"/>
      <c r="PP177" s="32"/>
      <c r="PQ177" s="32"/>
      <c r="PR177" s="32"/>
      <c r="PS177" s="32"/>
      <c r="PT177" s="32"/>
      <c r="PU177" s="32"/>
      <c r="PV177" s="32"/>
      <c r="PW177" s="32"/>
      <c r="PX177" s="32"/>
      <c r="PY177" s="32"/>
      <c r="PZ177" s="32"/>
      <c r="QA177" s="32"/>
      <c r="QB177" s="32"/>
      <c r="QC177" s="32"/>
      <c r="QD177" s="32"/>
      <c r="QE177" s="32"/>
      <c r="QF177" s="32"/>
      <c r="QG177" s="32"/>
      <c r="QH177" s="32"/>
      <c r="QI177" s="32"/>
      <c r="QJ177" s="32"/>
      <c r="QK177" s="32"/>
      <c r="QL177" s="32"/>
      <c r="QM177" s="32"/>
      <c r="QN177" s="32"/>
      <c r="QO177" s="32"/>
      <c r="QP177" s="32"/>
      <c r="QQ177" s="32"/>
      <c r="QR177" s="32"/>
      <c r="QS177" s="32"/>
      <c r="QT177" s="32"/>
      <c r="QU177" s="32"/>
      <c r="QV177" s="32"/>
      <c r="QW177" s="32"/>
      <c r="QX177" s="32"/>
      <c r="QY177" s="32"/>
      <c r="QZ177" s="32"/>
      <c r="RA177" s="32"/>
      <c r="RB177" s="32"/>
      <c r="RC177" s="32"/>
      <c r="RD177" s="32"/>
      <c r="RE177" s="32"/>
      <c r="RF177" s="32"/>
      <c r="RG177" s="32"/>
      <c r="RH177" s="32"/>
      <c r="RI177" s="32"/>
      <c r="RJ177" s="32"/>
      <c r="RK177" s="32"/>
      <c r="RL177" s="32"/>
      <c r="RM177" s="32"/>
      <c r="RN177" s="32"/>
      <c r="RO177" s="32"/>
      <c r="RP177" s="32"/>
      <c r="RQ177" s="32"/>
      <c r="RR177" s="32"/>
      <c r="RS177" s="32"/>
      <c r="RT177" s="32"/>
      <c r="RU177" s="32"/>
      <c r="RV177" s="32"/>
      <c r="RW177" s="32"/>
      <c r="RX177" s="32"/>
      <c r="RY177" s="32"/>
      <c r="RZ177" s="32"/>
      <c r="SA177" s="32"/>
      <c r="SB177" s="32"/>
      <c r="SC177" s="32"/>
      <c r="SD177" s="32"/>
      <c r="SE177" s="32"/>
      <c r="SF177" s="32"/>
      <c r="SG177" s="32"/>
      <c r="SH177" s="32"/>
      <c r="SI177" s="32"/>
      <c r="SJ177" s="32"/>
      <c r="SK177" s="32"/>
      <c r="SL177" s="32"/>
      <c r="SM177" s="32"/>
      <c r="SN177" s="32"/>
      <c r="SO177" s="32"/>
      <c r="SP177" s="32"/>
      <c r="SQ177" s="32"/>
      <c r="SR177" s="32"/>
      <c r="SS177" s="32"/>
      <c r="ST177" s="32"/>
      <c r="SU177" s="32"/>
      <c r="SV177" s="32"/>
      <c r="SW177" s="32"/>
      <c r="SX177" s="32"/>
      <c r="SY177" s="32"/>
      <c r="SZ177" s="32"/>
      <c r="TA177" s="32"/>
      <c r="TB177" s="32"/>
      <c r="TC177" s="32"/>
      <c r="TD177" s="32"/>
      <c r="TE177" s="32"/>
      <c r="TF177" s="32"/>
      <c r="TG177" s="32"/>
      <c r="TH177" s="32"/>
      <c r="TI177" s="32"/>
      <c r="TJ177" s="32"/>
    </row>
    <row r="178" spans="1:530" s="17" customFormat="1" ht="48" customHeight="1" x14ac:dyDescent="0.25">
      <c r="A178" s="36" t="s">
        <v>150</v>
      </c>
      <c r="B178" s="37" t="str">
        <f>'дод 3'!A14</f>
        <v>0160</v>
      </c>
      <c r="C178" s="37" t="str">
        <f>'дод 3'!B14</f>
        <v>0111</v>
      </c>
      <c r="D178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78" s="54">
        <v>1921000</v>
      </c>
      <c r="F178" s="54">
        <v>1382900</v>
      </c>
      <c r="G178" s="54">
        <v>17700</v>
      </c>
      <c r="H178" s="54">
        <v>1359883.83</v>
      </c>
      <c r="I178" s="54">
        <v>1024318.87</v>
      </c>
      <c r="J178" s="54">
        <v>10068.16</v>
      </c>
      <c r="K178" s="157">
        <f t="shared" si="81"/>
        <v>70.7904128058303</v>
      </c>
      <c r="L178" s="54">
        <v>0</v>
      </c>
      <c r="M178" s="54"/>
      <c r="N178" s="54"/>
      <c r="O178" s="54"/>
      <c r="P178" s="54"/>
      <c r="Q178" s="54"/>
      <c r="R178" s="150"/>
      <c r="S178" s="150"/>
      <c r="T178" s="150"/>
      <c r="U178" s="150"/>
      <c r="V178" s="150"/>
      <c r="W178" s="150"/>
      <c r="X178" s="155"/>
      <c r="Y178" s="150">
        <f t="shared" si="82"/>
        <v>1359883.83</v>
      </c>
      <c r="Z178" s="173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  <c r="IW178" s="20"/>
      <c r="IX178" s="20"/>
      <c r="IY178" s="20"/>
      <c r="IZ178" s="20"/>
      <c r="JA178" s="20"/>
      <c r="JB178" s="20"/>
      <c r="JC178" s="20"/>
      <c r="JD178" s="20"/>
      <c r="JE178" s="20"/>
      <c r="JF178" s="20"/>
      <c r="JG178" s="20"/>
      <c r="JH178" s="20"/>
      <c r="JI178" s="20"/>
      <c r="JJ178" s="20"/>
      <c r="JK178" s="20"/>
      <c r="JL178" s="20"/>
      <c r="JM178" s="20"/>
      <c r="JN178" s="20"/>
      <c r="JO178" s="20"/>
      <c r="JP178" s="20"/>
      <c r="JQ178" s="20"/>
      <c r="JR178" s="20"/>
      <c r="JS178" s="20"/>
      <c r="JT178" s="20"/>
      <c r="JU178" s="20"/>
      <c r="JV178" s="20"/>
      <c r="JW178" s="20"/>
      <c r="JX178" s="20"/>
      <c r="JY178" s="20"/>
      <c r="JZ178" s="20"/>
      <c r="KA178" s="20"/>
      <c r="KB178" s="20"/>
      <c r="KC178" s="20"/>
      <c r="KD178" s="20"/>
      <c r="KE178" s="20"/>
      <c r="KF178" s="20"/>
      <c r="KG178" s="20"/>
      <c r="KH178" s="20"/>
      <c r="KI178" s="20"/>
      <c r="KJ178" s="20"/>
      <c r="KK178" s="20"/>
      <c r="KL178" s="20"/>
      <c r="KM178" s="20"/>
      <c r="KN178" s="20"/>
      <c r="KO178" s="20"/>
      <c r="KP178" s="20"/>
      <c r="KQ178" s="20"/>
      <c r="KR178" s="20"/>
      <c r="KS178" s="20"/>
      <c r="KT178" s="20"/>
      <c r="KU178" s="20"/>
      <c r="KV178" s="20"/>
      <c r="KW178" s="20"/>
      <c r="KX178" s="20"/>
      <c r="KY178" s="20"/>
      <c r="KZ178" s="20"/>
      <c r="LA178" s="20"/>
      <c r="LB178" s="20"/>
      <c r="LC178" s="20"/>
      <c r="LD178" s="20"/>
      <c r="LE178" s="20"/>
      <c r="LF178" s="20"/>
      <c r="LG178" s="20"/>
      <c r="LH178" s="20"/>
      <c r="LI178" s="20"/>
      <c r="LJ178" s="20"/>
      <c r="LK178" s="20"/>
      <c r="LL178" s="20"/>
      <c r="LM178" s="20"/>
      <c r="LN178" s="20"/>
      <c r="LO178" s="20"/>
      <c r="LP178" s="20"/>
      <c r="LQ178" s="20"/>
      <c r="LR178" s="20"/>
      <c r="LS178" s="20"/>
      <c r="LT178" s="20"/>
      <c r="LU178" s="20"/>
      <c r="LV178" s="20"/>
      <c r="LW178" s="20"/>
      <c r="LX178" s="20"/>
      <c r="LY178" s="20"/>
      <c r="LZ178" s="20"/>
      <c r="MA178" s="20"/>
      <c r="MB178" s="20"/>
      <c r="MC178" s="20"/>
      <c r="MD178" s="20"/>
      <c r="ME178" s="20"/>
      <c r="MF178" s="20"/>
      <c r="MG178" s="20"/>
      <c r="MH178" s="20"/>
      <c r="MI178" s="20"/>
      <c r="MJ178" s="20"/>
      <c r="MK178" s="20"/>
      <c r="ML178" s="20"/>
      <c r="MM178" s="20"/>
      <c r="MN178" s="20"/>
      <c r="MO178" s="20"/>
      <c r="MP178" s="20"/>
      <c r="MQ178" s="20"/>
      <c r="MR178" s="20"/>
      <c r="MS178" s="20"/>
      <c r="MT178" s="20"/>
      <c r="MU178" s="20"/>
      <c r="MV178" s="20"/>
      <c r="MW178" s="20"/>
      <c r="MX178" s="20"/>
      <c r="MY178" s="20"/>
      <c r="MZ178" s="20"/>
      <c r="NA178" s="20"/>
      <c r="NB178" s="20"/>
      <c r="NC178" s="20"/>
      <c r="ND178" s="20"/>
      <c r="NE178" s="20"/>
      <c r="NF178" s="20"/>
      <c r="NG178" s="20"/>
      <c r="NH178" s="20"/>
      <c r="NI178" s="20"/>
      <c r="NJ178" s="20"/>
      <c r="NK178" s="20"/>
      <c r="NL178" s="20"/>
      <c r="NM178" s="20"/>
      <c r="NN178" s="20"/>
      <c r="NO178" s="20"/>
      <c r="NP178" s="20"/>
      <c r="NQ178" s="20"/>
      <c r="NR178" s="20"/>
      <c r="NS178" s="20"/>
      <c r="NT178" s="20"/>
      <c r="NU178" s="20"/>
      <c r="NV178" s="20"/>
      <c r="NW178" s="20"/>
      <c r="NX178" s="20"/>
      <c r="NY178" s="20"/>
      <c r="NZ178" s="20"/>
      <c r="OA178" s="20"/>
      <c r="OB178" s="20"/>
      <c r="OC178" s="20"/>
      <c r="OD178" s="20"/>
      <c r="OE178" s="20"/>
      <c r="OF178" s="20"/>
      <c r="OG178" s="20"/>
      <c r="OH178" s="20"/>
      <c r="OI178" s="20"/>
      <c r="OJ178" s="20"/>
      <c r="OK178" s="20"/>
      <c r="OL178" s="20"/>
      <c r="OM178" s="20"/>
      <c r="ON178" s="20"/>
      <c r="OO178" s="20"/>
      <c r="OP178" s="20"/>
      <c r="OQ178" s="20"/>
      <c r="OR178" s="20"/>
      <c r="OS178" s="20"/>
      <c r="OT178" s="20"/>
      <c r="OU178" s="20"/>
      <c r="OV178" s="20"/>
      <c r="OW178" s="20"/>
      <c r="OX178" s="20"/>
      <c r="OY178" s="20"/>
      <c r="OZ178" s="20"/>
      <c r="PA178" s="20"/>
      <c r="PB178" s="20"/>
      <c r="PC178" s="20"/>
      <c r="PD178" s="20"/>
      <c r="PE178" s="20"/>
      <c r="PF178" s="20"/>
      <c r="PG178" s="20"/>
      <c r="PH178" s="20"/>
      <c r="PI178" s="20"/>
      <c r="PJ178" s="20"/>
      <c r="PK178" s="20"/>
      <c r="PL178" s="20"/>
      <c r="PM178" s="20"/>
      <c r="PN178" s="20"/>
      <c r="PO178" s="20"/>
      <c r="PP178" s="20"/>
      <c r="PQ178" s="20"/>
      <c r="PR178" s="20"/>
      <c r="PS178" s="20"/>
      <c r="PT178" s="20"/>
      <c r="PU178" s="20"/>
      <c r="PV178" s="20"/>
      <c r="PW178" s="20"/>
      <c r="PX178" s="20"/>
      <c r="PY178" s="20"/>
      <c r="PZ178" s="20"/>
      <c r="QA178" s="20"/>
      <c r="QB178" s="20"/>
      <c r="QC178" s="20"/>
      <c r="QD178" s="20"/>
      <c r="QE178" s="20"/>
      <c r="QF178" s="20"/>
      <c r="QG178" s="20"/>
      <c r="QH178" s="20"/>
      <c r="QI178" s="20"/>
      <c r="QJ178" s="20"/>
      <c r="QK178" s="20"/>
      <c r="QL178" s="20"/>
      <c r="QM178" s="20"/>
      <c r="QN178" s="20"/>
      <c r="QO178" s="20"/>
      <c r="QP178" s="20"/>
      <c r="QQ178" s="20"/>
      <c r="QR178" s="20"/>
      <c r="QS178" s="20"/>
      <c r="QT178" s="20"/>
      <c r="QU178" s="20"/>
      <c r="QV178" s="20"/>
      <c r="QW178" s="20"/>
      <c r="QX178" s="20"/>
      <c r="QY178" s="20"/>
      <c r="QZ178" s="20"/>
      <c r="RA178" s="20"/>
      <c r="RB178" s="20"/>
      <c r="RC178" s="20"/>
      <c r="RD178" s="20"/>
      <c r="RE178" s="20"/>
      <c r="RF178" s="20"/>
      <c r="RG178" s="20"/>
      <c r="RH178" s="20"/>
      <c r="RI178" s="20"/>
      <c r="RJ178" s="20"/>
      <c r="RK178" s="20"/>
      <c r="RL178" s="20"/>
      <c r="RM178" s="20"/>
      <c r="RN178" s="20"/>
      <c r="RO178" s="20"/>
      <c r="RP178" s="20"/>
      <c r="RQ178" s="20"/>
      <c r="RR178" s="20"/>
      <c r="RS178" s="20"/>
      <c r="RT178" s="20"/>
      <c r="RU178" s="20"/>
      <c r="RV178" s="20"/>
      <c r="RW178" s="20"/>
      <c r="RX178" s="20"/>
      <c r="RY178" s="20"/>
      <c r="RZ178" s="20"/>
      <c r="SA178" s="20"/>
      <c r="SB178" s="20"/>
      <c r="SC178" s="20"/>
      <c r="SD178" s="20"/>
      <c r="SE178" s="20"/>
      <c r="SF178" s="20"/>
      <c r="SG178" s="20"/>
      <c r="SH178" s="20"/>
      <c r="SI178" s="20"/>
      <c r="SJ178" s="20"/>
      <c r="SK178" s="20"/>
      <c r="SL178" s="20"/>
      <c r="SM178" s="20"/>
      <c r="SN178" s="20"/>
      <c r="SO178" s="20"/>
      <c r="SP178" s="20"/>
      <c r="SQ178" s="20"/>
      <c r="SR178" s="20"/>
      <c r="SS178" s="20"/>
      <c r="ST178" s="20"/>
      <c r="SU178" s="20"/>
      <c r="SV178" s="20"/>
      <c r="SW178" s="20"/>
      <c r="SX178" s="20"/>
      <c r="SY178" s="20"/>
      <c r="SZ178" s="20"/>
      <c r="TA178" s="20"/>
      <c r="TB178" s="20"/>
      <c r="TC178" s="20"/>
      <c r="TD178" s="20"/>
      <c r="TE178" s="20"/>
      <c r="TF178" s="20"/>
      <c r="TG178" s="20"/>
      <c r="TH178" s="20"/>
      <c r="TI178" s="20"/>
      <c r="TJ178" s="20"/>
    </row>
    <row r="179" spans="1:530" s="17" customFormat="1" ht="22.5" customHeight="1" x14ac:dyDescent="0.25">
      <c r="A179" s="36" t="s">
        <v>240</v>
      </c>
      <c r="B179" s="37" t="str">
        <f>'дод 3'!A39</f>
        <v>1100</v>
      </c>
      <c r="C179" s="37" t="str">
        <f>'дод 3'!B39</f>
        <v>0960</v>
      </c>
      <c r="D179" s="18" t="str">
        <f>'дод 3'!C39</f>
        <v>Надання спеціальної освіти мистецькими школами</v>
      </c>
      <c r="E179" s="54">
        <v>39225200</v>
      </c>
      <c r="F179" s="54">
        <v>30952000</v>
      </c>
      <c r="G179" s="54">
        <v>699110</v>
      </c>
      <c r="H179" s="54">
        <v>28846690.449999999</v>
      </c>
      <c r="I179" s="54">
        <v>22978651.879999999</v>
      </c>
      <c r="J179" s="54">
        <v>349696.14</v>
      </c>
      <c r="K179" s="157">
        <f t="shared" si="81"/>
        <v>73.541219547637738</v>
      </c>
      <c r="L179" s="54">
        <v>3336640</v>
      </c>
      <c r="M179" s="54">
        <v>557000</v>
      </c>
      <c r="N179" s="54">
        <v>2774920</v>
      </c>
      <c r="O179" s="54">
        <v>2267316</v>
      </c>
      <c r="P179" s="54"/>
      <c r="Q179" s="54">
        <v>561720</v>
      </c>
      <c r="R179" s="150">
        <v>2519588.4500000002</v>
      </c>
      <c r="S179" s="150">
        <v>509500</v>
      </c>
      <c r="T179" s="150">
        <v>2001408.45</v>
      </c>
      <c r="U179" s="150">
        <v>1492733.25</v>
      </c>
      <c r="V179" s="150"/>
      <c r="W179" s="150">
        <v>518180</v>
      </c>
      <c r="X179" s="155">
        <f t="shared" si="83"/>
        <v>75.512744857101765</v>
      </c>
      <c r="Y179" s="150">
        <f t="shared" si="82"/>
        <v>31366278.899999999</v>
      </c>
      <c r="Z179" s="173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  <c r="IW179" s="20"/>
      <c r="IX179" s="20"/>
      <c r="IY179" s="20"/>
      <c r="IZ179" s="20"/>
      <c r="JA179" s="20"/>
      <c r="JB179" s="20"/>
      <c r="JC179" s="20"/>
      <c r="JD179" s="20"/>
      <c r="JE179" s="20"/>
      <c r="JF179" s="20"/>
      <c r="JG179" s="20"/>
      <c r="JH179" s="20"/>
      <c r="JI179" s="20"/>
      <c r="JJ179" s="20"/>
      <c r="JK179" s="20"/>
      <c r="JL179" s="20"/>
      <c r="JM179" s="20"/>
      <c r="JN179" s="20"/>
      <c r="JO179" s="20"/>
      <c r="JP179" s="20"/>
      <c r="JQ179" s="20"/>
      <c r="JR179" s="20"/>
      <c r="JS179" s="20"/>
      <c r="JT179" s="20"/>
      <c r="JU179" s="20"/>
      <c r="JV179" s="20"/>
      <c r="JW179" s="20"/>
      <c r="JX179" s="20"/>
      <c r="JY179" s="20"/>
      <c r="JZ179" s="20"/>
      <c r="KA179" s="20"/>
      <c r="KB179" s="20"/>
      <c r="KC179" s="20"/>
      <c r="KD179" s="20"/>
      <c r="KE179" s="20"/>
      <c r="KF179" s="20"/>
      <c r="KG179" s="20"/>
      <c r="KH179" s="20"/>
      <c r="KI179" s="20"/>
      <c r="KJ179" s="20"/>
      <c r="KK179" s="20"/>
      <c r="KL179" s="20"/>
      <c r="KM179" s="20"/>
      <c r="KN179" s="20"/>
      <c r="KO179" s="20"/>
      <c r="KP179" s="20"/>
      <c r="KQ179" s="20"/>
      <c r="KR179" s="20"/>
      <c r="KS179" s="20"/>
      <c r="KT179" s="20"/>
      <c r="KU179" s="20"/>
      <c r="KV179" s="20"/>
      <c r="KW179" s="20"/>
      <c r="KX179" s="20"/>
      <c r="KY179" s="20"/>
      <c r="KZ179" s="20"/>
      <c r="LA179" s="20"/>
      <c r="LB179" s="20"/>
      <c r="LC179" s="20"/>
      <c r="LD179" s="20"/>
      <c r="LE179" s="20"/>
      <c r="LF179" s="20"/>
      <c r="LG179" s="20"/>
      <c r="LH179" s="20"/>
      <c r="LI179" s="20"/>
      <c r="LJ179" s="20"/>
      <c r="LK179" s="20"/>
      <c r="LL179" s="20"/>
      <c r="LM179" s="20"/>
      <c r="LN179" s="20"/>
      <c r="LO179" s="20"/>
      <c r="LP179" s="20"/>
      <c r="LQ179" s="20"/>
      <c r="LR179" s="20"/>
      <c r="LS179" s="20"/>
      <c r="LT179" s="20"/>
      <c r="LU179" s="20"/>
      <c r="LV179" s="20"/>
      <c r="LW179" s="20"/>
      <c r="LX179" s="20"/>
      <c r="LY179" s="20"/>
      <c r="LZ179" s="20"/>
      <c r="MA179" s="20"/>
      <c r="MB179" s="20"/>
      <c r="MC179" s="20"/>
      <c r="MD179" s="20"/>
      <c r="ME179" s="20"/>
      <c r="MF179" s="20"/>
      <c r="MG179" s="20"/>
      <c r="MH179" s="20"/>
      <c r="MI179" s="20"/>
      <c r="MJ179" s="20"/>
      <c r="MK179" s="20"/>
      <c r="ML179" s="20"/>
      <c r="MM179" s="20"/>
      <c r="MN179" s="20"/>
      <c r="MO179" s="20"/>
      <c r="MP179" s="20"/>
      <c r="MQ179" s="20"/>
      <c r="MR179" s="20"/>
      <c r="MS179" s="20"/>
      <c r="MT179" s="20"/>
      <c r="MU179" s="20"/>
      <c r="MV179" s="20"/>
      <c r="MW179" s="20"/>
      <c r="MX179" s="20"/>
      <c r="MY179" s="20"/>
      <c r="MZ179" s="20"/>
      <c r="NA179" s="20"/>
      <c r="NB179" s="20"/>
      <c r="NC179" s="20"/>
      <c r="ND179" s="20"/>
      <c r="NE179" s="20"/>
      <c r="NF179" s="20"/>
      <c r="NG179" s="20"/>
      <c r="NH179" s="20"/>
      <c r="NI179" s="20"/>
      <c r="NJ179" s="20"/>
      <c r="NK179" s="20"/>
      <c r="NL179" s="20"/>
      <c r="NM179" s="20"/>
      <c r="NN179" s="20"/>
      <c r="NO179" s="20"/>
      <c r="NP179" s="20"/>
      <c r="NQ179" s="20"/>
      <c r="NR179" s="20"/>
      <c r="NS179" s="20"/>
      <c r="NT179" s="20"/>
      <c r="NU179" s="20"/>
      <c r="NV179" s="20"/>
      <c r="NW179" s="20"/>
      <c r="NX179" s="20"/>
      <c r="NY179" s="20"/>
      <c r="NZ179" s="20"/>
      <c r="OA179" s="20"/>
      <c r="OB179" s="20"/>
      <c r="OC179" s="20"/>
      <c r="OD179" s="20"/>
      <c r="OE179" s="20"/>
      <c r="OF179" s="20"/>
      <c r="OG179" s="20"/>
      <c r="OH179" s="20"/>
      <c r="OI179" s="20"/>
      <c r="OJ179" s="20"/>
      <c r="OK179" s="20"/>
      <c r="OL179" s="20"/>
      <c r="OM179" s="20"/>
      <c r="ON179" s="20"/>
      <c r="OO179" s="20"/>
      <c r="OP179" s="20"/>
      <c r="OQ179" s="20"/>
      <c r="OR179" s="20"/>
      <c r="OS179" s="20"/>
      <c r="OT179" s="20"/>
      <c r="OU179" s="20"/>
      <c r="OV179" s="20"/>
      <c r="OW179" s="20"/>
      <c r="OX179" s="20"/>
      <c r="OY179" s="20"/>
      <c r="OZ179" s="20"/>
      <c r="PA179" s="20"/>
      <c r="PB179" s="20"/>
      <c r="PC179" s="20"/>
      <c r="PD179" s="20"/>
      <c r="PE179" s="20"/>
      <c r="PF179" s="20"/>
      <c r="PG179" s="20"/>
      <c r="PH179" s="20"/>
      <c r="PI179" s="20"/>
      <c r="PJ179" s="20"/>
      <c r="PK179" s="20"/>
      <c r="PL179" s="20"/>
      <c r="PM179" s="20"/>
      <c r="PN179" s="20"/>
      <c r="PO179" s="20"/>
      <c r="PP179" s="20"/>
      <c r="PQ179" s="20"/>
      <c r="PR179" s="20"/>
      <c r="PS179" s="20"/>
      <c r="PT179" s="20"/>
      <c r="PU179" s="20"/>
      <c r="PV179" s="20"/>
      <c r="PW179" s="20"/>
      <c r="PX179" s="20"/>
      <c r="PY179" s="20"/>
      <c r="PZ179" s="20"/>
      <c r="QA179" s="20"/>
      <c r="QB179" s="20"/>
      <c r="QC179" s="20"/>
      <c r="QD179" s="20"/>
      <c r="QE179" s="20"/>
      <c r="QF179" s="20"/>
      <c r="QG179" s="20"/>
      <c r="QH179" s="20"/>
      <c r="QI179" s="20"/>
      <c r="QJ179" s="20"/>
      <c r="QK179" s="20"/>
      <c r="QL179" s="20"/>
      <c r="QM179" s="20"/>
      <c r="QN179" s="20"/>
      <c r="QO179" s="20"/>
      <c r="QP179" s="20"/>
      <c r="QQ179" s="20"/>
      <c r="QR179" s="20"/>
      <c r="QS179" s="20"/>
      <c r="QT179" s="20"/>
      <c r="QU179" s="20"/>
      <c r="QV179" s="20"/>
      <c r="QW179" s="20"/>
      <c r="QX179" s="20"/>
      <c r="QY179" s="20"/>
      <c r="QZ179" s="20"/>
      <c r="RA179" s="20"/>
      <c r="RB179" s="20"/>
      <c r="RC179" s="20"/>
      <c r="RD179" s="20"/>
      <c r="RE179" s="20"/>
      <c r="RF179" s="20"/>
      <c r="RG179" s="20"/>
      <c r="RH179" s="20"/>
      <c r="RI179" s="20"/>
      <c r="RJ179" s="20"/>
      <c r="RK179" s="20"/>
      <c r="RL179" s="20"/>
      <c r="RM179" s="20"/>
      <c r="RN179" s="20"/>
      <c r="RO179" s="20"/>
      <c r="RP179" s="20"/>
      <c r="RQ179" s="20"/>
      <c r="RR179" s="20"/>
      <c r="RS179" s="20"/>
      <c r="RT179" s="20"/>
      <c r="RU179" s="20"/>
      <c r="RV179" s="20"/>
      <c r="RW179" s="20"/>
      <c r="RX179" s="20"/>
      <c r="RY179" s="20"/>
      <c r="RZ179" s="20"/>
      <c r="SA179" s="20"/>
      <c r="SB179" s="20"/>
      <c r="SC179" s="20"/>
      <c r="SD179" s="20"/>
      <c r="SE179" s="20"/>
      <c r="SF179" s="20"/>
      <c r="SG179" s="20"/>
      <c r="SH179" s="20"/>
      <c r="SI179" s="20"/>
      <c r="SJ179" s="20"/>
      <c r="SK179" s="20"/>
      <c r="SL179" s="20"/>
      <c r="SM179" s="20"/>
      <c r="SN179" s="20"/>
      <c r="SO179" s="20"/>
      <c r="SP179" s="20"/>
      <c r="SQ179" s="20"/>
      <c r="SR179" s="20"/>
      <c r="SS179" s="20"/>
      <c r="ST179" s="20"/>
      <c r="SU179" s="20"/>
      <c r="SV179" s="20"/>
      <c r="SW179" s="20"/>
      <c r="SX179" s="20"/>
      <c r="SY179" s="20"/>
      <c r="SZ179" s="20"/>
      <c r="TA179" s="20"/>
      <c r="TB179" s="20"/>
      <c r="TC179" s="20"/>
      <c r="TD179" s="20"/>
      <c r="TE179" s="20"/>
      <c r="TF179" s="20"/>
      <c r="TG179" s="20"/>
      <c r="TH179" s="20"/>
      <c r="TI179" s="20"/>
      <c r="TJ179" s="20"/>
    </row>
    <row r="180" spans="1:530" s="17" customFormat="1" ht="21" customHeight="1" x14ac:dyDescent="0.25">
      <c r="A180" s="36" t="s">
        <v>210</v>
      </c>
      <c r="B180" s="37" t="str">
        <f>'дод 3'!A108</f>
        <v>4030</v>
      </c>
      <c r="C180" s="37" t="str">
        <f>'дод 3'!B108</f>
        <v>0824</v>
      </c>
      <c r="D180" s="18" t="str">
        <f>'дод 3'!C108</f>
        <v>Забезпечення діяльності бібліотек</v>
      </c>
      <c r="E180" s="54">
        <v>19073564</v>
      </c>
      <c r="F180" s="54">
        <v>13633896</v>
      </c>
      <c r="G180" s="54">
        <v>1227200</v>
      </c>
      <c r="H180" s="54">
        <v>13168587.25</v>
      </c>
      <c r="I180" s="54">
        <v>10001053.369999999</v>
      </c>
      <c r="J180" s="54">
        <v>639106.34</v>
      </c>
      <c r="K180" s="157">
        <f t="shared" si="81"/>
        <v>69.041041569367948</v>
      </c>
      <c r="L180" s="54">
        <v>346795</v>
      </c>
      <c r="M180" s="54">
        <v>316795</v>
      </c>
      <c r="N180" s="54">
        <v>30000</v>
      </c>
      <c r="O180" s="54">
        <v>12100</v>
      </c>
      <c r="P180" s="54"/>
      <c r="Q180" s="54">
        <v>316795</v>
      </c>
      <c r="R180" s="150">
        <v>375183.3</v>
      </c>
      <c r="S180" s="150">
        <v>230393</v>
      </c>
      <c r="T180" s="150">
        <v>10232.799999999999</v>
      </c>
      <c r="U180" s="150">
        <v>2554.09</v>
      </c>
      <c r="V180" s="150"/>
      <c r="W180" s="150">
        <v>364950.5</v>
      </c>
      <c r="X180" s="155">
        <f t="shared" si="83"/>
        <v>108.18590233423204</v>
      </c>
      <c r="Y180" s="150">
        <f t="shared" si="82"/>
        <v>13543770.550000001</v>
      </c>
      <c r="Z180" s="173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  <c r="IW180" s="20"/>
      <c r="IX180" s="20"/>
      <c r="IY180" s="20"/>
      <c r="IZ180" s="20"/>
      <c r="JA180" s="20"/>
      <c r="JB180" s="20"/>
      <c r="JC180" s="20"/>
      <c r="JD180" s="20"/>
      <c r="JE180" s="20"/>
      <c r="JF180" s="20"/>
      <c r="JG180" s="20"/>
      <c r="JH180" s="20"/>
      <c r="JI180" s="20"/>
      <c r="JJ180" s="20"/>
      <c r="JK180" s="20"/>
      <c r="JL180" s="20"/>
      <c r="JM180" s="20"/>
      <c r="JN180" s="20"/>
      <c r="JO180" s="20"/>
      <c r="JP180" s="20"/>
      <c r="JQ180" s="20"/>
      <c r="JR180" s="20"/>
      <c r="JS180" s="20"/>
      <c r="JT180" s="20"/>
      <c r="JU180" s="20"/>
      <c r="JV180" s="20"/>
      <c r="JW180" s="20"/>
      <c r="JX180" s="20"/>
      <c r="JY180" s="20"/>
      <c r="JZ180" s="20"/>
      <c r="KA180" s="20"/>
      <c r="KB180" s="20"/>
      <c r="KC180" s="20"/>
      <c r="KD180" s="20"/>
      <c r="KE180" s="20"/>
      <c r="KF180" s="20"/>
      <c r="KG180" s="20"/>
      <c r="KH180" s="20"/>
      <c r="KI180" s="20"/>
      <c r="KJ180" s="20"/>
      <c r="KK180" s="20"/>
      <c r="KL180" s="20"/>
      <c r="KM180" s="20"/>
      <c r="KN180" s="20"/>
      <c r="KO180" s="20"/>
      <c r="KP180" s="20"/>
      <c r="KQ180" s="20"/>
      <c r="KR180" s="20"/>
      <c r="KS180" s="20"/>
      <c r="KT180" s="20"/>
      <c r="KU180" s="20"/>
      <c r="KV180" s="20"/>
      <c r="KW180" s="20"/>
      <c r="KX180" s="20"/>
      <c r="KY180" s="20"/>
      <c r="KZ180" s="20"/>
      <c r="LA180" s="20"/>
      <c r="LB180" s="20"/>
      <c r="LC180" s="20"/>
      <c r="LD180" s="20"/>
      <c r="LE180" s="20"/>
      <c r="LF180" s="20"/>
      <c r="LG180" s="20"/>
      <c r="LH180" s="20"/>
      <c r="LI180" s="20"/>
      <c r="LJ180" s="20"/>
      <c r="LK180" s="20"/>
      <c r="LL180" s="20"/>
      <c r="LM180" s="20"/>
      <c r="LN180" s="20"/>
      <c r="LO180" s="20"/>
      <c r="LP180" s="20"/>
      <c r="LQ180" s="20"/>
      <c r="LR180" s="20"/>
      <c r="LS180" s="20"/>
      <c r="LT180" s="20"/>
      <c r="LU180" s="20"/>
      <c r="LV180" s="20"/>
      <c r="LW180" s="20"/>
      <c r="LX180" s="20"/>
      <c r="LY180" s="20"/>
      <c r="LZ180" s="20"/>
      <c r="MA180" s="20"/>
      <c r="MB180" s="20"/>
      <c r="MC180" s="20"/>
      <c r="MD180" s="20"/>
      <c r="ME180" s="20"/>
      <c r="MF180" s="20"/>
      <c r="MG180" s="20"/>
      <c r="MH180" s="20"/>
      <c r="MI180" s="20"/>
      <c r="MJ180" s="20"/>
      <c r="MK180" s="20"/>
      <c r="ML180" s="20"/>
      <c r="MM180" s="20"/>
      <c r="MN180" s="20"/>
      <c r="MO180" s="20"/>
      <c r="MP180" s="20"/>
      <c r="MQ180" s="20"/>
      <c r="MR180" s="20"/>
      <c r="MS180" s="20"/>
      <c r="MT180" s="20"/>
      <c r="MU180" s="20"/>
      <c r="MV180" s="20"/>
      <c r="MW180" s="20"/>
      <c r="MX180" s="20"/>
      <c r="MY180" s="20"/>
      <c r="MZ180" s="20"/>
      <c r="NA180" s="20"/>
      <c r="NB180" s="20"/>
      <c r="NC180" s="20"/>
      <c r="ND180" s="20"/>
      <c r="NE180" s="20"/>
      <c r="NF180" s="20"/>
      <c r="NG180" s="20"/>
      <c r="NH180" s="20"/>
      <c r="NI180" s="20"/>
      <c r="NJ180" s="20"/>
      <c r="NK180" s="20"/>
      <c r="NL180" s="20"/>
      <c r="NM180" s="20"/>
      <c r="NN180" s="20"/>
      <c r="NO180" s="20"/>
      <c r="NP180" s="20"/>
      <c r="NQ180" s="20"/>
      <c r="NR180" s="20"/>
      <c r="NS180" s="20"/>
      <c r="NT180" s="20"/>
      <c r="NU180" s="20"/>
      <c r="NV180" s="20"/>
      <c r="NW180" s="20"/>
      <c r="NX180" s="20"/>
      <c r="NY180" s="20"/>
      <c r="NZ180" s="20"/>
      <c r="OA180" s="20"/>
      <c r="OB180" s="20"/>
      <c r="OC180" s="20"/>
      <c r="OD180" s="20"/>
      <c r="OE180" s="20"/>
      <c r="OF180" s="20"/>
      <c r="OG180" s="20"/>
      <c r="OH180" s="20"/>
      <c r="OI180" s="20"/>
      <c r="OJ180" s="20"/>
      <c r="OK180" s="20"/>
      <c r="OL180" s="20"/>
      <c r="OM180" s="20"/>
      <c r="ON180" s="20"/>
      <c r="OO180" s="20"/>
      <c r="OP180" s="20"/>
      <c r="OQ180" s="20"/>
      <c r="OR180" s="20"/>
      <c r="OS180" s="20"/>
      <c r="OT180" s="20"/>
      <c r="OU180" s="20"/>
      <c r="OV180" s="20"/>
      <c r="OW180" s="20"/>
      <c r="OX180" s="20"/>
      <c r="OY180" s="20"/>
      <c r="OZ180" s="20"/>
      <c r="PA180" s="20"/>
      <c r="PB180" s="20"/>
      <c r="PC180" s="20"/>
      <c r="PD180" s="20"/>
      <c r="PE180" s="20"/>
      <c r="PF180" s="20"/>
      <c r="PG180" s="20"/>
      <c r="PH180" s="20"/>
      <c r="PI180" s="20"/>
      <c r="PJ180" s="20"/>
      <c r="PK180" s="20"/>
      <c r="PL180" s="20"/>
      <c r="PM180" s="20"/>
      <c r="PN180" s="20"/>
      <c r="PO180" s="20"/>
      <c r="PP180" s="20"/>
      <c r="PQ180" s="20"/>
      <c r="PR180" s="20"/>
      <c r="PS180" s="20"/>
      <c r="PT180" s="20"/>
      <c r="PU180" s="20"/>
      <c r="PV180" s="20"/>
      <c r="PW180" s="20"/>
      <c r="PX180" s="20"/>
      <c r="PY180" s="20"/>
      <c r="PZ180" s="20"/>
      <c r="QA180" s="20"/>
      <c r="QB180" s="20"/>
      <c r="QC180" s="20"/>
      <c r="QD180" s="20"/>
      <c r="QE180" s="20"/>
      <c r="QF180" s="20"/>
      <c r="QG180" s="20"/>
      <c r="QH180" s="20"/>
      <c r="QI180" s="20"/>
      <c r="QJ180" s="20"/>
      <c r="QK180" s="20"/>
      <c r="QL180" s="20"/>
      <c r="QM180" s="20"/>
      <c r="QN180" s="20"/>
      <c r="QO180" s="20"/>
      <c r="QP180" s="20"/>
      <c r="QQ180" s="20"/>
      <c r="QR180" s="20"/>
      <c r="QS180" s="20"/>
      <c r="QT180" s="20"/>
      <c r="QU180" s="20"/>
      <c r="QV180" s="20"/>
      <c r="QW180" s="20"/>
      <c r="QX180" s="20"/>
      <c r="QY180" s="20"/>
      <c r="QZ180" s="20"/>
      <c r="RA180" s="20"/>
      <c r="RB180" s="20"/>
      <c r="RC180" s="20"/>
      <c r="RD180" s="20"/>
      <c r="RE180" s="20"/>
      <c r="RF180" s="20"/>
      <c r="RG180" s="20"/>
      <c r="RH180" s="20"/>
      <c r="RI180" s="20"/>
      <c r="RJ180" s="20"/>
      <c r="RK180" s="20"/>
      <c r="RL180" s="20"/>
      <c r="RM180" s="20"/>
      <c r="RN180" s="20"/>
      <c r="RO180" s="20"/>
      <c r="RP180" s="20"/>
      <c r="RQ180" s="20"/>
      <c r="RR180" s="20"/>
      <c r="RS180" s="20"/>
      <c r="RT180" s="20"/>
      <c r="RU180" s="20"/>
      <c r="RV180" s="20"/>
      <c r="RW180" s="20"/>
      <c r="RX180" s="20"/>
      <c r="RY180" s="20"/>
      <c r="RZ180" s="20"/>
      <c r="SA180" s="20"/>
      <c r="SB180" s="20"/>
      <c r="SC180" s="20"/>
      <c r="SD180" s="20"/>
      <c r="SE180" s="20"/>
      <c r="SF180" s="20"/>
      <c r="SG180" s="20"/>
      <c r="SH180" s="20"/>
      <c r="SI180" s="20"/>
      <c r="SJ180" s="20"/>
      <c r="SK180" s="20"/>
      <c r="SL180" s="20"/>
      <c r="SM180" s="20"/>
      <c r="SN180" s="20"/>
      <c r="SO180" s="20"/>
      <c r="SP180" s="20"/>
      <c r="SQ180" s="20"/>
      <c r="SR180" s="20"/>
      <c r="SS180" s="20"/>
      <c r="ST180" s="20"/>
      <c r="SU180" s="20"/>
      <c r="SV180" s="20"/>
      <c r="SW180" s="20"/>
      <c r="SX180" s="20"/>
      <c r="SY180" s="20"/>
      <c r="SZ180" s="20"/>
      <c r="TA180" s="20"/>
      <c r="TB180" s="20"/>
      <c r="TC180" s="20"/>
      <c r="TD180" s="20"/>
      <c r="TE180" s="20"/>
      <c r="TF180" s="20"/>
      <c r="TG180" s="20"/>
      <c r="TH180" s="20"/>
      <c r="TI180" s="20"/>
      <c r="TJ180" s="20"/>
    </row>
    <row r="181" spans="1:530" s="17" customFormat="1" ht="30" x14ac:dyDescent="0.25">
      <c r="A181" s="36">
        <v>1014060</v>
      </c>
      <c r="B181" s="37" t="str">
        <f>'дод 3'!A109</f>
        <v>4060</v>
      </c>
      <c r="C181" s="37" t="str">
        <f>'дод 3'!B109</f>
        <v>0828</v>
      </c>
      <c r="D181" s="18" t="str">
        <f>'дод 3'!C109</f>
        <v>Забезпечення діяльності палаців i будинків культури, клубів, центрів дозвілля та iнших клубних закладів</v>
      </c>
      <c r="E181" s="54">
        <v>634280</v>
      </c>
      <c r="F181" s="54">
        <v>424400</v>
      </c>
      <c r="G181" s="54">
        <v>11360</v>
      </c>
      <c r="H181" s="54">
        <v>387612.61</v>
      </c>
      <c r="I181" s="54">
        <v>260448.98</v>
      </c>
      <c r="J181" s="54">
        <v>9369.5499999999993</v>
      </c>
      <c r="K181" s="157">
        <f t="shared" si="81"/>
        <v>61.110646717537996</v>
      </c>
      <c r="L181" s="54">
        <v>21200</v>
      </c>
      <c r="M181" s="54">
        <v>15200</v>
      </c>
      <c r="N181" s="54">
        <v>6000</v>
      </c>
      <c r="O181" s="54"/>
      <c r="P181" s="54">
        <v>3300</v>
      </c>
      <c r="Q181" s="54">
        <v>15200</v>
      </c>
      <c r="R181" s="150">
        <v>15200</v>
      </c>
      <c r="S181" s="150">
        <v>15200</v>
      </c>
      <c r="T181" s="150"/>
      <c r="U181" s="150"/>
      <c r="V181" s="150"/>
      <c r="W181" s="150">
        <v>15200</v>
      </c>
      <c r="X181" s="155">
        <f t="shared" si="83"/>
        <v>71.698113207547166</v>
      </c>
      <c r="Y181" s="150">
        <f t="shared" si="82"/>
        <v>402812.61</v>
      </c>
      <c r="Z181" s="173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  <c r="IW181" s="20"/>
      <c r="IX181" s="20"/>
      <c r="IY181" s="20"/>
      <c r="IZ181" s="20"/>
      <c r="JA181" s="20"/>
      <c r="JB181" s="20"/>
      <c r="JC181" s="20"/>
      <c r="JD181" s="20"/>
      <c r="JE181" s="20"/>
      <c r="JF181" s="20"/>
      <c r="JG181" s="20"/>
      <c r="JH181" s="20"/>
      <c r="JI181" s="20"/>
      <c r="JJ181" s="20"/>
      <c r="JK181" s="20"/>
      <c r="JL181" s="20"/>
      <c r="JM181" s="20"/>
      <c r="JN181" s="20"/>
      <c r="JO181" s="20"/>
      <c r="JP181" s="20"/>
      <c r="JQ181" s="20"/>
      <c r="JR181" s="20"/>
      <c r="JS181" s="20"/>
      <c r="JT181" s="20"/>
      <c r="JU181" s="20"/>
      <c r="JV181" s="20"/>
      <c r="JW181" s="20"/>
      <c r="JX181" s="20"/>
      <c r="JY181" s="20"/>
      <c r="JZ181" s="20"/>
      <c r="KA181" s="20"/>
      <c r="KB181" s="20"/>
      <c r="KC181" s="20"/>
      <c r="KD181" s="20"/>
      <c r="KE181" s="20"/>
      <c r="KF181" s="20"/>
      <c r="KG181" s="20"/>
      <c r="KH181" s="20"/>
      <c r="KI181" s="20"/>
      <c r="KJ181" s="20"/>
      <c r="KK181" s="20"/>
      <c r="KL181" s="20"/>
      <c r="KM181" s="20"/>
      <c r="KN181" s="20"/>
      <c r="KO181" s="20"/>
      <c r="KP181" s="20"/>
      <c r="KQ181" s="20"/>
      <c r="KR181" s="20"/>
      <c r="KS181" s="20"/>
      <c r="KT181" s="20"/>
      <c r="KU181" s="20"/>
      <c r="KV181" s="20"/>
      <c r="KW181" s="20"/>
      <c r="KX181" s="20"/>
      <c r="KY181" s="20"/>
      <c r="KZ181" s="20"/>
      <c r="LA181" s="20"/>
      <c r="LB181" s="20"/>
      <c r="LC181" s="20"/>
      <c r="LD181" s="20"/>
      <c r="LE181" s="20"/>
      <c r="LF181" s="20"/>
      <c r="LG181" s="20"/>
      <c r="LH181" s="20"/>
      <c r="LI181" s="20"/>
      <c r="LJ181" s="20"/>
      <c r="LK181" s="20"/>
      <c r="LL181" s="20"/>
      <c r="LM181" s="20"/>
      <c r="LN181" s="20"/>
      <c r="LO181" s="20"/>
      <c r="LP181" s="20"/>
      <c r="LQ181" s="20"/>
      <c r="LR181" s="20"/>
      <c r="LS181" s="20"/>
      <c r="LT181" s="20"/>
      <c r="LU181" s="20"/>
      <c r="LV181" s="20"/>
      <c r="LW181" s="20"/>
      <c r="LX181" s="20"/>
      <c r="LY181" s="20"/>
      <c r="LZ181" s="20"/>
      <c r="MA181" s="20"/>
      <c r="MB181" s="20"/>
      <c r="MC181" s="20"/>
      <c r="MD181" s="20"/>
      <c r="ME181" s="20"/>
      <c r="MF181" s="20"/>
      <c r="MG181" s="20"/>
      <c r="MH181" s="20"/>
      <c r="MI181" s="20"/>
      <c r="MJ181" s="20"/>
      <c r="MK181" s="20"/>
      <c r="ML181" s="20"/>
      <c r="MM181" s="20"/>
      <c r="MN181" s="20"/>
      <c r="MO181" s="20"/>
      <c r="MP181" s="20"/>
      <c r="MQ181" s="20"/>
      <c r="MR181" s="20"/>
      <c r="MS181" s="20"/>
      <c r="MT181" s="20"/>
      <c r="MU181" s="20"/>
      <c r="MV181" s="20"/>
      <c r="MW181" s="20"/>
      <c r="MX181" s="20"/>
      <c r="MY181" s="20"/>
      <c r="MZ181" s="20"/>
      <c r="NA181" s="20"/>
      <c r="NB181" s="20"/>
      <c r="NC181" s="20"/>
      <c r="ND181" s="20"/>
      <c r="NE181" s="20"/>
      <c r="NF181" s="20"/>
      <c r="NG181" s="20"/>
      <c r="NH181" s="20"/>
      <c r="NI181" s="20"/>
      <c r="NJ181" s="20"/>
      <c r="NK181" s="20"/>
      <c r="NL181" s="20"/>
      <c r="NM181" s="20"/>
      <c r="NN181" s="20"/>
      <c r="NO181" s="20"/>
      <c r="NP181" s="20"/>
      <c r="NQ181" s="20"/>
      <c r="NR181" s="20"/>
      <c r="NS181" s="20"/>
      <c r="NT181" s="20"/>
      <c r="NU181" s="20"/>
      <c r="NV181" s="20"/>
      <c r="NW181" s="20"/>
      <c r="NX181" s="20"/>
      <c r="NY181" s="20"/>
      <c r="NZ181" s="20"/>
      <c r="OA181" s="20"/>
      <c r="OB181" s="20"/>
      <c r="OC181" s="20"/>
      <c r="OD181" s="20"/>
      <c r="OE181" s="20"/>
      <c r="OF181" s="20"/>
      <c r="OG181" s="20"/>
      <c r="OH181" s="20"/>
      <c r="OI181" s="20"/>
      <c r="OJ181" s="20"/>
      <c r="OK181" s="20"/>
      <c r="OL181" s="20"/>
      <c r="OM181" s="20"/>
      <c r="ON181" s="20"/>
      <c r="OO181" s="20"/>
      <c r="OP181" s="20"/>
      <c r="OQ181" s="20"/>
      <c r="OR181" s="20"/>
      <c r="OS181" s="20"/>
      <c r="OT181" s="20"/>
      <c r="OU181" s="20"/>
      <c r="OV181" s="20"/>
      <c r="OW181" s="20"/>
      <c r="OX181" s="20"/>
      <c r="OY181" s="20"/>
      <c r="OZ181" s="20"/>
      <c r="PA181" s="20"/>
      <c r="PB181" s="20"/>
      <c r="PC181" s="20"/>
      <c r="PD181" s="20"/>
      <c r="PE181" s="20"/>
      <c r="PF181" s="20"/>
      <c r="PG181" s="20"/>
      <c r="PH181" s="20"/>
      <c r="PI181" s="20"/>
      <c r="PJ181" s="20"/>
      <c r="PK181" s="20"/>
      <c r="PL181" s="20"/>
      <c r="PM181" s="20"/>
      <c r="PN181" s="20"/>
      <c r="PO181" s="20"/>
      <c r="PP181" s="20"/>
      <c r="PQ181" s="20"/>
      <c r="PR181" s="20"/>
      <c r="PS181" s="20"/>
      <c r="PT181" s="20"/>
      <c r="PU181" s="20"/>
      <c r="PV181" s="20"/>
      <c r="PW181" s="20"/>
      <c r="PX181" s="20"/>
      <c r="PY181" s="20"/>
      <c r="PZ181" s="20"/>
      <c r="QA181" s="20"/>
      <c r="QB181" s="20"/>
      <c r="QC181" s="20"/>
      <c r="QD181" s="20"/>
      <c r="QE181" s="20"/>
      <c r="QF181" s="20"/>
      <c r="QG181" s="20"/>
      <c r="QH181" s="20"/>
      <c r="QI181" s="20"/>
      <c r="QJ181" s="20"/>
      <c r="QK181" s="20"/>
      <c r="QL181" s="20"/>
      <c r="QM181" s="20"/>
      <c r="QN181" s="20"/>
      <c r="QO181" s="20"/>
      <c r="QP181" s="20"/>
      <c r="QQ181" s="20"/>
      <c r="QR181" s="20"/>
      <c r="QS181" s="20"/>
      <c r="QT181" s="20"/>
      <c r="QU181" s="20"/>
      <c r="QV181" s="20"/>
      <c r="QW181" s="20"/>
      <c r="QX181" s="20"/>
      <c r="QY181" s="20"/>
      <c r="QZ181" s="20"/>
      <c r="RA181" s="20"/>
      <c r="RB181" s="20"/>
      <c r="RC181" s="20"/>
      <c r="RD181" s="20"/>
      <c r="RE181" s="20"/>
      <c r="RF181" s="20"/>
      <c r="RG181" s="20"/>
      <c r="RH181" s="20"/>
      <c r="RI181" s="20"/>
      <c r="RJ181" s="20"/>
      <c r="RK181" s="20"/>
      <c r="RL181" s="20"/>
      <c r="RM181" s="20"/>
      <c r="RN181" s="20"/>
      <c r="RO181" s="20"/>
      <c r="RP181" s="20"/>
      <c r="RQ181" s="20"/>
      <c r="RR181" s="20"/>
      <c r="RS181" s="20"/>
      <c r="RT181" s="20"/>
      <c r="RU181" s="20"/>
      <c r="RV181" s="20"/>
      <c r="RW181" s="20"/>
      <c r="RX181" s="20"/>
      <c r="RY181" s="20"/>
      <c r="RZ181" s="20"/>
      <c r="SA181" s="20"/>
      <c r="SB181" s="20"/>
      <c r="SC181" s="20"/>
      <c r="SD181" s="20"/>
      <c r="SE181" s="20"/>
      <c r="SF181" s="20"/>
      <c r="SG181" s="20"/>
      <c r="SH181" s="20"/>
      <c r="SI181" s="20"/>
      <c r="SJ181" s="20"/>
      <c r="SK181" s="20"/>
      <c r="SL181" s="20"/>
      <c r="SM181" s="20"/>
      <c r="SN181" s="20"/>
      <c r="SO181" s="20"/>
      <c r="SP181" s="20"/>
      <c r="SQ181" s="20"/>
      <c r="SR181" s="20"/>
      <c r="SS181" s="20"/>
      <c r="ST181" s="20"/>
      <c r="SU181" s="20"/>
      <c r="SV181" s="20"/>
      <c r="SW181" s="20"/>
      <c r="SX181" s="20"/>
      <c r="SY181" s="20"/>
      <c r="SZ181" s="20"/>
      <c r="TA181" s="20"/>
      <c r="TB181" s="20"/>
      <c r="TC181" s="20"/>
      <c r="TD181" s="20"/>
      <c r="TE181" s="20"/>
      <c r="TF181" s="20"/>
      <c r="TG181" s="20"/>
      <c r="TH181" s="20"/>
      <c r="TI181" s="20"/>
      <c r="TJ181" s="20"/>
    </row>
    <row r="182" spans="1:530" s="21" customFormat="1" ht="33.75" customHeight="1" x14ac:dyDescent="0.25">
      <c r="A182" s="36">
        <v>1014081</v>
      </c>
      <c r="B182" s="37" t="str">
        <f>'дод 3'!A110</f>
        <v>4081</v>
      </c>
      <c r="C182" s="37" t="str">
        <f>'дод 3'!B110</f>
        <v>0829</v>
      </c>
      <c r="D182" s="18" t="str">
        <f>'дод 3'!C110</f>
        <v>Забезпечення діяльності інших закладів в галузі культури і мистецтва</v>
      </c>
      <c r="E182" s="54">
        <v>1842471</v>
      </c>
      <c r="F182" s="54">
        <v>1396404</v>
      </c>
      <c r="G182" s="54">
        <v>32900</v>
      </c>
      <c r="H182" s="54">
        <v>1315446.7</v>
      </c>
      <c r="I182" s="54">
        <v>1030865.09</v>
      </c>
      <c r="J182" s="54">
        <v>17075.740000000002</v>
      </c>
      <c r="K182" s="157">
        <f t="shared" si="81"/>
        <v>71.395788590430996</v>
      </c>
      <c r="L182" s="54">
        <v>0</v>
      </c>
      <c r="M182" s="54"/>
      <c r="N182" s="54"/>
      <c r="O182" s="54"/>
      <c r="P182" s="54"/>
      <c r="Q182" s="54"/>
      <c r="R182" s="151"/>
      <c r="S182" s="151"/>
      <c r="T182" s="151"/>
      <c r="U182" s="151"/>
      <c r="V182" s="151"/>
      <c r="W182" s="151"/>
      <c r="X182" s="155"/>
      <c r="Y182" s="150">
        <f t="shared" si="82"/>
        <v>1315446.7</v>
      </c>
      <c r="Z182" s="173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  <c r="IW182" s="29"/>
      <c r="IX182" s="29"/>
      <c r="IY182" s="29"/>
      <c r="IZ182" s="29"/>
      <c r="JA182" s="29"/>
      <c r="JB182" s="29"/>
      <c r="JC182" s="29"/>
      <c r="JD182" s="29"/>
      <c r="JE182" s="29"/>
      <c r="JF182" s="29"/>
      <c r="JG182" s="29"/>
      <c r="JH182" s="29"/>
      <c r="JI182" s="29"/>
      <c r="JJ182" s="29"/>
      <c r="JK182" s="29"/>
      <c r="JL182" s="29"/>
      <c r="JM182" s="29"/>
      <c r="JN182" s="29"/>
      <c r="JO182" s="29"/>
      <c r="JP182" s="29"/>
      <c r="JQ182" s="29"/>
      <c r="JR182" s="29"/>
      <c r="JS182" s="29"/>
      <c r="JT182" s="29"/>
      <c r="JU182" s="29"/>
      <c r="JV182" s="29"/>
      <c r="JW182" s="29"/>
      <c r="JX182" s="29"/>
      <c r="JY182" s="29"/>
      <c r="JZ182" s="29"/>
      <c r="KA182" s="29"/>
      <c r="KB182" s="29"/>
      <c r="KC182" s="29"/>
      <c r="KD182" s="29"/>
      <c r="KE182" s="29"/>
      <c r="KF182" s="29"/>
      <c r="KG182" s="29"/>
      <c r="KH182" s="29"/>
      <c r="KI182" s="29"/>
      <c r="KJ182" s="29"/>
      <c r="KK182" s="29"/>
      <c r="KL182" s="29"/>
      <c r="KM182" s="29"/>
      <c r="KN182" s="29"/>
      <c r="KO182" s="29"/>
      <c r="KP182" s="29"/>
      <c r="KQ182" s="29"/>
      <c r="KR182" s="29"/>
      <c r="KS182" s="29"/>
      <c r="KT182" s="29"/>
      <c r="KU182" s="29"/>
      <c r="KV182" s="29"/>
      <c r="KW182" s="29"/>
      <c r="KX182" s="29"/>
      <c r="KY182" s="29"/>
      <c r="KZ182" s="29"/>
      <c r="LA182" s="29"/>
      <c r="LB182" s="29"/>
      <c r="LC182" s="29"/>
      <c r="LD182" s="29"/>
      <c r="LE182" s="29"/>
      <c r="LF182" s="29"/>
      <c r="LG182" s="29"/>
      <c r="LH182" s="29"/>
      <c r="LI182" s="29"/>
      <c r="LJ182" s="29"/>
      <c r="LK182" s="29"/>
      <c r="LL182" s="29"/>
      <c r="LM182" s="29"/>
      <c r="LN182" s="29"/>
      <c r="LO182" s="29"/>
      <c r="LP182" s="29"/>
      <c r="LQ182" s="29"/>
      <c r="LR182" s="29"/>
      <c r="LS182" s="29"/>
      <c r="LT182" s="29"/>
      <c r="LU182" s="29"/>
      <c r="LV182" s="29"/>
      <c r="LW182" s="29"/>
      <c r="LX182" s="29"/>
      <c r="LY182" s="29"/>
      <c r="LZ182" s="29"/>
      <c r="MA182" s="29"/>
      <c r="MB182" s="29"/>
      <c r="MC182" s="29"/>
      <c r="MD182" s="29"/>
      <c r="ME182" s="29"/>
      <c r="MF182" s="29"/>
      <c r="MG182" s="29"/>
      <c r="MH182" s="29"/>
      <c r="MI182" s="29"/>
      <c r="MJ182" s="29"/>
      <c r="MK182" s="29"/>
      <c r="ML182" s="29"/>
      <c r="MM182" s="29"/>
      <c r="MN182" s="29"/>
      <c r="MO182" s="29"/>
      <c r="MP182" s="29"/>
      <c r="MQ182" s="29"/>
      <c r="MR182" s="29"/>
      <c r="MS182" s="29"/>
      <c r="MT182" s="29"/>
      <c r="MU182" s="29"/>
      <c r="MV182" s="29"/>
      <c r="MW182" s="29"/>
      <c r="MX182" s="29"/>
      <c r="MY182" s="29"/>
      <c r="MZ182" s="29"/>
      <c r="NA182" s="29"/>
      <c r="NB182" s="29"/>
      <c r="NC182" s="29"/>
      <c r="ND182" s="29"/>
      <c r="NE182" s="29"/>
      <c r="NF182" s="29"/>
      <c r="NG182" s="29"/>
      <c r="NH182" s="29"/>
      <c r="NI182" s="29"/>
      <c r="NJ182" s="29"/>
      <c r="NK182" s="29"/>
      <c r="NL182" s="29"/>
      <c r="NM182" s="29"/>
      <c r="NN182" s="29"/>
      <c r="NO182" s="29"/>
      <c r="NP182" s="29"/>
      <c r="NQ182" s="29"/>
      <c r="NR182" s="29"/>
      <c r="NS182" s="29"/>
      <c r="NT182" s="29"/>
      <c r="NU182" s="29"/>
      <c r="NV182" s="29"/>
      <c r="NW182" s="29"/>
      <c r="NX182" s="29"/>
      <c r="NY182" s="29"/>
      <c r="NZ182" s="29"/>
      <c r="OA182" s="29"/>
      <c r="OB182" s="29"/>
      <c r="OC182" s="29"/>
      <c r="OD182" s="29"/>
      <c r="OE182" s="29"/>
      <c r="OF182" s="29"/>
      <c r="OG182" s="29"/>
      <c r="OH182" s="29"/>
      <c r="OI182" s="29"/>
      <c r="OJ182" s="29"/>
      <c r="OK182" s="29"/>
      <c r="OL182" s="29"/>
      <c r="OM182" s="29"/>
      <c r="ON182" s="29"/>
      <c r="OO182" s="29"/>
      <c r="OP182" s="29"/>
      <c r="OQ182" s="29"/>
      <c r="OR182" s="29"/>
      <c r="OS182" s="29"/>
      <c r="OT182" s="29"/>
      <c r="OU182" s="29"/>
      <c r="OV182" s="29"/>
      <c r="OW182" s="29"/>
      <c r="OX182" s="29"/>
      <c r="OY182" s="29"/>
      <c r="OZ182" s="29"/>
      <c r="PA182" s="29"/>
      <c r="PB182" s="29"/>
      <c r="PC182" s="29"/>
      <c r="PD182" s="29"/>
      <c r="PE182" s="29"/>
      <c r="PF182" s="29"/>
      <c r="PG182" s="29"/>
      <c r="PH182" s="29"/>
      <c r="PI182" s="29"/>
      <c r="PJ182" s="29"/>
      <c r="PK182" s="29"/>
      <c r="PL182" s="29"/>
      <c r="PM182" s="29"/>
      <c r="PN182" s="29"/>
      <c r="PO182" s="29"/>
      <c r="PP182" s="29"/>
      <c r="PQ182" s="29"/>
      <c r="PR182" s="29"/>
      <c r="PS182" s="29"/>
      <c r="PT182" s="29"/>
      <c r="PU182" s="29"/>
      <c r="PV182" s="29"/>
      <c r="PW182" s="29"/>
      <c r="PX182" s="29"/>
      <c r="PY182" s="29"/>
      <c r="PZ182" s="29"/>
      <c r="QA182" s="29"/>
      <c r="QB182" s="29"/>
      <c r="QC182" s="29"/>
      <c r="QD182" s="29"/>
      <c r="QE182" s="29"/>
      <c r="QF182" s="29"/>
      <c r="QG182" s="29"/>
      <c r="QH182" s="29"/>
      <c r="QI182" s="29"/>
      <c r="QJ182" s="29"/>
      <c r="QK182" s="29"/>
      <c r="QL182" s="29"/>
      <c r="QM182" s="29"/>
      <c r="QN182" s="29"/>
      <c r="QO182" s="29"/>
      <c r="QP182" s="29"/>
      <c r="QQ182" s="29"/>
      <c r="QR182" s="29"/>
      <c r="QS182" s="29"/>
      <c r="QT182" s="29"/>
      <c r="QU182" s="29"/>
      <c r="QV182" s="29"/>
      <c r="QW182" s="29"/>
      <c r="QX182" s="29"/>
      <c r="QY182" s="29"/>
      <c r="QZ182" s="29"/>
      <c r="RA182" s="29"/>
      <c r="RB182" s="29"/>
      <c r="RC182" s="29"/>
      <c r="RD182" s="29"/>
      <c r="RE182" s="29"/>
      <c r="RF182" s="29"/>
      <c r="RG182" s="29"/>
      <c r="RH182" s="29"/>
      <c r="RI182" s="29"/>
      <c r="RJ182" s="29"/>
      <c r="RK182" s="29"/>
      <c r="RL182" s="29"/>
      <c r="RM182" s="29"/>
      <c r="RN182" s="29"/>
      <c r="RO182" s="29"/>
      <c r="RP182" s="29"/>
      <c r="RQ182" s="29"/>
      <c r="RR182" s="29"/>
      <c r="RS182" s="29"/>
      <c r="RT182" s="29"/>
      <c r="RU182" s="29"/>
      <c r="RV182" s="29"/>
      <c r="RW182" s="29"/>
      <c r="RX182" s="29"/>
      <c r="RY182" s="29"/>
      <c r="RZ182" s="29"/>
      <c r="SA182" s="29"/>
      <c r="SB182" s="29"/>
      <c r="SC182" s="29"/>
      <c r="SD182" s="29"/>
      <c r="SE182" s="29"/>
      <c r="SF182" s="29"/>
      <c r="SG182" s="29"/>
      <c r="SH182" s="29"/>
      <c r="SI182" s="29"/>
      <c r="SJ182" s="29"/>
      <c r="SK182" s="29"/>
      <c r="SL182" s="29"/>
      <c r="SM182" s="29"/>
      <c r="SN182" s="29"/>
      <c r="SO182" s="29"/>
      <c r="SP182" s="29"/>
      <c r="SQ182" s="29"/>
      <c r="SR182" s="29"/>
      <c r="SS182" s="29"/>
      <c r="ST182" s="29"/>
      <c r="SU182" s="29"/>
      <c r="SV182" s="29"/>
      <c r="SW182" s="29"/>
      <c r="SX182" s="29"/>
      <c r="SY182" s="29"/>
      <c r="SZ182" s="29"/>
      <c r="TA182" s="29"/>
      <c r="TB182" s="29"/>
      <c r="TC182" s="29"/>
      <c r="TD182" s="29"/>
      <c r="TE182" s="29"/>
      <c r="TF182" s="29"/>
      <c r="TG182" s="29"/>
      <c r="TH182" s="29"/>
      <c r="TI182" s="29"/>
      <c r="TJ182" s="29"/>
    </row>
    <row r="183" spans="1:530" s="21" customFormat="1" ht="25.5" customHeight="1" x14ac:dyDescent="0.25">
      <c r="A183" s="36">
        <v>1014082</v>
      </c>
      <c r="B183" s="37" t="str">
        <f>'дод 3'!A111</f>
        <v>4082</v>
      </c>
      <c r="C183" s="37" t="str">
        <f>'дод 3'!B111</f>
        <v>0829</v>
      </c>
      <c r="D183" s="18" t="str">
        <f>'дод 3'!C111</f>
        <v>Інші заходи в галузі культури і мистецтва</v>
      </c>
      <c r="E183" s="54">
        <v>2410600</v>
      </c>
      <c r="F183" s="54"/>
      <c r="G183" s="54"/>
      <c r="H183" s="54">
        <v>416984.38</v>
      </c>
      <c r="I183" s="54"/>
      <c r="J183" s="54"/>
      <c r="K183" s="157">
        <f t="shared" si="81"/>
        <v>17.29794988799469</v>
      </c>
      <c r="L183" s="54">
        <v>0</v>
      </c>
      <c r="M183" s="54"/>
      <c r="N183" s="54"/>
      <c r="O183" s="54"/>
      <c r="P183" s="54"/>
      <c r="Q183" s="54"/>
      <c r="R183" s="151"/>
      <c r="S183" s="151"/>
      <c r="T183" s="151"/>
      <c r="U183" s="151"/>
      <c r="V183" s="151"/>
      <c r="W183" s="151"/>
      <c r="X183" s="155"/>
      <c r="Y183" s="150">
        <f t="shared" si="82"/>
        <v>416984.38</v>
      </c>
      <c r="Z183" s="173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  <c r="IV183" s="29"/>
      <c r="IW183" s="29"/>
      <c r="IX183" s="29"/>
      <c r="IY183" s="29"/>
      <c r="IZ183" s="29"/>
      <c r="JA183" s="29"/>
      <c r="JB183" s="29"/>
      <c r="JC183" s="29"/>
      <c r="JD183" s="29"/>
      <c r="JE183" s="29"/>
      <c r="JF183" s="29"/>
      <c r="JG183" s="29"/>
      <c r="JH183" s="29"/>
      <c r="JI183" s="29"/>
      <c r="JJ183" s="29"/>
      <c r="JK183" s="29"/>
      <c r="JL183" s="29"/>
      <c r="JM183" s="29"/>
      <c r="JN183" s="29"/>
      <c r="JO183" s="29"/>
      <c r="JP183" s="29"/>
      <c r="JQ183" s="29"/>
      <c r="JR183" s="29"/>
      <c r="JS183" s="29"/>
      <c r="JT183" s="29"/>
      <c r="JU183" s="29"/>
      <c r="JV183" s="29"/>
      <c r="JW183" s="29"/>
      <c r="JX183" s="29"/>
      <c r="JY183" s="29"/>
      <c r="JZ183" s="29"/>
      <c r="KA183" s="29"/>
      <c r="KB183" s="29"/>
      <c r="KC183" s="29"/>
      <c r="KD183" s="29"/>
      <c r="KE183" s="29"/>
      <c r="KF183" s="29"/>
      <c r="KG183" s="29"/>
      <c r="KH183" s="29"/>
      <c r="KI183" s="29"/>
      <c r="KJ183" s="29"/>
      <c r="KK183" s="29"/>
      <c r="KL183" s="29"/>
      <c r="KM183" s="29"/>
      <c r="KN183" s="29"/>
      <c r="KO183" s="29"/>
      <c r="KP183" s="29"/>
      <c r="KQ183" s="29"/>
      <c r="KR183" s="29"/>
      <c r="KS183" s="29"/>
      <c r="KT183" s="29"/>
      <c r="KU183" s="29"/>
      <c r="KV183" s="29"/>
      <c r="KW183" s="29"/>
      <c r="KX183" s="29"/>
      <c r="KY183" s="29"/>
      <c r="KZ183" s="29"/>
      <c r="LA183" s="29"/>
      <c r="LB183" s="29"/>
      <c r="LC183" s="29"/>
      <c r="LD183" s="29"/>
      <c r="LE183" s="29"/>
      <c r="LF183" s="29"/>
      <c r="LG183" s="29"/>
      <c r="LH183" s="29"/>
      <c r="LI183" s="29"/>
      <c r="LJ183" s="29"/>
      <c r="LK183" s="29"/>
      <c r="LL183" s="29"/>
      <c r="LM183" s="29"/>
      <c r="LN183" s="29"/>
      <c r="LO183" s="29"/>
      <c r="LP183" s="29"/>
      <c r="LQ183" s="29"/>
      <c r="LR183" s="29"/>
      <c r="LS183" s="29"/>
      <c r="LT183" s="29"/>
      <c r="LU183" s="29"/>
      <c r="LV183" s="29"/>
      <c r="LW183" s="29"/>
      <c r="LX183" s="29"/>
      <c r="LY183" s="29"/>
      <c r="LZ183" s="29"/>
      <c r="MA183" s="29"/>
      <c r="MB183" s="29"/>
      <c r="MC183" s="29"/>
      <c r="MD183" s="29"/>
      <c r="ME183" s="29"/>
      <c r="MF183" s="29"/>
      <c r="MG183" s="29"/>
      <c r="MH183" s="29"/>
      <c r="MI183" s="29"/>
      <c r="MJ183" s="29"/>
      <c r="MK183" s="29"/>
      <c r="ML183" s="29"/>
      <c r="MM183" s="29"/>
      <c r="MN183" s="29"/>
      <c r="MO183" s="29"/>
      <c r="MP183" s="29"/>
      <c r="MQ183" s="29"/>
      <c r="MR183" s="29"/>
      <c r="MS183" s="29"/>
      <c r="MT183" s="29"/>
      <c r="MU183" s="29"/>
      <c r="MV183" s="29"/>
      <c r="MW183" s="29"/>
      <c r="MX183" s="29"/>
      <c r="MY183" s="29"/>
      <c r="MZ183" s="29"/>
      <c r="NA183" s="29"/>
      <c r="NB183" s="29"/>
      <c r="NC183" s="29"/>
      <c r="ND183" s="29"/>
      <c r="NE183" s="29"/>
      <c r="NF183" s="29"/>
      <c r="NG183" s="29"/>
      <c r="NH183" s="29"/>
      <c r="NI183" s="29"/>
      <c r="NJ183" s="29"/>
      <c r="NK183" s="29"/>
      <c r="NL183" s="29"/>
      <c r="NM183" s="29"/>
      <c r="NN183" s="29"/>
      <c r="NO183" s="29"/>
      <c r="NP183" s="29"/>
      <c r="NQ183" s="29"/>
      <c r="NR183" s="29"/>
      <c r="NS183" s="29"/>
      <c r="NT183" s="29"/>
      <c r="NU183" s="29"/>
      <c r="NV183" s="29"/>
      <c r="NW183" s="29"/>
      <c r="NX183" s="29"/>
      <c r="NY183" s="29"/>
      <c r="NZ183" s="29"/>
      <c r="OA183" s="29"/>
      <c r="OB183" s="29"/>
      <c r="OC183" s="29"/>
      <c r="OD183" s="29"/>
      <c r="OE183" s="29"/>
      <c r="OF183" s="29"/>
      <c r="OG183" s="29"/>
      <c r="OH183" s="29"/>
      <c r="OI183" s="29"/>
      <c r="OJ183" s="29"/>
      <c r="OK183" s="29"/>
      <c r="OL183" s="29"/>
      <c r="OM183" s="29"/>
      <c r="ON183" s="29"/>
      <c r="OO183" s="29"/>
      <c r="OP183" s="29"/>
      <c r="OQ183" s="29"/>
      <c r="OR183" s="29"/>
      <c r="OS183" s="29"/>
      <c r="OT183" s="29"/>
      <c r="OU183" s="29"/>
      <c r="OV183" s="29"/>
      <c r="OW183" s="29"/>
      <c r="OX183" s="29"/>
      <c r="OY183" s="29"/>
      <c r="OZ183" s="29"/>
      <c r="PA183" s="29"/>
      <c r="PB183" s="29"/>
      <c r="PC183" s="29"/>
      <c r="PD183" s="29"/>
      <c r="PE183" s="29"/>
      <c r="PF183" s="29"/>
      <c r="PG183" s="29"/>
      <c r="PH183" s="29"/>
      <c r="PI183" s="29"/>
      <c r="PJ183" s="29"/>
      <c r="PK183" s="29"/>
      <c r="PL183" s="29"/>
      <c r="PM183" s="29"/>
      <c r="PN183" s="29"/>
      <c r="PO183" s="29"/>
      <c r="PP183" s="29"/>
      <c r="PQ183" s="29"/>
      <c r="PR183" s="29"/>
      <c r="PS183" s="29"/>
      <c r="PT183" s="29"/>
      <c r="PU183" s="29"/>
      <c r="PV183" s="29"/>
      <c r="PW183" s="29"/>
      <c r="PX183" s="29"/>
      <c r="PY183" s="29"/>
      <c r="PZ183" s="29"/>
      <c r="QA183" s="29"/>
      <c r="QB183" s="29"/>
      <c r="QC183" s="29"/>
      <c r="QD183" s="29"/>
      <c r="QE183" s="29"/>
      <c r="QF183" s="29"/>
      <c r="QG183" s="29"/>
      <c r="QH183" s="29"/>
      <c r="QI183" s="29"/>
      <c r="QJ183" s="29"/>
      <c r="QK183" s="29"/>
      <c r="QL183" s="29"/>
      <c r="QM183" s="29"/>
      <c r="QN183" s="29"/>
      <c r="QO183" s="29"/>
      <c r="QP183" s="29"/>
      <c r="QQ183" s="29"/>
      <c r="QR183" s="29"/>
      <c r="QS183" s="29"/>
      <c r="QT183" s="29"/>
      <c r="QU183" s="29"/>
      <c r="QV183" s="29"/>
      <c r="QW183" s="29"/>
      <c r="QX183" s="29"/>
      <c r="QY183" s="29"/>
      <c r="QZ183" s="29"/>
      <c r="RA183" s="29"/>
      <c r="RB183" s="29"/>
      <c r="RC183" s="29"/>
      <c r="RD183" s="29"/>
      <c r="RE183" s="29"/>
      <c r="RF183" s="29"/>
      <c r="RG183" s="29"/>
      <c r="RH183" s="29"/>
      <c r="RI183" s="29"/>
      <c r="RJ183" s="29"/>
      <c r="RK183" s="29"/>
      <c r="RL183" s="29"/>
      <c r="RM183" s="29"/>
      <c r="RN183" s="29"/>
      <c r="RO183" s="29"/>
      <c r="RP183" s="29"/>
      <c r="RQ183" s="29"/>
      <c r="RR183" s="29"/>
      <c r="RS183" s="29"/>
      <c r="RT183" s="29"/>
      <c r="RU183" s="29"/>
      <c r="RV183" s="29"/>
      <c r="RW183" s="29"/>
      <c r="RX183" s="29"/>
      <c r="RY183" s="29"/>
      <c r="RZ183" s="29"/>
      <c r="SA183" s="29"/>
      <c r="SB183" s="29"/>
      <c r="SC183" s="29"/>
      <c r="SD183" s="29"/>
      <c r="SE183" s="29"/>
      <c r="SF183" s="29"/>
      <c r="SG183" s="29"/>
      <c r="SH183" s="29"/>
      <c r="SI183" s="29"/>
      <c r="SJ183" s="29"/>
      <c r="SK183" s="29"/>
      <c r="SL183" s="29"/>
      <c r="SM183" s="29"/>
      <c r="SN183" s="29"/>
      <c r="SO183" s="29"/>
      <c r="SP183" s="29"/>
      <c r="SQ183" s="29"/>
      <c r="SR183" s="29"/>
      <c r="SS183" s="29"/>
      <c r="ST183" s="29"/>
      <c r="SU183" s="29"/>
      <c r="SV183" s="29"/>
      <c r="SW183" s="29"/>
      <c r="SX183" s="29"/>
      <c r="SY183" s="29"/>
      <c r="SZ183" s="29"/>
      <c r="TA183" s="29"/>
      <c r="TB183" s="29"/>
      <c r="TC183" s="29"/>
      <c r="TD183" s="29"/>
      <c r="TE183" s="29"/>
      <c r="TF183" s="29"/>
      <c r="TG183" s="29"/>
      <c r="TH183" s="29"/>
      <c r="TI183" s="29"/>
      <c r="TJ183" s="29"/>
    </row>
    <row r="184" spans="1:530" s="17" customFormat="1" ht="22.5" customHeight="1" x14ac:dyDescent="0.25">
      <c r="A184" s="36" t="s">
        <v>156</v>
      </c>
      <c r="B184" s="37" t="str">
        <f>'дод 3'!A161</f>
        <v>7640</v>
      </c>
      <c r="C184" s="37" t="str">
        <f>'дод 3'!B161</f>
        <v>0470</v>
      </c>
      <c r="D184" s="18" t="s">
        <v>493</v>
      </c>
      <c r="E184" s="54">
        <v>0</v>
      </c>
      <c r="F184" s="54"/>
      <c r="G184" s="54"/>
      <c r="H184" s="54"/>
      <c r="I184" s="54"/>
      <c r="J184" s="54"/>
      <c r="K184" s="157"/>
      <c r="L184" s="54">
        <v>396000</v>
      </c>
      <c r="M184" s="54">
        <v>396000</v>
      </c>
      <c r="N184" s="54"/>
      <c r="O184" s="54"/>
      <c r="P184" s="54"/>
      <c r="Q184" s="54">
        <v>396000</v>
      </c>
      <c r="R184" s="150">
        <v>135816.49</v>
      </c>
      <c r="S184" s="150">
        <v>135816.49</v>
      </c>
      <c r="T184" s="150"/>
      <c r="U184" s="150"/>
      <c r="V184" s="150"/>
      <c r="W184" s="150">
        <v>135816.49</v>
      </c>
      <c r="X184" s="155">
        <f t="shared" si="83"/>
        <v>34.297093434343431</v>
      </c>
      <c r="Y184" s="150">
        <f t="shared" si="82"/>
        <v>135816.49</v>
      </c>
      <c r="Z184" s="173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  <c r="IW184" s="20"/>
      <c r="IX184" s="20"/>
      <c r="IY184" s="20"/>
      <c r="IZ184" s="20"/>
      <c r="JA184" s="20"/>
      <c r="JB184" s="20"/>
      <c r="JC184" s="20"/>
      <c r="JD184" s="20"/>
      <c r="JE184" s="20"/>
      <c r="JF184" s="20"/>
      <c r="JG184" s="20"/>
      <c r="JH184" s="20"/>
      <c r="JI184" s="20"/>
      <c r="JJ184" s="20"/>
      <c r="JK184" s="20"/>
      <c r="JL184" s="20"/>
      <c r="JM184" s="20"/>
      <c r="JN184" s="20"/>
      <c r="JO184" s="20"/>
      <c r="JP184" s="20"/>
      <c r="JQ184" s="20"/>
      <c r="JR184" s="20"/>
      <c r="JS184" s="20"/>
      <c r="JT184" s="20"/>
      <c r="JU184" s="20"/>
      <c r="JV184" s="20"/>
      <c r="JW184" s="20"/>
      <c r="JX184" s="20"/>
      <c r="JY184" s="20"/>
      <c r="JZ184" s="20"/>
      <c r="KA184" s="20"/>
      <c r="KB184" s="20"/>
      <c r="KC184" s="20"/>
      <c r="KD184" s="20"/>
      <c r="KE184" s="20"/>
      <c r="KF184" s="20"/>
      <c r="KG184" s="20"/>
      <c r="KH184" s="20"/>
      <c r="KI184" s="20"/>
      <c r="KJ184" s="20"/>
      <c r="KK184" s="20"/>
      <c r="KL184" s="20"/>
      <c r="KM184" s="20"/>
      <c r="KN184" s="20"/>
      <c r="KO184" s="20"/>
      <c r="KP184" s="20"/>
      <c r="KQ184" s="20"/>
      <c r="KR184" s="20"/>
      <c r="KS184" s="20"/>
      <c r="KT184" s="20"/>
      <c r="KU184" s="20"/>
      <c r="KV184" s="20"/>
      <c r="KW184" s="20"/>
      <c r="KX184" s="20"/>
      <c r="KY184" s="20"/>
      <c r="KZ184" s="20"/>
      <c r="LA184" s="20"/>
      <c r="LB184" s="20"/>
      <c r="LC184" s="20"/>
      <c r="LD184" s="20"/>
      <c r="LE184" s="20"/>
      <c r="LF184" s="20"/>
      <c r="LG184" s="20"/>
      <c r="LH184" s="20"/>
      <c r="LI184" s="20"/>
      <c r="LJ184" s="20"/>
      <c r="LK184" s="20"/>
      <c r="LL184" s="20"/>
      <c r="LM184" s="20"/>
      <c r="LN184" s="20"/>
      <c r="LO184" s="20"/>
      <c r="LP184" s="20"/>
      <c r="LQ184" s="20"/>
      <c r="LR184" s="20"/>
      <c r="LS184" s="20"/>
      <c r="LT184" s="20"/>
      <c r="LU184" s="20"/>
      <c r="LV184" s="20"/>
      <c r="LW184" s="20"/>
      <c r="LX184" s="20"/>
      <c r="LY184" s="20"/>
      <c r="LZ184" s="20"/>
      <c r="MA184" s="20"/>
      <c r="MB184" s="20"/>
      <c r="MC184" s="20"/>
      <c r="MD184" s="20"/>
      <c r="ME184" s="20"/>
      <c r="MF184" s="20"/>
      <c r="MG184" s="20"/>
      <c r="MH184" s="20"/>
      <c r="MI184" s="20"/>
      <c r="MJ184" s="20"/>
      <c r="MK184" s="20"/>
      <c r="ML184" s="20"/>
      <c r="MM184" s="20"/>
      <c r="MN184" s="20"/>
      <c r="MO184" s="20"/>
      <c r="MP184" s="20"/>
      <c r="MQ184" s="20"/>
      <c r="MR184" s="20"/>
      <c r="MS184" s="20"/>
      <c r="MT184" s="20"/>
      <c r="MU184" s="20"/>
      <c r="MV184" s="20"/>
      <c r="MW184" s="20"/>
      <c r="MX184" s="20"/>
      <c r="MY184" s="20"/>
      <c r="MZ184" s="20"/>
      <c r="NA184" s="20"/>
      <c r="NB184" s="20"/>
      <c r="NC184" s="20"/>
      <c r="ND184" s="20"/>
      <c r="NE184" s="20"/>
      <c r="NF184" s="20"/>
      <c r="NG184" s="20"/>
      <c r="NH184" s="20"/>
      <c r="NI184" s="20"/>
      <c r="NJ184" s="20"/>
      <c r="NK184" s="20"/>
      <c r="NL184" s="20"/>
      <c r="NM184" s="20"/>
      <c r="NN184" s="20"/>
      <c r="NO184" s="20"/>
      <c r="NP184" s="20"/>
      <c r="NQ184" s="20"/>
      <c r="NR184" s="20"/>
      <c r="NS184" s="20"/>
      <c r="NT184" s="20"/>
      <c r="NU184" s="20"/>
      <c r="NV184" s="20"/>
      <c r="NW184" s="20"/>
      <c r="NX184" s="20"/>
      <c r="NY184" s="20"/>
      <c r="NZ184" s="20"/>
      <c r="OA184" s="20"/>
      <c r="OB184" s="20"/>
      <c r="OC184" s="20"/>
      <c r="OD184" s="20"/>
      <c r="OE184" s="20"/>
      <c r="OF184" s="20"/>
      <c r="OG184" s="20"/>
      <c r="OH184" s="20"/>
      <c r="OI184" s="20"/>
      <c r="OJ184" s="20"/>
      <c r="OK184" s="20"/>
      <c r="OL184" s="20"/>
      <c r="OM184" s="20"/>
      <c r="ON184" s="20"/>
      <c r="OO184" s="20"/>
      <c r="OP184" s="20"/>
      <c r="OQ184" s="20"/>
      <c r="OR184" s="20"/>
      <c r="OS184" s="20"/>
      <c r="OT184" s="20"/>
      <c r="OU184" s="20"/>
      <c r="OV184" s="20"/>
      <c r="OW184" s="20"/>
      <c r="OX184" s="20"/>
      <c r="OY184" s="20"/>
      <c r="OZ184" s="20"/>
      <c r="PA184" s="20"/>
      <c r="PB184" s="20"/>
      <c r="PC184" s="20"/>
      <c r="PD184" s="20"/>
      <c r="PE184" s="20"/>
      <c r="PF184" s="20"/>
      <c r="PG184" s="20"/>
      <c r="PH184" s="20"/>
      <c r="PI184" s="20"/>
      <c r="PJ184" s="20"/>
      <c r="PK184" s="20"/>
      <c r="PL184" s="20"/>
      <c r="PM184" s="20"/>
      <c r="PN184" s="20"/>
      <c r="PO184" s="20"/>
      <c r="PP184" s="20"/>
      <c r="PQ184" s="20"/>
      <c r="PR184" s="20"/>
      <c r="PS184" s="20"/>
      <c r="PT184" s="20"/>
      <c r="PU184" s="20"/>
      <c r="PV184" s="20"/>
      <c r="PW184" s="20"/>
      <c r="PX184" s="20"/>
      <c r="PY184" s="20"/>
      <c r="PZ184" s="20"/>
      <c r="QA184" s="20"/>
      <c r="QB184" s="20"/>
      <c r="QC184" s="20"/>
      <c r="QD184" s="20"/>
      <c r="QE184" s="20"/>
      <c r="QF184" s="20"/>
      <c r="QG184" s="20"/>
      <c r="QH184" s="20"/>
      <c r="QI184" s="20"/>
      <c r="QJ184" s="20"/>
      <c r="QK184" s="20"/>
      <c r="QL184" s="20"/>
      <c r="QM184" s="20"/>
      <c r="QN184" s="20"/>
      <c r="QO184" s="20"/>
      <c r="QP184" s="20"/>
      <c r="QQ184" s="20"/>
      <c r="QR184" s="20"/>
      <c r="QS184" s="20"/>
      <c r="QT184" s="20"/>
      <c r="QU184" s="20"/>
      <c r="QV184" s="20"/>
      <c r="QW184" s="20"/>
      <c r="QX184" s="20"/>
      <c r="QY184" s="20"/>
      <c r="QZ184" s="20"/>
      <c r="RA184" s="20"/>
      <c r="RB184" s="20"/>
      <c r="RC184" s="20"/>
      <c r="RD184" s="20"/>
      <c r="RE184" s="20"/>
      <c r="RF184" s="20"/>
      <c r="RG184" s="20"/>
      <c r="RH184" s="20"/>
      <c r="RI184" s="20"/>
      <c r="RJ184" s="20"/>
      <c r="RK184" s="20"/>
      <c r="RL184" s="20"/>
      <c r="RM184" s="20"/>
      <c r="RN184" s="20"/>
      <c r="RO184" s="20"/>
      <c r="RP184" s="20"/>
      <c r="RQ184" s="20"/>
      <c r="RR184" s="20"/>
      <c r="RS184" s="20"/>
      <c r="RT184" s="20"/>
      <c r="RU184" s="20"/>
      <c r="RV184" s="20"/>
      <c r="RW184" s="20"/>
      <c r="RX184" s="20"/>
      <c r="RY184" s="20"/>
      <c r="RZ184" s="20"/>
      <c r="SA184" s="20"/>
      <c r="SB184" s="20"/>
      <c r="SC184" s="20"/>
      <c r="SD184" s="20"/>
      <c r="SE184" s="20"/>
      <c r="SF184" s="20"/>
      <c r="SG184" s="20"/>
      <c r="SH184" s="20"/>
      <c r="SI184" s="20"/>
      <c r="SJ184" s="20"/>
      <c r="SK184" s="20"/>
      <c r="SL184" s="20"/>
      <c r="SM184" s="20"/>
      <c r="SN184" s="20"/>
      <c r="SO184" s="20"/>
      <c r="SP184" s="20"/>
      <c r="SQ184" s="20"/>
      <c r="SR184" s="20"/>
      <c r="SS184" s="20"/>
      <c r="ST184" s="20"/>
      <c r="SU184" s="20"/>
      <c r="SV184" s="20"/>
      <c r="SW184" s="20"/>
      <c r="SX184" s="20"/>
      <c r="SY184" s="20"/>
      <c r="SZ184" s="20"/>
      <c r="TA184" s="20"/>
      <c r="TB184" s="20"/>
      <c r="TC184" s="20"/>
      <c r="TD184" s="20"/>
      <c r="TE184" s="20"/>
      <c r="TF184" s="20"/>
      <c r="TG184" s="20"/>
      <c r="TH184" s="20"/>
      <c r="TI184" s="20"/>
      <c r="TJ184" s="20"/>
    </row>
    <row r="185" spans="1:530" s="17" customFormat="1" ht="22.5" customHeight="1" x14ac:dyDescent="0.25">
      <c r="A185" s="36">
        <v>1018340</v>
      </c>
      <c r="B185" s="37" t="str">
        <f>'дод 3'!A182</f>
        <v>8340</v>
      </c>
      <c r="C185" s="37" t="str">
        <f>'дод 3'!B182</f>
        <v>0540</v>
      </c>
      <c r="D185" s="60" t="str">
        <f>'дод 3'!C182</f>
        <v>Природоохоронні заходи за рахунок цільових фондів</v>
      </c>
      <c r="E185" s="54">
        <v>0</v>
      </c>
      <c r="F185" s="54"/>
      <c r="G185" s="54"/>
      <c r="H185" s="54"/>
      <c r="I185" s="54"/>
      <c r="J185" s="54"/>
      <c r="K185" s="157"/>
      <c r="L185" s="54">
        <v>3000</v>
      </c>
      <c r="M185" s="54"/>
      <c r="N185" s="54">
        <v>3000</v>
      </c>
      <c r="O185" s="54"/>
      <c r="P185" s="54"/>
      <c r="Q185" s="54"/>
      <c r="R185" s="150"/>
      <c r="S185" s="150"/>
      <c r="T185" s="150"/>
      <c r="U185" s="150"/>
      <c r="V185" s="150"/>
      <c r="W185" s="150"/>
      <c r="X185" s="155">
        <f t="shared" si="83"/>
        <v>0</v>
      </c>
      <c r="Y185" s="150">
        <f t="shared" si="82"/>
        <v>0</v>
      </c>
      <c r="Z185" s="173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  <c r="SO185" s="20"/>
      <c r="SP185" s="20"/>
      <c r="SQ185" s="20"/>
      <c r="SR185" s="20"/>
      <c r="SS185" s="20"/>
      <c r="ST185" s="20"/>
      <c r="SU185" s="20"/>
      <c r="SV185" s="20"/>
      <c r="SW185" s="20"/>
      <c r="SX185" s="20"/>
      <c r="SY185" s="20"/>
      <c r="SZ185" s="20"/>
      <c r="TA185" s="20"/>
      <c r="TB185" s="20"/>
      <c r="TC185" s="20"/>
      <c r="TD185" s="20"/>
      <c r="TE185" s="20"/>
      <c r="TF185" s="20"/>
      <c r="TG185" s="20"/>
      <c r="TH185" s="20"/>
      <c r="TI185" s="20"/>
      <c r="TJ185" s="20"/>
    </row>
    <row r="186" spans="1:530" s="25" customFormat="1" ht="34.5" customHeight="1" x14ac:dyDescent="0.2">
      <c r="A186" s="147" t="s">
        <v>211</v>
      </c>
      <c r="B186" s="57"/>
      <c r="C186" s="57"/>
      <c r="D186" s="24" t="s">
        <v>36</v>
      </c>
      <c r="E186" s="51">
        <v>269624097.20999998</v>
      </c>
      <c r="F186" s="51">
        <f t="shared" ref="F186:J186" si="102">F187</f>
        <v>10410700</v>
      </c>
      <c r="G186" s="51">
        <f t="shared" si="102"/>
        <v>28582606</v>
      </c>
      <c r="H186" s="51">
        <f t="shared" si="102"/>
        <v>179478060.55000001</v>
      </c>
      <c r="I186" s="51">
        <f t="shared" si="102"/>
        <v>7416218.8700000001</v>
      </c>
      <c r="J186" s="51">
        <f t="shared" si="102"/>
        <v>18674351.049999997</v>
      </c>
      <c r="K186" s="156">
        <f t="shared" si="81"/>
        <v>66.566031154927288</v>
      </c>
      <c r="L186" s="51">
        <v>219152627.38999999</v>
      </c>
      <c r="M186" s="51">
        <f t="shared" ref="M186" si="103">M187</f>
        <v>132534393.66999999</v>
      </c>
      <c r="N186" s="51">
        <f t="shared" ref="N186" si="104">N187</f>
        <v>81486890.269999996</v>
      </c>
      <c r="O186" s="51">
        <f t="shared" ref="O186" si="105">O187</f>
        <v>0</v>
      </c>
      <c r="P186" s="51">
        <f t="shared" ref="P186" si="106">P187</f>
        <v>0</v>
      </c>
      <c r="Q186" s="51">
        <f t="shared" ref="Q186:W186" si="107">Q187</f>
        <v>137665737.12</v>
      </c>
      <c r="R186" s="51">
        <f t="shared" si="107"/>
        <v>125237959.22999999</v>
      </c>
      <c r="S186" s="51">
        <f t="shared" si="107"/>
        <v>52600301.419999994</v>
      </c>
      <c r="T186" s="51">
        <f t="shared" si="107"/>
        <v>72311485.400000006</v>
      </c>
      <c r="U186" s="51">
        <f t="shared" si="107"/>
        <v>0</v>
      </c>
      <c r="V186" s="51">
        <f t="shared" si="107"/>
        <v>0</v>
      </c>
      <c r="W186" s="51">
        <f t="shared" si="107"/>
        <v>52926473.829999998</v>
      </c>
      <c r="X186" s="154">
        <f t="shared" si="83"/>
        <v>57.146455747084801</v>
      </c>
      <c r="Y186" s="149">
        <f t="shared" si="82"/>
        <v>304716019.77999997</v>
      </c>
      <c r="Z186" s="173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/>
      <c r="KW186" s="31"/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/>
      <c r="LW186" s="31"/>
      <c r="LX186" s="31"/>
      <c r="LY186" s="31"/>
      <c r="LZ186" s="31"/>
      <c r="MA186" s="31"/>
      <c r="MB186" s="31"/>
      <c r="MC186" s="31"/>
      <c r="MD186" s="31"/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/>
      <c r="NE186" s="31"/>
      <c r="NF186" s="31"/>
      <c r="NG186" s="31"/>
      <c r="NH186" s="31"/>
      <c r="NI186" s="31"/>
      <c r="NJ186" s="31"/>
      <c r="NK186" s="31"/>
      <c r="NL186" s="31"/>
      <c r="NM186" s="31"/>
      <c r="NN186" s="31"/>
      <c r="NO186" s="31"/>
      <c r="NP186" s="31"/>
      <c r="NQ186" s="31"/>
      <c r="NR186" s="31"/>
      <c r="NS186" s="31"/>
      <c r="NT186" s="31"/>
      <c r="NU186" s="31"/>
      <c r="NV186" s="31"/>
      <c r="NW186" s="31"/>
      <c r="NX186" s="31"/>
      <c r="NY186" s="31"/>
      <c r="NZ186" s="31"/>
      <c r="OA186" s="31"/>
      <c r="OB186" s="31"/>
      <c r="OC186" s="31"/>
      <c r="OD186" s="31"/>
      <c r="OE186" s="31"/>
      <c r="OF186" s="31"/>
      <c r="OG186" s="31"/>
      <c r="OH186" s="31"/>
      <c r="OI186" s="31"/>
      <c r="OJ186" s="31"/>
      <c r="OK186" s="31"/>
      <c r="OL186" s="31"/>
      <c r="OM186" s="31"/>
      <c r="ON186" s="31"/>
      <c r="OO186" s="31"/>
      <c r="OP186" s="31"/>
      <c r="OQ186" s="31"/>
      <c r="OR186" s="31"/>
      <c r="OS186" s="31"/>
      <c r="OT186" s="31"/>
      <c r="OU186" s="31"/>
      <c r="OV186" s="31"/>
      <c r="OW186" s="31"/>
      <c r="OX186" s="31"/>
      <c r="OY186" s="31"/>
      <c r="OZ186" s="31"/>
      <c r="PA186" s="31"/>
      <c r="PB186" s="31"/>
      <c r="PC186" s="31"/>
      <c r="PD186" s="31"/>
      <c r="PE186" s="31"/>
      <c r="PF186" s="31"/>
      <c r="PG186" s="31"/>
      <c r="PH186" s="31"/>
      <c r="PI186" s="31"/>
      <c r="PJ186" s="31"/>
      <c r="PK186" s="31"/>
      <c r="PL186" s="31"/>
      <c r="PM186" s="31"/>
      <c r="PN186" s="31"/>
      <c r="PO186" s="31"/>
      <c r="PP186" s="31"/>
      <c r="PQ186" s="31"/>
      <c r="PR186" s="31"/>
      <c r="PS186" s="31"/>
      <c r="PT186" s="31"/>
      <c r="PU186" s="31"/>
      <c r="PV186" s="31"/>
      <c r="PW186" s="31"/>
      <c r="PX186" s="31"/>
      <c r="PY186" s="31"/>
      <c r="PZ186" s="31"/>
      <c r="QA186" s="31"/>
      <c r="QB186" s="31"/>
      <c r="QC186" s="31"/>
      <c r="QD186" s="31"/>
      <c r="QE186" s="31"/>
      <c r="QF186" s="31"/>
      <c r="QG186" s="31"/>
      <c r="QH186" s="31"/>
      <c r="QI186" s="31"/>
      <c r="QJ186" s="31"/>
      <c r="QK186" s="31"/>
      <c r="QL186" s="31"/>
      <c r="QM186" s="31"/>
      <c r="QN186" s="31"/>
      <c r="QO186" s="31"/>
      <c r="QP186" s="31"/>
      <c r="QQ186" s="31"/>
      <c r="QR186" s="31"/>
      <c r="QS186" s="31"/>
      <c r="QT186" s="31"/>
      <c r="QU186" s="31"/>
      <c r="QV186" s="31"/>
      <c r="QW186" s="31"/>
      <c r="QX186" s="31"/>
      <c r="QY186" s="31"/>
      <c r="QZ186" s="31"/>
      <c r="RA186" s="31"/>
      <c r="RB186" s="31"/>
      <c r="RC186" s="31"/>
      <c r="RD186" s="31"/>
      <c r="RE186" s="31"/>
      <c r="RF186" s="31"/>
      <c r="RG186" s="31"/>
      <c r="RH186" s="31"/>
      <c r="RI186" s="31"/>
      <c r="RJ186" s="31"/>
      <c r="RK186" s="31"/>
      <c r="RL186" s="31"/>
      <c r="RM186" s="31"/>
      <c r="RN186" s="31"/>
      <c r="RO186" s="31"/>
      <c r="RP186" s="31"/>
      <c r="RQ186" s="31"/>
      <c r="RR186" s="31"/>
      <c r="RS186" s="31"/>
      <c r="RT186" s="31"/>
      <c r="RU186" s="31"/>
      <c r="RV186" s="31"/>
      <c r="RW186" s="31"/>
      <c r="RX186" s="31"/>
      <c r="RY186" s="31"/>
      <c r="RZ186" s="31"/>
      <c r="SA186" s="31"/>
      <c r="SB186" s="31"/>
      <c r="SC186" s="31"/>
      <c r="SD186" s="31"/>
      <c r="SE186" s="31"/>
      <c r="SF186" s="31"/>
      <c r="SG186" s="31"/>
      <c r="SH186" s="31"/>
      <c r="SI186" s="31"/>
      <c r="SJ186" s="31"/>
      <c r="SK186" s="31"/>
      <c r="SL186" s="31"/>
      <c r="SM186" s="31"/>
      <c r="SN186" s="31"/>
      <c r="SO186" s="31"/>
      <c r="SP186" s="31"/>
      <c r="SQ186" s="31"/>
      <c r="SR186" s="31"/>
      <c r="SS186" s="31"/>
      <c r="ST186" s="31"/>
      <c r="SU186" s="31"/>
      <c r="SV186" s="31"/>
      <c r="SW186" s="31"/>
      <c r="SX186" s="31"/>
      <c r="SY186" s="31"/>
      <c r="SZ186" s="31"/>
      <c r="TA186" s="31"/>
      <c r="TB186" s="31"/>
      <c r="TC186" s="31"/>
      <c r="TD186" s="31"/>
      <c r="TE186" s="31"/>
      <c r="TF186" s="31"/>
      <c r="TG186" s="31"/>
      <c r="TH186" s="31"/>
      <c r="TI186" s="31"/>
      <c r="TJ186" s="31"/>
    </row>
    <row r="187" spans="1:530" s="33" customFormat="1" ht="36.75" customHeight="1" x14ac:dyDescent="0.25">
      <c r="A187" s="59" t="s">
        <v>212</v>
      </c>
      <c r="B187" s="58"/>
      <c r="C187" s="58"/>
      <c r="D187" s="27" t="s">
        <v>441</v>
      </c>
      <c r="E187" s="53">
        <v>269624097.20999998</v>
      </c>
      <c r="F187" s="53">
        <f t="shared" ref="F187:Q187" si="108">F190+F191+F192+F193+F194+F195+F196+F197+F198+F199+F200+F202+F201+F204+F208+F209+F210+F211+F214+F215+F203+F206+F213+F212</f>
        <v>10410700</v>
      </c>
      <c r="G187" s="53">
        <f t="shared" si="108"/>
        <v>28582606</v>
      </c>
      <c r="H187" s="53">
        <f t="shared" ref="H187:J187" si="109">H190+H191+H192+H193+H194+H195+H196+H197+H198+H199+H200+H202+H201+H204+H208+H209+H210+H211+H214+H215+H203+H206+H213+H212</f>
        <v>179478060.55000001</v>
      </c>
      <c r="I187" s="53">
        <f t="shared" si="109"/>
        <v>7416218.8700000001</v>
      </c>
      <c r="J187" s="53">
        <f t="shared" si="109"/>
        <v>18674351.049999997</v>
      </c>
      <c r="K187" s="156">
        <f t="shared" si="81"/>
        <v>66.566031154927288</v>
      </c>
      <c r="L187" s="53">
        <v>219152627.38999999</v>
      </c>
      <c r="M187" s="53">
        <f t="shared" si="108"/>
        <v>132534393.66999999</v>
      </c>
      <c r="N187" s="53">
        <f t="shared" si="108"/>
        <v>81486890.269999996</v>
      </c>
      <c r="O187" s="53">
        <f t="shared" si="108"/>
        <v>0</v>
      </c>
      <c r="P187" s="53">
        <f t="shared" si="108"/>
        <v>0</v>
      </c>
      <c r="Q187" s="53">
        <f t="shared" si="108"/>
        <v>137665737.12</v>
      </c>
      <c r="R187" s="53">
        <f t="shared" ref="R187:W187" si="110">R190+R191+R192+R193+R194+R195+R196+R197+R198+R199+R200+R202+R201+R204+R208+R209+R210+R211+R214+R215+R203+R206+R213+R212</f>
        <v>125237959.22999999</v>
      </c>
      <c r="S187" s="53">
        <f t="shared" si="110"/>
        <v>52600301.419999994</v>
      </c>
      <c r="T187" s="53">
        <f t="shared" si="110"/>
        <v>72311485.400000006</v>
      </c>
      <c r="U187" s="53">
        <f t="shared" si="110"/>
        <v>0</v>
      </c>
      <c r="V187" s="53">
        <f t="shared" si="110"/>
        <v>0</v>
      </c>
      <c r="W187" s="53">
        <f t="shared" si="110"/>
        <v>52926473.829999998</v>
      </c>
      <c r="X187" s="154">
        <f t="shared" si="83"/>
        <v>57.146455747084801</v>
      </c>
      <c r="Y187" s="149">
        <f t="shared" si="82"/>
        <v>304716019.77999997</v>
      </c>
      <c r="Z187" s="173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  <c r="IW187" s="32"/>
      <c r="IX187" s="32"/>
      <c r="IY187" s="32"/>
      <c r="IZ187" s="32"/>
      <c r="JA187" s="32"/>
      <c r="JB187" s="32"/>
      <c r="JC187" s="32"/>
      <c r="JD187" s="32"/>
      <c r="JE187" s="32"/>
      <c r="JF187" s="32"/>
      <c r="JG187" s="32"/>
      <c r="JH187" s="32"/>
      <c r="JI187" s="32"/>
      <c r="JJ187" s="32"/>
      <c r="JK187" s="32"/>
      <c r="JL187" s="32"/>
      <c r="JM187" s="32"/>
      <c r="JN187" s="32"/>
      <c r="JO187" s="32"/>
      <c r="JP187" s="32"/>
      <c r="JQ187" s="32"/>
      <c r="JR187" s="32"/>
      <c r="JS187" s="32"/>
      <c r="JT187" s="32"/>
      <c r="JU187" s="32"/>
      <c r="JV187" s="32"/>
      <c r="JW187" s="32"/>
      <c r="JX187" s="32"/>
      <c r="JY187" s="32"/>
      <c r="JZ187" s="32"/>
      <c r="KA187" s="32"/>
      <c r="KB187" s="32"/>
      <c r="KC187" s="32"/>
      <c r="KD187" s="32"/>
      <c r="KE187" s="32"/>
      <c r="KF187" s="32"/>
      <c r="KG187" s="32"/>
      <c r="KH187" s="32"/>
      <c r="KI187" s="32"/>
      <c r="KJ187" s="32"/>
      <c r="KK187" s="32"/>
      <c r="KL187" s="32"/>
      <c r="KM187" s="32"/>
      <c r="KN187" s="32"/>
      <c r="KO187" s="32"/>
      <c r="KP187" s="32"/>
      <c r="KQ187" s="32"/>
      <c r="KR187" s="32"/>
      <c r="KS187" s="32"/>
      <c r="KT187" s="32"/>
      <c r="KU187" s="32"/>
      <c r="KV187" s="32"/>
      <c r="KW187" s="32"/>
      <c r="KX187" s="32"/>
      <c r="KY187" s="32"/>
      <c r="KZ187" s="32"/>
      <c r="LA187" s="32"/>
      <c r="LB187" s="32"/>
      <c r="LC187" s="32"/>
      <c r="LD187" s="32"/>
      <c r="LE187" s="32"/>
      <c r="LF187" s="32"/>
      <c r="LG187" s="32"/>
      <c r="LH187" s="32"/>
      <c r="LI187" s="32"/>
      <c r="LJ187" s="32"/>
      <c r="LK187" s="32"/>
      <c r="LL187" s="32"/>
      <c r="LM187" s="32"/>
      <c r="LN187" s="32"/>
      <c r="LO187" s="32"/>
      <c r="LP187" s="32"/>
      <c r="LQ187" s="32"/>
      <c r="LR187" s="32"/>
      <c r="LS187" s="32"/>
      <c r="LT187" s="32"/>
      <c r="LU187" s="32"/>
      <c r="LV187" s="32"/>
      <c r="LW187" s="32"/>
      <c r="LX187" s="32"/>
      <c r="LY187" s="32"/>
      <c r="LZ187" s="32"/>
      <c r="MA187" s="32"/>
      <c r="MB187" s="32"/>
      <c r="MC187" s="32"/>
      <c r="MD187" s="32"/>
      <c r="ME187" s="32"/>
      <c r="MF187" s="32"/>
      <c r="MG187" s="32"/>
      <c r="MH187" s="32"/>
      <c r="MI187" s="32"/>
      <c r="MJ187" s="32"/>
      <c r="MK187" s="32"/>
      <c r="ML187" s="32"/>
      <c r="MM187" s="32"/>
      <c r="MN187" s="32"/>
      <c r="MO187" s="32"/>
      <c r="MP187" s="32"/>
      <c r="MQ187" s="32"/>
      <c r="MR187" s="32"/>
      <c r="MS187" s="32"/>
      <c r="MT187" s="32"/>
      <c r="MU187" s="32"/>
      <c r="MV187" s="32"/>
      <c r="MW187" s="32"/>
      <c r="MX187" s="32"/>
      <c r="MY187" s="32"/>
      <c r="MZ187" s="32"/>
      <c r="NA187" s="32"/>
      <c r="NB187" s="32"/>
      <c r="NC187" s="32"/>
      <c r="ND187" s="32"/>
      <c r="NE187" s="32"/>
      <c r="NF187" s="32"/>
      <c r="NG187" s="32"/>
      <c r="NH187" s="32"/>
      <c r="NI187" s="32"/>
      <c r="NJ187" s="32"/>
      <c r="NK187" s="32"/>
      <c r="NL187" s="32"/>
      <c r="NM187" s="32"/>
      <c r="NN187" s="32"/>
      <c r="NO187" s="32"/>
      <c r="NP187" s="32"/>
      <c r="NQ187" s="32"/>
      <c r="NR187" s="32"/>
      <c r="NS187" s="32"/>
      <c r="NT187" s="32"/>
      <c r="NU187" s="32"/>
      <c r="NV187" s="32"/>
      <c r="NW187" s="32"/>
      <c r="NX187" s="32"/>
      <c r="NY187" s="32"/>
      <c r="NZ187" s="32"/>
      <c r="OA187" s="32"/>
      <c r="OB187" s="32"/>
      <c r="OC187" s="32"/>
      <c r="OD187" s="32"/>
      <c r="OE187" s="32"/>
      <c r="OF187" s="32"/>
      <c r="OG187" s="32"/>
      <c r="OH187" s="32"/>
      <c r="OI187" s="32"/>
      <c r="OJ187" s="32"/>
      <c r="OK187" s="32"/>
      <c r="OL187" s="32"/>
      <c r="OM187" s="32"/>
      <c r="ON187" s="32"/>
      <c r="OO187" s="32"/>
      <c r="OP187" s="32"/>
      <c r="OQ187" s="32"/>
      <c r="OR187" s="32"/>
      <c r="OS187" s="32"/>
      <c r="OT187" s="32"/>
      <c r="OU187" s="32"/>
      <c r="OV187" s="32"/>
      <c r="OW187" s="32"/>
      <c r="OX187" s="32"/>
      <c r="OY187" s="32"/>
      <c r="OZ187" s="32"/>
      <c r="PA187" s="32"/>
      <c r="PB187" s="32"/>
      <c r="PC187" s="32"/>
      <c r="PD187" s="32"/>
      <c r="PE187" s="32"/>
      <c r="PF187" s="32"/>
      <c r="PG187" s="32"/>
      <c r="PH187" s="32"/>
      <c r="PI187" s="32"/>
      <c r="PJ187" s="32"/>
      <c r="PK187" s="32"/>
      <c r="PL187" s="32"/>
      <c r="PM187" s="32"/>
      <c r="PN187" s="32"/>
      <c r="PO187" s="32"/>
      <c r="PP187" s="32"/>
      <c r="PQ187" s="32"/>
      <c r="PR187" s="32"/>
      <c r="PS187" s="32"/>
      <c r="PT187" s="32"/>
      <c r="PU187" s="32"/>
      <c r="PV187" s="32"/>
      <c r="PW187" s="32"/>
      <c r="PX187" s="32"/>
      <c r="PY187" s="32"/>
      <c r="PZ187" s="32"/>
      <c r="QA187" s="32"/>
      <c r="QB187" s="32"/>
      <c r="QC187" s="32"/>
      <c r="QD187" s="32"/>
      <c r="QE187" s="32"/>
      <c r="QF187" s="32"/>
      <c r="QG187" s="32"/>
      <c r="QH187" s="32"/>
      <c r="QI187" s="32"/>
      <c r="QJ187" s="32"/>
      <c r="QK187" s="32"/>
      <c r="QL187" s="32"/>
      <c r="QM187" s="32"/>
      <c r="QN187" s="32"/>
      <c r="QO187" s="32"/>
      <c r="QP187" s="32"/>
      <c r="QQ187" s="32"/>
      <c r="QR187" s="32"/>
      <c r="QS187" s="32"/>
      <c r="QT187" s="32"/>
      <c r="QU187" s="32"/>
      <c r="QV187" s="32"/>
      <c r="QW187" s="32"/>
      <c r="QX187" s="32"/>
      <c r="QY187" s="32"/>
      <c r="QZ187" s="32"/>
      <c r="RA187" s="32"/>
      <c r="RB187" s="32"/>
      <c r="RC187" s="32"/>
      <c r="RD187" s="32"/>
      <c r="RE187" s="32"/>
      <c r="RF187" s="32"/>
      <c r="RG187" s="32"/>
      <c r="RH187" s="32"/>
      <c r="RI187" s="32"/>
      <c r="RJ187" s="32"/>
      <c r="RK187" s="32"/>
      <c r="RL187" s="32"/>
      <c r="RM187" s="32"/>
      <c r="RN187" s="32"/>
      <c r="RO187" s="32"/>
      <c r="RP187" s="32"/>
      <c r="RQ187" s="32"/>
      <c r="RR187" s="32"/>
      <c r="RS187" s="32"/>
      <c r="RT187" s="32"/>
      <c r="RU187" s="32"/>
      <c r="RV187" s="32"/>
      <c r="RW187" s="32"/>
      <c r="RX187" s="32"/>
      <c r="RY187" s="32"/>
      <c r="RZ187" s="32"/>
      <c r="SA187" s="32"/>
      <c r="SB187" s="32"/>
      <c r="SC187" s="32"/>
      <c r="SD187" s="32"/>
      <c r="SE187" s="32"/>
      <c r="SF187" s="32"/>
      <c r="SG187" s="32"/>
      <c r="SH187" s="32"/>
      <c r="SI187" s="32"/>
      <c r="SJ187" s="32"/>
      <c r="SK187" s="32"/>
      <c r="SL187" s="32"/>
      <c r="SM187" s="32"/>
      <c r="SN187" s="32"/>
      <c r="SO187" s="32"/>
      <c r="SP187" s="32"/>
      <c r="SQ187" s="32"/>
      <c r="SR187" s="32"/>
      <c r="SS187" s="32"/>
      <c r="ST187" s="32"/>
      <c r="SU187" s="32"/>
      <c r="SV187" s="32"/>
      <c r="SW187" s="32"/>
      <c r="SX187" s="32"/>
      <c r="SY187" s="32"/>
      <c r="SZ187" s="32"/>
      <c r="TA187" s="32"/>
      <c r="TB187" s="32"/>
      <c r="TC187" s="32"/>
      <c r="TD187" s="32"/>
      <c r="TE187" s="32"/>
      <c r="TF187" s="32"/>
      <c r="TG187" s="32"/>
      <c r="TH187" s="32"/>
      <c r="TI187" s="32"/>
      <c r="TJ187" s="32"/>
    </row>
    <row r="188" spans="1:530" s="33" customFormat="1" ht="45" x14ac:dyDescent="0.25">
      <c r="A188" s="59"/>
      <c r="B188" s="58"/>
      <c r="C188" s="58"/>
      <c r="D188" s="27" t="s">
        <v>433</v>
      </c>
      <c r="E188" s="53">
        <v>0</v>
      </c>
      <c r="F188" s="53">
        <f t="shared" ref="F188:Q188" si="111">F205</f>
        <v>0</v>
      </c>
      <c r="G188" s="53">
        <f t="shared" si="111"/>
        <v>0</v>
      </c>
      <c r="H188" s="53">
        <f t="shared" ref="H188:J188" si="112">H205</f>
        <v>0</v>
      </c>
      <c r="I188" s="53">
        <f t="shared" si="112"/>
        <v>0</v>
      </c>
      <c r="J188" s="53">
        <f t="shared" si="112"/>
        <v>0</v>
      </c>
      <c r="K188" s="156"/>
      <c r="L188" s="53">
        <v>937420.38</v>
      </c>
      <c r="M188" s="53">
        <f t="shared" si="111"/>
        <v>937420.38</v>
      </c>
      <c r="N188" s="53">
        <f t="shared" si="111"/>
        <v>0</v>
      </c>
      <c r="O188" s="53">
        <f t="shared" si="111"/>
        <v>0</v>
      </c>
      <c r="P188" s="53">
        <f t="shared" si="111"/>
        <v>0</v>
      </c>
      <c r="Q188" s="53">
        <f t="shared" si="111"/>
        <v>937420.38</v>
      </c>
      <c r="R188" s="53">
        <f t="shared" ref="R188:W188" si="113">R205</f>
        <v>574426.87</v>
      </c>
      <c r="S188" s="53">
        <f t="shared" si="113"/>
        <v>574426.87</v>
      </c>
      <c r="T188" s="53">
        <f t="shared" si="113"/>
        <v>0</v>
      </c>
      <c r="U188" s="53">
        <f t="shared" si="113"/>
        <v>0</v>
      </c>
      <c r="V188" s="53">
        <f t="shared" si="113"/>
        <v>0</v>
      </c>
      <c r="W188" s="53">
        <f t="shared" si="113"/>
        <v>574426.87</v>
      </c>
      <c r="X188" s="154">
        <f t="shared" si="83"/>
        <v>61.277403634002489</v>
      </c>
      <c r="Y188" s="149">
        <f t="shared" si="82"/>
        <v>574426.87</v>
      </c>
      <c r="Z188" s="173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  <c r="IU188" s="32"/>
      <c r="IV188" s="32"/>
      <c r="IW188" s="32"/>
      <c r="IX188" s="32"/>
      <c r="IY188" s="32"/>
      <c r="IZ188" s="32"/>
      <c r="JA188" s="32"/>
      <c r="JB188" s="32"/>
      <c r="JC188" s="32"/>
      <c r="JD188" s="32"/>
      <c r="JE188" s="32"/>
      <c r="JF188" s="32"/>
      <c r="JG188" s="32"/>
      <c r="JH188" s="32"/>
      <c r="JI188" s="32"/>
      <c r="JJ188" s="32"/>
      <c r="JK188" s="32"/>
      <c r="JL188" s="32"/>
      <c r="JM188" s="32"/>
      <c r="JN188" s="32"/>
      <c r="JO188" s="32"/>
      <c r="JP188" s="32"/>
      <c r="JQ188" s="32"/>
      <c r="JR188" s="32"/>
      <c r="JS188" s="32"/>
      <c r="JT188" s="32"/>
      <c r="JU188" s="32"/>
      <c r="JV188" s="32"/>
      <c r="JW188" s="32"/>
      <c r="JX188" s="32"/>
      <c r="JY188" s="32"/>
      <c r="JZ188" s="32"/>
      <c r="KA188" s="32"/>
      <c r="KB188" s="32"/>
      <c r="KC188" s="32"/>
      <c r="KD188" s="32"/>
      <c r="KE188" s="32"/>
      <c r="KF188" s="32"/>
      <c r="KG188" s="32"/>
      <c r="KH188" s="32"/>
      <c r="KI188" s="32"/>
      <c r="KJ188" s="32"/>
      <c r="KK188" s="32"/>
      <c r="KL188" s="32"/>
      <c r="KM188" s="32"/>
      <c r="KN188" s="32"/>
      <c r="KO188" s="32"/>
      <c r="KP188" s="32"/>
      <c r="KQ188" s="32"/>
      <c r="KR188" s="32"/>
      <c r="KS188" s="32"/>
      <c r="KT188" s="32"/>
      <c r="KU188" s="32"/>
      <c r="KV188" s="32"/>
      <c r="KW188" s="32"/>
      <c r="KX188" s="32"/>
      <c r="KY188" s="32"/>
      <c r="KZ188" s="32"/>
      <c r="LA188" s="32"/>
      <c r="LB188" s="32"/>
      <c r="LC188" s="32"/>
      <c r="LD188" s="32"/>
      <c r="LE188" s="32"/>
      <c r="LF188" s="32"/>
      <c r="LG188" s="32"/>
      <c r="LH188" s="32"/>
      <c r="LI188" s="32"/>
      <c r="LJ188" s="32"/>
      <c r="LK188" s="32"/>
      <c r="LL188" s="32"/>
      <c r="LM188" s="32"/>
      <c r="LN188" s="32"/>
      <c r="LO188" s="32"/>
      <c r="LP188" s="32"/>
      <c r="LQ188" s="32"/>
      <c r="LR188" s="32"/>
      <c r="LS188" s="32"/>
      <c r="LT188" s="32"/>
      <c r="LU188" s="32"/>
      <c r="LV188" s="32"/>
      <c r="LW188" s="32"/>
      <c r="LX188" s="32"/>
      <c r="LY188" s="32"/>
      <c r="LZ188" s="32"/>
      <c r="MA188" s="32"/>
      <c r="MB188" s="32"/>
      <c r="MC188" s="32"/>
      <c r="MD188" s="32"/>
      <c r="ME188" s="32"/>
      <c r="MF188" s="32"/>
      <c r="MG188" s="32"/>
      <c r="MH188" s="32"/>
      <c r="MI188" s="32"/>
      <c r="MJ188" s="32"/>
      <c r="MK188" s="32"/>
      <c r="ML188" s="32"/>
      <c r="MM188" s="32"/>
      <c r="MN188" s="32"/>
      <c r="MO188" s="32"/>
      <c r="MP188" s="32"/>
      <c r="MQ188" s="32"/>
      <c r="MR188" s="32"/>
      <c r="MS188" s="32"/>
      <c r="MT188" s="32"/>
      <c r="MU188" s="32"/>
      <c r="MV188" s="32"/>
      <c r="MW188" s="32"/>
      <c r="MX188" s="32"/>
      <c r="MY188" s="32"/>
      <c r="MZ188" s="32"/>
      <c r="NA188" s="32"/>
      <c r="NB188" s="32"/>
      <c r="NC188" s="32"/>
      <c r="ND188" s="32"/>
      <c r="NE188" s="32"/>
      <c r="NF188" s="32"/>
      <c r="NG188" s="32"/>
      <c r="NH188" s="32"/>
      <c r="NI188" s="32"/>
      <c r="NJ188" s="32"/>
      <c r="NK188" s="32"/>
      <c r="NL188" s="32"/>
      <c r="NM188" s="32"/>
      <c r="NN188" s="32"/>
      <c r="NO188" s="32"/>
      <c r="NP188" s="32"/>
      <c r="NQ188" s="32"/>
      <c r="NR188" s="32"/>
      <c r="NS188" s="32"/>
      <c r="NT188" s="32"/>
      <c r="NU188" s="32"/>
      <c r="NV188" s="32"/>
      <c r="NW188" s="32"/>
      <c r="NX188" s="32"/>
      <c r="NY188" s="32"/>
      <c r="NZ188" s="32"/>
      <c r="OA188" s="32"/>
      <c r="OB188" s="32"/>
      <c r="OC188" s="32"/>
      <c r="OD188" s="32"/>
      <c r="OE188" s="32"/>
      <c r="OF188" s="32"/>
      <c r="OG188" s="32"/>
      <c r="OH188" s="32"/>
      <c r="OI188" s="32"/>
      <c r="OJ188" s="32"/>
      <c r="OK188" s="32"/>
      <c r="OL188" s="32"/>
      <c r="OM188" s="32"/>
      <c r="ON188" s="32"/>
      <c r="OO188" s="32"/>
      <c r="OP188" s="32"/>
      <c r="OQ188" s="32"/>
      <c r="OR188" s="32"/>
      <c r="OS188" s="32"/>
      <c r="OT188" s="32"/>
      <c r="OU188" s="32"/>
      <c r="OV188" s="32"/>
      <c r="OW188" s="32"/>
      <c r="OX188" s="32"/>
      <c r="OY188" s="32"/>
      <c r="OZ188" s="32"/>
      <c r="PA188" s="32"/>
      <c r="PB188" s="32"/>
      <c r="PC188" s="32"/>
      <c r="PD188" s="32"/>
      <c r="PE188" s="32"/>
      <c r="PF188" s="32"/>
      <c r="PG188" s="32"/>
      <c r="PH188" s="32"/>
      <c r="PI188" s="32"/>
      <c r="PJ188" s="32"/>
      <c r="PK188" s="32"/>
      <c r="PL188" s="32"/>
      <c r="PM188" s="32"/>
      <c r="PN188" s="32"/>
      <c r="PO188" s="32"/>
      <c r="PP188" s="32"/>
      <c r="PQ188" s="32"/>
      <c r="PR188" s="32"/>
      <c r="PS188" s="32"/>
      <c r="PT188" s="32"/>
      <c r="PU188" s="32"/>
      <c r="PV188" s="32"/>
      <c r="PW188" s="32"/>
      <c r="PX188" s="32"/>
      <c r="PY188" s="32"/>
      <c r="PZ188" s="32"/>
      <c r="QA188" s="32"/>
      <c r="QB188" s="32"/>
      <c r="QC188" s="32"/>
      <c r="QD188" s="32"/>
      <c r="QE188" s="32"/>
      <c r="QF188" s="32"/>
      <c r="QG188" s="32"/>
      <c r="QH188" s="32"/>
      <c r="QI188" s="32"/>
      <c r="QJ188" s="32"/>
      <c r="QK188" s="32"/>
      <c r="QL188" s="32"/>
      <c r="QM188" s="32"/>
      <c r="QN188" s="32"/>
      <c r="QO188" s="32"/>
      <c r="QP188" s="32"/>
      <c r="QQ188" s="32"/>
      <c r="QR188" s="32"/>
      <c r="QS188" s="32"/>
      <c r="QT188" s="32"/>
      <c r="QU188" s="32"/>
      <c r="QV188" s="32"/>
      <c r="QW188" s="32"/>
      <c r="QX188" s="32"/>
      <c r="QY188" s="32"/>
      <c r="QZ188" s="32"/>
      <c r="RA188" s="32"/>
      <c r="RB188" s="32"/>
      <c r="RC188" s="32"/>
      <c r="RD188" s="32"/>
      <c r="RE188" s="32"/>
      <c r="RF188" s="32"/>
      <c r="RG188" s="32"/>
      <c r="RH188" s="32"/>
      <c r="RI188" s="32"/>
      <c r="RJ188" s="32"/>
      <c r="RK188" s="32"/>
      <c r="RL188" s="32"/>
      <c r="RM188" s="32"/>
      <c r="RN188" s="32"/>
      <c r="RO188" s="32"/>
      <c r="RP188" s="32"/>
      <c r="RQ188" s="32"/>
      <c r="RR188" s="32"/>
      <c r="RS188" s="32"/>
      <c r="RT188" s="32"/>
      <c r="RU188" s="32"/>
      <c r="RV188" s="32"/>
      <c r="RW188" s="32"/>
      <c r="RX188" s="32"/>
      <c r="RY188" s="32"/>
      <c r="RZ188" s="32"/>
      <c r="SA188" s="32"/>
      <c r="SB188" s="32"/>
      <c r="SC188" s="32"/>
      <c r="SD188" s="32"/>
      <c r="SE188" s="32"/>
      <c r="SF188" s="32"/>
      <c r="SG188" s="32"/>
      <c r="SH188" s="32"/>
      <c r="SI188" s="32"/>
      <c r="SJ188" s="32"/>
      <c r="SK188" s="32"/>
      <c r="SL188" s="32"/>
      <c r="SM188" s="32"/>
      <c r="SN188" s="32"/>
      <c r="SO188" s="32"/>
      <c r="SP188" s="32"/>
      <c r="SQ188" s="32"/>
      <c r="SR188" s="32"/>
      <c r="SS188" s="32"/>
      <c r="ST188" s="32"/>
      <c r="SU188" s="32"/>
      <c r="SV188" s="32"/>
      <c r="SW188" s="32"/>
      <c r="SX188" s="32"/>
      <c r="SY188" s="32"/>
      <c r="SZ188" s="32"/>
      <c r="TA188" s="32"/>
      <c r="TB188" s="32"/>
      <c r="TC188" s="32"/>
      <c r="TD188" s="32"/>
      <c r="TE188" s="32"/>
      <c r="TF188" s="32"/>
      <c r="TG188" s="32"/>
      <c r="TH188" s="32"/>
      <c r="TI188" s="32"/>
      <c r="TJ188" s="32"/>
    </row>
    <row r="189" spans="1:530" s="33" customFormat="1" ht="104.25" customHeight="1" x14ac:dyDescent="0.25">
      <c r="A189" s="59"/>
      <c r="B189" s="58"/>
      <c r="C189" s="58"/>
      <c r="D189" s="27" t="s">
        <v>442</v>
      </c>
      <c r="E189" s="53">
        <v>0</v>
      </c>
      <c r="F189" s="53">
        <f t="shared" ref="F189:Q189" si="114">F207</f>
        <v>0</v>
      </c>
      <c r="G189" s="53">
        <f t="shared" si="114"/>
        <v>0</v>
      </c>
      <c r="H189" s="53">
        <f t="shared" ref="H189:J189" si="115">H207</f>
        <v>0</v>
      </c>
      <c r="I189" s="53">
        <f t="shared" si="115"/>
        <v>0</v>
      </c>
      <c r="J189" s="53">
        <f t="shared" si="115"/>
        <v>0</v>
      </c>
      <c r="K189" s="156"/>
      <c r="L189" s="53">
        <v>80000000</v>
      </c>
      <c r="M189" s="53">
        <f t="shared" si="114"/>
        <v>0</v>
      </c>
      <c r="N189" s="53">
        <f t="shared" si="114"/>
        <v>80000000</v>
      </c>
      <c r="O189" s="53">
        <f t="shared" si="114"/>
        <v>0</v>
      </c>
      <c r="P189" s="53">
        <f t="shared" si="114"/>
        <v>0</v>
      </c>
      <c r="Q189" s="53">
        <f t="shared" si="114"/>
        <v>0</v>
      </c>
      <c r="R189" s="53">
        <f t="shared" ref="R189:W189" si="116">R207</f>
        <v>72000000</v>
      </c>
      <c r="S189" s="53">
        <f t="shared" si="116"/>
        <v>0</v>
      </c>
      <c r="T189" s="53">
        <f t="shared" si="116"/>
        <v>72000000</v>
      </c>
      <c r="U189" s="53">
        <f t="shared" si="116"/>
        <v>0</v>
      </c>
      <c r="V189" s="53">
        <f t="shared" si="116"/>
        <v>0</v>
      </c>
      <c r="W189" s="53">
        <f t="shared" si="116"/>
        <v>72000000</v>
      </c>
      <c r="X189" s="154">
        <f t="shared" si="83"/>
        <v>90</v>
      </c>
      <c r="Y189" s="149">
        <f t="shared" si="82"/>
        <v>72000000</v>
      </c>
      <c r="Z189" s="173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  <c r="IU189" s="32"/>
      <c r="IV189" s="32"/>
      <c r="IW189" s="32"/>
      <c r="IX189" s="32"/>
      <c r="IY189" s="32"/>
      <c r="IZ189" s="32"/>
      <c r="JA189" s="32"/>
      <c r="JB189" s="32"/>
      <c r="JC189" s="32"/>
      <c r="JD189" s="32"/>
      <c r="JE189" s="32"/>
      <c r="JF189" s="32"/>
      <c r="JG189" s="32"/>
      <c r="JH189" s="32"/>
      <c r="JI189" s="32"/>
      <c r="JJ189" s="32"/>
      <c r="JK189" s="32"/>
      <c r="JL189" s="32"/>
      <c r="JM189" s="32"/>
      <c r="JN189" s="32"/>
      <c r="JO189" s="32"/>
      <c r="JP189" s="32"/>
      <c r="JQ189" s="32"/>
      <c r="JR189" s="32"/>
      <c r="JS189" s="32"/>
      <c r="JT189" s="32"/>
      <c r="JU189" s="32"/>
      <c r="JV189" s="32"/>
      <c r="JW189" s="32"/>
      <c r="JX189" s="32"/>
      <c r="JY189" s="32"/>
      <c r="JZ189" s="32"/>
      <c r="KA189" s="32"/>
      <c r="KB189" s="32"/>
      <c r="KC189" s="32"/>
      <c r="KD189" s="32"/>
      <c r="KE189" s="32"/>
      <c r="KF189" s="32"/>
      <c r="KG189" s="32"/>
      <c r="KH189" s="32"/>
      <c r="KI189" s="32"/>
      <c r="KJ189" s="32"/>
      <c r="KK189" s="32"/>
      <c r="KL189" s="32"/>
      <c r="KM189" s="32"/>
      <c r="KN189" s="32"/>
      <c r="KO189" s="32"/>
      <c r="KP189" s="32"/>
      <c r="KQ189" s="32"/>
      <c r="KR189" s="32"/>
      <c r="KS189" s="32"/>
      <c r="KT189" s="32"/>
      <c r="KU189" s="32"/>
      <c r="KV189" s="32"/>
      <c r="KW189" s="32"/>
      <c r="KX189" s="32"/>
      <c r="KY189" s="32"/>
      <c r="KZ189" s="32"/>
      <c r="LA189" s="32"/>
      <c r="LB189" s="32"/>
      <c r="LC189" s="32"/>
      <c r="LD189" s="32"/>
      <c r="LE189" s="32"/>
      <c r="LF189" s="32"/>
      <c r="LG189" s="32"/>
      <c r="LH189" s="32"/>
      <c r="LI189" s="32"/>
      <c r="LJ189" s="32"/>
      <c r="LK189" s="32"/>
      <c r="LL189" s="32"/>
      <c r="LM189" s="32"/>
      <c r="LN189" s="32"/>
      <c r="LO189" s="32"/>
      <c r="LP189" s="32"/>
      <c r="LQ189" s="32"/>
      <c r="LR189" s="32"/>
      <c r="LS189" s="32"/>
      <c r="LT189" s="32"/>
      <c r="LU189" s="32"/>
      <c r="LV189" s="32"/>
      <c r="LW189" s="32"/>
      <c r="LX189" s="32"/>
      <c r="LY189" s="32"/>
      <c r="LZ189" s="32"/>
      <c r="MA189" s="32"/>
      <c r="MB189" s="32"/>
      <c r="MC189" s="32"/>
      <c r="MD189" s="32"/>
      <c r="ME189" s="32"/>
      <c r="MF189" s="32"/>
      <c r="MG189" s="32"/>
      <c r="MH189" s="32"/>
      <c r="MI189" s="32"/>
      <c r="MJ189" s="32"/>
      <c r="MK189" s="32"/>
      <c r="ML189" s="32"/>
      <c r="MM189" s="32"/>
      <c r="MN189" s="32"/>
      <c r="MO189" s="32"/>
      <c r="MP189" s="32"/>
      <c r="MQ189" s="32"/>
      <c r="MR189" s="32"/>
      <c r="MS189" s="32"/>
      <c r="MT189" s="32"/>
      <c r="MU189" s="32"/>
      <c r="MV189" s="32"/>
      <c r="MW189" s="32"/>
      <c r="MX189" s="32"/>
      <c r="MY189" s="32"/>
      <c r="MZ189" s="32"/>
      <c r="NA189" s="32"/>
      <c r="NB189" s="32"/>
      <c r="NC189" s="32"/>
      <c r="ND189" s="32"/>
      <c r="NE189" s="32"/>
      <c r="NF189" s="32"/>
      <c r="NG189" s="32"/>
      <c r="NH189" s="32"/>
      <c r="NI189" s="32"/>
      <c r="NJ189" s="32"/>
      <c r="NK189" s="32"/>
      <c r="NL189" s="32"/>
      <c r="NM189" s="32"/>
      <c r="NN189" s="32"/>
      <c r="NO189" s="32"/>
      <c r="NP189" s="32"/>
      <c r="NQ189" s="32"/>
      <c r="NR189" s="32"/>
      <c r="NS189" s="32"/>
      <c r="NT189" s="32"/>
      <c r="NU189" s="32"/>
      <c r="NV189" s="32"/>
      <c r="NW189" s="32"/>
      <c r="NX189" s="32"/>
      <c r="NY189" s="32"/>
      <c r="NZ189" s="32"/>
      <c r="OA189" s="32"/>
      <c r="OB189" s="32"/>
      <c r="OC189" s="32"/>
      <c r="OD189" s="32"/>
      <c r="OE189" s="32"/>
      <c r="OF189" s="32"/>
      <c r="OG189" s="32"/>
      <c r="OH189" s="32"/>
      <c r="OI189" s="32"/>
      <c r="OJ189" s="32"/>
      <c r="OK189" s="32"/>
      <c r="OL189" s="32"/>
      <c r="OM189" s="32"/>
      <c r="ON189" s="32"/>
      <c r="OO189" s="32"/>
      <c r="OP189" s="32"/>
      <c r="OQ189" s="32"/>
      <c r="OR189" s="32"/>
      <c r="OS189" s="32"/>
      <c r="OT189" s="32"/>
      <c r="OU189" s="32"/>
      <c r="OV189" s="32"/>
      <c r="OW189" s="32"/>
      <c r="OX189" s="32"/>
      <c r="OY189" s="32"/>
      <c r="OZ189" s="32"/>
      <c r="PA189" s="32"/>
      <c r="PB189" s="32"/>
      <c r="PC189" s="32"/>
      <c r="PD189" s="32"/>
      <c r="PE189" s="32"/>
      <c r="PF189" s="32"/>
      <c r="PG189" s="32"/>
      <c r="PH189" s="32"/>
      <c r="PI189" s="32"/>
      <c r="PJ189" s="32"/>
      <c r="PK189" s="32"/>
      <c r="PL189" s="32"/>
      <c r="PM189" s="32"/>
      <c r="PN189" s="32"/>
      <c r="PO189" s="32"/>
      <c r="PP189" s="32"/>
      <c r="PQ189" s="32"/>
      <c r="PR189" s="32"/>
      <c r="PS189" s="32"/>
      <c r="PT189" s="32"/>
      <c r="PU189" s="32"/>
      <c r="PV189" s="32"/>
      <c r="PW189" s="32"/>
      <c r="PX189" s="32"/>
      <c r="PY189" s="32"/>
      <c r="PZ189" s="32"/>
      <c r="QA189" s="32"/>
      <c r="QB189" s="32"/>
      <c r="QC189" s="32"/>
      <c r="QD189" s="32"/>
      <c r="QE189" s="32"/>
      <c r="QF189" s="32"/>
      <c r="QG189" s="32"/>
      <c r="QH189" s="32"/>
      <c r="QI189" s="32"/>
      <c r="QJ189" s="32"/>
      <c r="QK189" s="32"/>
      <c r="QL189" s="32"/>
      <c r="QM189" s="32"/>
      <c r="QN189" s="32"/>
      <c r="QO189" s="32"/>
      <c r="QP189" s="32"/>
      <c r="QQ189" s="32"/>
      <c r="QR189" s="32"/>
      <c r="QS189" s="32"/>
      <c r="QT189" s="32"/>
      <c r="QU189" s="32"/>
      <c r="QV189" s="32"/>
      <c r="QW189" s="32"/>
      <c r="QX189" s="32"/>
      <c r="QY189" s="32"/>
      <c r="QZ189" s="32"/>
      <c r="RA189" s="32"/>
      <c r="RB189" s="32"/>
      <c r="RC189" s="32"/>
      <c r="RD189" s="32"/>
      <c r="RE189" s="32"/>
      <c r="RF189" s="32"/>
      <c r="RG189" s="32"/>
      <c r="RH189" s="32"/>
      <c r="RI189" s="32"/>
      <c r="RJ189" s="32"/>
      <c r="RK189" s="32"/>
      <c r="RL189" s="32"/>
      <c r="RM189" s="32"/>
      <c r="RN189" s="32"/>
      <c r="RO189" s="32"/>
      <c r="RP189" s="32"/>
      <c r="RQ189" s="32"/>
      <c r="RR189" s="32"/>
      <c r="RS189" s="32"/>
      <c r="RT189" s="32"/>
      <c r="RU189" s="32"/>
      <c r="RV189" s="32"/>
      <c r="RW189" s="32"/>
      <c r="RX189" s="32"/>
      <c r="RY189" s="32"/>
      <c r="RZ189" s="32"/>
      <c r="SA189" s="32"/>
      <c r="SB189" s="32"/>
      <c r="SC189" s="32"/>
      <c r="SD189" s="32"/>
      <c r="SE189" s="32"/>
      <c r="SF189" s="32"/>
      <c r="SG189" s="32"/>
      <c r="SH189" s="32"/>
      <c r="SI189" s="32"/>
      <c r="SJ189" s="32"/>
      <c r="SK189" s="32"/>
      <c r="SL189" s="32"/>
      <c r="SM189" s="32"/>
      <c r="SN189" s="32"/>
      <c r="SO189" s="32"/>
      <c r="SP189" s="32"/>
      <c r="SQ189" s="32"/>
      <c r="SR189" s="32"/>
      <c r="SS189" s="32"/>
      <c r="ST189" s="32"/>
      <c r="SU189" s="32"/>
      <c r="SV189" s="32"/>
      <c r="SW189" s="32"/>
      <c r="SX189" s="32"/>
      <c r="SY189" s="32"/>
      <c r="SZ189" s="32"/>
      <c r="TA189" s="32"/>
      <c r="TB189" s="32"/>
      <c r="TC189" s="32"/>
      <c r="TD189" s="32"/>
      <c r="TE189" s="32"/>
      <c r="TF189" s="32"/>
      <c r="TG189" s="32"/>
      <c r="TH189" s="32"/>
      <c r="TI189" s="32"/>
      <c r="TJ189" s="32"/>
    </row>
    <row r="190" spans="1:530" s="17" customFormat="1" ht="48.75" customHeight="1" x14ac:dyDescent="0.25">
      <c r="A190" s="36" t="s">
        <v>213</v>
      </c>
      <c r="B190" s="37" t="str">
        <f>'дод 3'!A14</f>
        <v>0160</v>
      </c>
      <c r="C190" s="37" t="str">
        <f>'дод 3'!B14</f>
        <v>0111</v>
      </c>
      <c r="D190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90" s="54">
        <v>13538500</v>
      </c>
      <c r="F190" s="54">
        <v>10410700</v>
      </c>
      <c r="G190" s="54">
        <v>164000</v>
      </c>
      <c r="H190" s="54">
        <v>9447310.0600000005</v>
      </c>
      <c r="I190" s="54">
        <v>7416218.8700000001</v>
      </c>
      <c r="J190" s="54">
        <v>81826.490000000005</v>
      </c>
      <c r="K190" s="157">
        <f t="shared" si="81"/>
        <v>69.781069246962375</v>
      </c>
      <c r="L190" s="54">
        <v>0</v>
      </c>
      <c r="M190" s="54"/>
      <c r="N190" s="54"/>
      <c r="O190" s="54"/>
      <c r="P190" s="54"/>
      <c r="Q190" s="54"/>
      <c r="R190" s="150"/>
      <c r="S190" s="150"/>
      <c r="T190" s="150"/>
      <c r="U190" s="150"/>
      <c r="V190" s="150"/>
      <c r="W190" s="150"/>
      <c r="X190" s="155"/>
      <c r="Y190" s="150">
        <f t="shared" si="82"/>
        <v>9447310.0600000005</v>
      </c>
      <c r="Z190" s="173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  <c r="IW190" s="20"/>
      <c r="IX190" s="20"/>
      <c r="IY190" s="20"/>
      <c r="IZ190" s="20"/>
      <c r="JA190" s="20"/>
      <c r="JB190" s="20"/>
      <c r="JC190" s="20"/>
      <c r="JD190" s="20"/>
      <c r="JE190" s="20"/>
      <c r="JF190" s="20"/>
      <c r="JG190" s="20"/>
      <c r="JH190" s="20"/>
      <c r="JI190" s="20"/>
      <c r="JJ190" s="20"/>
      <c r="JK190" s="20"/>
      <c r="JL190" s="20"/>
      <c r="JM190" s="20"/>
      <c r="JN190" s="20"/>
      <c r="JO190" s="20"/>
      <c r="JP190" s="20"/>
      <c r="JQ190" s="20"/>
      <c r="JR190" s="20"/>
      <c r="JS190" s="20"/>
      <c r="JT190" s="20"/>
      <c r="JU190" s="20"/>
      <c r="JV190" s="20"/>
      <c r="JW190" s="20"/>
      <c r="JX190" s="20"/>
      <c r="JY190" s="20"/>
      <c r="JZ190" s="20"/>
      <c r="KA190" s="20"/>
      <c r="KB190" s="20"/>
      <c r="KC190" s="20"/>
      <c r="KD190" s="20"/>
      <c r="KE190" s="20"/>
      <c r="KF190" s="20"/>
      <c r="KG190" s="20"/>
      <c r="KH190" s="20"/>
      <c r="KI190" s="20"/>
      <c r="KJ190" s="20"/>
      <c r="KK190" s="20"/>
      <c r="KL190" s="20"/>
      <c r="KM190" s="20"/>
      <c r="KN190" s="20"/>
      <c r="KO190" s="20"/>
      <c r="KP190" s="20"/>
      <c r="KQ190" s="20"/>
      <c r="KR190" s="20"/>
      <c r="KS190" s="20"/>
      <c r="KT190" s="20"/>
      <c r="KU190" s="20"/>
      <c r="KV190" s="20"/>
      <c r="KW190" s="20"/>
      <c r="KX190" s="20"/>
      <c r="KY190" s="20"/>
      <c r="KZ190" s="20"/>
      <c r="LA190" s="20"/>
      <c r="LB190" s="20"/>
      <c r="LC190" s="20"/>
      <c r="LD190" s="20"/>
      <c r="LE190" s="20"/>
      <c r="LF190" s="20"/>
      <c r="LG190" s="20"/>
      <c r="LH190" s="20"/>
      <c r="LI190" s="20"/>
      <c r="LJ190" s="20"/>
      <c r="LK190" s="20"/>
      <c r="LL190" s="20"/>
      <c r="LM190" s="20"/>
      <c r="LN190" s="20"/>
      <c r="LO190" s="20"/>
      <c r="LP190" s="20"/>
      <c r="LQ190" s="20"/>
      <c r="LR190" s="20"/>
      <c r="LS190" s="20"/>
      <c r="LT190" s="20"/>
      <c r="LU190" s="20"/>
      <c r="LV190" s="20"/>
      <c r="LW190" s="20"/>
      <c r="LX190" s="20"/>
      <c r="LY190" s="20"/>
      <c r="LZ190" s="20"/>
      <c r="MA190" s="20"/>
      <c r="MB190" s="20"/>
      <c r="MC190" s="20"/>
      <c r="MD190" s="20"/>
      <c r="ME190" s="20"/>
      <c r="MF190" s="20"/>
      <c r="MG190" s="20"/>
      <c r="MH190" s="20"/>
      <c r="MI190" s="20"/>
      <c r="MJ190" s="20"/>
      <c r="MK190" s="20"/>
      <c r="ML190" s="20"/>
      <c r="MM190" s="20"/>
      <c r="MN190" s="20"/>
      <c r="MO190" s="20"/>
      <c r="MP190" s="20"/>
      <c r="MQ190" s="20"/>
      <c r="MR190" s="20"/>
      <c r="MS190" s="20"/>
      <c r="MT190" s="20"/>
      <c r="MU190" s="20"/>
      <c r="MV190" s="20"/>
      <c r="MW190" s="20"/>
      <c r="MX190" s="20"/>
      <c r="MY190" s="20"/>
      <c r="MZ190" s="20"/>
      <c r="NA190" s="20"/>
      <c r="NB190" s="20"/>
      <c r="NC190" s="20"/>
      <c r="ND190" s="20"/>
      <c r="NE190" s="20"/>
      <c r="NF190" s="20"/>
      <c r="NG190" s="20"/>
      <c r="NH190" s="20"/>
      <c r="NI190" s="20"/>
      <c r="NJ190" s="20"/>
      <c r="NK190" s="20"/>
      <c r="NL190" s="20"/>
      <c r="NM190" s="20"/>
      <c r="NN190" s="20"/>
      <c r="NO190" s="20"/>
      <c r="NP190" s="20"/>
      <c r="NQ190" s="20"/>
      <c r="NR190" s="20"/>
      <c r="NS190" s="20"/>
      <c r="NT190" s="20"/>
      <c r="NU190" s="20"/>
      <c r="NV190" s="20"/>
      <c r="NW190" s="20"/>
      <c r="NX190" s="20"/>
      <c r="NY190" s="20"/>
      <c r="NZ190" s="20"/>
      <c r="OA190" s="20"/>
      <c r="OB190" s="20"/>
      <c r="OC190" s="20"/>
      <c r="OD190" s="20"/>
      <c r="OE190" s="20"/>
      <c r="OF190" s="20"/>
      <c r="OG190" s="20"/>
      <c r="OH190" s="20"/>
      <c r="OI190" s="20"/>
      <c r="OJ190" s="20"/>
      <c r="OK190" s="20"/>
      <c r="OL190" s="20"/>
      <c r="OM190" s="20"/>
      <c r="ON190" s="20"/>
      <c r="OO190" s="20"/>
      <c r="OP190" s="20"/>
      <c r="OQ190" s="20"/>
      <c r="OR190" s="20"/>
      <c r="OS190" s="20"/>
      <c r="OT190" s="20"/>
      <c r="OU190" s="20"/>
      <c r="OV190" s="20"/>
      <c r="OW190" s="20"/>
      <c r="OX190" s="20"/>
      <c r="OY190" s="20"/>
      <c r="OZ190" s="20"/>
      <c r="PA190" s="20"/>
      <c r="PB190" s="20"/>
      <c r="PC190" s="20"/>
      <c r="PD190" s="20"/>
      <c r="PE190" s="20"/>
      <c r="PF190" s="20"/>
      <c r="PG190" s="20"/>
      <c r="PH190" s="20"/>
      <c r="PI190" s="20"/>
      <c r="PJ190" s="20"/>
      <c r="PK190" s="20"/>
      <c r="PL190" s="20"/>
      <c r="PM190" s="20"/>
      <c r="PN190" s="20"/>
      <c r="PO190" s="20"/>
      <c r="PP190" s="20"/>
      <c r="PQ190" s="20"/>
      <c r="PR190" s="20"/>
      <c r="PS190" s="20"/>
      <c r="PT190" s="20"/>
      <c r="PU190" s="20"/>
      <c r="PV190" s="20"/>
      <c r="PW190" s="20"/>
      <c r="PX190" s="20"/>
      <c r="PY190" s="20"/>
      <c r="PZ190" s="20"/>
      <c r="QA190" s="20"/>
      <c r="QB190" s="20"/>
      <c r="QC190" s="20"/>
      <c r="QD190" s="20"/>
      <c r="QE190" s="20"/>
      <c r="QF190" s="20"/>
      <c r="QG190" s="20"/>
      <c r="QH190" s="20"/>
      <c r="QI190" s="20"/>
      <c r="QJ190" s="20"/>
      <c r="QK190" s="20"/>
      <c r="QL190" s="20"/>
      <c r="QM190" s="20"/>
      <c r="QN190" s="20"/>
      <c r="QO190" s="20"/>
      <c r="QP190" s="20"/>
      <c r="QQ190" s="20"/>
      <c r="QR190" s="20"/>
      <c r="QS190" s="20"/>
      <c r="QT190" s="20"/>
      <c r="QU190" s="20"/>
      <c r="QV190" s="20"/>
      <c r="QW190" s="20"/>
      <c r="QX190" s="20"/>
      <c r="QY190" s="20"/>
      <c r="QZ190" s="20"/>
      <c r="RA190" s="20"/>
      <c r="RB190" s="20"/>
      <c r="RC190" s="20"/>
      <c r="RD190" s="20"/>
      <c r="RE190" s="20"/>
      <c r="RF190" s="20"/>
      <c r="RG190" s="20"/>
      <c r="RH190" s="20"/>
      <c r="RI190" s="20"/>
      <c r="RJ190" s="20"/>
      <c r="RK190" s="20"/>
      <c r="RL190" s="20"/>
      <c r="RM190" s="20"/>
      <c r="RN190" s="20"/>
      <c r="RO190" s="20"/>
      <c r="RP190" s="20"/>
      <c r="RQ190" s="20"/>
      <c r="RR190" s="20"/>
      <c r="RS190" s="20"/>
      <c r="RT190" s="20"/>
      <c r="RU190" s="20"/>
      <c r="RV190" s="20"/>
      <c r="RW190" s="20"/>
      <c r="RX190" s="20"/>
      <c r="RY190" s="20"/>
      <c r="RZ190" s="20"/>
      <c r="SA190" s="20"/>
      <c r="SB190" s="20"/>
      <c r="SC190" s="20"/>
      <c r="SD190" s="20"/>
      <c r="SE190" s="20"/>
      <c r="SF190" s="20"/>
      <c r="SG190" s="20"/>
      <c r="SH190" s="20"/>
      <c r="SI190" s="20"/>
      <c r="SJ190" s="20"/>
      <c r="SK190" s="20"/>
      <c r="SL190" s="20"/>
      <c r="SM190" s="20"/>
      <c r="SN190" s="20"/>
      <c r="SO190" s="20"/>
      <c r="SP190" s="20"/>
      <c r="SQ190" s="20"/>
      <c r="SR190" s="20"/>
      <c r="SS190" s="20"/>
      <c r="ST190" s="20"/>
      <c r="SU190" s="20"/>
      <c r="SV190" s="20"/>
      <c r="SW190" s="20"/>
      <c r="SX190" s="20"/>
      <c r="SY190" s="20"/>
      <c r="SZ190" s="20"/>
      <c r="TA190" s="20"/>
      <c r="TB190" s="20"/>
      <c r="TC190" s="20"/>
      <c r="TD190" s="20"/>
      <c r="TE190" s="20"/>
      <c r="TF190" s="20"/>
      <c r="TG190" s="20"/>
      <c r="TH190" s="20"/>
      <c r="TI190" s="20"/>
      <c r="TJ190" s="20"/>
    </row>
    <row r="191" spans="1:530" s="17" customFormat="1" ht="19.5" customHeight="1" x14ac:dyDescent="0.25">
      <c r="A191" s="45" t="s">
        <v>329</v>
      </c>
      <c r="B191" s="38" t="str">
        <f>'дод 3'!A99</f>
        <v>3210</v>
      </c>
      <c r="C191" s="38" t="str">
        <f>'дод 3'!B99</f>
        <v>1050</v>
      </c>
      <c r="D191" s="16" t="str">
        <f>'дод 3'!C99</f>
        <v>Організація та проведення громадських робіт</v>
      </c>
      <c r="E191" s="54">
        <v>109000</v>
      </c>
      <c r="F191" s="54"/>
      <c r="G191" s="54"/>
      <c r="H191" s="54">
        <v>108838.36</v>
      </c>
      <c r="I191" s="54"/>
      <c r="J191" s="54"/>
      <c r="K191" s="157">
        <f t="shared" si="81"/>
        <v>99.851706422018353</v>
      </c>
      <c r="L191" s="54">
        <v>0</v>
      </c>
      <c r="M191" s="54"/>
      <c r="N191" s="54"/>
      <c r="O191" s="54"/>
      <c r="P191" s="54"/>
      <c r="Q191" s="54"/>
      <c r="R191" s="150"/>
      <c r="S191" s="150"/>
      <c r="T191" s="150"/>
      <c r="U191" s="150"/>
      <c r="V191" s="150"/>
      <c r="W191" s="150"/>
      <c r="X191" s="155"/>
      <c r="Y191" s="150">
        <f t="shared" si="82"/>
        <v>108838.36</v>
      </c>
      <c r="Z191" s="173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  <c r="MM191" s="20"/>
      <c r="MN191" s="20"/>
      <c r="MO191" s="20"/>
      <c r="MP191" s="20"/>
      <c r="MQ191" s="20"/>
      <c r="MR191" s="20"/>
      <c r="MS191" s="20"/>
      <c r="MT191" s="20"/>
      <c r="MU191" s="20"/>
      <c r="MV191" s="20"/>
      <c r="MW191" s="20"/>
      <c r="MX191" s="20"/>
      <c r="MY191" s="20"/>
      <c r="MZ191" s="20"/>
      <c r="NA191" s="20"/>
      <c r="NB191" s="20"/>
      <c r="NC191" s="20"/>
      <c r="ND191" s="20"/>
      <c r="NE191" s="20"/>
      <c r="NF191" s="20"/>
      <c r="NG191" s="20"/>
      <c r="NH191" s="20"/>
      <c r="NI191" s="20"/>
      <c r="NJ191" s="20"/>
      <c r="NK191" s="20"/>
      <c r="NL191" s="20"/>
      <c r="NM191" s="20"/>
      <c r="NN191" s="20"/>
      <c r="NO191" s="20"/>
      <c r="NP191" s="20"/>
      <c r="NQ191" s="20"/>
      <c r="NR191" s="20"/>
      <c r="NS191" s="20"/>
      <c r="NT191" s="20"/>
      <c r="NU191" s="20"/>
      <c r="NV191" s="20"/>
      <c r="NW191" s="20"/>
      <c r="NX191" s="20"/>
      <c r="NY191" s="20"/>
      <c r="NZ191" s="20"/>
      <c r="OA191" s="20"/>
      <c r="OB191" s="20"/>
      <c r="OC191" s="20"/>
      <c r="OD191" s="20"/>
      <c r="OE191" s="20"/>
      <c r="OF191" s="20"/>
      <c r="OG191" s="20"/>
      <c r="OH191" s="20"/>
      <c r="OI191" s="20"/>
      <c r="OJ191" s="20"/>
      <c r="OK191" s="20"/>
      <c r="OL191" s="20"/>
      <c r="OM191" s="20"/>
      <c r="ON191" s="20"/>
      <c r="OO191" s="20"/>
      <c r="OP191" s="20"/>
      <c r="OQ191" s="20"/>
      <c r="OR191" s="20"/>
      <c r="OS191" s="20"/>
      <c r="OT191" s="20"/>
      <c r="OU191" s="20"/>
      <c r="OV191" s="20"/>
      <c r="OW191" s="20"/>
      <c r="OX191" s="20"/>
      <c r="OY191" s="20"/>
      <c r="OZ191" s="20"/>
      <c r="PA191" s="20"/>
      <c r="PB191" s="20"/>
      <c r="PC191" s="20"/>
      <c r="PD191" s="20"/>
      <c r="PE191" s="20"/>
      <c r="PF191" s="20"/>
      <c r="PG191" s="20"/>
      <c r="PH191" s="20"/>
      <c r="PI191" s="20"/>
      <c r="PJ191" s="20"/>
      <c r="PK191" s="20"/>
      <c r="PL191" s="20"/>
      <c r="PM191" s="20"/>
      <c r="PN191" s="20"/>
      <c r="PO191" s="20"/>
      <c r="PP191" s="20"/>
      <c r="PQ191" s="20"/>
      <c r="PR191" s="20"/>
      <c r="PS191" s="20"/>
      <c r="PT191" s="20"/>
      <c r="PU191" s="20"/>
      <c r="PV191" s="20"/>
      <c r="PW191" s="20"/>
      <c r="PX191" s="20"/>
      <c r="PY191" s="20"/>
      <c r="PZ191" s="20"/>
      <c r="QA191" s="20"/>
      <c r="QB191" s="20"/>
      <c r="QC191" s="20"/>
      <c r="QD191" s="20"/>
      <c r="QE191" s="20"/>
      <c r="QF191" s="20"/>
      <c r="QG191" s="20"/>
      <c r="QH191" s="20"/>
      <c r="QI191" s="20"/>
      <c r="QJ191" s="20"/>
      <c r="QK191" s="20"/>
      <c r="QL191" s="20"/>
      <c r="QM191" s="20"/>
      <c r="QN191" s="20"/>
      <c r="QO191" s="20"/>
      <c r="QP191" s="20"/>
      <c r="QQ191" s="20"/>
      <c r="QR191" s="20"/>
      <c r="QS191" s="20"/>
      <c r="QT191" s="20"/>
      <c r="QU191" s="20"/>
      <c r="QV191" s="20"/>
      <c r="QW191" s="20"/>
      <c r="QX191" s="20"/>
      <c r="QY191" s="20"/>
      <c r="QZ191" s="20"/>
      <c r="RA191" s="20"/>
      <c r="RB191" s="20"/>
      <c r="RC191" s="20"/>
      <c r="RD191" s="20"/>
      <c r="RE191" s="20"/>
      <c r="RF191" s="20"/>
      <c r="RG191" s="20"/>
      <c r="RH191" s="20"/>
      <c r="RI191" s="20"/>
      <c r="RJ191" s="20"/>
      <c r="RK191" s="20"/>
      <c r="RL191" s="20"/>
      <c r="RM191" s="20"/>
      <c r="RN191" s="20"/>
      <c r="RO191" s="20"/>
      <c r="RP191" s="20"/>
      <c r="RQ191" s="20"/>
      <c r="RR191" s="20"/>
      <c r="RS191" s="20"/>
      <c r="RT191" s="20"/>
      <c r="RU191" s="20"/>
      <c r="RV191" s="20"/>
      <c r="RW191" s="20"/>
      <c r="RX191" s="20"/>
      <c r="RY191" s="20"/>
      <c r="RZ191" s="20"/>
      <c r="SA191" s="20"/>
      <c r="SB191" s="20"/>
      <c r="SC191" s="20"/>
      <c r="SD191" s="20"/>
      <c r="SE191" s="20"/>
      <c r="SF191" s="20"/>
      <c r="SG191" s="20"/>
      <c r="SH191" s="20"/>
      <c r="SI191" s="20"/>
      <c r="SJ191" s="20"/>
      <c r="SK191" s="20"/>
      <c r="SL191" s="20"/>
      <c r="SM191" s="20"/>
      <c r="SN191" s="20"/>
      <c r="SO191" s="20"/>
      <c r="SP191" s="20"/>
      <c r="SQ191" s="20"/>
      <c r="SR191" s="20"/>
      <c r="SS191" s="20"/>
      <c r="ST191" s="20"/>
      <c r="SU191" s="20"/>
      <c r="SV191" s="20"/>
      <c r="SW191" s="20"/>
      <c r="SX191" s="20"/>
      <c r="SY191" s="20"/>
      <c r="SZ191" s="20"/>
      <c r="TA191" s="20"/>
      <c r="TB191" s="20"/>
      <c r="TC191" s="20"/>
      <c r="TD191" s="20"/>
      <c r="TE191" s="20"/>
      <c r="TF191" s="20"/>
      <c r="TG191" s="20"/>
      <c r="TH191" s="20"/>
      <c r="TI191" s="20"/>
      <c r="TJ191" s="20"/>
    </row>
    <row r="192" spans="1:530" s="17" customFormat="1" ht="30" x14ac:dyDescent="0.25">
      <c r="A192" s="36" t="s">
        <v>214</v>
      </c>
      <c r="B192" s="37" t="str">
        <f>'дод 3'!A120</f>
        <v>6011</v>
      </c>
      <c r="C192" s="37" t="str">
        <f>'дод 3'!B120</f>
        <v>0610</v>
      </c>
      <c r="D192" s="18" t="str">
        <f>'дод 3'!C120</f>
        <v>Експлуатація та технічне обслуговування житлового фонду</v>
      </c>
      <c r="E192" s="54">
        <v>0</v>
      </c>
      <c r="F192" s="54"/>
      <c r="G192" s="54"/>
      <c r="H192" s="54"/>
      <c r="I192" s="54"/>
      <c r="J192" s="54"/>
      <c r="K192" s="157"/>
      <c r="L192" s="54">
        <v>14111660.360000001</v>
      </c>
      <c r="M192" s="54">
        <v>14081660.360000001</v>
      </c>
      <c r="N192" s="54"/>
      <c r="O192" s="54"/>
      <c r="P192" s="54"/>
      <c r="Q192" s="54">
        <v>14111660.360000001</v>
      </c>
      <c r="R192" s="150">
        <v>8319971.6799999997</v>
      </c>
      <c r="S192" s="150">
        <v>8319971.6799999997</v>
      </c>
      <c r="T192" s="150"/>
      <c r="U192" s="150"/>
      <c r="V192" s="150"/>
      <c r="W192" s="150">
        <v>8319971.6799999997</v>
      </c>
      <c r="X192" s="155">
        <f t="shared" si="83"/>
        <v>58.958134392060998</v>
      </c>
      <c r="Y192" s="150">
        <f t="shared" si="82"/>
        <v>8319971.6799999997</v>
      </c>
      <c r="Z192" s="173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  <c r="IW192" s="20"/>
      <c r="IX192" s="20"/>
      <c r="IY192" s="20"/>
      <c r="IZ192" s="20"/>
      <c r="JA192" s="20"/>
      <c r="JB192" s="20"/>
      <c r="JC192" s="20"/>
      <c r="JD192" s="20"/>
      <c r="JE192" s="20"/>
      <c r="JF192" s="20"/>
      <c r="JG192" s="20"/>
      <c r="JH192" s="20"/>
      <c r="JI192" s="20"/>
      <c r="JJ192" s="20"/>
      <c r="JK192" s="20"/>
      <c r="JL192" s="20"/>
      <c r="JM192" s="20"/>
      <c r="JN192" s="20"/>
      <c r="JO192" s="20"/>
      <c r="JP192" s="20"/>
      <c r="JQ192" s="20"/>
      <c r="JR192" s="20"/>
      <c r="JS192" s="20"/>
      <c r="JT192" s="20"/>
      <c r="JU192" s="20"/>
      <c r="JV192" s="20"/>
      <c r="JW192" s="20"/>
      <c r="JX192" s="20"/>
      <c r="JY192" s="20"/>
      <c r="JZ192" s="20"/>
      <c r="KA192" s="20"/>
      <c r="KB192" s="20"/>
      <c r="KC192" s="20"/>
      <c r="KD192" s="20"/>
      <c r="KE192" s="20"/>
      <c r="KF192" s="20"/>
      <c r="KG192" s="20"/>
      <c r="KH192" s="20"/>
      <c r="KI192" s="20"/>
      <c r="KJ192" s="20"/>
      <c r="KK192" s="20"/>
      <c r="KL192" s="20"/>
      <c r="KM192" s="20"/>
      <c r="KN192" s="20"/>
      <c r="KO192" s="20"/>
      <c r="KP192" s="20"/>
      <c r="KQ192" s="20"/>
      <c r="KR192" s="20"/>
      <c r="KS192" s="20"/>
      <c r="KT192" s="20"/>
      <c r="KU192" s="20"/>
      <c r="KV192" s="20"/>
      <c r="KW192" s="20"/>
      <c r="KX192" s="20"/>
      <c r="KY192" s="20"/>
      <c r="KZ192" s="20"/>
      <c r="LA192" s="20"/>
      <c r="LB192" s="20"/>
      <c r="LC192" s="20"/>
      <c r="LD192" s="20"/>
      <c r="LE192" s="20"/>
      <c r="LF192" s="20"/>
      <c r="LG192" s="20"/>
      <c r="LH192" s="20"/>
      <c r="LI192" s="20"/>
      <c r="LJ192" s="20"/>
      <c r="LK192" s="20"/>
      <c r="LL192" s="20"/>
      <c r="LM192" s="20"/>
      <c r="LN192" s="20"/>
      <c r="LO192" s="20"/>
      <c r="LP192" s="20"/>
      <c r="LQ192" s="20"/>
      <c r="LR192" s="20"/>
      <c r="LS192" s="20"/>
      <c r="LT192" s="20"/>
      <c r="LU192" s="20"/>
      <c r="LV192" s="20"/>
      <c r="LW192" s="20"/>
      <c r="LX192" s="20"/>
      <c r="LY192" s="20"/>
      <c r="LZ192" s="20"/>
      <c r="MA192" s="20"/>
      <c r="MB192" s="20"/>
      <c r="MC192" s="20"/>
      <c r="MD192" s="20"/>
      <c r="ME192" s="20"/>
      <c r="MF192" s="20"/>
      <c r="MG192" s="20"/>
      <c r="MH192" s="20"/>
      <c r="MI192" s="20"/>
      <c r="MJ192" s="20"/>
      <c r="MK192" s="20"/>
      <c r="ML192" s="20"/>
      <c r="MM192" s="20"/>
      <c r="MN192" s="20"/>
      <c r="MO192" s="20"/>
      <c r="MP192" s="20"/>
      <c r="MQ192" s="20"/>
      <c r="MR192" s="20"/>
      <c r="MS192" s="20"/>
      <c r="MT192" s="20"/>
      <c r="MU192" s="20"/>
      <c r="MV192" s="20"/>
      <c r="MW192" s="20"/>
      <c r="MX192" s="20"/>
      <c r="MY192" s="20"/>
      <c r="MZ192" s="20"/>
      <c r="NA192" s="20"/>
      <c r="NB192" s="20"/>
      <c r="NC192" s="20"/>
      <c r="ND192" s="20"/>
      <c r="NE192" s="20"/>
      <c r="NF192" s="20"/>
      <c r="NG192" s="20"/>
      <c r="NH192" s="20"/>
      <c r="NI192" s="20"/>
      <c r="NJ192" s="20"/>
      <c r="NK192" s="20"/>
      <c r="NL192" s="20"/>
      <c r="NM192" s="20"/>
      <c r="NN192" s="20"/>
      <c r="NO192" s="20"/>
      <c r="NP192" s="20"/>
      <c r="NQ192" s="20"/>
      <c r="NR192" s="20"/>
      <c r="NS192" s="20"/>
      <c r="NT192" s="20"/>
      <c r="NU192" s="20"/>
      <c r="NV192" s="20"/>
      <c r="NW192" s="20"/>
      <c r="NX192" s="20"/>
      <c r="NY192" s="20"/>
      <c r="NZ192" s="20"/>
      <c r="OA192" s="20"/>
      <c r="OB192" s="20"/>
      <c r="OC192" s="20"/>
      <c r="OD192" s="20"/>
      <c r="OE192" s="20"/>
      <c r="OF192" s="20"/>
      <c r="OG192" s="20"/>
      <c r="OH192" s="20"/>
      <c r="OI192" s="20"/>
      <c r="OJ192" s="20"/>
      <c r="OK192" s="20"/>
      <c r="OL192" s="20"/>
      <c r="OM192" s="20"/>
      <c r="ON192" s="20"/>
      <c r="OO192" s="20"/>
      <c r="OP192" s="20"/>
      <c r="OQ192" s="20"/>
      <c r="OR192" s="20"/>
      <c r="OS192" s="20"/>
      <c r="OT192" s="20"/>
      <c r="OU192" s="20"/>
      <c r="OV192" s="20"/>
      <c r="OW192" s="20"/>
      <c r="OX192" s="20"/>
      <c r="OY192" s="20"/>
      <c r="OZ192" s="20"/>
      <c r="PA192" s="20"/>
      <c r="PB192" s="20"/>
      <c r="PC192" s="20"/>
      <c r="PD192" s="20"/>
      <c r="PE192" s="20"/>
      <c r="PF192" s="20"/>
      <c r="PG192" s="20"/>
      <c r="PH192" s="20"/>
      <c r="PI192" s="20"/>
      <c r="PJ192" s="20"/>
      <c r="PK192" s="20"/>
      <c r="PL192" s="20"/>
      <c r="PM192" s="20"/>
      <c r="PN192" s="20"/>
      <c r="PO192" s="20"/>
      <c r="PP192" s="20"/>
      <c r="PQ192" s="20"/>
      <c r="PR192" s="20"/>
      <c r="PS192" s="20"/>
      <c r="PT192" s="20"/>
      <c r="PU192" s="20"/>
      <c r="PV192" s="20"/>
      <c r="PW192" s="20"/>
      <c r="PX192" s="20"/>
      <c r="PY192" s="20"/>
      <c r="PZ192" s="20"/>
      <c r="QA192" s="20"/>
      <c r="QB192" s="20"/>
      <c r="QC192" s="20"/>
      <c r="QD192" s="20"/>
      <c r="QE192" s="20"/>
      <c r="QF192" s="20"/>
      <c r="QG192" s="20"/>
      <c r="QH192" s="20"/>
      <c r="QI192" s="20"/>
      <c r="QJ192" s="20"/>
      <c r="QK192" s="20"/>
      <c r="QL192" s="20"/>
      <c r="QM192" s="20"/>
      <c r="QN192" s="20"/>
      <c r="QO192" s="20"/>
      <c r="QP192" s="20"/>
      <c r="QQ192" s="20"/>
      <c r="QR192" s="20"/>
      <c r="QS192" s="20"/>
      <c r="QT192" s="20"/>
      <c r="QU192" s="20"/>
      <c r="QV192" s="20"/>
      <c r="QW192" s="20"/>
      <c r="QX192" s="20"/>
      <c r="QY192" s="20"/>
      <c r="QZ192" s="20"/>
      <c r="RA192" s="20"/>
      <c r="RB192" s="20"/>
      <c r="RC192" s="20"/>
      <c r="RD192" s="20"/>
      <c r="RE192" s="20"/>
      <c r="RF192" s="20"/>
      <c r="RG192" s="20"/>
      <c r="RH192" s="20"/>
      <c r="RI192" s="20"/>
      <c r="RJ192" s="20"/>
      <c r="RK192" s="20"/>
      <c r="RL192" s="20"/>
      <c r="RM192" s="20"/>
      <c r="RN192" s="20"/>
      <c r="RO192" s="20"/>
      <c r="RP192" s="20"/>
      <c r="RQ192" s="20"/>
      <c r="RR192" s="20"/>
      <c r="RS192" s="20"/>
      <c r="RT192" s="20"/>
      <c r="RU192" s="20"/>
      <c r="RV192" s="20"/>
      <c r="RW192" s="20"/>
      <c r="RX192" s="20"/>
      <c r="RY192" s="20"/>
      <c r="RZ192" s="20"/>
      <c r="SA192" s="20"/>
      <c r="SB192" s="20"/>
      <c r="SC192" s="20"/>
      <c r="SD192" s="20"/>
      <c r="SE192" s="20"/>
      <c r="SF192" s="20"/>
      <c r="SG192" s="20"/>
      <c r="SH192" s="20"/>
      <c r="SI192" s="20"/>
      <c r="SJ192" s="20"/>
      <c r="SK192" s="20"/>
      <c r="SL192" s="20"/>
      <c r="SM192" s="20"/>
      <c r="SN192" s="20"/>
      <c r="SO192" s="20"/>
      <c r="SP192" s="20"/>
      <c r="SQ192" s="20"/>
      <c r="SR192" s="20"/>
      <c r="SS192" s="20"/>
      <c r="ST192" s="20"/>
      <c r="SU192" s="20"/>
      <c r="SV192" s="20"/>
      <c r="SW192" s="20"/>
      <c r="SX192" s="20"/>
      <c r="SY192" s="20"/>
      <c r="SZ192" s="20"/>
      <c r="TA192" s="20"/>
      <c r="TB192" s="20"/>
      <c r="TC192" s="20"/>
      <c r="TD192" s="20"/>
      <c r="TE192" s="20"/>
      <c r="TF192" s="20"/>
      <c r="TG192" s="20"/>
      <c r="TH192" s="20"/>
      <c r="TI192" s="20"/>
      <c r="TJ192" s="20"/>
    </row>
    <row r="193" spans="1:530" s="17" customFormat="1" ht="33" customHeight="1" x14ac:dyDescent="0.25">
      <c r="A193" s="36" t="s">
        <v>215</v>
      </c>
      <c r="B193" s="37" t="str">
        <f>'дод 3'!A121</f>
        <v>6013</v>
      </c>
      <c r="C193" s="37" t="str">
        <f>'дод 3'!B121</f>
        <v>0620</v>
      </c>
      <c r="D193" s="18" t="str">
        <f>'дод 3'!C121</f>
        <v>Забезпечення діяльності водопровідно-каналізаційного господарства</v>
      </c>
      <c r="E193" s="54">
        <v>40959857.380000003</v>
      </c>
      <c r="F193" s="54"/>
      <c r="G193" s="54"/>
      <c r="H193" s="54">
        <v>29980776.010000002</v>
      </c>
      <c r="I193" s="54"/>
      <c r="J193" s="54"/>
      <c r="K193" s="157">
        <f t="shared" si="81"/>
        <v>73.195508792565036</v>
      </c>
      <c r="L193" s="54">
        <v>3452635.62</v>
      </c>
      <c r="M193" s="54">
        <v>3452635.62</v>
      </c>
      <c r="N193" s="54"/>
      <c r="O193" s="54"/>
      <c r="P193" s="54"/>
      <c r="Q193" s="54">
        <v>3452635.62</v>
      </c>
      <c r="R193" s="150">
        <v>2704997.32</v>
      </c>
      <c r="S193" s="150">
        <v>2704997.32</v>
      </c>
      <c r="T193" s="150"/>
      <c r="U193" s="150"/>
      <c r="V193" s="150"/>
      <c r="W193" s="150">
        <v>2704997.32</v>
      </c>
      <c r="X193" s="155">
        <f t="shared" si="83"/>
        <v>78.345867265309622</v>
      </c>
      <c r="Y193" s="150">
        <f t="shared" si="82"/>
        <v>32685773.330000002</v>
      </c>
      <c r="Z193" s="173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  <c r="IW193" s="20"/>
      <c r="IX193" s="20"/>
      <c r="IY193" s="20"/>
      <c r="IZ193" s="20"/>
      <c r="JA193" s="20"/>
      <c r="JB193" s="20"/>
      <c r="JC193" s="20"/>
      <c r="JD193" s="20"/>
      <c r="JE193" s="20"/>
      <c r="JF193" s="20"/>
      <c r="JG193" s="20"/>
      <c r="JH193" s="20"/>
      <c r="JI193" s="20"/>
      <c r="JJ193" s="20"/>
      <c r="JK193" s="20"/>
      <c r="JL193" s="20"/>
      <c r="JM193" s="20"/>
      <c r="JN193" s="20"/>
      <c r="JO193" s="20"/>
      <c r="JP193" s="20"/>
      <c r="JQ193" s="20"/>
      <c r="JR193" s="20"/>
      <c r="JS193" s="20"/>
      <c r="JT193" s="20"/>
      <c r="JU193" s="20"/>
      <c r="JV193" s="20"/>
      <c r="JW193" s="20"/>
      <c r="JX193" s="20"/>
      <c r="JY193" s="20"/>
      <c r="JZ193" s="20"/>
      <c r="KA193" s="20"/>
      <c r="KB193" s="20"/>
      <c r="KC193" s="20"/>
      <c r="KD193" s="20"/>
      <c r="KE193" s="20"/>
      <c r="KF193" s="20"/>
      <c r="KG193" s="20"/>
      <c r="KH193" s="20"/>
      <c r="KI193" s="20"/>
      <c r="KJ193" s="20"/>
      <c r="KK193" s="20"/>
      <c r="KL193" s="20"/>
      <c r="KM193" s="20"/>
      <c r="KN193" s="20"/>
      <c r="KO193" s="20"/>
      <c r="KP193" s="20"/>
      <c r="KQ193" s="20"/>
      <c r="KR193" s="20"/>
      <c r="KS193" s="20"/>
      <c r="KT193" s="20"/>
      <c r="KU193" s="20"/>
      <c r="KV193" s="20"/>
      <c r="KW193" s="20"/>
      <c r="KX193" s="20"/>
      <c r="KY193" s="20"/>
      <c r="KZ193" s="20"/>
      <c r="LA193" s="20"/>
      <c r="LB193" s="20"/>
      <c r="LC193" s="20"/>
      <c r="LD193" s="20"/>
      <c r="LE193" s="20"/>
      <c r="LF193" s="20"/>
      <c r="LG193" s="20"/>
      <c r="LH193" s="20"/>
      <c r="LI193" s="20"/>
      <c r="LJ193" s="20"/>
      <c r="LK193" s="20"/>
      <c r="LL193" s="20"/>
      <c r="LM193" s="20"/>
      <c r="LN193" s="20"/>
      <c r="LO193" s="20"/>
      <c r="LP193" s="20"/>
      <c r="LQ193" s="20"/>
      <c r="LR193" s="20"/>
      <c r="LS193" s="20"/>
      <c r="LT193" s="20"/>
      <c r="LU193" s="20"/>
      <c r="LV193" s="20"/>
      <c r="LW193" s="20"/>
      <c r="LX193" s="20"/>
      <c r="LY193" s="20"/>
      <c r="LZ193" s="20"/>
      <c r="MA193" s="20"/>
      <c r="MB193" s="20"/>
      <c r="MC193" s="20"/>
      <c r="MD193" s="20"/>
      <c r="ME193" s="20"/>
      <c r="MF193" s="20"/>
      <c r="MG193" s="20"/>
      <c r="MH193" s="20"/>
      <c r="MI193" s="20"/>
      <c r="MJ193" s="20"/>
      <c r="MK193" s="20"/>
      <c r="ML193" s="20"/>
      <c r="MM193" s="20"/>
      <c r="MN193" s="20"/>
      <c r="MO193" s="20"/>
      <c r="MP193" s="20"/>
      <c r="MQ193" s="20"/>
      <c r="MR193" s="20"/>
      <c r="MS193" s="20"/>
      <c r="MT193" s="20"/>
      <c r="MU193" s="20"/>
      <c r="MV193" s="20"/>
      <c r="MW193" s="20"/>
      <c r="MX193" s="20"/>
      <c r="MY193" s="20"/>
      <c r="MZ193" s="20"/>
      <c r="NA193" s="20"/>
      <c r="NB193" s="20"/>
      <c r="NC193" s="20"/>
      <c r="ND193" s="20"/>
      <c r="NE193" s="20"/>
      <c r="NF193" s="20"/>
      <c r="NG193" s="20"/>
      <c r="NH193" s="20"/>
      <c r="NI193" s="20"/>
      <c r="NJ193" s="20"/>
      <c r="NK193" s="20"/>
      <c r="NL193" s="20"/>
      <c r="NM193" s="20"/>
      <c r="NN193" s="20"/>
      <c r="NO193" s="20"/>
      <c r="NP193" s="20"/>
      <c r="NQ193" s="20"/>
      <c r="NR193" s="20"/>
      <c r="NS193" s="20"/>
      <c r="NT193" s="20"/>
      <c r="NU193" s="20"/>
      <c r="NV193" s="20"/>
      <c r="NW193" s="20"/>
      <c r="NX193" s="20"/>
      <c r="NY193" s="20"/>
      <c r="NZ193" s="20"/>
      <c r="OA193" s="20"/>
      <c r="OB193" s="20"/>
      <c r="OC193" s="20"/>
      <c r="OD193" s="20"/>
      <c r="OE193" s="20"/>
      <c r="OF193" s="20"/>
      <c r="OG193" s="20"/>
      <c r="OH193" s="20"/>
      <c r="OI193" s="20"/>
      <c r="OJ193" s="20"/>
      <c r="OK193" s="20"/>
      <c r="OL193" s="20"/>
      <c r="OM193" s="20"/>
      <c r="ON193" s="20"/>
      <c r="OO193" s="20"/>
      <c r="OP193" s="20"/>
      <c r="OQ193" s="20"/>
      <c r="OR193" s="20"/>
      <c r="OS193" s="20"/>
      <c r="OT193" s="20"/>
      <c r="OU193" s="20"/>
      <c r="OV193" s="20"/>
      <c r="OW193" s="20"/>
      <c r="OX193" s="20"/>
      <c r="OY193" s="20"/>
      <c r="OZ193" s="20"/>
      <c r="PA193" s="20"/>
      <c r="PB193" s="20"/>
      <c r="PC193" s="20"/>
      <c r="PD193" s="20"/>
      <c r="PE193" s="20"/>
      <c r="PF193" s="20"/>
      <c r="PG193" s="20"/>
      <c r="PH193" s="20"/>
      <c r="PI193" s="20"/>
      <c r="PJ193" s="20"/>
      <c r="PK193" s="20"/>
      <c r="PL193" s="20"/>
      <c r="PM193" s="20"/>
      <c r="PN193" s="20"/>
      <c r="PO193" s="20"/>
      <c r="PP193" s="20"/>
      <c r="PQ193" s="20"/>
      <c r="PR193" s="20"/>
      <c r="PS193" s="20"/>
      <c r="PT193" s="20"/>
      <c r="PU193" s="20"/>
      <c r="PV193" s="20"/>
      <c r="PW193" s="20"/>
      <c r="PX193" s="20"/>
      <c r="PY193" s="20"/>
      <c r="PZ193" s="20"/>
      <c r="QA193" s="20"/>
      <c r="QB193" s="20"/>
      <c r="QC193" s="20"/>
      <c r="QD193" s="20"/>
      <c r="QE193" s="20"/>
      <c r="QF193" s="20"/>
      <c r="QG193" s="20"/>
      <c r="QH193" s="20"/>
      <c r="QI193" s="20"/>
      <c r="QJ193" s="20"/>
      <c r="QK193" s="20"/>
      <c r="QL193" s="20"/>
      <c r="QM193" s="20"/>
      <c r="QN193" s="20"/>
      <c r="QO193" s="20"/>
      <c r="QP193" s="20"/>
      <c r="QQ193" s="20"/>
      <c r="QR193" s="20"/>
      <c r="QS193" s="20"/>
      <c r="QT193" s="20"/>
      <c r="QU193" s="20"/>
      <c r="QV193" s="20"/>
      <c r="QW193" s="20"/>
      <c r="QX193" s="20"/>
      <c r="QY193" s="20"/>
      <c r="QZ193" s="20"/>
      <c r="RA193" s="20"/>
      <c r="RB193" s="20"/>
      <c r="RC193" s="20"/>
      <c r="RD193" s="20"/>
      <c r="RE193" s="20"/>
      <c r="RF193" s="20"/>
      <c r="RG193" s="20"/>
      <c r="RH193" s="20"/>
      <c r="RI193" s="20"/>
      <c r="RJ193" s="20"/>
      <c r="RK193" s="20"/>
      <c r="RL193" s="20"/>
      <c r="RM193" s="20"/>
      <c r="RN193" s="20"/>
      <c r="RO193" s="20"/>
      <c r="RP193" s="20"/>
      <c r="RQ193" s="20"/>
      <c r="RR193" s="20"/>
      <c r="RS193" s="20"/>
      <c r="RT193" s="20"/>
      <c r="RU193" s="20"/>
      <c r="RV193" s="20"/>
      <c r="RW193" s="20"/>
      <c r="RX193" s="20"/>
      <c r="RY193" s="20"/>
      <c r="RZ193" s="20"/>
      <c r="SA193" s="20"/>
      <c r="SB193" s="20"/>
      <c r="SC193" s="20"/>
      <c r="SD193" s="20"/>
      <c r="SE193" s="20"/>
      <c r="SF193" s="20"/>
      <c r="SG193" s="20"/>
      <c r="SH193" s="20"/>
      <c r="SI193" s="20"/>
      <c r="SJ193" s="20"/>
      <c r="SK193" s="20"/>
      <c r="SL193" s="20"/>
      <c r="SM193" s="20"/>
      <c r="SN193" s="20"/>
      <c r="SO193" s="20"/>
      <c r="SP193" s="20"/>
      <c r="SQ193" s="20"/>
      <c r="SR193" s="20"/>
      <c r="SS193" s="20"/>
      <c r="ST193" s="20"/>
      <c r="SU193" s="20"/>
      <c r="SV193" s="20"/>
      <c r="SW193" s="20"/>
      <c r="SX193" s="20"/>
      <c r="SY193" s="20"/>
      <c r="SZ193" s="20"/>
      <c r="TA193" s="20"/>
      <c r="TB193" s="20"/>
      <c r="TC193" s="20"/>
      <c r="TD193" s="20"/>
      <c r="TE193" s="20"/>
      <c r="TF193" s="20"/>
      <c r="TG193" s="20"/>
      <c r="TH193" s="20"/>
      <c r="TI193" s="20"/>
      <c r="TJ193" s="20"/>
    </row>
    <row r="194" spans="1:530" s="17" customFormat="1" ht="23.25" customHeight="1" x14ac:dyDescent="0.25">
      <c r="A194" s="36" t="s">
        <v>280</v>
      </c>
      <c r="B194" s="37" t="str">
        <f>'дод 3'!A122</f>
        <v>6015</v>
      </c>
      <c r="C194" s="37" t="str">
        <f>'дод 3'!B122</f>
        <v>0620</v>
      </c>
      <c r="D194" s="18" t="str">
        <f>'дод 3'!C122</f>
        <v>Забезпечення надійної та безперебійної експлуатації ліфтів</v>
      </c>
      <c r="E194" s="54">
        <v>133887</v>
      </c>
      <c r="F194" s="54"/>
      <c r="G194" s="54"/>
      <c r="H194" s="54">
        <v>18319.14</v>
      </c>
      <c r="I194" s="54"/>
      <c r="J194" s="54"/>
      <c r="K194" s="157">
        <f t="shared" si="81"/>
        <v>13.682538259875866</v>
      </c>
      <c r="L194" s="54">
        <v>15188290.529999999</v>
      </c>
      <c r="M194" s="54">
        <v>15138290.529999999</v>
      </c>
      <c r="N194" s="54"/>
      <c r="O194" s="54"/>
      <c r="P194" s="54"/>
      <c r="Q194" s="54">
        <v>15188290.529999999</v>
      </c>
      <c r="R194" s="150">
        <v>7002355.8899999997</v>
      </c>
      <c r="S194" s="150">
        <v>7002355.8899999997</v>
      </c>
      <c r="T194" s="150"/>
      <c r="U194" s="150"/>
      <c r="V194" s="150"/>
      <c r="W194" s="150">
        <v>7002355.8899999997</v>
      </c>
      <c r="X194" s="155">
        <f t="shared" si="83"/>
        <v>46.103647254896167</v>
      </c>
      <c r="Y194" s="150">
        <f t="shared" si="82"/>
        <v>7020675.0299999993</v>
      </c>
      <c r="Z194" s="173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  <c r="IW194" s="20"/>
      <c r="IX194" s="20"/>
      <c r="IY194" s="20"/>
      <c r="IZ194" s="20"/>
      <c r="JA194" s="20"/>
      <c r="JB194" s="20"/>
      <c r="JC194" s="20"/>
      <c r="JD194" s="20"/>
      <c r="JE194" s="20"/>
      <c r="JF194" s="20"/>
      <c r="JG194" s="20"/>
      <c r="JH194" s="20"/>
      <c r="JI194" s="20"/>
      <c r="JJ194" s="20"/>
      <c r="JK194" s="20"/>
      <c r="JL194" s="20"/>
      <c r="JM194" s="20"/>
      <c r="JN194" s="20"/>
      <c r="JO194" s="20"/>
      <c r="JP194" s="20"/>
      <c r="JQ194" s="20"/>
      <c r="JR194" s="20"/>
      <c r="JS194" s="20"/>
      <c r="JT194" s="20"/>
      <c r="JU194" s="20"/>
      <c r="JV194" s="20"/>
      <c r="JW194" s="20"/>
      <c r="JX194" s="20"/>
      <c r="JY194" s="20"/>
      <c r="JZ194" s="20"/>
      <c r="KA194" s="20"/>
      <c r="KB194" s="20"/>
      <c r="KC194" s="20"/>
      <c r="KD194" s="20"/>
      <c r="KE194" s="20"/>
      <c r="KF194" s="20"/>
      <c r="KG194" s="20"/>
      <c r="KH194" s="20"/>
      <c r="KI194" s="20"/>
      <c r="KJ194" s="20"/>
      <c r="KK194" s="20"/>
      <c r="KL194" s="20"/>
      <c r="KM194" s="20"/>
      <c r="KN194" s="20"/>
      <c r="KO194" s="20"/>
      <c r="KP194" s="20"/>
      <c r="KQ194" s="20"/>
      <c r="KR194" s="20"/>
      <c r="KS194" s="20"/>
      <c r="KT194" s="20"/>
      <c r="KU194" s="20"/>
      <c r="KV194" s="20"/>
      <c r="KW194" s="20"/>
      <c r="KX194" s="20"/>
      <c r="KY194" s="20"/>
      <c r="KZ194" s="20"/>
      <c r="LA194" s="20"/>
      <c r="LB194" s="20"/>
      <c r="LC194" s="20"/>
      <c r="LD194" s="20"/>
      <c r="LE194" s="20"/>
      <c r="LF194" s="20"/>
      <c r="LG194" s="20"/>
      <c r="LH194" s="20"/>
      <c r="LI194" s="20"/>
      <c r="LJ194" s="20"/>
      <c r="LK194" s="20"/>
      <c r="LL194" s="20"/>
      <c r="LM194" s="20"/>
      <c r="LN194" s="20"/>
      <c r="LO194" s="20"/>
      <c r="LP194" s="20"/>
      <c r="LQ194" s="20"/>
      <c r="LR194" s="20"/>
      <c r="LS194" s="20"/>
      <c r="LT194" s="20"/>
      <c r="LU194" s="20"/>
      <c r="LV194" s="20"/>
      <c r="LW194" s="20"/>
      <c r="LX194" s="20"/>
      <c r="LY194" s="20"/>
      <c r="LZ194" s="20"/>
      <c r="MA194" s="20"/>
      <c r="MB194" s="20"/>
      <c r="MC194" s="20"/>
      <c r="MD194" s="20"/>
      <c r="ME194" s="20"/>
      <c r="MF194" s="20"/>
      <c r="MG194" s="20"/>
      <c r="MH194" s="20"/>
      <c r="MI194" s="20"/>
      <c r="MJ194" s="20"/>
      <c r="MK194" s="20"/>
      <c r="ML194" s="20"/>
      <c r="MM194" s="20"/>
      <c r="MN194" s="20"/>
      <c r="MO194" s="20"/>
      <c r="MP194" s="20"/>
      <c r="MQ194" s="20"/>
      <c r="MR194" s="20"/>
      <c r="MS194" s="20"/>
      <c r="MT194" s="20"/>
      <c r="MU194" s="20"/>
      <c r="MV194" s="20"/>
      <c r="MW194" s="20"/>
      <c r="MX194" s="20"/>
      <c r="MY194" s="20"/>
      <c r="MZ194" s="20"/>
      <c r="NA194" s="20"/>
      <c r="NB194" s="20"/>
      <c r="NC194" s="20"/>
      <c r="ND194" s="20"/>
      <c r="NE194" s="20"/>
      <c r="NF194" s="20"/>
      <c r="NG194" s="20"/>
      <c r="NH194" s="20"/>
      <c r="NI194" s="20"/>
      <c r="NJ194" s="20"/>
      <c r="NK194" s="20"/>
      <c r="NL194" s="20"/>
      <c r="NM194" s="20"/>
      <c r="NN194" s="20"/>
      <c r="NO194" s="20"/>
      <c r="NP194" s="20"/>
      <c r="NQ194" s="20"/>
      <c r="NR194" s="20"/>
      <c r="NS194" s="20"/>
      <c r="NT194" s="20"/>
      <c r="NU194" s="20"/>
      <c r="NV194" s="20"/>
      <c r="NW194" s="20"/>
      <c r="NX194" s="20"/>
      <c r="NY194" s="20"/>
      <c r="NZ194" s="20"/>
      <c r="OA194" s="20"/>
      <c r="OB194" s="20"/>
      <c r="OC194" s="20"/>
      <c r="OD194" s="20"/>
      <c r="OE194" s="20"/>
      <c r="OF194" s="20"/>
      <c r="OG194" s="20"/>
      <c r="OH194" s="20"/>
      <c r="OI194" s="20"/>
      <c r="OJ194" s="20"/>
      <c r="OK194" s="20"/>
      <c r="OL194" s="20"/>
      <c r="OM194" s="20"/>
      <c r="ON194" s="20"/>
      <c r="OO194" s="20"/>
      <c r="OP194" s="20"/>
      <c r="OQ194" s="20"/>
      <c r="OR194" s="20"/>
      <c r="OS194" s="20"/>
      <c r="OT194" s="20"/>
      <c r="OU194" s="20"/>
      <c r="OV194" s="20"/>
      <c r="OW194" s="20"/>
      <c r="OX194" s="20"/>
      <c r="OY194" s="20"/>
      <c r="OZ194" s="20"/>
      <c r="PA194" s="20"/>
      <c r="PB194" s="20"/>
      <c r="PC194" s="20"/>
      <c r="PD194" s="20"/>
      <c r="PE194" s="20"/>
      <c r="PF194" s="20"/>
      <c r="PG194" s="20"/>
      <c r="PH194" s="20"/>
      <c r="PI194" s="20"/>
      <c r="PJ194" s="20"/>
      <c r="PK194" s="20"/>
      <c r="PL194" s="20"/>
      <c r="PM194" s="20"/>
      <c r="PN194" s="20"/>
      <c r="PO194" s="20"/>
      <c r="PP194" s="20"/>
      <c r="PQ194" s="20"/>
      <c r="PR194" s="20"/>
      <c r="PS194" s="20"/>
      <c r="PT194" s="20"/>
      <c r="PU194" s="20"/>
      <c r="PV194" s="20"/>
      <c r="PW194" s="20"/>
      <c r="PX194" s="20"/>
      <c r="PY194" s="20"/>
      <c r="PZ194" s="20"/>
      <c r="QA194" s="20"/>
      <c r="QB194" s="20"/>
      <c r="QC194" s="20"/>
      <c r="QD194" s="20"/>
      <c r="QE194" s="20"/>
      <c r="QF194" s="20"/>
      <c r="QG194" s="20"/>
      <c r="QH194" s="20"/>
      <c r="QI194" s="20"/>
      <c r="QJ194" s="20"/>
      <c r="QK194" s="20"/>
      <c r="QL194" s="20"/>
      <c r="QM194" s="20"/>
      <c r="QN194" s="20"/>
      <c r="QO194" s="20"/>
      <c r="QP194" s="20"/>
      <c r="QQ194" s="20"/>
      <c r="QR194" s="20"/>
      <c r="QS194" s="20"/>
      <c r="QT194" s="20"/>
      <c r="QU194" s="20"/>
      <c r="QV194" s="20"/>
      <c r="QW194" s="20"/>
      <c r="QX194" s="20"/>
      <c r="QY194" s="20"/>
      <c r="QZ194" s="20"/>
      <c r="RA194" s="20"/>
      <c r="RB194" s="20"/>
      <c r="RC194" s="20"/>
      <c r="RD194" s="20"/>
      <c r="RE194" s="20"/>
      <c r="RF194" s="20"/>
      <c r="RG194" s="20"/>
      <c r="RH194" s="20"/>
      <c r="RI194" s="20"/>
      <c r="RJ194" s="20"/>
      <c r="RK194" s="20"/>
      <c r="RL194" s="20"/>
      <c r="RM194" s="20"/>
      <c r="RN194" s="20"/>
      <c r="RO194" s="20"/>
      <c r="RP194" s="20"/>
      <c r="RQ194" s="20"/>
      <c r="RR194" s="20"/>
      <c r="RS194" s="20"/>
      <c r="RT194" s="20"/>
      <c r="RU194" s="20"/>
      <c r="RV194" s="20"/>
      <c r="RW194" s="20"/>
      <c r="RX194" s="20"/>
      <c r="RY194" s="20"/>
      <c r="RZ194" s="20"/>
      <c r="SA194" s="20"/>
      <c r="SB194" s="20"/>
      <c r="SC194" s="20"/>
      <c r="SD194" s="20"/>
      <c r="SE194" s="20"/>
      <c r="SF194" s="20"/>
      <c r="SG194" s="20"/>
      <c r="SH194" s="20"/>
      <c r="SI194" s="20"/>
      <c r="SJ194" s="20"/>
      <c r="SK194" s="20"/>
      <c r="SL194" s="20"/>
      <c r="SM194" s="20"/>
      <c r="SN194" s="20"/>
      <c r="SO194" s="20"/>
      <c r="SP194" s="20"/>
      <c r="SQ194" s="20"/>
      <c r="SR194" s="20"/>
      <c r="SS194" s="20"/>
      <c r="ST194" s="20"/>
      <c r="SU194" s="20"/>
      <c r="SV194" s="20"/>
      <c r="SW194" s="20"/>
      <c r="SX194" s="20"/>
      <c r="SY194" s="20"/>
      <c r="SZ194" s="20"/>
      <c r="TA194" s="20"/>
      <c r="TB194" s="20"/>
      <c r="TC194" s="20"/>
      <c r="TD194" s="20"/>
      <c r="TE194" s="20"/>
      <c r="TF194" s="20"/>
      <c r="TG194" s="20"/>
      <c r="TH194" s="20"/>
      <c r="TI194" s="20"/>
      <c r="TJ194" s="20"/>
    </row>
    <row r="195" spans="1:530" s="17" customFormat="1" ht="32.25" customHeight="1" x14ac:dyDescent="0.25">
      <c r="A195" s="36" t="s">
        <v>283</v>
      </c>
      <c r="B195" s="37" t="str">
        <f>'дод 3'!A123</f>
        <v>6017</v>
      </c>
      <c r="C195" s="37" t="str">
        <f>'дод 3'!B123</f>
        <v>0620</v>
      </c>
      <c r="D195" s="18" t="str">
        <f>'дод 3'!C123</f>
        <v>Інша діяльність, пов’язана з експлуатацією об’єктів житлово-комунального господарства</v>
      </c>
      <c r="E195" s="54">
        <v>100000</v>
      </c>
      <c r="F195" s="54"/>
      <c r="G195" s="54"/>
      <c r="H195" s="54"/>
      <c r="I195" s="54"/>
      <c r="J195" s="54"/>
      <c r="K195" s="157">
        <f t="shared" si="81"/>
        <v>0</v>
      </c>
      <c r="L195" s="54">
        <v>0</v>
      </c>
      <c r="M195" s="54"/>
      <c r="N195" s="54"/>
      <c r="O195" s="54"/>
      <c r="P195" s="54"/>
      <c r="Q195" s="54"/>
      <c r="R195" s="150"/>
      <c r="S195" s="150"/>
      <c r="T195" s="150"/>
      <c r="U195" s="150"/>
      <c r="V195" s="150"/>
      <c r="W195" s="150"/>
      <c r="X195" s="155"/>
      <c r="Y195" s="150">
        <f t="shared" si="82"/>
        <v>0</v>
      </c>
      <c r="Z195" s="173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20"/>
      <c r="LD195" s="20"/>
      <c r="LE195" s="20"/>
      <c r="LF195" s="20"/>
      <c r="LG195" s="20"/>
      <c r="LH195" s="20"/>
      <c r="LI195" s="20"/>
      <c r="LJ195" s="20"/>
      <c r="LK195" s="20"/>
      <c r="LL195" s="20"/>
      <c r="LM195" s="20"/>
      <c r="LN195" s="20"/>
      <c r="LO195" s="20"/>
      <c r="LP195" s="20"/>
      <c r="LQ195" s="20"/>
      <c r="LR195" s="20"/>
      <c r="LS195" s="20"/>
      <c r="LT195" s="20"/>
      <c r="LU195" s="20"/>
      <c r="LV195" s="20"/>
      <c r="LW195" s="20"/>
      <c r="LX195" s="20"/>
      <c r="LY195" s="20"/>
      <c r="LZ195" s="20"/>
      <c r="MA195" s="20"/>
      <c r="MB195" s="20"/>
      <c r="MC195" s="20"/>
      <c r="MD195" s="20"/>
      <c r="ME195" s="20"/>
      <c r="MF195" s="20"/>
      <c r="MG195" s="20"/>
      <c r="MH195" s="20"/>
      <c r="MI195" s="20"/>
      <c r="MJ195" s="20"/>
      <c r="MK195" s="20"/>
      <c r="ML195" s="20"/>
      <c r="MM195" s="20"/>
      <c r="MN195" s="20"/>
      <c r="MO195" s="20"/>
      <c r="MP195" s="20"/>
      <c r="MQ195" s="20"/>
      <c r="MR195" s="20"/>
      <c r="MS195" s="20"/>
      <c r="MT195" s="20"/>
      <c r="MU195" s="20"/>
      <c r="MV195" s="20"/>
      <c r="MW195" s="20"/>
      <c r="MX195" s="20"/>
      <c r="MY195" s="20"/>
      <c r="MZ195" s="20"/>
      <c r="NA195" s="20"/>
      <c r="NB195" s="20"/>
      <c r="NC195" s="20"/>
      <c r="ND195" s="20"/>
      <c r="NE195" s="20"/>
      <c r="NF195" s="20"/>
      <c r="NG195" s="20"/>
      <c r="NH195" s="20"/>
      <c r="NI195" s="20"/>
      <c r="NJ195" s="20"/>
      <c r="NK195" s="20"/>
      <c r="NL195" s="20"/>
      <c r="NM195" s="20"/>
      <c r="NN195" s="20"/>
      <c r="NO195" s="20"/>
      <c r="NP195" s="20"/>
      <c r="NQ195" s="20"/>
      <c r="NR195" s="20"/>
      <c r="NS195" s="20"/>
      <c r="NT195" s="20"/>
      <c r="NU195" s="20"/>
      <c r="NV195" s="20"/>
      <c r="NW195" s="20"/>
      <c r="NX195" s="20"/>
      <c r="NY195" s="20"/>
      <c r="NZ195" s="20"/>
      <c r="OA195" s="20"/>
      <c r="OB195" s="20"/>
      <c r="OC195" s="20"/>
      <c r="OD195" s="20"/>
      <c r="OE195" s="20"/>
      <c r="OF195" s="20"/>
      <c r="OG195" s="20"/>
      <c r="OH195" s="20"/>
      <c r="OI195" s="20"/>
      <c r="OJ195" s="20"/>
      <c r="OK195" s="20"/>
      <c r="OL195" s="20"/>
      <c r="OM195" s="20"/>
      <c r="ON195" s="20"/>
      <c r="OO195" s="20"/>
      <c r="OP195" s="20"/>
      <c r="OQ195" s="20"/>
      <c r="OR195" s="20"/>
      <c r="OS195" s="20"/>
      <c r="OT195" s="20"/>
      <c r="OU195" s="20"/>
      <c r="OV195" s="20"/>
      <c r="OW195" s="20"/>
      <c r="OX195" s="20"/>
      <c r="OY195" s="20"/>
      <c r="OZ195" s="20"/>
      <c r="PA195" s="20"/>
      <c r="PB195" s="20"/>
      <c r="PC195" s="20"/>
      <c r="PD195" s="20"/>
      <c r="PE195" s="20"/>
      <c r="PF195" s="20"/>
      <c r="PG195" s="20"/>
      <c r="PH195" s="20"/>
      <c r="PI195" s="20"/>
      <c r="PJ195" s="20"/>
      <c r="PK195" s="20"/>
      <c r="PL195" s="20"/>
      <c r="PM195" s="20"/>
      <c r="PN195" s="20"/>
      <c r="PO195" s="20"/>
      <c r="PP195" s="20"/>
      <c r="PQ195" s="20"/>
      <c r="PR195" s="20"/>
      <c r="PS195" s="20"/>
      <c r="PT195" s="20"/>
      <c r="PU195" s="20"/>
      <c r="PV195" s="20"/>
      <c r="PW195" s="20"/>
      <c r="PX195" s="20"/>
      <c r="PY195" s="20"/>
      <c r="PZ195" s="20"/>
      <c r="QA195" s="20"/>
      <c r="QB195" s="20"/>
      <c r="QC195" s="20"/>
      <c r="QD195" s="20"/>
      <c r="QE195" s="20"/>
      <c r="QF195" s="20"/>
      <c r="QG195" s="20"/>
      <c r="QH195" s="20"/>
      <c r="QI195" s="20"/>
      <c r="QJ195" s="20"/>
      <c r="QK195" s="20"/>
      <c r="QL195" s="20"/>
      <c r="QM195" s="20"/>
      <c r="QN195" s="20"/>
      <c r="QO195" s="20"/>
      <c r="QP195" s="20"/>
      <c r="QQ195" s="20"/>
      <c r="QR195" s="20"/>
      <c r="QS195" s="20"/>
      <c r="QT195" s="20"/>
      <c r="QU195" s="20"/>
      <c r="QV195" s="20"/>
      <c r="QW195" s="20"/>
      <c r="QX195" s="20"/>
      <c r="QY195" s="20"/>
      <c r="QZ195" s="20"/>
      <c r="RA195" s="20"/>
      <c r="RB195" s="20"/>
      <c r="RC195" s="20"/>
      <c r="RD195" s="20"/>
      <c r="RE195" s="20"/>
      <c r="RF195" s="20"/>
      <c r="RG195" s="20"/>
      <c r="RH195" s="20"/>
      <c r="RI195" s="20"/>
      <c r="RJ195" s="20"/>
      <c r="RK195" s="20"/>
      <c r="RL195" s="20"/>
      <c r="RM195" s="20"/>
      <c r="RN195" s="20"/>
      <c r="RO195" s="20"/>
      <c r="RP195" s="20"/>
      <c r="RQ195" s="20"/>
      <c r="RR195" s="20"/>
      <c r="RS195" s="20"/>
      <c r="RT195" s="20"/>
      <c r="RU195" s="20"/>
      <c r="RV195" s="20"/>
      <c r="RW195" s="20"/>
      <c r="RX195" s="20"/>
      <c r="RY195" s="20"/>
      <c r="RZ195" s="20"/>
      <c r="SA195" s="20"/>
      <c r="SB195" s="20"/>
      <c r="SC195" s="20"/>
      <c r="SD195" s="20"/>
      <c r="SE195" s="20"/>
      <c r="SF195" s="20"/>
      <c r="SG195" s="20"/>
      <c r="SH195" s="20"/>
      <c r="SI195" s="20"/>
      <c r="SJ195" s="20"/>
      <c r="SK195" s="20"/>
      <c r="SL195" s="20"/>
      <c r="SM195" s="20"/>
      <c r="SN195" s="20"/>
      <c r="SO195" s="20"/>
      <c r="SP195" s="20"/>
      <c r="SQ195" s="20"/>
      <c r="SR195" s="20"/>
      <c r="SS195" s="20"/>
      <c r="ST195" s="20"/>
      <c r="SU195" s="20"/>
      <c r="SV195" s="20"/>
      <c r="SW195" s="20"/>
      <c r="SX195" s="20"/>
      <c r="SY195" s="20"/>
      <c r="SZ195" s="20"/>
      <c r="TA195" s="20"/>
      <c r="TB195" s="20"/>
      <c r="TC195" s="20"/>
      <c r="TD195" s="20"/>
      <c r="TE195" s="20"/>
      <c r="TF195" s="20"/>
      <c r="TG195" s="20"/>
      <c r="TH195" s="20"/>
      <c r="TI195" s="20"/>
      <c r="TJ195" s="20"/>
    </row>
    <row r="196" spans="1:530" s="17" customFormat="1" ht="45" x14ac:dyDescent="0.25">
      <c r="A196" s="36" t="s">
        <v>216</v>
      </c>
      <c r="B196" s="37" t="str">
        <f>'дод 3'!A124</f>
        <v>6020</v>
      </c>
      <c r="C196" s="37" t="str">
        <f>'дод 3'!B124</f>
        <v>0620</v>
      </c>
      <c r="D196" s="18" t="str">
        <f>'дод 3'!C124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6" s="54">
        <v>2605232</v>
      </c>
      <c r="F196" s="54"/>
      <c r="G196" s="54"/>
      <c r="H196" s="54">
        <v>220236.57</v>
      </c>
      <c r="I196" s="54"/>
      <c r="J196" s="54"/>
      <c r="K196" s="157">
        <f t="shared" si="81"/>
        <v>8.4536260110423953</v>
      </c>
      <c r="L196" s="54">
        <v>2000000</v>
      </c>
      <c r="M196" s="54">
        <v>2000000</v>
      </c>
      <c r="N196" s="54"/>
      <c r="O196" s="54"/>
      <c r="P196" s="54"/>
      <c r="Q196" s="54">
        <v>2000000</v>
      </c>
      <c r="R196" s="150">
        <v>1053147.07</v>
      </c>
      <c r="S196" s="150">
        <v>1053147.07</v>
      </c>
      <c r="T196" s="150"/>
      <c r="U196" s="150"/>
      <c r="V196" s="150"/>
      <c r="W196" s="150">
        <v>1053147.07</v>
      </c>
      <c r="X196" s="155">
        <f t="shared" si="83"/>
        <v>52.657353500000006</v>
      </c>
      <c r="Y196" s="150">
        <f t="shared" si="82"/>
        <v>1273383.6400000001</v>
      </c>
      <c r="Z196" s="173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  <c r="IW196" s="20"/>
      <c r="IX196" s="20"/>
      <c r="IY196" s="20"/>
      <c r="IZ196" s="20"/>
      <c r="JA196" s="20"/>
      <c r="JB196" s="20"/>
      <c r="JC196" s="20"/>
      <c r="JD196" s="20"/>
      <c r="JE196" s="20"/>
      <c r="JF196" s="20"/>
      <c r="JG196" s="20"/>
      <c r="JH196" s="20"/>
      <c r="JI196" s="20"/>
      <c r="JJ196" s="20"/>
      <c r="JK196" s="20"/>
      <c r="JL196" s="20"/>
      <c r="JM196" s="20"/>
      <c r="JN196" s="20"/>
      <c r="JO196" s="20"/>
      <c r="JP196" s="20"/>
      <c r="JQ196" s="20"/>
      <c r="JR196" s="20"/>
      <c r="JS196" s="20"/>
      <c r="JT196" s="20"/>
      <c r="JU196" s="20"/>
      <c r="JV196" s="20"/>
      <c r="JW196" s="20"/>
      <c r="JX196" s="20"/>
      <c r="JY196" s="20"/>
      <c r="JZ196" s="20"/>
      <c r="KA196" s="20"/>
      <c r="KB196" s="20"/>
      <c r="KC196" s="20"/>
      <c r="KD196" s="20"/>
      <c r="KE196" s="20"/>
      <c r="KF196" s="20"/>
      <c r="KG196" s="20"/>
      <c r="KH196" s="20"/>
      <c r="KI196" s="20"/>
      <c r="KJ196" s="20"/>
      <c r="KK196" s="20"/>
      <c r="KL196" s="20"/>
      <c r="KM196" s="20"/>
      <c r="KN196" s="20"/>
      <c r="KO196" s="20"/>
      <c r="KP196" s="20"/>
      <c r="KQ196" s="20"/>
      <c r="KR196" s="20"/>
      <c r="KS196" s="20"/>
      <c r="KT196" s="20"/>
      <c r="KU196" s="20"/>
      <c r="KV196" s="20"/>
      <c r="KW196" s="20"/>
      <c r="KX196" s="20"/>
      <c r="KY196" s="20"/>
      <c r="KZ196" s="20"/>
      <c r="LA196" s="20"/>
      <c r="LB196" s="20"/>
      <c r="LC196" s="20"/>
      <c r="LD196" s="20"/>
      <c r="LE196" s="20"/>
      <c r="LF196" s="20"/>
      <c r="LG196" s="20"/>
      <c r="LH196" s="20"/>
      <c r="LI196" s="20"/>
      <c r="LJ196" s="20"/>
      <c r="LK196" s="20"/>
      <c r="LL196" s="20"/>
      <c r="LM196" s="20"/>
      <c r="LN196" s="20"/>
      <c r="LO196" s="20"/>
      <c r="LP196" s="20"/>
      <c r="LQ196" s="20"/>
      <c r="LR196" s="20"/>
      <c r="LS196" s="20"/>
      <c r="LT196" s="20"/>
      <c r="LU196" s="20"/>
      <c r="LV196" s="20"/>
      <c r="LW196" s="20"/>
      <c r="LX196" s="20"/>
      <c r="LY196" s="20"/>
      <c r="LZ196" s="20"/>
      <c r="MA196" s="20"/>
      <c r="MB196" s="20"/>
      <c r="MC196" s="20"/>
      <c r="MD196" s="20"/>
      <c r="ME196" s="20"/>
      <c r="MF196" s="20"/>
      <c r="MG196" s="20"/>
      <c r="MH196" s="20"/>
      <c r="MI196" s="20"/>
      <c r="MJ196" s="20"/>
      <c r="MK196" s="20"/>
      <c r="ML196" s="20"/>
      <c r="MM196" s="20"/>
      <c r="MN196" s="20"/>
      <c r="MO196" s="20"/>
      <c r="MP196" s="20"/>
      <c r="MQ196" s="20"/>
      <c r="MR196" s="20"/>
      <c r="MS196" s="20"/>
      <c r="MT196" s="20"/>
      <c r="MU196" s="20"/>
      <c r="MV196" s="20"/>
      <c r="MW196" s="20"/>
      <c r="MX196" s="20"/>
      <c r="MY196" s="20"/>
      <c r="MZ196" s="20"/>
      <c r="NA196" s="20"/>
      <c r="NB196" s="20"/>
      <c r="NC196" s="20"/>
      <c r="ND196" s="20"/>
      <c r="NE196" s="20"/>
      <c r="NF196" s="20"/>
      <c r="NG196" s="20"/>
      <c r="NH196" s="20"/>
      <c r="NI196" s="20"/>
      <c r="NJ196" s="20"/>
      <c r="NK196" s="20"/>
      <c r="NL196" s="20"/>
      <c r="NM196" s="20"/>
      <c r="NN196" s="20"/>
      <c r="NO196" s="20"/>
      <c r="NP196" s="20"/>
      <c r="NQ196" s="20"/>
      <c r="NR196" s="20"/>
      <c r="NS196" s="20"/>
      <c r="NT196" s="20"/>
      <c r="NU196" s="20"/>
      <c r="NV196" s="20"/>
      <c r="NW196" s="20"/>
      <c r="NX196" s="20"/>
      <c r="NY196" s="20"/>
      <c r="NZ196" s="20"/>
      <c r="OA196" s="20"/>
      <c r="OB196" s="20"/>
      <c r="OC196" s="20"/>
      <c r="OD196" s="20"/>
      <c r="OE196" s="20"/>
      <c r="OF196" s="20"/>
      <c r="OG196" s="20"/>
      <c r="OH196" s="20"/>
      <c r="OI196" s="20"/>
      <c r="OJ196" s="20"/>
      <c r="OK196" s="20"/>
      <c r="OL196" s="20"/>
      <c r="OM196" s="20"/>
      <c r="ON196" s="20"/>
      <c r="OO196" s="20"/>
      <c r="OP196" s="20"/>
      <c r="OQ196" s="20"/>
      <c r="OR196" s="20"/>
      <c r="OS196" s="20"/>
      <c r="OT196" s="20"/>
      <c r="OU196" s="20"/>
      <c r="OV196" s="20"/>
      <c r="OW196" s="20"/>
      <c r="OX196" s="20"/>
      <c r="OY196" s="20"/>
      <c r="OZ196" s="20"/>
      <c r="PA196" s="20"/>
      <c r="PB196" s="20"/>
      <c r="PC196" s="20"/>
      <c r="PD196" s="20"/>
      <c r="PE196" s="20"/>
      <c r="PF196" s="20"/>
      <c r="PG196" s="20"/>
      <c r="PH196" s="20"/>
      <c r="PI196" s="20"/>
      <c r="PJ196" s="20"/>
      <c r="PK196" s="20"/>
      <c r="PL196" s="20"/>
      <c r="PM196" s="20"/>
      <c r="PN196" s="20"/>
      <c r="PO196" s="20"/>
      <c r="PP196" s="20"/>
      <c r="PQ196" s="20"/>
      <c r="PR196" s="20"/>
      <c r="PS196" s="20"/>
      <c r="PT196" s="20"/>
      <c r="PU196" s="20"/>
      <c r="PV196" s="20"/>
      <c r="PW196" s="20"/>
      <c r="PX196" s="20"/>
      <c r="PY196" s="20"/>
      <c r="PZ196" s="20"/>
      <c r="QA196" s="20"/>
      <c r="QB196" s="20"/>
      <c r="QC196" s="20"/>
      <c r="QD196" s="20"/>
      <c r="QE196" s="20"/>
      <c r="QF196" s="20"/>
      <c r="QG196" s="20"/>
      <c r="QH196" s="20"/>
      <c r="QI196" s="20"/>
      <c r="QJ196" s="20"/>
      <c r="QK196" s="20"/>
      <c r="QL196" s="20"/>
      <c r="QM196" s="20"/>
      <c r="QN196" s="20"/>
      <c r="QO196" s="20"/>
      <c r="QP196" s="20"/>
      <c r="QQ196" s="20"/>
      <c r="QR196" s="20"/>
      <c r="QS196" s="20"/>
      <c r="QT196" s="20"/>
      <c r="QU196" s="20"/>
      <c r="QV196" s="20"/>
      <c r="QW196" s="20"/>
      <c r="QX196" s="20"/>
      <c r="QY196" s="20"/>
      <c r="QZ196" s="20"/>
      <c r="RA196" s="20"/>
      <c r="RB196" s="20"/>
      <c r="RC196" s="20"/>
      <c r="RD196" s="20"/>
      <c r="RE196" s="20"/>
      <c r="RF196" s="20"/>
      <c r="RG196" s="20"/>
      <c r="RH196" s="20"/>
      <c r="RI196" s="20"/>
      <c r="RJ196" s="20"/>
      <c r="RK196" s="20"/>
      <c r="RL196" s="20"/>
      <c r="RM196" s="20"/>
      <c r="RN196" s="20"/>
      <c r="RO196" s="20"/>
      <c r="RP196" s="20"/>
      <c r="RQ196" s="20"/>
      <c r="RR196" s="20"/>
      <c r="RS196" s="20"/>
      <c r="RT196" s="20"/>
      <c r="RU196" s="20"/>
      <c r="RV196" s="20"/>
      <c r="RW196" s="20"/>
      <c r="RX196" s="20"/>
      <c r="RY196" s="20"/>
      <c r="RZ196" s="20"/>
      <c r="SA196" s="20"/>
      <c r="SB196" s="20"/>
      <c r="SC196" s="20"/>
      <c r="SD196" s="20"/>
      <c r="SE196" s="20"/>
      <c r="SF196" s="20"/>
      <c r="SG196" s="20"/>
      <c r="SH196" s="20"/>
      <c r="SI196" s="20"/>
      <c r="SJ196" s="20"/>
      <c r="SK196" s="20"/>
      <c r="SL196" s="20"/>
      <c r="SM196" s="20"/>
      <c r="SN196" s="20"/>
      <c r="SO196" s="20"/>
      <c r="SP196" s="20"/>
      <c r="SQ196" s="20"/>
      <c r="SR196" s="20"/>
      <c r="SS196" s="20"/>
      <c r="ST196" s="20"/>
      <c r="SU196" s="20"/>
      <c r="SV196" s="20"/>
      <c r="SW196" s="20"/>
      <c r="SX196" s="20"/>
      <c r="SY196" s="20"/>
      <c r="SZ196" s="20"/>
      <c r="TA196" s="20"/>
      <c r="TB196" s="20"/>
      <c r="TC196" s="20"/>
      <c r="TD196" s="20"/>
      <c r="TE196" s="20"/>
      <c r="TF196" s="20"/>
      <c r="TG196" s="20"/>
      <c r="TH196" s="20"/>
      <c r="TI196" s="20"/>
      <c r="TJ196" s="20"/>
    </row>
    <row r="197" spans="1:530" s="17" customFormat="1" ht="21.75" customHeight="1" x14ac:dyDescent="0.25">
      <c r="A197" s="36" t="s">
        <v>217</v>
      </c>
      <c r="B197" s="37" t="str">
        <f>'дод 3'!A125</f>
        <v>6030</v>
      </c>
      <c r="C197" s="37" t="str">
        <f>'дод 3'!B125</f>
        <v>0620</v>
      </c>
      <c r="D197" s="18" t="str">
        <f>'дод 3'!C125</f>
        <v>Організація благоустрою населених пунктів</v>
      </c>
      <c r="E197" s="54">
        <v>204021950.50999999</v>
      </c>
      <c r="F197" s="54"/>
      <c r="G197" s="54">
        <v>28328206</v>
      </c>
      <c r="H197" s="54">
        <v>136173876.97</v>
      </c>
      <c r="I197" s="54"/>
      <c r="J197" s="54">
        <v>18558530.989999998</v>
      </c>
      <c r="K197" s="157">
        <f t="shared" si="81"/>
        <v>66.744718707767447</v>
      </c>
      <c r="L197" s="54">
        <v>60633385.149999999</v>
      </c>
      <c r="M197" s="54">
        <v>60633385.149999999</v>
      </c>
      <c r="N197" s="54"/>
      <c r="O197" s="54"/>
      <c r="P197" s="54"/>
      <c r="Q197" s="54">
        <v>60633385.149999999</v>
      </c>
      <c r="R197" s="150">
        <v>27050561.5</v>
      </c>
      <c r="S197" s="150">
        <v>27050561.5</v>
      </c>
      <c r="T197" s="150"/>
      <c r="U197" s="150"/>
      <c r="V197" s="150"/>
      <c r="W197" s="150">
        <v>27050561.5</v>
      </c>
      <c r="X197" s="155">
        <f t="shared" si="83"/>
        <v>44.61331234117975</v>
      </c>
      <c r="Y197" s="150">
        <f t="shared" si="82"/>
        <v>163224438.47</v>
      </c>
      <c r="Z197" s="173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  <c r="IW197" s="20"/>
      <c r="IX197" s="20"/>
      <c r="IY197" s="20"/>
      <c r="IZ197" s="20"/>
      <c r="JA197" s="20"/>
      <c r="JB197" s="20"/>
      <c r="JC197" s="20"/>
      <c r="JD197" s="20"/>
      <c r="JE197" s="20"/>
      <c r="JF197" s="20"/>
      <c r="JG197" s="20"/>
      <c r="JH197" s="20"/>
      <c r="JI197" s="20"/>
      <c r="JJ197" s="20"/>
      <c r="JK197" s="20"/>
      <c r="JL197" s="20"/>
      <c r="JM197" s="20"/>
      <c r="JN197" s="20"/>
      <c r="JO197" s="20"/>
      <c r="JP197" s="20"/>
      <c r="JQ197" s="20"/>
      <c r="JR197" s="20"/>
      <c r="JS197" s="20"/>
      <c r="JT197" s="20"/>
      <c r="JU197" s="20"/>
      <c r="JV197" s="20"/>
      <c r="JW197" s="20"/>
      <c r="JX197" s="20"/>
      <c r="JY197" s="20"/>
      <c r="JZ197" s="20"/>
      <c r="KA197" s="20"/>
      <c r="KB197" s="20"/>
      <c r="KC197" s="20"/>
      <c r="KD197" s="20"/>
      <c r="KE197" s="20"/>
      <c r="KF197" s="20"/>
      <c r="KG197" s="20"/>
      <c r="KH197" s="20"/>
      <c r="KI197" s="20"/>
      <c r="KJ197" s="20"/>
      <c r="KK197" s="20"/>
      <c r="KL197" s="20"/>
      <c r="KM197" s="20"/>
      <c r="KN197" s="20"/>
      <c r="KO197" s="20"/>
      <c r="KP197" s="20"/>
      <c r="KQ197" s="20"/>
      <c r="KR197" s="20"/>
      <c r="KS197" s="20"/>
      <c r="KT197" s="20"/>
      <c r="KU197" s="20"/>
      <c r="KV197" s="20"/>
      <c r="KW197" s="20"/>
      <c r="KX197" s="20"/>
      <c r="KY197" s="20"/>
      <c r="KZ197" s="20"/>
      <c r="LA197" s="20"/>
      <c r="LB197" s="20"/>
      <c r="LC197" s="20"/>
      <c r="LD197" s="20"/>
      <c r="LE197" s="20"/>
      <c r="LF197" s="20"/>
      <c r="LG197" s="20"/>
      <c r="LH197" s="20"/>
      <c r="LI197" s="20"/>
      <c r="LJ197" s="20"/>
      <c r="LK197" s="20"/>
      <c r="LL197" s="20"/>
      <c r="LM197" s="20"/>
      <c r="LN197" s="20"/>
      <c r="LO197" s="20"/>
      <c r="LP197" s="20"/>
      <c r="LQ197" s="20"/>
      <c r="LR197" s="20"/>
      <c r="LS197" s="20"/>
      <c r="LT197" s="20"/>
      <c r="LU197" s="20"/>
      <c r="LV197" s="20"/>
      <c r="LW197" s="20"/>
      <c r="LX197" s="20"/>
      <c r="LY197" s="20"/>
      <c r="LZ197" s="20"/>
      <c r="MA197" s="20"/>
      <c r="MB197" s="20"/>
      <c r="MC197" s="20"/>
      <c r="MD197" s="20"/>
      <c r="ME197" s="20"/>
      <c r="MF197" s="20"/>
      <c r="MG197" s="20"/>
      <c r="MH197" s="20"/>
      <c r="MI197" s="20"/>
      <c r="MJ197" s="20"/>
      <c r="MK197" s="20"/>
      <c r="ML197" s="20"/>
      <c r="MM197" s="20"/>
      <c r="MN197" s="20"/>
      <c r="MO197" s="20"/>
      <c r="MP197" s="20"/>
      <c r="MQ197" s="20"/>
      <c r="MR197" s="20"/>
      <c r="MS197" s="20"/>
      <c r="MT197" s="20"/>
      <c r="MU197" s="20"/>
      <c r="MV197" s="20"/>
      <c r="MW197" s="20"/>
      <c r="MX197" s="20"/>
      <c r="MY197" s="20"/>
      <c r="MZ197" s="20"/>
      <c r="NA197" s="20"/>
      <c r="NB197" s="20"/>
      <c r="NC197" s="20"/>
      <c r="ND197" s="20"/>
      <c r="NE197" s="20"/>
      <c r="NF197" s="20"/>
      <c r="NG197" s="20"/>
      <c r="NH197" s="20"/>
      <c r="NI197" s="20"/>
      <c r="NJ197" s="20"/>
      <c r="NK197" s="20"/>
      <c r="NL197" s="20"/>
      <c r="NM197" s="20"/>
      <c r="NN197" s="20"/>
      <c r="NO197" s="20"/>
      <c r="NP197" s="20"/>
      <c r="NQ197" s="20"/>
      <c r="NR197" s="20"/>
      <c r="NS197" s="20"/>
      <c r="NT197" s="20"/>
      <c r="NU197" s="20"/>
      <c r="NV197" s="20"/>
      <c r="NW197" s="20"/>
      <c r="NX197" s="20"/>
      <c r="NY197" s="20"/>
      <c r="NZ197" s="20"/>
      <c r="OA197" s="20"/>
      <c r="OB197" s="20"/>
      <c r="OC197" s="20"/>
      <c r="OD197" s="20"/>
      <c r="OE197" s="20"/>
      <c r="OF197" s="20"/>
      <c r="OG197" s="20"/>
      <c r="OH197" s="20"/>
      <c r="OI197" s="20"/>
      <c r="OJ197" s="20"/>
      <c r="OK197" s="20"/>
      <c r="OL197" s="20"/>
      <c r="OM197" s="20"/>
      <c r="ON197" s="20"/>
      <c r="OO197" s="20"/>
      <c r="OP197" s="20"/>
      <c r="OQ197" s="20"/>
      <c r="OR197" s="20"/>
      <c r="OS197" s="20"/>
      <c r="OT197" s="20"/>
      <c r="OU197" s="20"/>
      <c r="OV197" s="20"/>
      <c r="OW197" s="20"/>
      <c r="OX197" s="20"/>
      <c r="OY197" s="20"/>
      <c r="OZ197" s="20"/>
      <c r="PA197" s="20"/>
      <c r="PB197" s="20"/>
      <c r="PC197" s="20"/>
      <c r="PD197" s="20"/>
      <c r="PE197" s="20"/>
      <c r="PF197" s="20"/>
      <c r="PG197" s="20"/>
      <c r="PH197" s="20"/>
      <c r="PI197" s="20"/>
      <c r="PJ197" s="20"/>
      <c r="PK197" s="20"/>
      <c r="PL197" s="20"/>
      <c r="PM197" s="20"/>
      <c r="PN197" s="20"/>
      <c r="PO197" s="20"/>
      <c r="PP197" s="20"/>
      <c r="PQ197" s="20"/>
      <c r="PR197" s="20"/>
      <c r="PS197" s="20"/>
      <c r="PT197" s="20"/>
      <c r="PU197" s="20"/>
      <c r="PV197" s="20"/>
      <c r="PW197" s="20"/>
      <c r="PX197" s="20"/>
      <c r="PY197" s="20"/>
      <c r="PZ197" s="20"/>
      <c r="QA197" s="20"/>
      <c r="QB197" s="20"/>
      <c r="QC197" s="20"/>
      <c r="QD197" s="20"/>
      <c r="QE197" s="20"/>
      <c r="QF197" s="20"/>
      <c r="QG197" s="20"/>
      <c r="QH197" s="20"/>
      <c r="QI197" s="20"/>
      <c r="QJ197" s="20"/>
      <c r="QK197" s="20"/>
      <c r="QL197" s="20"/>
      <c r="QM197" s="20"/>
      <c r="QN197" s="20"/>
      <c r="QO197" s="20"/>
      <c r="QP197" s="20"/>
      <c r="QQ197" s="20"/>
      <c r="QR197" s="20"/>
      <c r="QS197" s="20"/>
      <c r="QT197" s="20"/>
      <c r="QU197" s="20"/>
      <c r="QV197" s="20"/>
      <c r="QW197" s="20"/>
      <c r="QX197" s="20"/>
      <c r="QY197" s="20"/>
      <c r="QZ197" s="20"/>
      <c r="RA197" s="20"/>
      <c r="RB197" s="20"/>
      <c r="RC197" s="20"/>
      <c r="RD197" s="20"/>
      <c r="RE197" s="20"/>
      <c r="RF197" s="20"/>
      <c r="RG197" s="20"/>
      <c r="RH197" s="20"/>
      <c r="RI197" s="20"/>
      <c r="RJ197" s="20"/>
      <c r="RK197" s="20"/>
      <c r="RL197" s="20"/>
      <c r="RM197" s="20"/>
      <c r="RN197" s="20"/>
      <c r="RO197" s="20"/>
      <c r="RP197" s="20"/>
      <c r="RQ197" s="20"/>
      <c r="RR197" s="20"/>
      <c r="RS197" s="20"/>
      <c r="RT197" s="20"/>
      <c r="RU197" s="20"/>
      <c r="RV197" s="20"/>
      <c r="RW197" s="20"/>
      <c r="RX197" s="20"/>
      <c r="RY197" s="20"/>
      <c r="RZ197" s="20"/>
      <c r="SA197" s="20"/>
      <c r="SB197" s="20"/>
      <c r="SC197" s="20"/>
      <c r="SD197" s="20"/>
      <c r="SE197" s="20"/>
      <c r="SF197" s="20"/>
      <c r="SG197" s="20"/>
      <c r="SH197" s="20"/>
      <c r="SI197" s="20"/>
      <c r="SJ197" s="20"/>
      <c r="SK197" s="20"/>
      <c r="SL197" s="20"/>
      <c r="SM197" s="20"/>
      <c r="SN197" s="20"/>
      <c r="SO197" s="20"/>
      <c r="SP197" s="20"/>
      <c r="SQ197" s="20"/>
      <c r="SR197" s="20"/>
      <c r="SS197" s="20"/>
      <c r="ST197" s="20"/>
      <c r="SU197" s="20"/>
      <c r="SV197" s="20"/>
      <c r="SW197" s="20"/>
      <c r="SX197" s="20"/>
      <c r="SY197" s="20"/>
      <c r="SZ197" s="20"/>
      <c r="TA197" s="20"/>
      <c r="TB197" s="20"/>
      <c r="TC197" s="20"/>
      <c r="TD197" s="20"/>
      <c r="TE197" s="20"/>
      <c r="TF197" s="20"/>
      <c r="TG197" s="20"/>
      <c r="TH197" s="20"/>
      <c r="TI197" s="20"/>
      <c r="TJ197" s="20"/>
    </row>
    <row r="198" spans="1:530" s="17" customFormat="1" ht="31.5" customHeight="1" x14ac:dyDescent="0.25">
      <c r="A198" s="36" t="s">
        <v>273</v>
      </c>
      <c r="B198" s="37" t="str">
        <f>'дод 3'!A128</f>
        <v>6090</v>
      </c>
      <c r="C198" s="37" t="str">
        <f>'дод 3'!B128</f>
        <v>0640</v>
      </c>
      <c r="D198" s="18" t="str">
        <f>'дод 3'!C128</f>
        <v>Інша діяльність у сфері житлово-комунального господарства</v>
      </c>
      <c r="E198" s="54">
        <v>3449752.3200000008</v>
      </c>
      <c r="F198" s="54"/>
      <c r="G198" s="54">
        <v>42400</v>
      </c>
      <c r="H198" s="54">
        <v>1570326.62</v>
      </c>
      <c r="I198" s="54"/>
      <c r="J198" s="54">
        <v>11479.27</v>
      </c>
      <c r="K198" s="157">
        <f t="shared" si="81"/>
        <v>45.519981562038623</v>
      </c>
      <c r="L198" s="54">
        <v>505708.78999999911</v>
      </c>
      <c r="M198" s="54">
        <v>505708.78999999911</v>
      </c>
      <c r="N198" s="54"/>
      <c r="O198" s="54"/>
      <c r="P198" s="54"/>
      <c r="Q198" s="54">
        <v>505708.78999999911</v>
      </c>
      <c r="R198" s="150"/>
      <c r="S198" s="150"/>
      <c r="T198" s="150"/>
      <c r="U198" s="150"/>
      <c r="V198" s="150"/>
      <c r="W198" s="150"/>
      <c r="X198" s="155">
        <f t="shared" si="83"/>
        <v>0</v>
      </c>
      <c r="Y198" s="150">
        <f t="shared" si="82"/>
        <v>1570326.62</v>
      </c>
      <c r="Z198" s="173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  <c r="IW198" s="20"/>
      <c r="IX198" s="20"/>
      <c r="IY198" s="20"/>
      <c r="IZ198" s="20"/>
      <c r="JA198" s="20"/>
      <c r="JB198" s="20"/>
      <c r="JC198" s="20"/>
      <c r="JD198" s="20"/>
      <c r="JE198" s="20"/>
      <c r="JF198" s="20"/>
      <c r="JG198" s="20"/>
      <c r="JH198" s="20"/>
      <c r="JI198" s="20"/>
      <c r="JJ198" s="20"/>
      <c r="JK198" s="20"/>
      <c r="JL198" s="20"/>
      <c r="JM198" s="20"/>
      <c r="JN198" s="20"/>
      <c r="JO198" s="20"/>
      <c r="JP198" s="20"/>
      <c r="JQ198" s="20"/>
      <c r="JR198" s="20"/>
      <c r="JS198" s="20"/>
      <c r="JT198" s="20"/>
      <c r="JU198" s="20"/>
      <c r="JV198" s="20"/>
      <c r="JW198" s="20"/>
      <c r="JX198" s="20"/>
      <c r="JY198" s="20"/>
      <c r="JZ198" s="20"/>
      <c r="KA198" s="20"/>
      <c r="KB198" s="20"/>
      <c r="KC198" s="20"/>
      <c r="KD198" s="20"/>
      <c r="KE198" s="20"/>
      <c r="KF198" s="20"/>
      <c r="KG198" s="20"/>
      <c r="KH198" s="20"/>
      <c r="KI198" s="20"/>
      <c r="KJ198" s="20"/>
      <c r="KK198" s="20"/>
      <c r="KL198" s="20"/>
      <c r="KM198" s="20"/>
      <c r="KN198" s="20"/>
      <c r="KO198" s="20"/>
      <c r="KP198" s="20"/>
      <c r="KQ198" s="20"/>
      <c r="KR198" s="20"/>
      <c r="KS198" s="20"/>
      <c r="KT198" s="20"/>
      <c r="KU198" s="20"/>
      <c r="KV198" s="20"/>
      <c r="KW198" s="20"/>
      <c r="KX198" s="20"/>
      <c r="KY198" s="20"/>
      <c r="KZ198" s="20"/>
      <c r="LA198" s="20"/>
      <c r="LB198" s="20"/>
      <c r="LC198" s="20"/>
      <c r="LD198" s="20"/>
      <c r="LE198" s="20"/>
      <c r="LF198" s="20"/>
      <c r="LG198" s="20"/>
      <c r="LH198" s="20"/>
      <c r="LI198" s="20"/>
      <c r="LJ198" s="20"/>
      <c r="LK198" s="20"/>
      <c r="LL198" s="20"/>
      <c r="LM198" s="20"/>
      <c r="LN198" s="20"/>
      <c r="LO198" s="20"/>
      <c r="LP198" s="20"/>
      <c r="LQ198" s="20"/>
      <c r="LR198" s="20"/>
      <c r="LS198" s="20"/>
      <c r="LT198" s="20"/>
      <c r="LU198" s="20"/>
      <c r="LV198" s="20"/>
      <c r="LW198" s="20"/>
      <c r="LX198" s="20"/>
      <c r="LY198" s="20"/>
      <c r="LZ198" s="20"/>
      <c r="MA198" s="20"/>
      <c r="MB198" s="20"/>
      <c r="MC198" s="20"/>
      <c r="MD198" s="20"/>
      <c r="ME198" s="20"/>
      <c r="MF198" s="20"/>
      <c r="MG198" s="20"/>
      <c r="MH198" s="20"/>
      <c r="MI198" s="20"/>
      <c r="MJ198" s="20"/>
      <c r="MK198" s="20"/>
      <c r="ML198" s="20"/>
      <c r="MM198" s="20"/>
      <c r="MN198" s="20"/>
      <c r="MO198" s="20"/>
      <c r="MP198" s="20"/>
      <c r="MQ198" s="20"/>
      <c r="MR198" s="20"/>
      <c r="MS198" s="20"/>
      <c r="MT198" s="20"/>
      <c r="MU198" s="20"/>
      <c r="MV198" s="20"/>
      <c r="MW198" s="20"/>
      <c r="MX198" s="20"/>
      <c r="MY198" s="20"/>
      <c r="MZ198" s="20"/>
      <c r="NA198" s="20"/>
      <c r="NB198" s="20"/>
      <c r="NC198" s="20"/>
      <c r="ND198" s="20"/>
      <c r="NE198" s="20"/>
      <c r="NF198" s="20"/>
      <c r="NG198" s="20"/>
      <c r="NH198" s="20"/>
      <c r="NI198" s="20"/>
      <c r="NJ198" s="20"/>
      <c r="NK198" s="20"/>
      <c r="NL198" s="20"/>
      <c r="NM198" s="20"/>
      <c r="NN198" s="20"/>
      <c r="NO198" s="20"/>
      <c r="NP198" s="20"/>
      <c r="NQ198" s="20"/>
      <c r="NR198" s="20"/>
      <c r="NS198" s="20"/>
      <c r="NT198" s="20"/>
      <c r="NU198" s="20"/>
      <c r="NV198" s="20"/>
      <c r="NW198" s="20"/>
      <c r="NX198" s="20"/>
      <c r="NY198" s="20"/>
      <c r="NZ198" s="20"/>
      <c r="OA198" s="20"/>
      <c r="OB198" s="20"/>
      <c r="OC198" s="20"/>
      <c r="OD198" s="20"/>
      <c r="OE198" s="20"/>
      <c r="OF198" s="20"/>
      <c r="OG198" s="20"/>
      <c r="OH198" s="20"/>
      <c r="OI198" s="20"/>
      <c r="OJ198" s="20"/>
      <c r="OK198" s="20"/>
      <c r="OL198" s="20"/>
      <c r="OM198" s="20"/>
      <c r="ON198" s="20"/>
      <c r="OO198" s="20"/>
      <c r="OP198" s="20"/>
      <c r="OQ198" s="20"/>
      <c r="OR198" s="20"/>
      <c r="OS198" s="20"/>
      <c r="OT198" s="20"/>
      <c r="OU198" s="20"/>
      <c r="OV198" s="20"/>
      <c r="OW198" s="20"/>
      <c r="OX198" s="20"/>
      <c r="OY198" s="20"/>
      <c r="OZ198" s="20"/>
      <c r="PA198" s="20"/>
      <c r="PB198" s="20"/>
      <c r="PC198" s="20"/>
      <c r="PD198" s="20"/>
      <c r="PE198" s="20"/>
      <c r="PF198" s="20"/>
      <c r="PG198" s="20"/>
      <c r="PH198" s="20"/>
      <c r="PI198" s="20"/>
      <c r="PJ198" s="20"/>
      <c r="PK198" s="20"/>
      <c r="PL198" s="20"/>
      <c r="PM198" s="20"/>
      <c r="PN198" s="20"/>
      <c r="PO198" s="20"/>
      <c r="PP198" s="20"/>
      <c r="PQ198" s="20"/>
      <c r="PR198" s="20"/>
      <c r="PS198" s="20"/>
      <c r="PT198" s="20"/>
      <c r="PU198" s="20"/>
      <c r="PV198" s="20"/>
      <c r="PW198" s="20"/>
      <c r="PX198" s="20"/>
      <c r="PY198" s="20"/>
      <c r="PZ198" s="20"/>
      <c r="QA198" s="20"/>
      <c r="QB198" s="20"/>
      <c r="QC198" s="20"/>
      <c r="QD198" s="20"/>
      <c r="QE198" s="20"/>
      <c r="QF198" s="20"/>
      <c r="QG198" s="20"/>
      <c r="QH198" s="20"/>
      <c r="QI198" s="20"/>
      <c r="QJ198" s="20"/>
      <c r="QK198" s="20"/>
      <c r="QL198" s="20"/>
      <c r="QM198" s="20"/>
      <c r="QN198" s="20"/>
      <c r="QO198" s="20"/>
      <c r="QP198" s="20"/>
      <c r="QQ198" s="20"/>
      <c r="QR198" s="20"/>
      <c r="QS198" s="20"/>
      <c r="QT198" s="20"/>
      <c r="QU198" s="20"/>
      <c r="QV198" s="20"/>
      <c r="QW198" s="20"/>
      <c r="QX198" s="20"/>
      <c r="QY198" s="20"/>
      <c r="QZ198" s="20"/>
      <c r="RA198" s="20"/>
      <c r="RB198" s="20"/>
      <c r="RC198" s="20"/>
      <c r="RD198" s="20"/>
      <c r="RE198" s="20"/>
      <c r="RF198" s="20"/>
      <c r="RG198" s="20"/>
      <c r="RH198" s="20"/>
      <c r="RI198" s="20"/>
      <c r="RJ198" s="20"/>
      <c r="RK198" s="20"/>
      <c r="RL198" s="20"/>
      <c r="RM198" s="20"/>
      <c r="RN198" s="20"/>
      <c r="RO198" s="20"/>
      <c r="RP198" s="20"/>
      <c r="RQ198" s="20"/>
      <c r="RR198" s="20"/>
      <c r="RS198" s="20"/>
      <c r="RT198" s="20"/>
      <c r="RU198" s="20"/>
      <c r="RV198" s="20"/>
      <c r="RW198" s="20"/>
      <c r="RX198" s="20"/>
      <c r="RY198" s="20"/>
      <c r="RZ198" s="20"/>
      <c r="SA198" s="20"/>
      <c r="SB198" s="20"/>
      <c r="SC198" s="20"/>
      <c r="SD198" s="20"/>
      <c r="SE198" s="20"/>
      <c r="SF198" s="20"/>
      <c r="SG198" s="20"/>
      <c r="SH198" s="20"/>
      <c r="SI198" s="20"/>
      <c r="SJ198" s="20"/>
      <c r="SK198" s="20"/>
      <c r="SL198" s="20"/>
      <c r="SM198" s="20"/>
      <c r="SN198" s="20"/>
      <c r="SO198" s="20"/>
      <c r="SP198" s="20"/>
      <c r="SQ198" s="20"/>
      <c r="SR198" s="20"/>
      <c r="SS198" s="20"/>
      <c r="ST198" s="20"/>
      <c r="SU198" s="20"/>
      <c r="SV198" s="20"/>
      <c r="SW198" s="20"/>
      <c r="SX198" s="20"/>
      <c r="SY198" s="20"/>
      <c r="SZ198" s="20"/>
      <c r="TA198" s="20"/>
      <c r="TB198" s="20"/>
      <c r="TC198" s="20"/>
      <c r="TD198" s="20"/>
      <c r="TE198" s="20"/>
      <c r="TF198" s="20"/>
      <c r="TG198" s="20"/>
      <c r="TH198" s="20"/>
      <c r="TI198" s="20"/>
      <c r="TJ198" s="20"/>
    </row>
    <row r="199" spans="1:530" s="17" customFormat="1" ht="22.5" customHeight="1" x14ac:dyDescent="0.25">
      <c r="A199" s="36" t="s">
        <v>292</v>
      </c>
      <c r="B199" s="37" t="str">
        <f>'дод 3'!A137</f>
        <v>7310</v>
      </c>
      <c r="C199" s="37" t="str">
        <f>'дод 3'!B137</f>
        <v>0443</v>
      </c>
      <c r="D199" s="18" t="str">
        <f>'дод 3'!C137</f>
        <v>Будівництво об'єктів житлово-комунального господарства</v>
      </c>
      <c r="E199" s="54">
        <v>0</v>
      </c>
      <c r="F199" s="54"/>
      <c r="G199" s="54"/>
      <c r="H199" s="54"/>
      <c r="I199" s="54"/>
      <c r="J199" s="54"/>
      <c r="K199" s="157"/>
      <c r="L199" s="54">
        <v>8507216.7599999998</v>
      </c>
      <c r="M199" s="54">
        <v>8507216.7599999998</v>
      </c>
      <c r="N199" s="54"/>
      <c r="O199" s="54"/>
      <c r="P199" s="54"/>
      <c r="Q199" s="54">
        <v>8507216.7599999998</v>
      </c>
      <c r="R199" s="150">
        <v>2616063.7599999998</v>
      </c>
      <c r="S199" s="150">
        <v>2616063.7599999998</v>
      </c>
      <c r="T199" s="150"/>
      <c r="U199" s="150"/>
      <c r="V199" s="150"/>
      <c r="W199" s="150">
        <v>2616063.7599999998</v>
      </c>
      <c r="X199" s="155">
        <f t="shared" si="83"/>
        <v>30.751112071111724</v>
      </c>
      <c r="Y199" s="150">
        <f t="shared" si="82"/>
        <v>2616063.7599999998</v>
      </c>
      <c r="Z199" s="173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  <c r="IW199" s="20"/>
      <c r="IX199" s="20"/>
      <c r="IY199" s="20"/>
      <c r="IZ199" s="20"/>
      <c r="JA199" s="20"/>
      <c r="JB199" s="20"/>
      <c r="JC199" s="20"/>
      <c r="JD199" s="20"/>
      <c r="JE199" s="20"/>
      <c r="JF199" s="20"/>
      <c r="JG199" s="20"/>
      <c r="JH199" s="20"/>
      <c r="JI199" s="20"/>
      <c r="JJ199" s="20"/>
      <c r="JK199" s="20"/>
      <c r="JL199" s="20"/>
      <c r="JM199" s="20"/>
      <c r="JN199" s="20"/>
      <c r="JO199" s="20"/>
      <c r="JP199" s="20"/>
      <c r="JQ199" s="20"/>
      <c r="JR199" s="20"/>
      <c r="JS199" s="20"/>
      <c r="JT199" s="20"/>
      <c r="JU199" s="20"/>
      <c r="JV199" s="20"/>
      <c r="JW199" s="20"/>
      <c r="JX199" s="20"/>
      <c r="JY199" s="20"/>
      <c r="JZ199" s="20"/>
      <c r="KA199" s="20"/>
      <c r="KB199" s="20"/>
      <c r="KC199" s="20"/>
      <c r="KD199" s="20"/>
      <c r="KE199" s="20"/>
      <c r="KF199" s="20"/>
      <c r="KG199" s="20"/>
      <c r="KH199" s="20"/>
      <c r="KI199" s="20"/>
      <c r="KJ199" s="20"/>
      <c r="KK199" s="20"/>
      <c r="KL199" s="20"/>
      <c r="KM199" s="20"/>
      <c r="KN199" s="20"/>
      <c r="KO199" s="20"/>
      <c r="KP199" s="20"/>
      <c r="KQ199" s="20"/>
      <c r="KR199" s="20"/>
      <c r="KS199" s="20"/>
      <c r="KT199" s="20"/>
      <c r="KU199" s="20"/>
      <c r="KV199" s="20"/>
      <c r="KW199" s="20"/>
      <c r="KX199" s="20"/>
      <c r="KY199" s="20"/>
      <c r="KZ199" s="20"/>
      <c r="LA199" s="20"/>
      <c r="LB199" s="20"/>
      <c r="LC199" s="20"/>
      <c r="LD199" s="20"/>
      <c r="LE199" s="20"/>
      <c r="LF199" s="20"/>
      <c r="LG199" s="20"/>
      <c r="LH199" s="20"/>
      <c r="LI199" s="20"/>
      <c r="LJ199" s="20"/>
      <c r="LK199" s="20"/>
      <c r="LL199" s="20"/>
      <c r="LM199" s="20"/>
      <c r="LN199" s="20"/>
      <c r="LO199" s="20"/>
      <c r="LP199" s="20"/>
      <c r="LQ199" s="20"/>
      <c r="LR199" s="20"/>
      <c r="LS199" s="20"/>
      <c r="LT199" s="20"/>
      <c r="LU199" s="20"/>
      <c r="LV199" s="20"/>
      <c r="LW199" s="20"/>
      <c r="LX199" s="20"/>
      <c r="LY199" s="20"/>
      <c r="LZ199" s="20"/>
      <c r="MA199" s="20"/>
      <c r="MB199" s="20"/>
      <c r="MC199" s="20"/>
      <c r="MD199" s="20"/>
      <c r="ME199" s="20"/>
      <c r="MF199" s="20"/>
      <c r="MG199" s="20"/>
      <c r="MH199" s="20"/>
      <c r="MI199" s="20"/>
      <c r="MJ199" s="20"/>
      <c r="MK199" s="20"/>
      <c r="ML199" s="20"/>
      <c r="MM199" s="20"/>
      <c r="MN199" s="20"/>
      <c r="MO199" s="20"/>
      <c r="MP199" s="20"/>
      <c r="MQ199" s="20"/>
      <c r="MR199" s="20"/>
      <c r="MS199" s="20"/>
      <c r="MT199" s="20"/>
      <c r="MU199" s="20"/>
      <c r="MV199" s="20"/>
      <c r="MW199" s="20"/>
      <c r="MX199" s="20"/>
      <c r="MY199" s="20"/>
      <c r="MZ199" s="20"/>
      <c r="NA199" s="20"/>
      <c r="NB199" s="20"/>
      <c r="NC199" s="20"/>
      <c r="ND199" s="20"/>
      <c r="NE199" s="20"/>
      <c r="NF199" s="20"/>
      <c r="NG199" s="20"/>
      <c r="NH199" s="20"/>
      <c r="NI199" s="20"/>
      <c r="NJ199" s="20"/>
      <c r="NK199" s="20"/>
      <c r="NL199" s="20"/>
      <c r="NM199" s="20"/>
      <c r="NN199" s="20"/>
      <c r="NO199" s="20"/>
      <c r="NP199" s="20"/>
      <c r="NQ199" s="20"/>
      <c r="NR199" s="20"/>
      <c r="NS199" s="20"/>
      <c r="NT199" s="20"/>
      <c r="NU199" s="20"/>
      <c r="NV199" s="20"/>
      <c r="NW199" s="20"/>
      <c r="NX199" s="20"/>
      <c r="NY199" s="20"/>
      <c r="NZ199" s="20"/>
      <c r="OA199" s="20"/>
      <c r="OB199" s="20"/>
      <c r="OC199" s="20"/>
      <c r="OD199" s="20"/>
      <c r="OE199" s="20"/>
      <c r="OF199" s="20"/>
      <c r="OG199" s="20"/>
      <c r="OH199" s="20"/>
      <c r="OI199" s="20"/>
      <c r="OJ199" s="20"/>
      <c r="OK199" s="20"/>
      <c r="OL199" s="20"/>
      <c r="OM199" s="20"/>
      <c r="ON199" s="20"/>
      <c r="OO199" s="20"/>
      <c r="OP199" s="20"/>
      <c r="OQ199" s="20"/>
      <c r="OR199" s="20"/>
      <c r="OS199" s="20"/>
      <c r="OT199" s="20"/>
      <c r="OU199" s="20"/>
      <c r="OV199" s="20"/>
      <c r="OW199" s="20"/>
      <c r="OX199" s="20"/>
      <c r="OY199" s="20"/>
      <c r="OZ199" s="20"/>
      <c r="PA199" s="20"/>
      <c r="PB199" s="20"/>
      <c r="PC199" s="20"/>
      <c r="PD199" s="20"/>
      <c r="PE199" s="20"/>
      <c r="PF199" s="20"/>
      <c r="PG199" s="20"/>
      <c r="PH199" s="20"/>
      <c r="PI199" s="20"/>
      <c r="PJ199" s="20"/>
      <c r="PK199" s="20"/>
      <c r="PL199" s="20"/>
      <c r="PM199" s="20"/>
      <c r="PN199" s="20"/>
      <c r="PO199" s="20"/>
      <c r="PP199" s="20"/>
      <c r="PQ199" s="20"/>
      <c r="PR199" s="20"/>
      <c r="PS199" s="20"/>
      <c r="PT199" s="20"/>
      <c r="PU199" s="20"/>
      <c r="PV199" s="20"/>
      <c r="PW199" s="20"/>
      <c r="PX199" s="20"/>
      <c r="PY199" s="20"/>
      <c r="PZ199" s="20"/>
      <c r="QA199" s="20"/>
      <c r="QB199" s="20"/>
      <c r="QC199" s="20"/>
      <c r="QD199" s="20"/>
      <c r="QE199" s="20"/>
      <c r="QF199" s="20"/>
      <c r="QG199" s="20"/>
      <c r="QH199" s="20"/>
      <c r="QI199" s="20"/>
      <c r="QJ199" s="20"/>
      <c r="QK199" s="20"/>
      <c r="QL199" s="20"/>
      <c r="QM199" s="20"/>
      <c r="QN199" s="20"/>
      <c r="QO199" s="20"/>
      <c r="QP199" s="20"/>
      <c r="QQ199" s="20"/>
      <c r="QR199" s="20"/>
      <c r="QS199" s="20"/>
      <c r="QT199" s="20"/>
      <c r="QU199" s="20"/>
      <c r="QV199" s="20"/>
      <c r="QW199" s="20"/>
      <c r="QX199" s="20"/>
      <c r="QY199" s="20"/>
      <c r="QZ199" s="20"/>
      <c r="RA199" s="20"/>
      <c r="RB199" s="20"/>
      <c r="RC199" s="20"/>
      <c r="RD199" s="20"/>
      <c r="RE199" s="20"/>
      <c r="RF199" s="20"/>
      <c r="RG199" s="20"/>
      <c r="RH199" s="20"/>
      <c r="RI199" s="20"/>
      <c r="RJ199" s="20"/>
      <c r="RK199" s="20"/>
      <c r="RL199" s="20"/>
      <c r="RM199" s="20"/>
      <c r="RN199" s="20"/>
      <c r="RO199" s="20"/>
      <c r="RP199" s="20"/>
      <c r="RQ199" s="20"/>
      <c r="RR199" s="20"/>
      <c r="RS199" s="20"/>
      <c r="RT199" s="20"/>
      <c r="RU199" s="20"/>
      <c r="RV199" s="20"/>
      <c r="RW199" s="20"/>
      <c r="RX199" s="20"/>
      <c r="RY199" s="20"/>
      <c r="RZ199" s="20"/>
      <c r="SA199" s="20"/>
      <c r="SB199" s="20"/>
      <c r="SC199" s="20"/>
      <c r="SD199" s="20"/>
      <c r="SE199" s="20"/>
      <c r="SF199" s="20"/>
      <c r="SG199" s="20"/>
      <c r="SH199" s="20"/>
      <c r="SI199" s="20"/>
      <c r="SJ199" s="20"/>
      <c r="SK199" s="20"/>
      <c r="SL199" s="20"/>
      <c r="SM199" s="20"/>
      <c r="SN199" s="20"/>
      <c r="SO199" s="20"/>
      <c r="SP199" s="20"/>
      <c r="SQ199" s="20"/>
      <c r="SR199" s="20"/>
      <c r="SS199" s="20"/>
      <c r="ST199" s="20"/>
      <c r="SU199" s="20"/>
      <c r="SV199" s="20"/>
      <c r="SW199" s="20"/>
      <c r="SX199" s="20"/>
      <c r="SY199" s="20"/>
      <c r="SZ199" s="20"/>
      <c r="TA199" s="20"/>
      <c r="TB199" s="20"/>
      <c r="TC199" s="20"/>
      <c r="TD199" s="20"/>
      <c r="TE199" s="20"/>
      <c r="TF199" s="20"/>
      <c r="TG199" s="20"/>
      <c r="TH199" s="20"/>
      <c r="TI199" s="20"/>
      <c r="TJ199" s="20"/>
    </row>
    <row r="200" spans="1:530" s="17" customFormat="1" ht="20.25" customHeight="1" x14ac:dyDescent="0.25">
      <c r="A200" s="36" t="s">
        <v>294</v>
      </c>
      <c r="B200" s="37" t="str">
        <f>'дод 3'!A142</f>
        <v>7330</v>
      </c>
      <c r="C200" s="37" t="str">
        <f>'дод 3'!B142</f>
        <v>0443</v>
      </c>
      <c r="D200" s="18" t="str">
        <f>'дод 3'!C142</f>
        <v>Будівництво інших об'єктів комунальної власності</v>
      </c>
      <c r="E200" s="54">
        <v>0</v>
      </c>
      <c r="F200" s="54"/>
      <c r="G200" s="54"/>
      <c r="H200" s="54"/>
      <c r="I200" s="54"/>
      <c r="J200" s="54"/>
      <c r="K200" s="157"/>
      <c r="L200" s="54">
        <v>7780966.7699999996</v>
      </c>
      <c r="M200" s="54">
        <v>7780966.7699999996</v>
      </c>
      <c r="N200" s="54"/>
      <c r="O200" s="54"/>
      <c r="P200" s="54"/>
      <c r="Q200" s="54">
        <v>7780966.7699999996</v>
      </c>
      <c r="R200" s="150">
        <v>1594677.4</v>
      </c>
      <c r="S200" s="150">
        <v>1594677.4</v>
      </c>
      <c r="T200" s="150"/>
      <c r="U200" s="150"/>
      <c r="V200" s="150"/>
      <c r="W200" s="150">
        <v>1594677.4</v>
      </c>
      <c r="X200" s="155">
        <f t="shared" si="83"/>
        <v>20.494592087815843</v>
      </c>
      <c r="Y200" s="150">
        <f t="shared" si="82"/>
        <v>1594677.4</v>
      </c>
      <c r="Z200" s="173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  <c r="IW200" s="20"/>
      <c r="IX200" s="20"/>
      <c r="IY200" s="20"/>
      <c r="IZ200" s="20"/>
      <c r="JA200" s="20"/>
      <c r="JB200" s="20"/>
      <c r="JC200" s="20"/>
      <c r="JD200" s="20"/>
      <c r="JE200" s="20"/>
      <c r="JF200" s="20"/>
      <c r="JG200" s="20"/>
      <c r="JH200" s="20"/>
      <c r="JI200" s="20"/>
      <c r="JJ200" s="20"/>
      <c r="JK200" s="20"/>
      <c r="JL200" s="20"/>
      <c r="JM200" s="20"/>
      <c r="JN200" s="20"/>
      <c r="JO200" s="20"/>
      <c r="JP200" s="20"/>
      <c r="JQ200" s="20"/>
      <c r="JR200" s="20"/>
      <c r="JS200" s="20"/>
      <c r="JT200" s="20"/>
      <c r="JU200" s="20"/>
      <c r="JV200" s="20"/>
      <c r="JW200" s="20"/>
      <c r="JX200" s="20"/>
      <c r="JY200" s="20"/>
      <c r="JZ200" s="20"/>
      <c r="KA200" s="20"/>
      <c r="KB200" s="20"/>
      <c r="KC200" s="20"/>
      <c r="KD200" s="20"/>
      <c r="KE200" s="20"/>
      <c r="KF200" s="20"/>
      <c r="KG200" s="20"/>
      <c r="KH200" s="20"/>
      <c r="KI200" s="20"/>
      <c r="KJ200" s="20"/>
      <c r="KK200" s="20"/>
      <c r="KL200" s="20"/>
      <c r="KM200" s="20"/>
      <c r="KN200" s="20"/>
      <c r="KO200" s="20"/>
      <c r="KP200" s="20"/>
      <c r="KQ200" s="20"/>
      <c r="KR200" s="20"/>
      <c r="KS200" s="20"/>
      <c r="KT200" s="20"/>
      <c r="KU200" s="20"/>
      <c r="KV200" s="20"/>
      <c r="KW200" s="20"/>
      <c r="KX200" s="20"/>
      <c r="KY200" s="20"/>
      <c r="KZ200" s="20"/>
      <c r="LA200" s="20"/>
      <c r="LB200" s="20"/>
      <c r="LC200" s="20"/>
      <c r="LD200" s="20"/>
      <c r="LE200" s="20"/>
      <c r="LF200" s="20"/>
      <c r="LG200" s="20"/>
      <c r="LH200" s="20"/>
      <c r="LI200" s="20"/>
      <c r="LJ200" s="20"/>
      <c r="LK200" s="20"/>
      <c r="LL200" s="20"/>
      <c r="LM200" s="20"/>
      <c r="LN200" s="20"/>
      <c r="LO200" s="20"/>
      <c r="LP200" s="20"/>
      <c r="LQ200" s="20"/>
      <c r="LR200" s="20"/>
      <c r="LS200" s="20"/>
      <c r="LT200" s="20"/>
      <c r="LU200" s="20"/>
      <c r="LV200" s="20"/>
      <c r="LW200" s="20"/>
      <c r="LX200" s="20"/>
      <c r="LY200" s="20"/>
      <c r="LZ200" s="20"/>
      <c r="MA200" s="20"/>
      <c r="MB200" s="20"/>
      <c r="MC200" s="20"/>
      <c r="MD200" s="20"/>
      <c r="ME200" s="20"/>
      <c r="MF200" s="20"/>
      <c r="MG200" s="20"/>
      <c r="MH200" s="20"/>
      <c r="MI200" s="20"/>
      <c r="MJ200" s="20"/>
      <c r="MK200" s="20"/>
      <c r="ML200" s="20"/>
      <c r="MM200" s="20"/>
      <c r="MN200" s="20"/>
      <c r="MO200" s="20"/>
      <c r="MP200" s="20"/>
      <c r="MQ200" s="20"/>
      <c r="MR200" s="20"/>
      <c r="MS200" s="20"/>
      <c r="MT200" s="20"/>
      <c r="MU200" s="20"/>
      <c r="MV200" s="20"/>
      <c r="MW200" s="20"/>
      <c r="MX200" s="20"/>
      <c r="MY200" s="20"/>
      <c r="MZ200" s="20"/>
      <c r="NA200" s="20"/>
      <c r="NB200" s="20"/>
      <c r="NC200" s="20"/>
      <c r="ND200" s="20"/>
      <c r="NE200" s="20"/>
      <c r="NF200" s="20"/>
      <c r="NG200" s="20"/>
      <c r="NH200" s="20"/>
      <c r="NI200" s="20"/>
      <c r="NJ200" s="20"/>
      <c r="NK200" s="20"/>
      <c r="NL200" s="20"/>
      <c r="NM200" s="20"/>
      <c r="NN200" s="20"/>
      <c r="NO200" s="20"/>
      <c r="NP200" s="20"/>
      <c r="NQ200" s="20"/>
      <c r="NR200" s="20"/>
      <c r="NS200" s="20"/>
      <c r="NT200" s="20"/>
      <c r="NU200" s="20"/>
      <c r="NV200" s="20"/>
      <c r="NW200" s="20"/>
      <c r="NX200" s="20"/>
      <c r="NY200" s="20"/>
      <c r="NZ200" s="20"/>
      <c r="OA200" s="20"/>
      <c r="OB200" s="20"/>
      <c r="OC200" s="20"/>
      <c r="OD200" s="20"/>
      <c r="OE200" s="20"/>
      <c r="OF200" s="20"/>
      <c r="OG200" s="20"/>
      <c r="OH200" s="20"/>
      <c r="OI200" s="20"/>
      <c r="OJ200" s="20"/>
      <c r="OK200" s="20"/>
      <c r="OL200" s="20"/>
      <c r="OM200" s="20"/>
      <c r="ON200" s="20"/>
      <c r="OO200" s="20"/>
      <c r="OP200" s="20"/>
      <c r="OQ200" s="20"/>
      <c r="OR200" s="20"/>
      <c r="OS200" s="20"/>
      <c r="OT200" s="20"/>
      <c r="OU200" s="20"/>
      <c r="OV200" s="20"/>
      <c r="OW200" s="20"/>
      <c r="OX200" s="20"/>
      <c r="OY200" s="20"/>
      <c r="OZ200" s="20"/>
      <c r="PA200" s="20"/>
      <c r="PB200" s="20"/>
      <c r="PC200" s="20"/>
      <c r="PD200" s="20"/>
      <c r="PE200" s="20"/>
      <c r="PF200" s="20"/>
      <c r="PG200" s="20"/>
      <c r="PH200" s="20"/>
      <c r="PI200" s="20"/>
      <c r="PJ200" s="20"/>
      <c r="PK200" s="20"/>
      <c r="PL200" s="20"/>
      <c r="PM200" s="20"/>
      <c r="PN200" s="20"/>
      <c r="PO200" s="20"/>
      <c r="PP200" s="20"/>
      <c r="PQ200" s="20"/>
      <c r="PR200" s="20"/>
      <c r="PS200" s="20"/>
      <c r="PT200" s="20"/>
      <c r="PU200" s="20"/>
      <c r="PV200" s="20"/>
      <c r="PW200" s="20"/>
      <c r="PX200" s="20"/>
      <c r="PY200" s="20"/>
      <c r="PZ200" s="20"/>
      <c r="QA200" s="20"/>
      <c r="QB200" s="20"/>
      <c r="QC200" s="20"/>
      <c r="QD200" s="20"/>
      <c r="QE200" s="20"/>
      <c r="QF200" s="20"/>
      <c r="QG200" s="20"/>
      <c r="QH200" s="20"/>
      <c r="QI200" s="20"/>
      <c r="QJ200" s="20"/>
      <c r="QK200" s="20"/>
      <c r="QL200" s="20"/>
      <c r="QM200" s="20"/>
      <c r="QN200" s="20"/>
      <c r="QO200" s="20"/>
      <c r="QP200" s="20"/>
      <c r="QQ200" s="20"/>
      <c r="QR200" s="20"/>
      <c r="QS200" s="20"/>
      <c r="QT200" s="20"/>
      <c r="QU200" s="20"/>
      <c r="QV200" s="20"/>
      <c r="QW200" s="20"/>
      <c r="QX200" s="20"/>
      <c r="QY200" s="20"/>
      <c r="QZ200" s="20"/>
      <c r="RA200" s="20"/>
      <c r="RB200" s="20"/>
      <c r="RC200" s="20"/>
      <c r="RD200" s="20"/>
      <c r="RE200" s="20"/>
      <c r="RF200" s="20"/>
      <c r="RG200" s="20"/>
      <c r="RH200" s="20"/>
      <c r="RI200" s="20"/>
      <c r="RJ200" s="20"/>
      <c r="RK200" s="20"/>
      <c r="RL200" s="20"/>
      <c r="RM200" s="20"/>
      <c r="RN200" s="20"/>
      <c r="RO200" s="20"/>
      <c r="RP200" s="20"/>
      <c r="RQ200" s="20"/>
      <c r="RR200" s="20"/>
      <c r="RS200" s="20"/>
      <c r="RT200" s="20"/>
      <c r="RU200" s="20"/>
      <c r="RV200" s="20"/>
      <c r="RW200" s="20"/>
      <c r="RX200" s="20"/>
      <c r="RY200" s="20"/>
      <c r="RZ200" s="20"/>
      <c r="SA200" s="20"/>
      <c r="SB200" s="20"/>
      <c r="SC200" s="20"/>
      <c r="SD200" s="20"/>
      <c r="SE200" s="20"/>
      <c r="SF200" s="20"/>
      <c r="SG200" s="20"/>
      <c r="SH200" s="20"/>
      <c r="SI200" s="20"/>
      <c r="SJ200" s="20"/>
      <c r="SK200" s="20"/>
      <c r="SL200" s="20"/>
      <c r="SM200" s="20"/>
      <c r="SN200" s="20"/>
      <c r="SO200" s="20"/>
      <c r="SP200" s="20"/>
      <c r="SQ200" s="20"/>
      <c r="SR200" s="20"/>
      <c r="SS200" s="20"/>
      <c r="ST200" s="20"/>
      <c r="SU200" s="20"/>
      <c r="SV200" s="20"/>
      <c r="SW200" s="20"/>
      <c r="SX200" s="20"/>
      <c r="SY200" s="20"/>
      <c r="SZ200" s="20"/>
      <c r="TA200" s="20"/>
      <c r="TB200" s="20"/>
      <c r="TC200" s="20"/>
      <c r="TD200" s="20"/>
      <c r="TE200" s="20"/>
      <c r="TF200" s="20"/>
      <c r="TG200" s="20"/>
      <c r="TH200" s="20"/>
      <c r="TI200" s="20"/>
      <c r="TJ200" s="20"/>
    </row>
    <row r="201" spans="1:530" s="17" customFormat="1" ht="30" x14ac:dyDescent="0.25">
      <c r="A201" s="36" t="s">
        <v>218</v>
      </c>
      <c r="B201" s="37">
        <v>7340</v>
      </c>
      <c r="C201" s="37" t="str">
        <f>'дод 3'!B141</f>
        <v>0443</v>
      </c>
      <c r="D201" s="18" t="str">
        <f>'дод 3'!C143</f>
        <v>Проектування, реставрація та охорона пам'яток архітектури</v>
      </c>
      <c r="E201" s="54">
        <v>0</v>
      </c>
      <c r="F201" s="54"/>
      <c r="G201" s="54"/>
      <c r="H201" s="54"/>
      <c r="I201" s="54"/>
      <c r="J201" s="54"/>
      <c r="K201" s="157"/>
      <c r="L201" s="54">
        <v>3000000</v>
      </c>
      <c r="M201" s="54">
        <v>3000000</v>
      </c>
      <c r="N201" s="54"/>
      <c r="O201" s="54"/>
      <c r="P201" s="54"/>
      <c r="Q201" s="54">
        <v>3000000</v>
      </c>
      <c r="R201" s="150">
        <v>522793.09</v>
      </c>
      <c r="S201" s="150">
        <v>522793.09</v>
      </c>
      <c r="T201" s="150"/>
      <c r="U201" s="150"/>
      <c r="V201" s="150"/>
      <c r="W201" s="150">
        <v>522793.09</v>
      </c>
      <c r="X201" s="155">
        <f t="shared" si="83"/>
        <v>17.426436333333335</v>
      </c>
      <c r="Y201" s="150">
        <f t="shared" si="82"/>
        <v>522793.09</v>
      </c>
      <c r="Z201" s="173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  <c r="IW201" s="20"/>
      <c r="IX201" s="20"/>
      <c r="IY201" s="20"/>
      <c r="IZ201" s="20"/>
      <c r="JA201" s="20"/>
      <c r="JB201" s="20"/>
      <c r="JC201" s="20"/>
      <c r="JD201" s="20"/>
      <c r="JE201" s="20"/>
      <c r="JF201" s="20"/>
      <c r="JG201" s="20"/>
      <c r="JH201" s="20"/>
      <c r="JI201" s="20"/>
      <c r="JJ201" s="20"/>
      <c r="JK201" s="20"/>
      <c r="JL201" s="20"/>
      <c r="JM201" s="20"/>
      <c r="JN201" s="20"/>
      <c r="JO201" s="20"/>
      <c r="JP201" s="20"/>
      <c r="JQ201" s="20"/>
      <c r="JR201" s="20"/>
      <c r="JS201" s="20"/>
      <c r="JT201" s="20"/>
      <c r="JU201" s="20"/>
      <c r="JV201" s="20"/>
      <c r="JW201" s="20"/>
      <c r="JX201" s="20"/>
      <c r="JY201" s="20"/>
      <c r="JZ201" s="20"/>
      <c r="KA201" s="20"/>
      <c r="KB201" s="20"/>
      <c r="KC201" s="20"/>
      <c r="KD201" s="20"/>
      <c r="KE201" s="20"/>
      <c r="KF201" s="20"/>
      <c r="KG201" s="20"/>
      <c r="KH201" s="20"/>
      <c r="KI201" s="20"/>
      <c r="KJ201" s="20"/>
      <c r="KK201" s="20"/>
      <c r="KL201" s="20"/>
      <c r="KM201" s="20"/>
      <c r="KN201" s="20"/>
      <c r="KO201" s="20"/>
      <c r="KP201" s="20"/>
      <c r="KQ201" s="20"/>
      <c r="KR201" s="20"/>
      <c r="KS201" s="20"/>
      <c r="KT201" s="20"/>
      <c r="KU201" s="20"/>
      <c r="KV201" s="20"/>
      <c r="KW201" s="20"/>
      <c r="KX201" s="20"/>
      <c r="KY201" s="20"/>
      <c r="KZ201" s="20"/>
      <c r="LA201" s="20"/>
      <c r="LB201" s="20"/>
      <c r="LC201" s="20"/>
      <c r="LD201" s="20"/>
      <c r="LE201" s="20"/>
      <c r="LF201" s="20"/>
      <c r="LG201" s="20"/>
      <c r="LH201" s="20"/>
      <c r="LI201" s="20"/>
      <c r="LJ201" s="20"/>
      <c r="LK201" s="20"/>
      <c r="LL201" s="20"/>
      <c r="LM201" s="20"/>
      <c r="LN201" s="20"/>
      <c r="LO201" s="20"/>
      <c r="LP201" s="20"/>
      <c r="LQ201" s="20"/>
      <c r="LR201" s="20"/>
      <c r="LS201" s="20"/>
      <c r="LT201" s="20"/>
      <c r="LU201" s="20"/>
      <c r="LV201" s="20"/>
      <c r="LW201" s="20"/>
      <c r="LX201" s="20"/>
      <c r="LY201" s="20"/>
      <c r="LZ201" s="20"/>
      <c r="MA201" s="20"/>
      <c r="MB201" s="20"/>
      <c r="MC201" s="20"/>
      <c r="MD201" s="20"/>
      <c r="ME201" s="20"/>
      <c r="MF201" s="20"/>
      <c r="MG201" s="20"/>
      <c r="MH201" s="20"/>
      <c r="MI201" s="20"/>
      <c r="MJ201" s="20"/>
      <c r="MK201" s="20"/>
      <c r="ML201" s="20"/>
      <c r="MM201" s="20"/>
      <c r="MN201" s="20"/>
      <c r="MO201" s="20"/>
      <c r="MP201" s="20"/>
      <c r="MQ201" s="20"/>
      <c r="MR201" s="20"/>
      <c r="MS201" s="20"/>
      <c r="MT201" s="20"/>
      <c r="MU201" s="20"/>
      <c r="MV201" s="20"/>
      <c r="MW201" s="20"/>
      <c r="MX201" s="20"/>
      <c r="MY201" s="20"/>
      <c r="MZ201" s="20"/>
      <c r="NA201" s="20"/>
      <c r="NB201" s="20"/>
      <c r="NC201" s="20"/>
      <c r="ND201" s="20"/>
      <c r="NE201" s="20"/>
      <c r="NF201" s="20"/>
      <c r="NG201" s="20"/>
      <c r="NH201" s="20"/>
      <c r="NI201" s="20"/>
      <c r="NJ201" s="20"/>
      <c r="NK201" s="20"/>
      <c r="NL201" s="20"/>
      <c r="NM201" s="20"/>
      <c r="NN201" s="20"/>
      <c r="NO201" s="20"/>
      <c r="NP201" s="20"/>
      <c r="NQ201" s="20"/>
      <c r="NR201" s="20"/>
      <c r="NS201" s="20"/>
      <c r="NT201" s="20"/>
      <c r="NU201" s="20"/>
      <c r="NV201" s="20"/>
      <c r="NW201" s="20"/>
      <c r="NX201" s="20"/>
      <c r="NY201" s="20"/>
      <c r="NZ201" s="20"/>
      <c r="OA201" s="20"/>
      <c r="OB201" s="20"/>
      <c r="OC201" s="20"/>
      <c r="OD201" s="20"/>
      <c r="OE201" s="20"/>
      <c r="OF201" s="20"/>
      <c r="OG201" s="20"/>
      <c r="OH201" s="20"/>
      <c r="OI201" s="20"/>
      <c r="OJ201" s="20"/>
      <c r="OK201" s="20"/>
      <c r="OL201" s="20"/>
      <c r="OM201" s="20"/>
      <c r="ON201" s="20"/>
      <c r="OO201" s="20"/>
      <c r="OP201" s="20"/>
      <c r="OQ201" s="20"/>
      <c r="OR201" s="20"/>
      <c r="OS201" s="20"/>
      <c r="OT201" s="20"/>
      <c r="OU201" s="20"/>
      <c r="OV201" s="20"/>
      <c r="OW201" s="20"/>
      <c r="OX201" s="20"/>
      <c r="OY201" s="20"/>
      <c r="OZ201" s="20"/>
      <c r="PA201" s="20"/>
      <c r="PB201" s="20"/>
      <c r="PC201" s="20"/>
      <c r="PD201" s="20"/>
      <c r="PE201" s="20"/>
      <c r="PF201" s="20"/>
      <c r="PG201" s="20"/>
      <c r="PH201" s="20"/>
      <c r="PI201" s="20"/>
      <c r="PJ201" s="20"/>
      <c r="PK201" s="20"/>
      <c r="PL201" s="20"/>
      <c r="PM201" s="20"/>
      <c r="PN201" s="20"/>
      <c r="PO201" s="20"/>
      <c r="PP201" s="20"/>
      <c r="PQ201" s="20"/>
      <c r="PR201" s="20"/>
      <c r="PS201" s="20"/>
      <c r="PT201" s="20"/>
      <c r="PU201" s="20"/>
      <c r="PV201" s="20"/>
      <c r="PW201" s="20"/>
      <c r="PX201" s="20"/>
      <c r="PY201" s="20"/>
      <c r="PZ201" s="20"/>
      <c r="QA201" s="20"/>
      <c r="QB201" s="20"/>
      <c r="QC201" s="20"/>
      <c r="QD201" s="20"/>
      <c r="QE201" s="20"/>
      <c r="QF201" s="20"/>
      <c r="QG201" s="20"/>
      <c r="QH201" s="20"/>
      <c r="QI201" s="20"/>
      <c r="QJ201" s="20"/>
      <c r="QK201" s="20"/>
      <c r="QL201" s="20"/>
      <c r="QM201" s="20"/>
      <c r="QN201" s="20"/>
      <c r="QO201" s="20"/>
      <c r="QP201" s="20"/>
      <c r="QQ201" s="20"/>
      <c r="QR201" s="20"/>
      <c r="QS201" s="20"/>
      <c r="QT201" s="20"/>
      <c r="QU201" s="20"/>
      <c r="QV201" s="20"/>
      <c r="QW201" s="20"/>
      <c r="QX201" s="20"/>
      <c r="QY201" s="20"/>
      <c r="QZ201" s="20"/>
      <c r="RA201" s="20"/>
      <c r="RB201" s="20"/>
      <c r="RC201" s="20"/>
      <c r="RD201" s="20"/>
      <c r="RE201" s="20"/>
      <c r="RF201" s="20"/>
      <c r="RG201" s="20"/>
      <c r="RH201" s="20"/>
      <c r="RI201" s="20"/>
      <c r="RJ201" s="20"/>
      <c r="RK201" s="20"/>
      <c r="RL201" s="20"/>
      <c r="RM201" s="20"/>
      <c r="RN201" s="20"/>
      <c r="RO201" s="20"/>
      <c r="RP201" s="20"/>
      <c r="RQ201" s="20"/>
      <c r="RR201" s="20"/>
      <c r="RS201" s="20"/>
      <c r="RT201" s="20"/>
      <c r="RU201" s="20"/>
      <c r="RV201" s="20"/>
      <c r="RW201" s="20"/>
      <c r="RX201" s="20"/>
      <c r="RY201" s="20"/>
      <c r="RZ201" s="20"/>
      <c r="SA201" s="20"/>
      <c r="SB201" s="20"/>
      <c r="SC201" s="20"/>
      <c r="SD201" s="20"/>
      <c r="SE201" s="20"/>
      <c r="SF201" s="20"/>
      <c r="SG201" s="20"/>
      <c r="SH201" s="20"/>
      <c r="SI201" s="20"/>
      <c r="SJ201" s="20"/>
      <c r="SK201" s="20"/>
      <c r="SL201" s="20"/>
      <c r="SM201" s="20"/>
      <c r="SN201" s="20"/>
      <c r="SO201" s="20"/>
      <c r="SP201" s="20"/>
      <c r="SQ201" s="20"/>
      <c r="SR201" s="20"/>
      <c r="SS201" s="20"/>
      <c r="ST201" s="20"/>
      <c r="SU201" s="20"/>
      <c r="SV201" s="20"/>
      <c r="SW201" s="20"/>
      <c r="SX201" s="20"/>
      <c r="SY201" s="20"/>
      <c r="SZ201" s="20"/>
      <c r="TA201" s="20"/>
      <c r="TB201" s="20"/>
      <c r="TC201" s="20"/>
      <c r="TD201" s="20"/>
      <c r="TE201" s="20"/>
      <c r="TF201" s="20"/>
      <c r="TG201" s="20"/>
      <c r="TH201" s="20"/>
      <c r="TI201" s="20"/>
      <c r="TJ201" s="20"/>
    </row>
    <row r="202" spans="1:530" s="17" customFormat="1" ht="49.5" customHeight="1" x14ac:dyDescent="0.25">
      <c r="A202" s="36" t="s">
        <v>411</v>
      </c>
      <c r="B202" s="37">
        <f>'дод 3'!A144</f>
        <v>7361</v>
      </c>
      <c r="C202" s="37" t="str">
        <f>'дод 3'!B144</f>
        <v>0490</v>
      </c>
      <c r="D202" s="18" t="str">
        <f>'дод 3'!C144</f>
        <v>Співфінансування інвестиційних проектів, що реалізуються за рахунок коштів державного фонду регіонального розвитку</v>
      </c>
      <c r="E202" s="54">
        <v>0</v>
      </c>
      <c r="F202" s="54"/>
      <c r="G202" s="54"/>
      <c r="H202" s="54"/>
      <c r="I202" s="54"/>
      <c r="J202" s="54"/>
      <c r="K202" s="157"/>
      <c r="L202" s="54">
        <v>1078413</v>
      </c>
      <c r="M202" s="54">
        <v>1078413</v>
      </c>
      <c r="N202" s="54"/>
      <c r="O202" s="54"/>
      <c r="P202" s="54"/>
      <c r="Q202" s="54">
        <v>1078413</v>
      </c>
      <c r="R202" s="150">
        <v>993499.62</v>
      </c>
      <c r="S202" s="150">
        <v>993499.62</v>
      </c>
      <c r="T202" s="150"/>
      <c r="U202" s="150"/>
      <c r="V202" s="150"/>
      <c r="W202" s="150">
        <v>993499.62</v>
      </c>
      <c r="X202" s="155">
        <f t="shared" si="83"/>
        <v>92.126079711576182</v>
      </c>
      <c r="Y202" s="150">
        <f t="shared" si="82"/>
        <v>993499.62</v>
      </c>
      <c r="Z202" s="173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  <c r="IW202" s="20"/>
      <c r="IX202" s="20"/>
      <c r="IY202" s="20"/>
      <c r="IZ202" s="20"/>
      <c r="JA202" s="20"/>
      <c r="JB202" s="20"/>
      <c r="JC202" s="20"/>
      <c r="JD202" s="20"/>
      <c r="JE202" s="20"/>
      <c r="JF202" s="20"/>
      <c r="JG202" s="20"/>
      <c r="JH202" s="20"/>
      <c r="JI202" s="20"/>
      <c r="JJ202" s="20"/>
      <c r="JK202" s="20"/>
      <c r="JL202" s="20"/>
      <c r="JM202" s="20"/>
      <c r="JN202" s="20"/>
      <c r="JO202" s="20"/>
      <c r="JP202" s="20"/>
      <c r="JQ202" s="20"/>
      <c r="JR202" s="20"/>
      <c r="JS202" s="20"/>
      <c r="JT202" s="20"/>
      <c r="JU202" s="20"/>
      <c r="JV202" s="20"/>
      <c r="JW202" s="20"/>
      <c r="JX202" s="20"/>
      <c r="JY202" s="20"/>
      <c r="JZ202" s="20"/>
      <c r="KA202" s="20"/>
      <c r="KB202" s="20"/>
      <c r="KC202" s="20"/>
      <c r="KD202" s="20"/>
      <c r="KE202" s="20"/>
      <c r="KF202" s="20"/>
      <c r="KG202" s="20"/>
      <c r="KH202" s="20"/>
      <c r="KI202" s="20"/>
      <c r="KJ202" s="20"/>
      <c r="KK202" s="20"/>
      <c r="KL202" s="20"/>
      <c r="KM202" s="20"/>
      <c r="KN202" s="20"/>
      <c r="KO202" s="20"/>
      <c r="KP202" s="20"/>
      <c r="KQ202" s="20"/>
      <c r="KR202" s="20"/>
      <c r="KS202" s="20"/>
      <c r="KT202" s="20"/>
      <c r="KU202" s="20"/>
      <c r="KV202" s="20"/>
      <c r="KW202" s="20"/>
      <c r="KX202" s="20"/>
      <c r="KY202" s="20"/>
      <c r="KZ202" s="20"/>
      <c r="LA202" s="20"/>
      <c r="LB202" s="20"/>
      <c r="LC202" s="20"/>
      <c r="LD202" s="20"/>
      <c r="LE202" s="20"/>
      <c r="LF202" s="20"/>
      <c r="LG202" s="20"/>
      <c r="LH202" s="20"/>
      <c r="LI202" s="20"/>
      <c r="LJ202" s="20"/>
      <c r="LK202" s="20"/>
      <c r="LL202" s="20"/>
      <c r="LM202" s="20"/>
      <c r="LN202" s="20"/>
      <c r="LO202" s="20"/>
      <c r="LP202" s="20"/>
      <c r="LQ202" s="20"/>
      <c r="LR202" s="20"/>
      <c r="LS202" s="20"/>
      <c r="LT202" s="20"/>
      <c r="LU202" s="20"/>
      <c r="LV202" s="20"/>
      <c r="LW202" s="20"/>
      <c r="LX202" s="20"/>
      <c r="LY202" s="20"/>
      <c r="LZ202" s="20"/>
      <c r="MA202" s="20"/>
      <c r="MB202" s="20"/>
      <c r="MC202" s="20"/>
      <c r="MD202" s="20"/>
      <c r="ME202" s="20"/>
      <c r="MF202" s="20"/>
      <c r="MG202" s="20"/>
      <c r="MH202" s="20"/>
      <c r="MI202" s="20"/>
      <c r="MJ202" s="20"/>
      <c r="MK202" s="20"/>
      <c r="ML202" s="20"/>
      <c r="MM202" s="20"/>
      <c r="MN202" s="20"/>
      <c r="MO202" s="20"/>
      <c r="MP202" s="20"/>
      <c r="MQ202" s="20"/>
      <c r="MR202" s="20"/>
      <c r="MS202" s="20"/>
      <c r="MT202" s="20"/>
      <c r="MU202" s="20"/>
      <c r="MV202" s="20"/>
      <c r="MW202" s="20"/>
      <c r="MX202" s="20"/>
      <c r="MY202" s="20"/>
      <c r="MZ202" s="20"/>
      <c r="NA202" s="20"/>
      <c r="NB202" s="20"/>
      <c r="NC202" s="20"/>
      <c r="ND202" s="20"/>
      <c r="NE202" s="20"/>
      <c r="NF202" s="20"/>
      <c r="NG202" s="20"/>
      <c r="NH202" s="20"/>
      <c r="NI202" s="20"/>
      <c r="NJ202" s="20"/>
      <c r="NK202" s="20"/>
      <c r="NL202" s="20"/>
      <c r="NM202" s="20"/>
      <c r="NN202" s="20"/>
      <c r="NO202" s="20"/>
      <c r="NP202" s="20"/>
      <c r="NQ202" s="20"/>
      <c r="NR202" s="20"/>
      <c r="NS202" s="20"/>
      <c r="NT202" s="20"/>
      <c r="NU202" s="20"/>
      <c r="NV202" s="20"/>
      <c r="NW202" s="20"/>
      <c r="NX202" s="20"/>
      <c r="NY202" s="20"/>
      <c r="NZ202" s="20"/>
      <c r="OA202" s="20"/>
      <c r="OB202" s="20"/>
      <c r="OC202" s="20"/>
      <c r="OD202" s="20"/>
      <c r="OE202" s="20"/>
      <c r="OF202" s="20"/>
      <c r="OG202" s="20"/>
      <c r="OH202" s="20"/>
      <c r="OI202" s="20"/>
      <c r="OJ202" s="20"/>
      <c r="OK202" s="20"/>
      <c r="OL202" s="20"/>
      <c r="OM202" s="20"/>
      <c r="ON202" s="20"/>
      <c r="OO202" s="20"/>
      <c r="OP202" s="20"/>
      <c r="OQ202" s="20"/>
      <c r="OR202" s="20"/>
      <c r="OS202" s="20"/>
      <c r="OT202" s="20"/>
      <c r="OU202" s="20"/>
      <c r="OV202" s="20"/>
      <c r="OW202" s="20"/>
      <c r="OX202" s="20"/>
      <c r="OY202" s="20"/>
      <c r="OZ202" s="20"/>
      <c r="PA202" s="20"/>
      <c r="PB202" s="20"/>
      <c r="PC202" s="20"/>
      <c r="PD202" s="20"/>
      <c r="PE202" s="20"/>
      <c r="PF202" s="20"/>
      <c r="PG202" s="20"/>
      <c r="PH202" s="20"/>
      <c r="PI202" s="20"/>
      <c r="PJ202" s="20"/>
      <c r="PK202" s="20"/>
      <c r="PL202" s="20"/>
      <c r="PM202" s="20"/>
      <c r="PN202" s="20"/>
      <c r="PO202" s="20"/>
      <c r="PP202" s="20"/>
      <c r="PQ202" s="20"/>
      <c r="PR202" s="20"/>
      <c r="PS202" s="20"/>
      <c r="PT202" s="20"/>
      <c r="PU202" s="20"/>
      <c r="PV202" s="20"/>
      <c r="PW202" s="20"/>
      <c r="PX202" s="20"/>
      <c r="PY202" s="20"/>
      <c r="PZ202" s="20"/>
      <c r="QA202" s="20"/>
      <c r="QB202" s="20"/>
      <c r="QC202" s="20"/>
      <c r="QD202" s="20"/>
      <c r="QE202" s="20"/>
      <c r="QF202" s="20"/>
      <c r="QG202" s="20"/>
      <c r="QH202" s="20"/>
      <c r="QI202" s="20"/>
      <c r="QJ202" s="20"/>
      <c r="QK202" s="20"/>
      <c r="QL202" s="20"/>
      <c r="QM202" s="20"/>
      <c r="QN202" s="20"/>
      <c r="QO202" s="20"/>
      <c r="QP202" s="20"/>
      <c r="QQ202" s="20"/>
      <c r="QR202" s="20"/>
      <c r="QS202" s="20"/>
      <c r="QT202" s="20"/>
      <c r="QU202" s="20"/>
      <c r="QV202" s="20"/>
      <c r="QW202" s="20"/>
      <c r="QX202" s="20"/>
      <c r="QY202" s="20"/>
      <c r="QZ202" s="20"/>
      <c r="RA202" s="20"/>
      <c r="RB202" s="20"/>
      <c r="RC202" s="20"/>
      <c r="RD202" s="20"/>
      <c r="RE202" s="20"/>
      <c r="RF202" s="20"/>
      <c r="RG202" s="20"/>
      <c r="RH202" s="20"/>
      <c r="RI202" s="20"/>
      <c r="RJ202" s="20"/>
      <c r="RK202" s="20"/>
      <c r="RL202" s="20"/>
      <c r="RM202" s="20"/>
      <c r="RN202" s="20"/>
      <c r="RO202" s="20"/>
      <c r="RP202" s="20"/>
      <c r="RQ202" s="20"/>
      <c r="RR202" s="20"/>
      <c r="RS202" s="20"/>
      <c r="RT202" s="20"/>
      <c r="RU202" s="20"/>
      <c r="RV202" s="20"/>
      <c r="RW202" s="20"/>
      <c r="RX202" s="20"/>
      <c r="RY202" s="20"/>
      <c r="RZ202" s="20"/>
      <c r="SA202" s="20"/>
      <c r="SB202" s="20"/>
      <c r="SC202" s="20"/>
      <c r="SD202" s="20"/>
      <c r="SE202" s="20"/>
      <c r="SF202" s="20"/>
      <c r="SG202" s="20"/>
      <c r="SH202" s="20"/>
      <c r="SI202" s="20"/>
      <c r="SJ202" s="20"/>
      <c r="SK202" s="20"/>
      <c r="SL202" s="20"/>
      <c r="SM202" s="20"/>
      <c r="SN202" s="20"/>
      <c r="SO202" s="20"/>
      <c r="SP202" s="20"/>
      <c r="SQ202" s="20"/>
      <c r="SR202" s="20"/>
      <c r="SS202" s="20"/>
      <c r="ST202" s="20"/>
      <c r="SU202" s="20"/>
      <c r="SV202" s="20"/>
      <c r="SW202" s="20"/>
      <c r="SX202" s="20"/>
      <c r="SY202" s="20"/>
      <c r="SZ202" s="20"/>
      <c r="TA202" s="20"/>
      <c r="TB202" s="20"/>
      <c r="TC202" s="20"/>
      <c r="TD202" s="20"/>
      <c r="TE202" s="20"/>
      <c r="TF202" s="20"/>
      <c r="TG202" s="20"/>
      <c r="TH202" s="20"/>
      <c r="TI202" s="20"/>
      <c r="TJ202" s="20"/>
    </row>
    <row r="203" spans="1:530" s="17" customFormat="1" ht="30" x14ac:dyDescent="0.25">
      <c r="A203" s="36">
        <v>1217362</v>
      </c>
      <c r="B203" s="37">
        <f>'дод 3'!A145</f>
        <v>7362</v>
      </c>
      <c r="C203" s="37" t="str">
        <f>'дод 3'!B145</f>
        <v>0490</v>
      </c>
      <c r="D203" s="18" t="str">
        <f>'дод 3'!C145</f>
        <v>Виконання інвестиційних проектів в рамках підтримки розвитку об'єднаних територіальних громад</v>
      </c>
      <c r="E203" s="54">
        <v>0</v>
      </c>
      <c r="F203" s="54"/>
      <c r="G203" s="54"/>
      <c r="H203" s="54"/>
      <c r="I203" s="54"/>
      <c r="J203" s="54"/>
      <c r="K203" s="157"/>
      <c r="L203" s="54">
        <v>75600</v>
      </c>
      <c r="M203" s="54">
        <v>75600</v>
      </c>
      <c r="N203" s="54"/>
      <c r="O203" s="54"/>
      <c r="P203" s="54"/>
      <c r="Q203" s="54">
        <v>75600</v>
      </c>
      <c r="R203" s="150"/>
      <c r="S203" s="150"/>
      <c r="T203" s="150"/>
      <c r="U203" s="150"/>
      <c r="V203" s="150"/>
      <c r="W203" s="150"/>
      <c r="X203" s="155">
        <f t="shared" si="83"/>
        <v>0</v>
      </c>
      <c r="Y203" s="150">
        <f t="shared" si="82"/>
        <v>0</v>
      </c>
      <c r="Z203" s="173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  <c r="IW203" s="20"/>
      <c r="IX203" s="20"/>
      <c r="IY203" s="20"/>
      <c r="IZ203" s="20"/>
      <c r="JA203" s="20"/>
      <c r="JB203" s="20"/>
      <c r="JC203" s="20"/>
      <c r="JD203" s="20"/>
      <c r="JE203" s="20"/>
      <c r="JF203" s="20"/>
      <c r="JG203" s="20"/>
      <c r="JH203" s="20"/>
      <c r="JI203" s="20"/>
      <c r="JJ203" s="20"/>
      <c r="JK203" s="20"/>
      <c r="JL203" s="20"/>
      <c r="JM203" s="20"/>
      <c r="JN203" s="20"/>
      <c r="JO203" s="20"/>
      <c r="JP203" s="20"/>
      <c r="JQ203" s="20"/>
      <c r="JR203" s="20"/>
      <c r="JS203" s="20"/>
      <c r="JT203" s="20"/>
      <c r="JU203" s="20"/>
      <c r="JV203" s="20"/>
      <c r="JW203" s="20"/>
      <c r="JX203" s="20"/>
      <c r="JY203" s="20"/>
      <c r="JZ203" s="20"/>
      <c r="KA203" s="20"/>
      <c r="KB203" s="20"/>
      <c r="KC203" s="20"/>
      <c r="KD203" s="20"/>
      <c r="KE203" s="20"/>
      <c r="KF203" s="20"/>
      <c r="KG203" s="20"/>
      <c r="KH203" s="20"/>
      <c r="KI203" s="20"/>
      <c r="KJ203" s="20"/>
      <c r="KK203" s="20"/>
      <c r="KL203" s="20"/>
      <c r="KM203" s="20"/>
      <c r="KN203" s="20"/>
      <c r="KO203" s="20"/>
      <c r="KP203" s="20"/>
      <c r="KQ203" s="20"/>
      <c r="KR203" s="20"/>
      <c r="KS203" s="20"/>
      <c r="KT203" s="20"/>
      <c r="KU203" s="20"/>
      <c r="KV203" s="20"/>
      <c r="KW203" s="20"/>
      <c r="KX203" s="20"/>
      <c r="KY203" s="20"/>
      <c r="KZ203" s="20"/>
      <c r="LA203" s="20"/>
      <c r="LB203" s="20"/>
      <c r="LC203" s="20"/>
      <c r="LD203" s="20"/>
      <c r="LE203" s="20"/>
      <c r="LF203" s="20"/>
      <c r="LG203" s="20"/>
      <c r="LH203" s="20"/>
      <c r="LI203" s="20"/>
      <c r="LJ203" s="20"/>
      <c r="LK203" s="20"/>
      <c r="LL203" s="20"/>
      <c r="LM203" s="20"/>
      <c r="LN203" s="20"/>
      <c r="LO203" s="20"/>
      <c r="LP203" s="20"/>
      <c r="LQ203" s="20"/>
      <c r="LR203" s="20"/>
      <c r="LS203" s="20"/>
      <c r="LT203" s="20"/>
      <c r="LU203" s="20"/>
      <c r="LV203" s="20"/>
      <c r="LW203" s="20"/>
      <c r="LX203" s="20"/>
      <c r="LY203" s="20"/>
      <c r="LZ203" s="20"/>
      <c r="MA203" s="20"/>
      <c r="MB203" s="20"/>
      <c r="MC203" s="20"/>
      <c r="MD203" s="20"/>
      <c r="ME203" s="20"/>
      <c r="MF203" s="20"/>
      <c r="MG203" s="20"/>
      <c r="MH203" s="20"/>
      <c r="MI203" s="20"/>
      <c r="MJ203" s="20"/>
      <c r="MK203" s="20"/>
      <c r="ML203" s="20"/>
      <c r="MM203" s="20"/>
      <c r="MN203" s="20"/>
      <c r="MO203" s="20"/>
      <c r="MP203" s="20"/>
      <c r="MQ203" s="20"/>
      <c r="MR203" s="20"/>
      <c r="MS203" s="20"/>
      <c r="MT203" s="20"/>
      <c r="MU203" s="20"/>
      <c r="MV203" s="20"/>
      <c r="MW203" s="20"/>
      <c r="MX203" s="20"/>
      <c r="MY203" s="20"/>
      <c r="MZ203" s="20"/>
      <c r="NA203" s="20"/>
      <c r="NB203" s="20"/>
      <c r="NC203" s="20"/>
      <c r="ND203" s="20"/>
      <c r="NE203" s="20"/>
      <c r="NF203" s="20"/>
      <c r="NG203" s="20"/>
      <c r="NH203" s="20"/>
      <c r="NI203" s="20"/>
      <c r="NJ203" s="20"/>
      <c r="NK203" s="20"/>
      <c r="NL203" s="20"/>
      <c r="NM203" s="20"/>
      <c r="NN203" s="20"/>
      <c r="NO203" s="20"/>
      <c r="NP203" s="20"/>
      <c r="NQ203" s="20"/>
      <c r="NR203" s="20"/>
      <c r="NS203" s="20"/>
      <c r="NT203" s="20"/>
      <c r="NU203" s="20"/>
      <c r="NV203" s="20"/>
      <c r="NW203" s="20"/>
      <c r="NX203" s="20"/>
      <c r="NY203" s="20"/>
      <c r="NZ203" s="20"/>
      <c r="OA203" s="20"/>
      <c r="OB203" s="20"/>
      <c r="OC203" s="20"/>
      <c r="OD203" s="20"/>
      <c r="OE203" s="20"/>
      <c r="OF203" s="20"/>
      <c r="OG203" s="20"/>
      <c r="OH203" s="20"/>
      <c r="OI203" s="20"/>
      <c r="OJ203" s="20"/>
      <c r="OK203" s="20"/>
      <c r="OL203" s="20"/>
      <c r="OM203" s="20"/>
      <c r="ON203" s="20"/>
      <c r="OO203" s="20"/>
      <c r="OP203" s="20"/>
      <c r="OQ203" s="20"/>
      <c r="OR203" s="20"/>
      <c r="OS203" s="20"/>
      <c r="OT203" s="20"/>
      <c r="OU203" s="20"/>
      <c r="OV203" s="20"/>
      <c r="OW203" s="20"/>
      <c r="OX203" s="20"/>
      <c r="OY203" s="20"/>
      <c r="OZ203" s="20"/>
      <c r="PA203" s="20"/>
      <c r="PB203" s="20"/>
      <c r="PC203" s="20"/>
      <c r="PD203" s="20"/>
      <c r="PE203" s="20"/>
      <c r="PF203" s="20"/>
      <c r="PG203" s="20"/>
      <c r="PH203" s="20"/>
      <c r="PI203" s="20"/>
      <c r="PJ203" s="20"/>
      <c r="PK203" s="20"/>
      <c r="PL203" s="20"/>
      <c r="PM203" s="20"/>
      <c r="PN203" s="20"/>
      <c r="PO203" s="20"/>
      <c r="PP203" s="20"/>
      <c r="PQ203" s="20"/>
      <c r="PR203" s="20"/>
      <c r="PS203" s="20"/>
      <c r="PT203" s="20"/>
      <c r="PU203" s="20"/>
      <c r="PV203" s="20"/>
      <c r="PW203" s="20"/>
      <c r="PX203" s="20"/>
      <c r="PY203" s="20"/>
      <c r="PZ203" s="20"/>
      <c r="QA203" s="20"/>
      <c r="QB203" s="20"/>
      <c r="QC203" s="20"/>
      <c r="QD203" s="20"/>
      <c r="QE203" s="20"/>
      <c r="QF203" s="20"/>
      <c r="QG203" s="20"/>
      <c r="QH203" s="20"/>
      <c r="QI203" s="20"/>
      <c r="QJ203" s="20"/>
      <c r="QK203" s="20"/>
      <c r="QL203" s="20"/>
      <c r="QM203" s="20"/>
      <c r="QN203" s="20"/>
      <c r="QO203" s="20"/>
      <c r="QP203" s="20"/>
      <c r="QQ203" s="20"/>
      <c r="QR203" s="20"/>
      <c r="QS203" s="20"/>
      <c r="QT203" s="20"/>
      <c r="QU203" s="20"/>
      <c r="QV203" s="20"/>
      <c r="QW203" s="20"/>
      <c r="QX203" s="20"/>
      <c r="QY203" s="20"/>
      <c r="QZ203" s="20"/>
      <c r="RA203" s="20"/>
      <c r="RB203" s="20"/>
      <c r="RC203" s="20"/>
      <c r="RD203" s="20"/>
      <c r="RE203" s="20"/>
      <c r="RF203" s="20"/>
      <c r="RG203" s="20"/>
      <c r="RH203" s="20"/>
      <c r="RI203" s="20"/>
      <c r="RJ203" s="20"/>
      <c r="RK203" s="20"/>
      <c r="RL203" s="20"/>
      <c r="RM203" s="20"/>
      <c r="RN203" s="20"/>
      <c r="RO203" s="20"/>
      <c r="RP203" s="20"/>
      <c r="RQ203" s="20"/>
      <c r="RR203" s="20"/>
      <c r="RS203" s="20"/>
      <c r="RT203" s="20"/>
      <c r="RU203" s="20"/>
      <c r="RV203" s="20"/>
      <c r="RW203" s="20"/>
      <c r="RX203" s="20"/>
      <c r="RY203" s="20"/>
      <c r="RZ203" s="20"/>
      <c r="SA203" s="20"/>
      <c r="SB203" s="20"/>
      <c r="SC203" s="20"/>
      <c r="SD203" s="20"/>
      <c r="SE203" s="20"/>
      <c r="SF203" s="20"/>
      <c r="SG203" s="20"/>
      <c r="SH203" s="20"/>
      <c r="SI203" s="20"/>
      <c r="SJ203" s="20"/>
      <c r="SK203" s="20"/>
      <c r="SL203" s="20"/>
      <c r="SM203" s="20"/>
      <c r="SN203" s="20"/>
      <c r="SO203" s="20"/>
      <c r="SP203" s="20"/>
      <c r="SQ203" s="20"/>
      <c r="SR203" s="20"/>
      <c r="SS203" s="20"/>
      <c r="ST203" s="20"/>
      <c r="SU203" s="20"/>
      <c r="SV203" s="20"/>
      <c r="SW203" s="20"/>
      <c r="SX203" s="20"/>
      <c r="SY203" s="20"/>
      <c r="SZ203" s="20"/>
      <c r="TA203" s="20"/>
      <c r="TB203" s="20"/>
      <c r="TC203" s="20"/>
      <c r="TD203" s="20"/>
      <c r="TE203" s="20"/>
      <c r="TF203" s="20"/>
      <c r="TG203" s="20"/>
      <c r="TH203" s="20"/>
      <c r="TI203" s="20"/>
      <c r="TJ203" s="20"/>
    </row>
    <row r="204" spans="1:530" s="17" customFormat="1" ht="45" x14ac:dyDescent="0.25">
      <c r="A204" s="36" t="s">
        <v>408</v>
      </c>
      <c r="B204" s="37">
        <v>7363</v>
      </c>
      <c r="C204" s="76" t="s">
        <v>89</v>
      </c>
      <c r="D204" s="16" t="s">
        <v>444</v>
      </c>
      <c r="E204" s="54">
        <v>0</v>
      </c>
      <c r="F204" s="54"/>
      <c r="G204" s="54"/>
      <c r="H204" s="54"/>
      <c r="I204" s="54"/>
      <c r="J204" s="54"/>
      <c r="K204" s="157"/>
      <c r="L204" s="54">
        <v>956186.69000000006</v>
      </c>
      <c r="M204" s="54">
        <v>956186.69000000006</v>
      </c>
      <c r="N204" s="54"/>
      <c r="O204" s="54"/>
      <c r="P204" s="54"/>
      <c r="Q204" s="54">
        <v>956186.69000000006</v>
      </c>
      <c r="R204" s="150">
        <v>574426.87</v>
      </c>
      <c r="S204" s="150">
        <v>574426.87</v>
      </c>
      <c r="T204" s="150"/>
      <c r="U204" s="150"/>
      <c r="V204" s="150"/>
      <c r="W204" s="150">
        <v>574426.87</v>
      </c>
      <c r="X204" s="155">
        <f t="shared" si="83"/>
        <v>60.074761132682156</v>
      </c>
      <c r="Y204" s="150">
        <f t="shared" si="82"/>
        <v>574426.87</v>
      </c>
      <c r="Z204" s="173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  <c r="IW204" s="20"/>
      <c r="IX204" s="20"/>
      <c r="IY204" s="20"/>
      <c r="IZ204" s="20"/>
      <c r="JA204" s="20"/>
      <c r="JB204" s="20"/>
      <c r="JC204" s="20"/>
      <c r="JD204" s="20"/>
      <c r="JE204" s="20"/>
      <c r="JF204" s="20"/>
      <c r="JG204" s="20"/>
      <c r="JH204" s="20"/>
      <c r="JI204" s="20"/>
      <c r="JJ204" s="20"/>
      <c r="JK204" s="20"/>
      <c r="JL204" s="20"/>
      <c r="JM204" s="20"/>
      <c r="JN204" s="20"/>
      <c r="JO204" s="20"/>
      <c r="JP204" s="20"/>
      <c r="JQ204" s="20"/>
      <c r="JR204" s="20"/>
      <c r="JS204" s="20"/>
      <c r="JT204" s="20"/>
      <c r="JU204" s="20"/>
      <c r="JV204" s="20"/>
      <c r="JW204" s="20"/>
      <c r="JX204" s="20"/>
      <c r="JY204" s="20"/>
      <c r="JZ204" s="20"/>
      <c r="KA204" s="20"/>
      <c r="KB204" s="20"/>
      <c r="KC204" s="20"/>
      <c r="KD204" s="20"/>
      <c r="KE204" s="20"/>
      <c r="KF204" s="20"/>
      <c r="KG204" s="20"/>
      <c r="KH204" s="20"/>
      <c r="KI204" s="20"/>
      <c r="KJ204" s="20"/>
      <c r="KK204" s="20"/>
      <c r="KL204" s="20"/>
      <c r="KM204" s="20"/>
      <c r="KN204" s="20"/>
      <c r="KO204" s="20"/>
      <c r="KP204" s="20"/>
      <c r="KQ204" s="20"/>
      <c r="KR204" s="20"/>
      <c r="KS204" s="20"/>
      <c r="KT204" s="20"/>
      <c r="KU204" s="20"/>
      <c r="KV204" s="20"/>
      <c r="KW204" s="20"/>
      <c r="KX204" s="20"/>
      <c r="KY204" s="20"/>
      <c r="KZ204" s="20"/>
      <c r="LA204" s="20"/>
      <c r="LB204" s="20"/>
      <c r="LC204" s="20"/>
      <c r="LD204" s="20"/>
      <c r="LE204" s="20"/>
      <c r="LF204" s="20"/>
      <c r="LG204" s="20"/>
      <c r="LH204" s="20"/>
      <c r="LI204" s="20"/>
      <c r="LJ204" s="20"/>
      <c r="LK204" s="20"/>
      <c r="LL204" s="20"/>
      <c r="LM204" s="20"/>
      <c r="LN204" s="20"/>
      <c r="LO204" s="20"/>
      <c r="LP204" s="20"/>
      <c r="LQ204" s="20"/>
      <c r="LR204" s="20"/>
      <c r="LS204" s="20"/>
      <c r="LT204" s="20"/>
      <c r="LU204" s="20"/>
      <c r="LV204" s="20"/>
      <c r="LW204" s="20"/>
      <c r="LX204" s="20"/>
      <c r="LY204" s="20"/>
      <c r="LZ204" s="20"/>
      <c r="MA204" s="20"/>
      <c r="MB204" s="20"/>
      <c r="MC204" s="20"/>
      <c r="MD204" s="20"/>
      <c r="ME204" s="20"/>
      <c r="MF204" s="20"/>
      <c r="MG204" s="20"/>
      <c r="MH204" s="20"/>
      <c r="MI204" s="20"/>
      <c r="MJ204" s="20"/>
      <c r="MK204" s="20"/>
      <c r="ML204" s="20"/>
      <c r="MM204" s="20"/>
      <c r="MN204" s="20"/>
      <c r="MO204" s="20"/>
      <c r="MP204" s="20"/>
      <c r="MQ204" s="20"/>
      <c r="MR204" s="20"/>
      <c r="MS204" s="20"/>
      <c r="MT204" s="20"/>
      <c r="MU204" s="20"/>
      <c r="MV204" s="20"/>
      <c r="MW204" s="20"/>
      <c r="MX204" s="20"/>
      <c r="MY204" s="20"/>
      <c r="MZ204" s="20"/>
      <c r="NA204" s="20"/>
      <c r="NB204" s="20"/>
      <c r="NC204" s="20"/>
      <c r="ND204" s="20"/>
      <c r="NE204" s="20"/>
      <c r="NF204" s="20"/>
      <c r="NG204" s="20"/>
      <c r="NH204" s="20"/>
      <c r="NI204" s="20"/>
      <c r="NJ204" s="20"/>
      <c r="NK204" s="20"/>
      <c r="NL204" s="20"/>
      <c r="NM204" s="20"/>
      <c r="NN204" s="20"/>
      <c r="NO204" s="20"/>
      <c r="NP204" s="20"/>
      <c r="NQ204" s="20"/>
      <c r="NR204" s="20"/>
      <c r="NS204" s="20"/>
      <c r="NT204" s="20"/>
      <c r="NU204" s="20"/>
      <c r="NV204" s="20"/>
      <c r="NW204" s="20"/>
      <c r="NX204" s="20"/>
      <c r="NY204" s="20"/>
      <c r="NZ204" s="20"/>
      <c r="OA204" s="20"/>
      <c r="OB204" s="20"/>
      <c r="OC204" s="20"/>
      <c r="OD204" s="20"/>
      <c r="OE204" s="20"/>
      <c r="OF204" s="20"/>
      <c r="OG204" s="20"/>
      <c r="OH204" s="20"/>
      <c r="OI204" s="20"/>
      <c r="OJ204" s="20"/>
      <c r="OK204" s="20"/>
      <c r="OL204" s="20"/>
      <c r="OM204" s="20"/>
      <c r="ON204" s="20"/>
      <c r="OO204" s="20"/>
      <c r="OP204" s="20"/>
      <c r="OQ204" s="20"/>
      <c r="OR204" s="20"/>
      <c r="OS204" s="20"/>
      <c r="OT204" s="20"/>
      <c r="OU204" s="20"/>
      <c r="OV204" s="20"/>
      <c r="OW204" s="20"/>
      <c r="OX204" s="20"/>
      <c r="OY204" s="20"/>
      <c r="OZ204" s="20"/>
      <c r="PA204" s="20"/>
      <c r="PB204" s="20"/>
      <c r="PC204" s="20"/>
      <c r="PD204" s="20"/>
      <c r="PE204" s="20"/>
      <c r="PF204" s="20"/>
      <c r="PG204" s="20"/>
      <c r="PH204" s="20"/>
      <c r="PI204" s="20"/>
      <c r="PJ204" s="20"/>
      <c r="PK204" s="20"/>
      <c r="PL204" s="20"/>
      <c r="PM204" s="20"/>
      <c r="PN204" s="20"/>
      <c r="PO204" s="20"/>
      <c r="PP204" s="20"/>
      <c r="PQ204" s="20"/>
      <c r="PR204" s="20"/>
      <c r="PS204" s="20"/>
      <c r="PT204" s="20"/>
      <c r="PU204" s="20"/>
      <c r="PV204" s="20"/>
      <c r="PW204" s="20"/>
      <c r="PX204" s="20"/>
      <c r="PY204" s="20"/>
      <c r="PZ204" s="20"/>
      <c r="QA204" s="20"/>
      <c r="QB204" s="20"/>
      <c r="QC204" s="20"/>
      <c r="QD204" s="20"/>
      <c r="QE204" s="20"/>
      <c r="QF204" s="20"/>
      <c r="QG204" s="20"/>
      <c r="QH204" s="20"/>
      <c r="QI204" s="20"/>
      <c r="QJ204" s="20"/>
      <c r="QK204" s="20"/>
      <c r="QL204" s="20"/>
      <c r="QM204" s="20"/>
      <c r="QN204" s="20"/>
      <c r="QO204" s="20"/>
      <c r="QP204" s="20"/>
      <c r="QQ204" s="20"/>
      <c r="QR204" s="20"/>
      <c r="QS204" s="20"/>
      <c r="QT204" s="20"/>
      <c r="QU204" s="20"/>
      <c r="QV204" s="20"/>
      <c r="QW204" s="20"/>
      <c r="QX204" s="20"/>
      <c r="QY204" s="20"/>
      <c r="QZ204" s="20"/>
      <c r="RA204" s="20"/>
      <c r="RB204" s="20"/>
      <c r="RC204" s="20"/>
      <c r="RD204" s="20"/>
      <c r="RE204" s="20"/>
      <c r="RF204" s="20"/>
      <c r="RG204" s="20"/>
      <c r="RH204" s="20"/>
      <c r="RI204" s="20"/>
      <c r="RJ204" s="20"/>
      <c r="RK204" s="20"/>
      <c r="RL204" s="20"/>
      <c r="RM204" s="20"/>
      <c r="RN204" s="20"/>
      <c r="RO204" s="20"/>
      <c r="RP204" s="20"/>
      <c r="RQ204" s="20"/>
      <c r="RR204" s="20"/>
      <c r="RS204" s="20"/>
      <c r="RT204" s="20"/>
      <c r="RU204" s="20"/>
      <c r="RV204" s="20"/>
      <c r="RW204" s="20"/>
      <c r="RX204" s="20"/>
      <c r="RY204" s="20"/>
      <c r="RZ204" s="20"/>
      <c r="SA204" s="20"/>
      <c r="SB204" s="20"/>
      <c r="SC204" s="20"/>
      <c r="SD204" s="20"/>
      <c r="SE204" s="20"/>
      <c r="SF204" s="20"/>
      <c r="SG204" s="20"/>
      <c r="SH204" s="20"/>
      <c r="SI204" s="20"/>
      <c r="SJ204" s="20"/>
      <c r="SK204" s="20"/>
      <c r="SL204" s="20"/>
      <c r="SM204" s="20"/>
      <c r="SN204" s="20"/>
      <c r="SO204" s="20"/>
      <c r="SP204" s="20"/>
      <c r="SQ204" s="20"/>
      <c r="SR204" s="20"/>
      <c r="SS204" s="20"/>
      <c r="ST204" s="20"/>
      <c r="SU204" s="20"/>
      <c r="SV204" s="20"/>
      <c r="SW204" s="20"/>
      <c r="SX204" s="20"/>
      <c r="SY204" s="20"/>
      <c r="SZ204" s="20"/>
      <c r="TA204" s="20"/>
      <c r="TB204" s="20"/>
      <c r="TC204" s="20"/>
      <c r="TD204" s="20"/>
      <c r="TE204" s="20"/>
      <c r="TF204" s="20"/>
      <c r="TG204" s="20"/>
      <c r="TH204" s="20"/>
      <c r="TI204" s="20"/>
      <c r="TJ204" s="20"/>
    </row>
    <row r="205" spans="1:530" s="21" customFormat="1" ht="45" x14ac:dyDescent="0.25">
      <c r="A205" s="110"/>
      <c r="B205" s="111"/>
      <c r="C205" s="111"/>
      <c r="D205" s="108" t="s">
        <v>433</v>
      </c>
      <c r="E205" s="109">
        <v>0</v>
      </c>
      <c r="F205" s="109"/>
      <c r="G205" s="109"/>
      <c r="H205" s="109"/>
      <c r="I205" s="109"/>
      <c r="J205" s="109"/>
      <c r="K205" s="157"/>
      <c r="L205" s="109">
        <v>937420.38</v>
      </c>
      <c r="M205" s="109">
        <v>937420.38</v>
      </c>
      <c r="N205" s="109"/>
      <c r="O205" s="109"/>
      <c r="P205" s="109"/>
      <c r="Q205" s="109">
        <v>937420.38</v>
      </c>
      <c r="R205" s="151">
        <v>574426.87</v>
      </c>
      <c r="S205" s="151">
        <v>574426.87</v>
      </c>
      <c r="T205" s="151"/>
      <c r="U205" s="151"/>
      <c r="V205" s="151"/>
      <c r="W205" s="151">
        <v>574426.87</v>
      </c>
      <c r="X205" s="155">
        <f t="shared" si="83"/>
        <v>61.277403634002489</v>
      </c>
      <c r="Y205" s="150">
        <f t="shared" si="82"/>
        <v>574426.87</v>
      </c>
      <c r="Z205" s="173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  <c r="IV205" s="29"/>
      <c r="IW205" s="29"/>
      <c r="IX205" s="29"/>
      <c r="IY205" s="29"/>
      <c r="IZ205" s="29"/>
      <c r="JA205" s="29"/>
      <c r="JB205" s="29"/>
      <c r="JC205" s="29"/>
      <c r="JD205" s="29"/>
      <c r="JE205" s="29"/>
      <c r="JF205" s="29"/>
      <c r="JG205" s="29"/>
      <c r="JH205" s="29"/>
      <c r="JI205" s="29"/>
      <c r="JJ205" s="29"/>
      <c r="JK205" s="29"/>
      <c r="JL205" s="29"/>
      <c r="JM205" s="29"/>
      <c r="JN205" s="29"/>
      <c r="JO205" s="29"/>
      <c r="JP205" s="29"/>
      <c r="JQ205" s="29"/>
      <c r="JR205" s="29"/>
      <c r="JS205" s="29"/>
      <c r="JT205" s="29"/>
      <c r="JU205" s="29"/>
      <c r="JV205" s="29"/>
      <c r="JW205" s="29"/>
      <c r="JX205" s="29"/>
      <c r="JY205" s="29"/>
      <c r="JZ205" s="29"/>
      <c r="KA205" s="29"/>
      <c r="KB205" s="29"/>
      <c r="KC205" s="29"/>
      <c r="KD205" s="29"/>
      <c r="KE205" s="29"/>
      <c r="KF205" s="29"/>
      <c r="KG205" s="29"/>
      <c r="KH205" s="29"/>
      <c r="KI205" s="29"/>
      <c r="KJ205" s="29"/>
      <c r="KK205" s="29"/>
      <c r="KL205" s="29"/>
      <c r="KM205" s="29"/>
      <c r="KN205" s="29"/>
      <c r="KO205" s="29"/>
      <c r="KP205" s="29"/>
      <c r="KQ205" s="29"/>
      <c r="KR205" s="29"/>
      <c r="KS205" s="29"/>
      <c r="KT205" s="29"/>
      <c r="KU205" s="29"/>
      <c r="KV205" s="29"/>
      <c r="KW205" s="29"/>
      <c r="KX205" s="29"/>
      <c r="KY205" s="29"/>
      <c r="KZ205" s="29"/>
      <c r="LA205" s="29"/>
      <c r="LB205" s="29"/>
      <c r="LC205" s="29"/>
      <c r="LD205" s="29"/>
      <c r="LE205" s="29"/>
      <c r="LF205" s="29"/>
      <c r="LG205" s="29"/>
      <c r="LH205" s="29"/>
      <c r="LI205" s="29"/>
      <c r="LJ205" s="29"/>
      <c r="LK205" s="29"/>
      <c r="LL205" s="29"/>
      <c r="LM205" s="29"/>
      <c r="LN205" s="29"/>
      <c r="LO205" s="29"/>
      <c r="LP205" s="29"/>
      <c r="LQ205" s="29"/>
      <c r="LR205" s="29"/>
      <c r="LS205" s="29"/>
      <c r="LT205" s="29"/>
      <c r="LU205" s="29"/>
      <c r="LV205" s="29"/>
      <c r="LW205" s="29"/>
      <c r="LX205" s="29"/>
      <c r="LY205" s="29"/>
      <c r="LZ205" s="29"/>
      <c r="MA205" s="29"/>
      <c r="MB205" s="29"/>
      <c r="MC205" s="29"/>
      <c r="MD205" s="29"/>
      <c r="ME205" s="29"/>
      <c r="MF205" s="29"/>
      <c r="MG205" s="29"/>
      <c r="MH205" s="29"/>
      <c r="MI205" s="29"/>
      <c r="MJ205" s="29"/>
      <c r="MK205" s="29"/>
      <c r="ML205" s="29"/>
      <c r="MM205" s="29"/>
      <c r="MN205" s="29"/>
      <c r="MO205" s="29"/>
      <c r="MP205" s="29"/>
      <c r="MQ205" s="29"/>
      <c r="MR205" s="29"/>
      <c r="MS205" s="29"/>
      <c r="MT205" s="29"/>
      <c r="MU205" s="29"/>
      <c r="MV205" s="29"/>
      <c r="MW205" s="29"/>
      <c r="MX205" s="29"/>
      <c r="MY205" s="29"/>
      <c r="MZ205" s="29"/>
      <c r="NA205" s="29"/>
      <c r="NB205" s="29"/>
      <c r="NC205" s="29"/>
      <c r="ND205" s="29"/>
      <c r="NE205" s="29"/>
      <c r="NF205" s="29"/>
      <c r="NG205" s="29"/>
      <c r="NH205" s="29"/>
      <c r="NI205" s="29"/>
      <c r="NJ205" s="29"/>
      <c r="NK205" s="29"/>
      <c r="NL205" s="29"/>
      <c r="NM205" s="29"/>
      <c r="NN205" s="29"/>
      <c r="NO205" s="29"/>
      <c r="NP205" s="29"/>
      <c r="NQ205" s="29"/>
      <c r="NR205" s="29"/>
      <c r="NS205" s="29"/>
      <c r="NT205" s="29"/>
      <c r="NU205" s="29"/>
      <c r="NV205" s="29"/>
      <c r="NW205" s="29"/>
      <c r="NX205" s="29"/>
      <c r="NY205" s="29"/>
      <c r="NZ205" s="29"/>
      <c r="OA205" s="29"/>
      <c r="OB205" s="29"/>
      <c r="OC205" s="29"/>
      <c r="OD205" s="29"/>
      <c r="OE205" s="29"/>
      <c r="OF205" s="29"/>
      <c r="OG205" s="29"/>
      <c r="OH205" s="29"/>
      <c r="OI205" s="29"/>
      <c r="OJ205" s="29"/>
      <c r="OK205" s="29"/>
      <c r="OL205" s="29"/>
      <c r="OM205" s="29"/>
      <c r="ON205" s="29"/>
      <c r="OO205" s="29"/>
      <c r="OP205" s="29"/>
      <c r="OQ205" s="29"/>
      <c r="OR205" s="29"/>
      <c r="OS205" s="29"/>
      <c r="OT205" s="29"/>
      <c r="OU205" s="29"/>
      <c r="OV205" s="29"/>
      <c r="OW205" s="29"/>
      <c r="OX205" s="29"/>
      <c r="OY205" s="29"/>
      <c r="OZ205" s="29"/>
      <c r="PA205" s="29"/>
      <c r="PB205" s="29"/>
      <c r="PC205" s="29"/>
      <c r="PD205" s="29"/>
      <c r="PE205" s="29"/>
      <c r="PF205" s="29"/>
      <c r="PG205" s="29"/>
      <c r="PH205" s="29"/>
      <c r="PI205" s="29"/>
      <c r="PJ205" s="29"/>
      <c r="PK205" s="29"/>
      <c r="PL205" s="29"/>
      <c r="PM205" s="29"/>
      <c r="PN205" s="29"/>
      <c r="PO205" s="29"/>
      <c r="PP205" s="29"/>
      <c r="PQ205" s="29"/>
      <c r="PR205" s="29"/>
      <c r="PS205" s="29"/>
      <c r="PT205" s="29"/>
      <c r="PU205" s="29"/>
      <c r="PV205" s="29"/>
      <c r="PW205" s="29"/>
      <c r="PX205" s="29"/>
      <c r="PY205" s="29"/>
      <c r="PZ205" s="29"/>
      <c r="QA205" s="29"/>
      <c r="QB205" s="29"/>
      <c r="QC205" s="29"/>
      <c r="QD205" s="29"/>
      <c r="QE205" s="29"/>
      <c r="QF205" s="29"/>
      <c r="QG205" s="29"/>
      <c r="QH205" s="29"/>
      <c r="QI205" s="29"/>
      <c r="QJ205" s="29"/>
      <c r="QK205" s="29"/>
      <c r="QL205" s="29"/>
      <c r="QM205" s="29"/>
      <c r="QN205" s="29"/>
      <c r="QO205" s="29"/>
      <c r="QP205" s="29"/>
      <c r="QQ205" s="29"/>
      <c r="QR205" s="29"/>
      <c r="QS205" s="29"/>
      <c r="QT205" s="29"/>
      <c r="QU205" s="29"/>
      <c r="QV205" s="29"/>
      <c r="QW205" s="29"/>
      <c r="QX205" s="29"/>
      <c r="QY205" s="29"/>
      <c r="QZ205" s="29"/>
      <c r="RA205" s="29"/>
      <c r="RB205" s="29"/>
      <c r="RC205" s="29"/>
      <c r="RD205" s="29"/>
      <c r="RE205" s="29"/>
      <c r="RF205" s="29"/>
      <c r="RG205" s="29"/>
      <c r="RH205" s="29"/>
      <c r="RI205" s="29"/>
      <c r="RJ205" s="29"/>
      <c r="RK205" s="29"/>
      <c r="RL205" s="29"/>
      <c r="RM205" s="29"/>
      <c r="RN205" s="29"/>
      <c r="RO205" s="29"/>
      <c r="RP205" s="29"/>
      <c r="RQ205" s="29"/>
      <c r="RR205" s="29"/>
      <c r="RS205" s="29"/>
      <c r="RT205" s="29"/>
      <c r="RU205" s="29"/>
      <c r="RV205" s="29"/>
      <c r="RW205" s="29"/>
      <c r="RX205" s="29"/>
      <c r="RY205" s="29"/>
      <c r="RZ205" s="29"/>
      <c r="SA205" s="29"/>
      <c r="SB205" s="29"/>
      <c r="SC205" s="29"/>
      <c r="SD205" s="29"/>
      <c r="SE205" s="29"/>
      <c r="SF205" s="29"/>
      <c r="SG205" s="29"/>
      <c r="SH205" s="29"/>
      <c r="SI205" s="29"/>
      <c r="SJ205" s="29"/>
      <c r="SK205" s="29"/>
      <c r="SL205" s="29"/>
      <c r="SM205" s="29"/>
      <c r="SN205" s="29"/>
      <c r="SO205" s="29"/>
      <c r="SP205" s="29"/>
      <c r="SQ205" s="29"/>
      <c r="SR205" s="29"/>
      <c r="SS205" s="29"/>
      <c r="ST205" s="29"/>
      <c r="SU205" s="29"/>
      <c r="SV205" s="29"/>
      <c r="SW205" s="29"/>
      <c r="SX205" s="29"/>
      <c r="SY205" s="29"/>
      <c r="SZ205" s="29"/>
      <c r="TA205" s="29"/>
      <c r="TB205" s="29"/>
      <c r="TC205" s="29"/>
      <c r="TD205" s="29"/>
      <c r="TE205" s="29"/>
      <c r="TF205" s="29"/>
      <c r="TG205" s="29"/>
      <c r="TH205" s="29"/>
      <c r="TI205" s="29"/>
      <c r="TJ205" s="29"/>
    </row>
    <row r="206" spans="1:530" s="17" customFormat="1" ht="47.25" customHeight="1" x14ac:dyDescent="0.25">
      <c r="A206" s="36" t="s">
        <v>415</v>
      </c>
      <c r="B206" s="37">
        <f>'дод 3'!A154</f>
        <v>7462</v>
      </c>
      <c r="C206" s="36" t="s">
        <v>446</v>
      </c>
      <c r="D206" s="60" t="str">
        <f>'дод 3'!C154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6" s="54">
        <v>0</v>
      </c>
      <c r="F206" s="54"/>
      <c r="G206" s="54"/>
      <c r="H206" s="54"/>
      <c r="I206" s="54"/>
      <c r="J206" s="54"/>
      <c r="K206" s="157"/>
      <c r="L206" s="54">
        <v>80000000</v>
      </c>
      <c r="M206" s="54"/>
      <c r="N206" s="54">
        <v>80000000</v>
      </c>
      <c r="O206" s="54"/>
      <c r="P206" s="54"/>
      <c r="Q206" s="54"/>
      <c r="R206" s="150">
        <v>72000000</v>
      </c>
      <c r="S206" s="150"/>
      <c r="T206" s="150">
        <v>72000000</v>
      </c>
      <c r="U206" s="150"/>
      <c r="V206" s="150"/>
      <c r="W206" s="150"/>
      <c r="X206" s="155">
        <f t="shared" si="83"/>
        <v>90</v>
      </c>
      <c r="Y206" s="150">
        <f t="shared" si="82"/>
        <v>72000000</v>
      </c>
      <c r="Z206" s="173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  <c r="IW206" s="20"/>
      <c r="IX206" s="20"/>
      <c r="IY206" s="20"/>
      <c r="IZ206" s="20"/>
      <c r="JA206" s="20"/>
      <c r="JB206" s="20"/>
      <c r="JC206" s="20"/>
      <c r="JD206" s="20"/>
      <c r="JE206" s="20"/>
      <c r="JF206" s="20"/>
      <c r="JG206" s="20"/>
      <c r="JH206" s="20"/>
      <c r="JI206" s="20"/>
      <c r="JJ206" s="20"/>
      <c r="JK206" s="20"/>
      <c r="JL206" s="20"/>
      <c r="JM206" s="20"/>
      <c r="JN206" s="20"/>
      <c r="JO206" s="20"/>
      <c r="JP206" s="20"/>
      <c r="JQ206" s="20"/>
      <c r="JR206" s="20"/>
      <c r="JS206" s="20"/>
      <c r="JT206" s="20"/>
      <c r="JU206" s="20"/>
      <c r="JV206" s="20"/>
      <c r="JW206" s="20"/>
      <c r="JX206" s="20"/>
      <c r="JY206" s="20"/>
      <c r="JZ206" s="20"/>
      <c r="KA206" s="20"/>
      <c r="KB206" s="20"/>
      <c r="KC206" s="20"/>
      <c r="KD206" s="20"/>
      <c r="KE206" s="20"/>
      <c r="KF206" s="20"/>
      <c r="KG206" s="20"/>
      <c r="KH206" s="20"/>
      <c r="KI206" s="20"/>
      <c r="KJ206" s="20"/>
      <c r="KK206" s="20"/>
      <c r="KL206" s="20"/>
      <c r="KM206" s="20"/>
      <c r="KN206" s="20"/>
      <c r="KO206" s="20"/>
      <c r="KP206" s="20"/>
      <c r="KQ206" s="20"/>
      <c r="KR206" s="20"/>
      <c r="KS206" s="20"/>
      <c r="KT206" s="20"/>
      <c r="KU206" s="20"/>
      <c r="KV206" s="20"/>
      <c r="KW206" s="20"/>
      <c r="KX206" s="20"/>
      <c r="KY206" s="20"/>
      <c r="KZ206" s="20"/>
      <c r="LA206" s="20"/>
      <c r="LB206" s="20"/>
      <c r="LC206" s="20"/>
      <c r="LD206" s="20"/>
      <c r="LE206" s="20"/>
      <c r="LF206" s="20"/>
      <c r="LG206" s="20"/>
      <c r="LH206" s="20"/>
      <c r="LI206" s="20"/>
      <c r="LJ206" s="20"/>
      <c r="LK206" s="20"/>
      <c r="LL206" s="20"/>
      <c r="LM206" s="20"/>
      <c r="LN206" s="20"/>
      <c r="LO206" s="20"/>
      <c r="LP206" s="20"/>
      <c r="LQ206" s="20"/>
      <c r="LR206" s="20"/>
      <c r="LS206" s="20"/>
      <c r="LT206" s="20"/>
      <c r="LU206" s="20"/>
      <c r="LV206" s="20"/>
      <c r="LW206" s="20"/>
      <c r="LX206" s="20"/>
      <c r="LY206" s="20"/>
      <c r="LZ206" s="20"/>
      <c r="MA206" s="20"/>
      <c r="MB206" s="20"/>
      <c r="MC206" s="20"/>
      <c r="MD206" s="20"/>
      <c r="ME206" s="20"/>
      <c r="MF206" s="20"/>
      <c r="MG206" s="20"/>
      <c r="MH206" s="20"/>
      <c r="MI206" s="20"/>
      <c r="MJ206" s="20"/>
      <c r="MK206" s="20"/>
      <c r="ML206" s="20"/>
      <c r="MM206" s="20"/>
      <c r="MN206" s="20"/>
      <c r="MO206" s="20"/>
      <c r="MP206" s="20"/>
      <c r="MQ206" s="20"/>
      <c r="MR206" s="20"/>
      <c r="MS206" s="20"/>
      <c r="MT206" s="20"/>
      <c r="MU206" s="20"/>
      <c r="MV206" s="20"/>
      <c r="MW206" s="20"/>
      <c r="MX206" s="20"/>
      <c r="MY206" s="20"/>
      <c r="MZ206" s="20"/>
      <c r="NA206" s="20"/>
      <c r="NB206" s="20"/>
      <c r="NC206" s="20"/>
      <c r="ND206" s="20"/>
      <c r="NE206" s="20"/>
      <c r="NF206" s="20"/>
      <c r="NG206" s="20"/>
      <c r="NH206" s="20"/>
      <c r="NI206" s="20"/>
      <c r="NJ206" s="20"/>
      <c r="NK206" s="20"/>
      <c r="NL206" s="20"/>
      <c r="NM206" s="20"/>
      <c r="NN206" s="20"/>
      <c r="NO206" s="20"/>
      <c r="NP206" s="20"/>
      <c r="NQ206" s="20"/>
      <c r="NR206" s="20"/>
      <c r="NS206" s="20"/>
      <c r="NT206" s="20"/>
      <c r="NU206" s="20"/>
      <c r="NV206" s="20"/>
      <c r="NW206" s="20"/>
      <c r="NX206" s="20"/>
      <c r="NY206" s="20"/>
      <c r="NZ206" s="20"/>
      <c r="OA206" s="20"/>
      <c r="OB206" s="20"/>
      <c r="OC206" s="20"/>
      <c r="OD206" s="20"/>
      <c r="OE206" s="20"/>
      <c r="OF206" s="20"/>
      <c r="OG206" s="20"/>
      <c r="OH206" s="20"/>
      <c r="OI206" s="20"/>
      <c r="OJ206" s="20"/>
      <c r="OK206" s="20"/>
      <c r="OL206" s="20"/>
      <c r="OM206" s="20"/>
      <c r="ON206" s="20"/>
      <c r="OO206" s="20"/>
      <c r="OP206" s="20"/>
      <c r="OQ206" s="20"/>
      <c r="OR206" s="20"/>
      <c r="OS206" s="20"/>
      <c r="OT206" s="20"/>
      <c r="OU206" s="20"/>
      <c r="OV206" s="20"/>
      <c r="OW206" s="20"/>
      <c r="OX206" s="20"/>
      <c r="OY206" s="20"/>
      <c r="OZ206" s="20"/>
      <c r="PA206" s="20"/>
      <c r="PB206" s="20"/>
      <c r="PC206" s="20"/>
      <c r="PD206" s="20"/>
      <c r="PE206" s="20"/>
      <c r="PF206" s="20"/>
      <c r="PG206" s="20"/>
      <c r="PH206" s="20"/>
      <c r="PI206" s="20"/>
      <c r="PJ206" s="20"/>
      <c r="PK206" s="20"/>
      <c r="PL206" s="20"/>
      <c r="PM206" s="20"/>
      <c r="PN206" s="20"/>
      <c r="PO206" s="20"/>
      <c r="PP206" s="20"/>
      <c r="PQ206" s="20"/>
      <c r="PR206" s="20"/>
      <c r="PS206" s="20"/>
      <c r="PT206" s="20"/>
      <c r="PU206" s="20"/>
      <c r="PV206" s="20"/>
      <c r="PW206" s="20"/>
      <c r="PX206" s="20"/>
      <c r="PY206" s="20"/>
      <c r="PZ206" s="20"/>
      <c r="QA206" s="20"/>
      <c r="QB206" s="20"/>
      <c r="QC206" s="20"/>
      <c r="QD206" s="20"/>
      <c r="QE206" s="20"/>
      <c r="QF206" s="20"/>
      <c r="QG206" s="20"/>
      <c r="QH206" s="20"/>
      <c r="QI206" s="20"/>
      <c r="QJ206" s="20"/>
      <c r="QK206" s="20"/>
      <c r="QL206" s="20"/>
      <c r="QM206" s="20"/>
      <c r="QN206" s="20"/>
      <c r="QO206" s="20"/>
      <c r="QP206" s="20"/>
      <c r="QQ206" s="20"/>
      <c r="QR206" s="20"/>
      <c r="QS206" s="20"/>
      <c r="QT206" s="20"/>
      <c r="QU206" s="20"/>
      <c r="QV206" s="20"/>
      <c r="QW206" s="20"/>
      <c r="QX206" s="20"/>
      <c r="QY206" s="20"/>
      <c r="QZ206" s="20"/>
      <c r="RA206" s="20"/>
      <c r="RB206" s="20"/>
      <c r="RC206" s="20"/>
      <c r="RD206" s="20"/>
      <c r="RE206" s="20"/>
      <c r="RF206" s="20"/>
      <c r="RG206" s="20"/>
      <c r="RH206" s="20"/>
      <c r="RI206" s="20"/>
      <c r="RJ206" s="20"/>
      <c r="RK206" s="20"/>
      <c r="RL206" s="20"/>
      <c r="RM206" s="20"/>
      <c r="RN206" s="20"/>
      <c r="RO206" s="20"/>
      <c r="RP206" s="20"/>
      <c r="RQ206" s="20"/>
      <c r="RR206" s="20"/>
      <c r="RS206" s="20"/>
      <c r="RT206" s="20"/>
      <c r="RU206" s="20"/>
      <c r="RV206" s="20"/>
      <c r="RW206" s="20"/>
      <c r="RX206" s="20"/>
      <c r="RY206" s="20"/>
      <c r="RZ206" s="20"/>
      <c r="SA206" s="20"/>
      <c r="SB206" s="20"/>
      <c r="SC206" s="20"/>
      <c r="SD206" s="20"/>
      <c r="SE206" s="20"/>
      <c r="SF206" s="20"/>
      <c r="SG206" s="20"/>
      <c r="SH206" s="20"/>
      <c r="SI206" s="20"/>
      <c r="SJ206" s="20"/>
      <c r="SK206" s="20"/>
      <c r="SL206" s="20"/>
      <c r="SM206" s="20"/>
      <c r="SN206" s="20"/>
      <c r="SO206" s="20"/>
      <c r="SP206" s="20"/>
      <c r="SQ206" s="20"/>
      <c r="SR206" s="20"/>
      <c r="SS206" s="20"/>
      <c r="ST206" s="20"/>
      <c r="SU206" s="20"/>
      <c r="SV206" s="20"/>
      <c r="SW206" s="20"/>
      <c r="SX206" s="20"/>
      <c r="SY206" s="20"/>
      <c r="SZ206" s="20"/>
      <c r="TA206" s="20"/>
      <c r="TB206" s="20"/>
      <c r="TC206" s="20"/>
      <c r="TD206" s="20"/>
      <c r="TE206" s="20"/>
      <c r="TF206" s="20"/>
      <c r="TG206" s="20"/>
      <c r="TH206" s="20"/>
      <c r="TI206" s="20"/>
      <c r="TJ206" s="20"/>
    </row>
    <row r="207" spans="1:530" s="21" customFormat="1" ht="95.25" customHeight="1" x14ac:dyDescent="0.25">
      <c r="A207" s="110"/>
      <c r="B207" s="111"/>
      <c r="C207" s="111"/>
      <c r="D207" s="108" t="s">
        <v>442</v>
      </c>
      <c r="E207" s="109">
        <v>0</v>
      </c>
      <c r="F207" s="109"/>
      <c r="G207" s="109"/>
      <c r="H207" s="109"/>
      <c r="I207" s="109"/>
      <c r="J207" s="109"/>
      <c r="K207" s="157"/>
      <c r="L207" s="109">
        <v>80000000</v>
      </c>
      <c r="M207" s="109"/>
      <c r="N207" s="109">
        <v>80000000</v>
      </c>
      <c r="O207" s="109"/>
      <c r="P207" s="109"/>
      <c r="Q207" s="109"/>
      <c r="R207" s="151">
        <v>72000000</v>
      </c>
      <c r="S207" s="151"/>
      <c r="T207" s="151">
        <v>72000000</v>
      </c>
      <c r="U207" s="151"/>
      <c r="V207" s="151"/>
      <c r="W207" s="151">
        <v>72000000</v>
      </c>
      <c r="X207" s="155">
        <f t="shared" si="83"/>
        <v>90</v>
      </c>
      <c r="Y207" s="150">
        <f t="shared" si="82"/>
        <v>72000000</v>
      </c>
      <c r="Z207" s="173">
        <v>14</v>
      </c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  <c r="IV207" s="29"/>
      <c r="IW207" s="29"/>
      <c r="IX207" s="29"/>
      <c r="IY207" s="29"/>
      <c r="IZ207" s="29"/>
      <c r="JA207" s="29"/>
      <c r="JB207" s="29"/>
      <c r="JC207" s="29"/>
      <c r="JD207" s="29"/>
      <c r="JE207" s="29"/>
      <c r="JF207" s="29"/>
      <c r="JG207" s="29"/>
      <c r="JH207" s="29"/>
      <c r="JI207" s="29"/>
      <c r="JJ207" s="29"/>
      <c r="JK207" s="29"/>
      <c r="JL207" s="29"/>
      <c r="JM207" s="29"/>
      <c r="JN207" s="29"/>
      <c r="JO207" s="29"/>
      <c r="JP207" s="29"/>
      <c r="JQ207" s="29"/>
      <c r="JR207" s="29"/>
      <c r="JS207" s="29"/>
      <c r="JT207" s="29"/>
      <c r="JU207" s="29"/>
      <c r="JV207" s="29"/>
      <c r="JW207" s="29"/>
      <c r="JX207" s="29"/>
      <c r="JY207" s="29"/>
      <c r="JZ207" s="29"/>
      <c r="KA207" s="29"/>
      <c r="KB207" s="29"/>
      <c r="KC207" s="29"/>
      <c r="KD207" s="29"/>
      <c r="KE207" s="29"/>
      <c r="KF207" s="29"/>
      <c r="KG207" s="29"/>
      <c r="KH207" s="29"/>
      <c r="KI207" s="29"/>
      <c r="KJ207" s="29"/>
      <c r="KK207" s="29"/>
      <c r="KL207" s="29"/>
      <c r="KM207" s="29"/>
      <c r="KN207" s="29"/>
      <c r="KO207" s="29"/>
      <c r="KP207" s="29"/>
      <c r="KQ207" s="29"/>
      <c r="KR207" s="29"/>
      <c r="KS207" s="29"/>
      <c r="KT207" s="29"/>
      <c r="KU207" s="29"/>
      <c r="KV207" s="29"/>
      <c r="KW207" s="29"/>
      <c r="KX207" s="29"/>
      <c r="KY207" s="29"/>
      <c r="KZ207" s="29"/>
      <c r="LA207" s="29"/>
      <c r="LB207" s="29"/>
      <c r="LC207" s="29"/>
      <c r="LD207" s="29"/>
      <c r="LE207" s="29"/>
      <c r="LF207" s="29"/>
      <c r="LG207" s="29"/>
      <c r="LH207" s="29"/>
      <c r="LI207" s="29"/>
      <c r="LJ207" s="29"/>
      <c r="LK207" s="29"/>
      <c r="LL207" s="29"/>
      <c r="LM207" s="29"/>
      <c r="LN207" s="29"/>
      <c r="LO207" s="29"/>
      <c r="LP207" s="29"/>
      <c r="LQ207" s="29"/>
      <c r="LR207" s="29"/>
      <c r="LS207" s="29"/>
      <c r="LT207" s="29"/>
      <c r="LU207" s="29"/>
      <c r="LV207" s="29"/>
      <c r="LW207" s="29"/>
      <c r="LX207" s="29"/>
      <c r="LY207" s="29"/>
      <c r="LZ207" s="29"/>
      <c r="MA207" s="29"/>
      <c r="MB207" s="29"/>
      <c r="MC207" s="29"/>
      <c r="MD207" s="29"/>
      <c r="ME207" s="29"/>
      <c r="MF207" s="29"/>
      <c r="MG207" s="29"/>
      <c r="MH207" s="29"/>
      <c r="MI207" s="29"/>
      <c r="MJ207" s="29"/>
      <c r="MK207" s="29"/>
      <c r="ML207" s="29"/>
      <c r="MM207" s="29"/>
      <c r="MN207" s="29"/>
      <c r="MO207" s="29"/>
      <c r="MP207" s="29"/>
      <c r="MQ207" s="29"/>
      <c r="MR207" s="29"/>
      <c r="MS207" s="29"/>
      <c r="MT207" s="29"/>
      <c r="MU207" s="29"/>
      <c r="MV207" s="29"/>
      <c r="MW207" s="29"/>
      <c r="MX207" s="29"/>
      <c r="MY207" s="29"/>
      <c r="MZ207" s="29"/>
      <c r="NA207" s="29"/>
      <c r="NB207" s="29"/>
      <c r="NC207" s="29"/>
      <c r="ND207" s="29"/>
      <c r="NE207" s="29"/>
      <c r="NF207" s="29"/>
      <c r="NG207" s="29"/>
      <c r="NH207" s="29"/>
      <c r="NI207" s="29"/>
      <c r="NJ207" s="29"/>
      <c r="NK207" s="29"/>
      <c r="NL207" s="29"/>
      <c r="NM207" s="29"/>
      <c r="NN207" s="29"/>
      <c r="NO207" s="29"/>
      <c r="NP207" s="29"/>
      <c r="NQ207" s="29"/>
      <c r="NR207" s="29"/>
      <c r="NS207" s="29"/>
      <c r="NT207" s="29"/>
      <c r="NU207" s="29"/>
      <c r="NV207" s="29"/>
      <c r="NW207" s="29"/>
      <c r="NX207" s="29"/>
      <c r="NY207" s="29"/>
      <c r="NZ207" s="29"/>
      <c r="OA207" s="29"/>
      <c r="OB207" s="29"/>
      <c r="OC207" s="29"/>
      <c r="OD207" s="29"/>
      <c r="OE207" s="29"/>
      <c r="OF207" s="29"/>
      <c r="OG207" s="29"/>
      <c r="OH207" s="29"/>
      <c r="OI207" s="29"/>
      <c r="OJ207" s="29"/>
      <c r="OK207" s="29"/>
      <c r="OL207" s="29"/>
      <c r="OM207" s="29"/>
      <c r="ON207" s="29"/>
      <c r="OO207" s="29"/>
      <c r="OP207" s="29"/>
      <c r="OQ207" s="29"/>
      <c r="OR207" s="29"/>
      <c r="OS207" s="29"/>
      <c r="OT207" s="29"/>
      <c r="OU207" s="29"/>
      <c r="OV207" s="29"/>
      <c r="OW207" s="29"/>
      <c r="OX207" s="29"/>
      <c r="OY207" s="29"/>
      <c r="OZ207" s="29"/>
      <c r="PA207" s="29"/>
      <c r="PB207" s="29"/>
      <c r="PC207" s="29"/>
      <c r="PD207" s="29"/>
      <c r="PE207" s="29"/>
      <c r="PF207" s="29"/>
      <c r="PG207" s="29"/>
      <c r="PH207" s="29"/>
      <c r="PI207" s="29"/>
      <c r="PJ207" s="29"/>
      <c r="PK207" s="29"/>
      <c r="PL207" s="29"/>
      <c r="PM207" s="29"/>
      <c r="PN207" s="29"/>
      <c r="PO207" s="29"/>
      <c r="PP207" s="29"/>
      <c r="PQ207" s="29"/>
      <c r="PR207" s="29"/>
      <c r="PS207" s="29"/>
      <c r="PT207" s="29"/>
      <c r="PU207" s="29"/>
      <c r="PV207" s="29"/>
      <c r="PW207" s="29"/>
      <c r="PX207" s="29"/>
      <c r="PY207" s="29"/>
      <c r="PZ207" s="29"/>
      <c r="QA207" s="29"/>
      <c r="QB207" s="29"/>
      <c r="QC207" s="29"/>
      <c r="QD207" s="29"/>
      <c r="QE207" s="29"/>
      <c r="QF207" s="29"/>
      <c r="QG207" s="29"/>
      <c r="QH207" s="29"/>
      <c r="QI207" s="29"/>
      <c r="QJ207" s="29"/>
      <c r="QK207" s="29"/>
      <c r="QL207" s="29"/>
      <c r="QM207" s="29"/>
      <c r="QN207" s="29"/>
      <c r="QO207" s="29"/>
      <c r="QP207" s="29"/>
      <c r="QQ207" s="29"/>
      <c r="QR207" s="29"/>
      <c r="QS207" s="29"/>
      <c r="QT207" s="29"/>
      <c r="QU207" s="29"/>
      <c r="QV207" s="29"/>
      <c r="QW207" s="29"/>
      <c r="QX207" s="29"/>
      <c r="QY207" s="29"/>
      <c r="QZ207" s="29"/>
      <c r="RA207" s="29"/>
      <c r="RB207" s="29"/>
      <c r="RC207" s="29"/>
      <c r="RD207" s="29"/>
      <c r="RE207" s="29"/>
      <c r="RF207" s="29"/>
      <c r="RG207" s="29"/>
      <c r="RH207" s="29"/>
      <c r="RI207" s="29"/>
      <c r="RJ207" s="29"/>
      <c r="RK207" s="29"/>
      <c r="RL207" s="29"/>
      <c r="RM207" s="29"/>
      <c r="RN207" s="29"/>
      <c r="RO207" s="29"/>
      <c r="RP207" s="29"/>
      <c r="RQ207" s="29"/>
      <c r="RR207" s="29"/>
      <c r="RS207" s="29"/>
      <c r="RT207" s="29"/>
      <c r="RU207" s="29"/>
      <c r="RV207" s="29"/>
      <c r="RW207" s="29"/>
      <c r="RX207" s="29"/>
      <c r="RY207" s="29"/>
      <c r="RZ207" s="29"/>
      <c r="SA207" s="29"/>
      <c r="SB207" s="29"/>
      <c r="SC207" s="29"/>
      <c r="SD207" s="29"/>
      <c r="SE207" s="29"/>
      <c r="SF207" s="29"/>
      <c r="SG207" s="29"/>
      <c r="SH207" s="29"/>
      <c r="SI207" s="29"/>
      <c r="SJ207" s="29"/>
      <c r="SK207" s="29"/>
      <c r="SL207" s="29"/>
      <c r="SM207" s="29"/>
      <c r="SN207" s="29"/>
      <c r="SO207" s="29"/>
      <c r="SP207" s="29"/>
      <c r="SQ207" s="29"/>
      <c r="SR207" s="29"/>
      <c r="SS207" s="29"/>
      <c r="ST207" s="29"/>
      <c r="SU207" s="29"/>
      <c r="SV207" s="29"/>
      <c r="SW207" s="29"/>
      <c r="SX207" s="29"/>
      <c r="SY207" s="29"/>
      <c r="SZ207" s="29"/>
      <c r="TA207" s="29"/>
      <c r="TB207" s="29"/>
      <c r="TC207" s="29"/>
      <c r="TD207" s="29"/>
      <c r="TE207" s="29"/>
      <c r="TF207" s="29"/>
      <c r="TG207" s="29"/>
      <c r="TH207" s="29"/>
      <c r="TI207" s="29"/>
      <c r="TJ207" s="29"/>
    </row>
    <row r="208" spans="1:530" s="21" customFormat="1" ht="25.5" customHeight="1" x14ac:dyDescent="0.25">
      <c r="A208" s="36" t="s">
        <v>502</v>
      </c>
      <c r="B208" s="37">
        <v>7530</v>
      </c>
      <c r="C208" s="36" t="s">
        <v>257</v>
      </c>
      <c r="D208" s="101" t="s">
        <v>255</v>
      </c>
      <c r="E208" s="54">
        <v>49600</v>
      </c>
      <c r="F208" s="109"/>
      <c r="G208" s="109"/>
      <c r="H208" s="109"/>
      <c r="I208" s="109"/>
      <c r="J208" s="109"/>
      <c r="K208" s="157">
        <f t="shared" ref="K208:K269" si="117">H208/E208*100</f>
        <v>0</v>
      </c>
      <c r="L208" s="54">
        <v>650000</v>
      </c>
      <c r="M208" s="54">
        <v>650000</v>
      </c>
      <c r="N208" s="54"/>
      <c r="O208" s="54"/>
      <c r="P208" s="54"/>
      <c r="Q208" s="54">
        <v>650000</v>
      </c>
      <c r="R208" s="151"/>
      <c r="S208" s="151"/>
      <c r="T208" s="151"/>
      <c r="U208" s="151"/>
      <c r="V208" s="151"/>
      <c r="W208" s="151"/>
      <c r="X208" s="155">
        <f t="shared" ref="X208:X270" si="118">R208/L208*100</f>
        <v>0</v>
      </c>
      <c r="Y208" s="150">
        <f t="shared" ref="Y208:Y270" si="119">H208+R208</f>
        <v>0</v>
      </c>
      <c r="Z208" s="173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  <c r="IW208" s="29"/>
      <c r="IX208" s="29"/>
      <c r="IY208" s="29"/>
      <c r="IZ208" s="29"/>
      <c r="JA208" s="29"/>
      <c r="JB208" s="29"/>
      <c r="JC208" s="29"/>
      <c r="JD208" s="29"/>
      <c r="JE208" s="29"/>
      <c r="JF208" s="29"/>
      <c r="JG208" s="29"/>
      <c r="JH208" s="29"/>
      <c r="JI208" s="29"/>
      <c r="JJ208" s="29"/>
      <c r="JK208" s="29"/>
      <c r="JL208" s="29"/>
      <c r="JM208" s="29"/>
      <c r="JN208" s="29"/>
      <c r="JO208" s="29"/>
      <c r="JP208" s="29"/>
      <c r="JQ208" s="29"/>
      <c r="JR208" s="29"/>
      <c r="JS208" s="29"/>
      <c r="JT208" s="29"/>
      <c r="JU208" s="29"/>
      <c r="JV208" s="29"/>
      <c r="JW208" s="29"/>
      <c r="JX208" s="29"/>
      <c r="JY208" s="29"/>
      <c r="JZ208" s="29"/>
      <c r="KA208" s="29"/>
      <c r="KB208" s="29"/>
      <c r="KC208" s="29"/>
      <c r="KD208" s="29"/>
      <c r="KE208" s="29"/>
      <c r="KF208" s="29"/>
      <c r="KG208" s="29"/>
      <c r="KH208" s="29"/>
      <c r="KI208" s="29"/>
      <c r="KJ208" s="29"/>
      <c r="KK208" s="29"/>
      <c r="KL208" s="29"/>
      <c r="KM208" s="29"/>
      <c r="KN208" s="29"/>
      <c r="KO208" s="29"/>
      <c r="KP208" s="29"/>
      <c r="KQ208" s="29"/>
      <c r="KR208" s="29"/>
      <c r="KS208" s="29"/>
      <c r="KT208" s="29"/>
      <c r="KU208" s="29"/>
      <c r="KV208" s="29"/>
      <c r="KW208" s="29"/>
      <c r="KX208" s="29"/>
      <c r="KY208" s="29"/>
      <c r="KZ208" s="29"/>
      <c r="LA208" s="29"/>
      <c r="LB208" s="29"/>
      <c r="LC208" s="29"/>
      <c r="LD208" s="29"/>
      <c r="LE208" s="29"/>
      <c r="LF208" s="29"/>
      <c r="LG208" s="29"/>
      <c r="LH208" s="29"/>
      <c r="LI208" s="29"/>
      <c r="LJ208" s="29"/>
      <c r="LK208" s="29"/>
      <c r="LL208" s="29"/>
      <c r="LM208" s="29"/>
      <c r="LN208" s="29"/>
      <c r="LO208" s="29"/>
      <c r="LP208" s="29"/>
      <c r="LQ208" s="29"/>
      <c r="LR208" s="29"/>
      <c r="LS208" s="29"/>
      <c r="LT208" s="29"/>
      <c r="LU208" s="29"/>
      <c r="LV208" s="29"/>
      <c r="LW208" s="29"/>
      <c r="LX208" s="29"/>
      <c r="LY208" s="29"/>
      <c r="LZ208" s="29"/>
      <c r="MA208" s="29"/>
      <c r="MB208" s="29"/>
      <c r="MC208" s="29"/>
      <c r="MD208" s="29"/>
      <c r="ME208" s="29"/>
      <c r="MF208" s="29"/>
      <c r="MG208" s="29"/>
      <c r="MH208" s="29"/>
      <c r="MI208" s="29"/>
      <c r="MJ208" s="29"/>
      <c r="MK208" s="29"/>
      <c r="ML208" s="29"/>
      <c r="MM208" s="29"/>
      <c r="MN208" s="29"/>
      <c r="MO208" s="29"/>
      <c r="MP208" s="29"/>
      <c r="MQ208" s="29"/>
      <c r="MR208" s="29"/>
      <c r="MS208" s="29"/>
      <c r="MT208" s="29"/>
      <c r="MU208" s="29"/>
      <c r="MV208" s="29"/>
      <c r="MW208" s="29"/>
      <c r="MX208" s="29"/>
      <c r="MY208" s="29"/>
      <c r="MZ208" s="29"/>
      <c r="NA208" s="29"/>
      <c r="NB208" s="29"/>
      <c r="NC208" s="29"/>
      <c r="ND208" s="29"/>
      <c r="NE208" s="29"/>
      <c r="NF208" s="29"/>
      <c r="NG208" s="29"/>
      <c r="NH208" s="29"/>
      <c r="NI208" s="29"/>
      <c r="NJ208" s="29"/>
      <c r="NK208" s="29"/>
      <c r="NL208" s="29"/>
      <c r="NM208" s="29"/>
      <c r="NN208" s="29"/>
      <c r="NO208" s="29"/>
      <c r="NP208" s="29"/>
      <c r="NQ208" s="29"/>
      <c r="NR208" s="29"/>
      <c r="NS208" s="29"/>
      <c r="NT208" s="29"/>
      <c r="NU208" s="29"/>
      <c r="NV208" s="29"/>
      <c r="NW208" s="29"/>
      <c r="NX208" s="29"/>
      <c r="NY208" s="29"/>
      <c r="NZ208" s="29"/>
      <c r="OA208" s="29"/>
      <c r="OB208" s="29"/>
      <c r="OC208" s="29"/>
      <c r="OD208" s="29"/>
      <c r="OE208" s="29"/>
      <c r="OF208" s="29"/>
      <c r="OG208" s="29"/>
      <c r="OH208" s="29"/>
      <c r="OI208" s="29"/>
      <c r="OJ208" s="29"/>
      <c r="OK208" s="29"/>
      <c r="OL208" s="29"/>
      <c r="OM208" s="29"/>
      <c r="ON208" s="29"/>
      <c r="OO208" s="29"/>
      <c r="OP208" s="29"/>
      <c r="OQ208" s="29"/>
      <c r="OR208" s="29"/>
      <c r="OS208" s="29"/>
      <c r="OT208" s="29"/>
      <c r="OU208" s="29"/>
      <c r="OV208" s="29"/>
      <c r="OW208" s="29"/>
      <c r="OX208" s="29"/>
      <c r="OY208" s="29"/>
      <c r="OZ208" s="29"/>
      <c r="PA208" s="29"/>
      <c r="PB208" s="29"/>
      <c r="PC208" s="29"/>
      <c r="PD208" s="29"/>
      <c r="PE208" s="29"/>
      <c r="PF208" s="29"/>
      <c r="PG208" s="29"/>
      <c r="PH208" s="29"/>
      <c r="PI208" s="29"/>
      <c r="PJ208" s="29"/>
      <c r="PK208" s="29"/>
      <c r="PL208" s="29"/>
      <c r="PM208" s="29"/>
      <c r="PN208" s="29"/>
      <c r="PO208" s="29"/>
      <c r="PP208" s="29"/>
      <c r="PQ208" s="29"/>
      <c r="PR208" s="29"/>
      <c r="PS208" s="29"/>
      <c r="PT208" s="29"/>
      <c r="PU208" s="29"/>
      <c r="PV208" s="29"/>
      <c r="PW208" s="29"/>
      <c r="PX208" s="29"/>
      <c r="PY208" s="29"/>
      <c r="PZ208" s="29"/>
      <c r="QA208" s="29"/>
      <c r="QB208" s="29"/>
      <c r="QC208" s="29"/>
      <c r="QD208" s="29"/>
      <c r="QE208" s="29"/>
      <c r="QF208" s="29"/>
      <c r="QG208" s="29"/>
      <c r="QH208" s="29"/>
      <c r="QI208" s="29"/>
      <c r="QJ208" s="29"/>
      <c r="QK208" s="29"/>
      <c r="QL208" s="29"/>
      <c r="QM208" s="29"/>
      <c r="QN208" s="29"/>
      <c r="QO208" s="29"/>
      <c r="QP208" s="29"/>
      <c r="QQ208" s="29"/>
      <c r="QR208" s="29"/>
      <c r="QS208" s="29"/>
      <c r="QT208" s="29"/>
      <c r="QU208" s="29"/>
      <c r="QV208" s="29"/>
      <c r="QW208" s="29"/>
      <c r="QX208" s="29"/>
      <c r="QY208" s="29"/>
      <c r="QZ208" s="29"/>
      <c r="RA208" s="29"/>
      <c r="RB208" s="29"/>
      <c r="RC208" s="29"/>
      <c r="RD208" s="29"/>
      <c r="RE208" s="29"/>
      <c r="RF208" s="29"/>
      <c r="RG208" s="29"/>
      <c r="RH208" s="29"/>
      <c r="RI208" s="29"/>
      <c r="RJ208" s="29"/>
      <c r="RK208" s="29"/>
      <c r="RL208" s="29"/>
      <c r="RM208" s="29"/>
      <c r="RN208" s="29"/>
      <c r="RO208" s="29"/>
      <c r="RP208" s="29"/>
      <c r="RQ208" s="29"/>
      <c r="RR208" s="29"/>
      <c r="RS208" s="29"/>
      <c r="RT208" s="29"/>
      <c r="RU208" s="29"/>
      <c r="RV208" s="29"/>
      <c r="RW208" s="29"/>
      <c r="RX208" s="29"/>
      <c r="RY208" s="29"/>
      <c r="RZ208" s="29"/>
      <c r="SA208" s="29"/>
      <c r="SB208" s="29"/>
      <c r="SC208" s="29"/>
      <c r="SD208" s="29"/>
      <c r="SE208" s="29"/>
      <c r="SF208" s="29"/>
      <c r="SG208" s="29"/>
      <c r="SH208" s="29"/>
      <c r="SI208" s="29"/>
      <c r="SJ208" s="29"/>
      <c r="SK208" s="29"/>
      <c r="SL208" s="29"/>
      <c r="SM208" s="29"/>
      <c r="SN208" s="29"/>
      <c r="SO208" s="29"/>
      <c r="SP208" s="29"/>
      <c r="SQ208" s="29"/>
      <c r="SR208" s="29"/>
      <c r="SS208" s="29"/>
      <c r="ST208" s="29"/>
      <c r="SU208" s="29"/>
      <c r="SV208" s="29"/>
      <c r="SW208" s="29"/>
      <c r="SX208" s="29"/>
      <c r="SY208" s="29"/>
      <c r="SZ208" s="29"/>
      <c r="TA208" s="29"/>
      <c r="TB208" s="29"/>
      <c r="TC208" s="29"/>
      <c r="TD208" s="29"/>
      <c r="TE208" s="29"/>
      <c r="TF208" s="29"/>
      <c r="TG208" s="29"/>
      <c r="TH208" s="29"/>
      <c r="TI208" s="29"/>
      <c r="TJ208" s="29"/>
    </row>
    <row r="209" spans="1:530" s="17" customFormat="1" ht="20.25" customHeight="1" x14ac:dyDescent="0.25">
      <c r="A209" s="36" t="s">
        <v>219</v>
      </c>
      <c r="B209" s="37" t="str">
        <f>'дод 3'!A161</f>
        <v>7640</v>
      </c>
      <c r="C209" s="37" t="str">
        <f>'дод 3'!B161</f>
        <v>0470</v>
      </c>
      <c r="D209" s="18" t="s">
        <v>493</v>
      </c>
      <c r="E209" s="54">
        <v>2200000</v>
      </c>
      <c r="F209" s="54"/>
      <c r="G209" s="54"/>
      <c r="H209" s="54">
        <v>1337633.1200000001</v>
      </c>
      <c r="I209" s="54"/>
      <c r="J209" s="54"/>
      <c r="K209" s="157">
        <f t="shared" si="117"/>
        <v>60.801505454545456</v>
      </c>
      <c r="L209" s="54">
        <v>0</v>
      </c>
      <c r="M209" s="54"/>
      <c r="N209" s="54"/>
      <c r="O209" s="54"/>
      <c r="P209" s="54"/>
      <c r="Q209" s="54"/>
      <c r="R209" s="150"/>
      <c r="S209" s="150"/>
      <c r="T209" s="150"/>
      <c r="U209" s="150"/>
      <c r="V209" s="150"/>
      <c r="W209" s="150"/>
      <c r="X209" s="155"/>
      <c r="Y209" s="150">
        <f t="shared" si="119"/>
        <v>1337633.1200000001</v>
      </c>
      <c r="Z209" s="173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  <c r="IW209" s="20"/>
      <c r="IX209" s="20"/>
      <c r="IY209" s="20"/>
      <c r="IZ209" s="20"/>
      <c r="JA209" s="20"/>
      <c r="JB209" s="20"/>
      <c r="JC209" s="20"/>
      <c r="JD209" s="20"/>
      <c r="JE209" s="20"/>
      <c r="JF209" s="20"/>
      <c r="JG209" s="20"/>
      <c r="JH209" s="20"/>
      <c r="JI209" s="20"/>
      <c r="JJ209" s="20"/>
      <c r="JK209" s="20"/>
      <c r="JL209" s="20"/>
      <c r="JM209" s="20"/>
      <c r="JN209" s="20"/>
      <c r="JO209" s="20"/>
      <c r="JP209" s="20"/>
      <c r="JQ209" s="20"/>
      <c r="JR209" s="20"/>
      <c r="JS209" s="20"/>
      <c r="JT209" s="20"/>
      <c r="JU209" s="20"/>
      <c r="JV209" s="20"/>
      <c r="JW209" s="20"/>
      <c r="JX209" s="20"/>
      <c r="JY209" s="20"/>
      <c r="JZ209" s="20"/>
      <c r="KA209" s="20"/>
      <c r="KB209" s="20"/>
      <c r="KC209" s="20"/>
      <c r="KD209" s="20"/>
      <c r="KE209" s="20"/>
      <c r="KF209" s="20"/>
      <c r="KG209" s="20"/>
      <c r="KH209" s="20"/>
      <c r="KI209" s="20"/>
      <c r="KJ209" s="20"/>
      <c r="KK209" s="20"/>
      <c r="KL209" s="20"/>
      <c r="KM209" s="20"/>
      <c r="KN209" s="20"/>
      <c r="KO209" s="20"/>
      <c r="KP209" s="20"/>
      <c r="KQ209" s="20"/>
      <c r="KR209" s="20"/>
      <c r="KS209" s="20"/>
      <c r="KT209" s="20"/>
      <c r="KU209" s="20"/>
      <c r="KV209" s="20"/>
      <c r="KW209" s="20"/>
      <c r="KX209" s="20"/>
      <c r="KY209" s="20"/>
      <c r="KZ209" s="20"/>
      <c r="LA209" s="20"/>
      <c r="LB209" s="20"/>
      <c r="LC209" s="20"/>
      <c r="LD209" s="20"/>
      <c r="LE209" s="20"/>
      <c r="LF209" s="20"/>
      <c r="LG209" s="20"/>
      <c r="LH209" s="20"/>
      <c r="LI209" s="20"/>
      <c r="LJ209" s="20"/>
      <c r="LK209" s="20"/>
      <c r="LL209" s="20"/>
      <c r="LM209" s="20"/>
      <c r="LN209" s="20"/>
      <c r="LO209" s="20"/>
      <c r="LP209" s="20"/>
      <c r="LQ209" s="20"/>
      <c r="LR209" s="20"/>
      <c r="LS209" s="20"/>
      <c r="LT209" s="20"/>
      <c r="LU209" s="20"/>
      <c r="LV209" s="20"/>
      <c r="LW209" s="20"/>
      <c r="LX209" s="20"/>
      <c r="LY209" s="20"/>
      <c r="LZ209" s="20"/>
      <c r="MA209" s="20"/>
      <c r="MB209" s="20"/>
      <c r="MC209" s="20"/>
      <c r="MD209" s="20"/>
      <c r="ME209" s="20"/>
      <c r="MF209" s="20"/>
      <c r="MG209" s="20"/>
      <c r="MH209" s="20"/>
      <c r="MI209" s="20"/>
      <c r="MJ209" s="20"/>
      <c r="MK209" s="20"/>
      <c r="ML209" s="20"/>
      <c r="MM209" s="20"/>
      <c r="MN209" s="20"/>
      <c r="MO209" s="20"/>
      <c r="MP209" s="20"/>
      <c r="MQ209" s="20"/>
      <c r="MR209" s="20"/>
      <c r="MS209" s="20"/>
      <c r="MT209" s="20"/>
      <c r="MU209" s="20"/>
      <c r="MV209" s="20"/>
      <c r="MW209" s="20"/>
      <c r="MX209" s="20"/>
      <c r="MY209" s="20"/>
      <c r="MZ209" s="20"/>
      <c r="NA209" s="20"/>
      <c r="NB209" s="20"/>
      <c r="NC209" s="20"/>
      <c r="ND209" s="20"/>
      <c r="NE209" s="20"/>
      <c r="NF209" s="20"/>
      <c r="NG209" s="20"/>
      <c r="NH209" s="20"/>
      <c r="NI209" s="20"/>
      <c r="NJ209" s="20"/>
      <c r="NK209" s="20"/>
      <c r="NL209" s="20"/>
      <c r="NM209" s="20"/>
      <c r="NN209" s="20"/>
      <c r="NO209" s="20"/>
      <c r="NP209" s="20"/>
      <c r="NQ209" s="20"/>
      <c r="NR209" s="20"/>
      <c r="NS209" s="20"/>
      <c r="NT209" s="20"/>
      <c r="NU209" s="20"/>
      <c r="NV209" s="20"/>
      <c r="NW209" s="20"/>
      <c r="NX209" s="20"/>
      <c r="NY209" s="20"/>
      <c r="NZ209" s="20"/>
      <c r="OA209" s="20"/>
      <c r="OB209" s="20"/>
      <c r="OC209" s="20"/>
      <c r="OD209" s="20"/>
      <c r="OE209" s="20"/>
      <c r="OF209" s="20"/>
      <c r="OG209" s="20"/>
      <c r="OH209" s="20"/>
      <c r="OI209" s="20"/>
      <c r="OJ209" s="20"/>
      <c r="OK209" s="20"/>
      <c r="OL209" s="20"/>
      <c r="OM209" s="20"/>
      <c r="ON209" s="20"/>
      <c r="OO209" s="20"/>
      <c r="OP209" s="20"/>
      <c r="OQ209" s="20"/>
      <c r="OR209" s="20"/>
      <c r="OS209" s="20"/>
      <c r="OT209" s="20"/>
      <c r="OU209" s="20"/>
      <c r="OV209" s="20"/>
      <c r="OW209" s="20"/>
      <c r="OX209" s="20"/>
      <c r="OY209" s="20"/>
      <c r="OZ209" s="20"/>
      <c r="PA209" s="20"/>
      <c r="PB209" s="20"/>
      <c r="PC209" s="20"/>
      <c r="PD209" s="20"/>
      <c r="PE209" s="20"/>
      <c r="PF209" s="20"/>
      <c r="PG209" s="20"/>
      <c r="PH209" s="20"/>
      <c r="PI209" s="20"/>
      <c r="PJ209" s="20"/>
      <c r="PK209" s="20"/>
      <c r="PL209" s="20"/>
      <c r="PM209" s="20"/>
      <c r="PN209" s="20"/>
      <c r="PO209" s="20"/>
      <c r="PP209" s="20"/>
      <c r="PQ209" s="20"/>
      <c r="PR209" s="20"/>
      <c r="PS209" s="20"/>
      <c r="PT209" s="20"/>
      <c r="PU209" s="20"/>
      <c r="PV209" s="20"/>
      <c r="PW209" s="20"/>
      <c r="PX209" s="20"/>
      <c r="PY209" s="20"/>
      <c r="PZ209" s="20"/>
      <c r="QA209" s="20"/>
      <c r="QB209" s="20"/>
      <c r="QC209" s="20"/>
      <c r="QD209" s="20"/>
      <c r="QE209" s="20"/>
      <c r="QF209" s="20"/>
      <c r="QG209" s="20"/>
      <c r="QH209" s="20"/>
      <c r="QI209" s="20"/>
      <c r="QJ209" s="20"/>
      <c r="QK209" s="20"/>
      <c r="QL209" s="20"/>
      <c r="QM209" s="20"/>
      <c r="QN209" s="20"/>
      <c r="QO209" s="20"/>
      <c r="QP209" s="20"/>
      <c r="QQ209" s="20"/>
      <c r="QR209" s="20"/>
      <c r="QS209" s="20"/>
      <c r="QT209" s="20"/>
      <c r="QU209" s="20"/>
      <c r="QV209" s="20"/>
      <c r="QW209" s="20"/>
      <c r="QX209" s="20"/>
      <c r="QY209" s="20"/>
      <c r="QZ209" s="20"/>
      <c r="RA209" s="20"/>
      <c r="RB209" s="20"/>
      <c r="RC209" s="20"/>
      <c r="RD209" s="20"/>
      <c r="RE209" s="20"/>
      <c r="RF209" s="20"/>
      <c r="RG209" s="20"/>
      <c r="RH209" s="20"/>
      <c r="RI209" s="20"/>
      <c r="RJ209" s="20"/>
      <c r="RK209" s="20"/>
      <c r="RL209" s="20"/>
      <c r="RM209" s="20"/>
      <c r="RN209" s="20"/>
      <c r="RO209" s="20"/>
      <c r="RP209" s="20"/>
      <c r="RQ209" s="20"/>
      <c r="RR209" s="20"/>
      <c r="RS209" s="20"/>
      <c r="RT209" s="20"/>
      <c r="RU209" s="20"/>
      <c r="RV209" s="20"/>
      <c r="RW209" s="20"/>
      <c r="RX209" s="20"/>
      <c r="RY209" s="20"/>
      <c r="RZ209" s="20"/>
      <c r="SA209" s="20"/>
      <c r="SB209" s="20"/>
      <c r="SC209" s="20"/>
      <c r="SD209" s="20"/>
      <c r="SE209" s="20"/>
      <c r="SF209" s="20"/>
      <c r="SG209" s="20"/>
      <c r="SH209" s="20"/>
      <c r="SI209" s="20"/>
      <c r="SJ209" s="20"/>
      <c r="SK209" s="20"/>
      <c r="SL209" s="20"/>
      <c r="SM209" s="20"/>
      <c r="SN209" s="20"/>
      <c r="SO209" s="20"/>
      <c r="SP209" s="20"/>
      <c r="SQ209" s="20"/>
      <c r="SR209" s="20"/>
      <c r="SS209" s="20"/>
      <c r="ST209" s="20"/>
      <c r="SU209" s="20"/>
      <c r="SV209" s="20"/>
      <c r="SW209" s="20"/>
      <c r="SX209" s="20"/>
      <c r="SY209" s="20"/>
      <c r="SZ209" s="20"/>
      <c r="TA209" s="20"/>
      <c r="TB209" s="20"/>
      <c r="TC209" s="20"/>
      <c r="TD209" s="20"/>
      <c r="TE209" s="20"/>
      <c r="TF209" s="20"/>
      <c r="TG209" s="20"/>
      <c r="TH209" s="20"/>
      <c r="TI209" s="20"/>
      <c r="TJ209" s="20"/>
    </row>
    <row r="210" spans="1:530" s="17" customFormat="1" ht="23.25" customHeight="1" x14ac:dyDescent="0.25">
      <c r="A210" s="36" t="s">
        <v>362</v>
      </c>
      <c r="B210" s="37" t="str">
        <f>'дод 3'!A165</f>
        <v>7670</v>
      </c>
      <c r="C210" s="37" t="str">
        <f>'дод 3'!B165</f>
        <v>0490</v>
      </c>
      <c r="D210" s="18" t="str">
        <f>'дод 3'!C165</f>
        <v>Внески до статутного капіталу суб’єктів господарювання</v>
      </c>
      <c r="E210" s="54">
        <v>0</v>
      </c>
      <c r="F210" s="54"/>
      <c r="G210" s="54"/>
      <c r="H210" s="54"/>
      <c r="I210" s="54"/>
      <c r="J210" s="54"/>
      <c r="K210" s="157"/>
      <c r="L210" s="54">
        <v>7042330</v>
      </c>
      <c r="M210" s="54">
        <v>7042330</v>
      </c>
      <c r="N210" s="54"/>
      <c r="O210" s="54"/>
      <c r="P210" s="54"/>
      <c r="Q210" s="54">
        <v>7042330</v>
      </c>
      <c r="R210" s="150">
        <v>167807.22</v>
      </c>
      <c r="S210" s="150">
        <v>167807.22</v>
      </c>
      <c r="T210" s="150"/>
      <c r="U210" s="150"/>
      <c r="V210" s="150"/>
      <c r="W210" s="150">
        <v>167807.22</v>
      </c>
      <c r="X210" s="155">
        <f t="shared" si="118"/>
        <v>2.3828366463940203</v>
      </c>
      <c r="Y210" s="150">
        <f t="shared" si="119"/>
        <v>167807.22</v>
      </c>
      <c r="Z210" s="173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  <c r="IW210" s="20"/>
      <c r="IX210" s="20"/>
      <c r="IY210" s="20"/>
      <c r="IZ210" s="20"/>
      <c r="JA210" s="20"/>
      <c r="JB210" s="20"/>
      <c r="JC210" s="20"/>
      <c r="JD210" s="20"/>
      <c r="JE210" s="20"/>
      <c r="JF210" s="20"/>
      <c r="JG210" s="20"/>
      <c r="JH210" s="20"/>
      <c r="JI210" s="20"/>
      <c r="JJ210" s="20"/>
      <c r="JK210" s="20"/>
      <c r="JL210" s="20"/>
      <c r="JM210" s="20"/>
      <c r="JN210" s="20"/>
      <c r="JO210" s="20"/>
      <c r="JP210" s="20"/>
      <c r="JQ210" s="20"/>
      <c r="JR210" s="20"/>
      <c r="JS210" s="20"/>
      <c r="JT210" s="20"/>
      <c r="JU210" s="20"/>
      <c r="JV210" s="20"/>
      <c r="JW210" s="20"/>
      <c r="JX210" s="20"/>
      <c r="JY210" s="20"/>
      <c r="JZ210" s="20"/>
      <c r="KA210" s="20"/>
      <c r="KB210" s="20"/>
      <c r="KC210" s="20"/>
      <c r="KD210" s="20"/>
      <c r="KE210" s="20"/>
      <c r="KF210" s="20"/>
      <c r="KG210" s="20"/>
      <c r="KH210" s="20"/>
      <c r="KI210" s="20"/>
      <c r="KJ210" s="20"/>
      <c r="KK210" s="20"/>
      <c r="KL210" s="20"/>
      <c r="KM210" s="20"/>
      <c r="KN210" s="20"/>
      <c r="KO210" s="20"/>
      <c r="KP210" s="20"/>
      <c r="KQ210" s="20"/>
      <c r="KR210" s="20"/>
      <c r="KS210" s="20"/>
      <c r="KT210" s="20"/>
      <c r="KU210" s="20"/>
      <c r="KV210" s="20"/>
      <c r="KW210" s="20"/>
      <c r="KX210" s="20"/>
      <c r="KY210" s="20"/>
      <c r="KZ210" s="20"/>
      <c r="LA210" s="20"/>
      <c r="LB210" s="20"/>
      <c r="LC210" s="20"/>
      <c r="LD210" s="20"/>
      <c r="LE210" s="20"/>
      <c r="LF210" s="20"/>
      <c r="LG210" s="20"/>
      <c r="LH210" s="20"/>
      <c r="LI210" s="20"/>
      <c r="LJ210" s="20"/>
      <c r="LK210" s="20"/>
      <c r="LL210" s="20"/>
      <c r="LM210" s="20"/>
      <c r="LN210" s="20"/>
      <c r="LO210" s="20"/>
      <c r="LP210" s="20"/>
      <c r="LQ210" s="20"/>
      <c r="LR210" s="20"/>
      <c r="LS210" s="20"/>
      <c r="LT210" s="20"/>
      <c r="LU210" s="20"/>
      <c r="LV210" s="20"/>
      <c r="LW210" s="20"/>
      <c r="LX210" s="20"/>
      <c r="LY210" s="20"/>
      <c r="LZ210" s="20"/>
      <c r="MA210" s="20"/>
      <c r="MB210" s="20"/>
      <c r="MC210" s="20"/>
      <c r="MD210" s="20"/>
      <c r="ME210" s="20"/>
      <c r="MF210" s="20"/>
      <c r="MG210" s="20"/>
      <c r="MH210" s="20"/>
      <c r="MI210" s="20"/>
      <c r="MJ210" s="20"/>
      <c r="MK210" s="20"/>
      <c r="ML210" s="20"/>
      <c r="MM210" s="20"/>
      <c r="MN210" s="20"/>
      <c r="MO210" s="20"/>
      <c r="MP210" s="20"/>
      <c r="MQ210" s="20"/>
      <c r="MR210" s="20"/>
      <c r="MS210" s="20"/>
      <c r="MT210" s="20"/>
      <c r="MU210" s="20"/>
      <c r="MV210" s="20"/>
      <c r="MW210" s="20"/>
      <c r="MX210" s="20"/>
      <c r="MY210" s="20"/>
      <c r="MZ210" s="20"/>
      <c r="NA210" s="20"/>
      <c r="NB210" s="20"/>
      <c r="NC210" s="20"/>
      <c r="ND210" s="20"/>
      <c r="NE210" s="20"/>
      <c r="NF210" s="20"/>
      <c r="NG210" s="20"/>
      <c r="NH210" s="20"/>
      <c r="NI210" s="20"/>
      <c r="NJ210" s="20"/>
      <c r="NK210" s="20"/>
      <c r="NL210" s="20"/>
      <c r="NM210" s="20"/>
      <c r="NN210" s="20"/>
      <c r="NO210" s="20"/>
      <c r="NP210" s="20"/>
      <c r="NQ210" s="20"/>
      <c r="NR210" s="20"/>
      <c r="NS210" s="20"/>
      <c r="NT210" s="20"/>
      <c r="NU210" s="20"/>
      <c r="NV210" s="20"/>
      <c r="NW210" s="20"/>
      <c r="NX210" s="20"/>
      <c r="NY210" s="20"/>
      <c r="NZ210" s="20"/>
      <c r="OA210" s="20"/>
      <c r="OB210" s="20"/>
      <c r="OC210" s="20"/>
      <c r="OD210" s="20"/>
      <c r="OE210" s="20"/>
      <c r="OF210" s="20"/>
      <c r="OG210" s="20"/>
      <c r="OH210" s="20"/>
      <c r="OI210" s="20"/>
      <c r="OJ210" s="20"/>
      <c r="OK210" s="20"/>
      <c r="OL210" s="20"/>
      <c r="OM210" s="20"/>
      <c r="ON210" s="20"/>
      <c r="OO210" s="20"/>
      <c r="OP210" s="20"/>
      <c r="OQ210" s="20"/>
      <c r="OR210" s="20"/>
      <c r="OS210" s="20"/>
      <c r="OT210" s="20"/>
      <c r="OU210" s="20"/>
      <c r="OV210" s="20"/>
      <c r="OW210" s="20"/>
      <c r="OX210" s="20"/>
      <c r="OY210" s="20"/>
      <c r="OZ210" s="20"/>
      <c r="PA210" s="20"/>
      <c r="PB210" s="20"/>
      <c r="PC210" s="20"/>
      <c r="PD210" s="20"/>
      <c r="PE210" s="20"/>
      <c r="PF210" s="20"/>
      <c r="PG210" s="20"/>
      <c r="PH210" s="20"/>
      <c r="PI210" s="20"/>
      <c r="PJ210" s="20"/>
      <c r="PK210" s="20"/>
      <c r="PL210" s="20"/>
      <c r="PM210" s="20"/>
      <c r="PN210" s="20"/>
      <c r="PO210" s="20"/>
      <c r="PP210" s="20"/>
      <c r="PQ210" s="20"/>
      <c r="PR210" s="20"/>
      <c r="PS210" s="20"/>
      <c r="PT210" s="20"/>
      <c r="PU210" s="20"/>
      <c r="PV210" s="20"/>
      <c r="PW210" s="20"/>
      <c r="PX210" s="20"/>
      <c r="PY210" s="20"/>
      <c r="PZ210" s="20"/>
      <c r="QA210" s="20"/>
      <c r="QB210" s="20"/>
      <c r="QC210" s="20"/>
      <c r="QD210" s="20"/>
      <c r="QE210" s="20"/>
      <c r="QF210" s="20"/>
      <c r="QG210" s="20"/>
      <c r="QH210" s="20"/>
      <c r="QI210" s="20"/>
      <c r="QJ210" s="20"/>
      <c r="QK210" s="20"/>
      <c r="QL210" s="20"/>
      <c r="QM210" s="20"/>
      <c r="QN210" s="20"/>
      <c r="QO210" s="20"/>
      <c r="QP210" s="20"/>
      <c r="QQ210" s="20"/>
      <c r="QR210" s="20"/>
      <c r="QS210" s="20"/>
      <c r="QT210" s="20"/>
      <c r="QU210" s="20"/>
      <c r="QV210" s="20"/>
      <c r="QW210" s="20"/>
      <c r="QX210" s="20"/>
      <c r="QY210" s="20"/>
      <c r="QZ210" s="20"/>
      <c r="RA210" s="20"/>
      <c r="RB210" s="20"/>
      <c r="RC210" s="20"/>
      <c r="RD210" s="20"/>
      <c r="RE210" s="20"/>
      <c r="RF210" s="20"/>
      <c r="RG210" s="20"/>
      <c r="RH210" s="20"/>
      <c r="RI210" s="20"/>
      <c r="RJ210" s="20"/>
      <c r="RK210" s="20"/>
      <c r="RL210" s="20"/>
      <c r="RM210" s="20"/>
      <c r="RN210" s="20"/>
      <c r="RO210" s="20"/>
      <c r="RP210" s="20"/>
      <c r="RQ210" s="20"/>
      <c r="RR210" s="20"/>
      <c r="RS210" s="20"/>
      <c r="RT210" s="20"/>
      <c r="RU210" s="20"/>
      <c r="RV210" s="20"/>
      <c r="RW210" s="20"/>
      <c r="RX210" s="20"/>
      <c r="RY210" s="20"/>
      <c r="RZ210" s="20"/>
      <c r="SA210" s="20"/>
      <c r="SB210" s="20"/>
      <c r="SC210" s="20"/>
      <c r="SD210" s="20"/>
      <c r="SE210" s="20"/>
      <c r="SF210" s="20"/>
      <c r="SG210" s="20"/>
      <c r="SH210" s="20"/>
      <c r="SI210" s="20"/>
      <c r="SJ210" s="20"/>
      <c r="SK210" s="20"/>
      <c r="SL210" s="20"/>
      <c r="SM210" s="20"/>
      <c r="SN210" s="20"/>
      <c r="SO210" s="20"/>
      <c r="SP210" s="20"/>
      <c r="SQ210" s="20"/>
      <c r="SR210" s="20"/>
      <c r="SS210" s="20"/>
      <c r="ST210" s="20"/>
      <c r="SU210" s="20"/>
      <c r="SV210" s="20"/>
      <c r="SW210" s="20"/>
      <c r="SX210" s="20"/>
      <c r="SY210" s="20"/>
      <c r="SZ210" s="20"/>
      <c r="TA210" s="20"/>
      <c r="TB210" s="20"/>
      <c r="TC210" s="20"/>
      <c r="TD210" s="20"/>
      <c r="TE210" s="20"/>
      <c r="TF210" s="20"/>
      <c r="TG210" s="20"/>
      <c r="TH210" s="20"/>
      <c r="TI210" s="20"/>
      <c r="TJ210" s="20"/>
    </row>
    <row r="211" spans="1:530" s="17" customFormat="1" ht="105" x14ac:dyDescent="0.25">
      <c r="A211" s="45" t="s">
        <v>327</v>
      </c>
      <c r="B211" s="38">
        <v>7691</v>
      </c>
      <c r="C211" s="38" t="s">
        <v>89</v>
      </c>
      <c r="D211" s="16" t="str">
        <f>'дод 3'!C167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1" s="54">
        <v>0</v>
      </c>
      <c r="F211" s="54"/>
      <c r="G211" s="54"/>
      <c r="H211" s="54"/>
      <c r="I211" s="54"/>
      <c r="J211" s="54"/>
      <c r="K211" s="157"/>
      <c r="L211" s="54">
        <v>939190.27</v>
      </c>
      <c r="M211" s="54"/>
      <c r="N211" s="54">
        <v>156890.27000000002</v>
      </c>
      <c r="O211" s="54"/>
      <c r="P211" s="54"/>
      <c r="Q211" s="54">
        <v>782300</v>
      </c>
      <c r="R211" s="150">
        <v>183276.71</v>
      </c>
      <c r="S211" s="150"/>
      <c r="T211" s="150"/>
      <c r="U211" s="150"/>
      <c r="V211" s="150"/>
      <c r="W211" s="150">
        <v>183276.71</v>
      </c>
      <c r="X211" s="155">
        <f t="shared" si="118"/>
        <v>19.514332276887831</v>
      </c>
      <c r="Y211" s="150">
        <f t="shared" si="119"/>
        <v>183276.71</v>
      </c>
      <c r="Z211" s="173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  <c r="IW211" s="20"/>
      <c r="IX211" s="20"/>
      <c r="IY211" s="20"/>
      <c r="IZ211" s="20"/>
      <c r="JA211" s="20"/>
      <c r="JB211" s="20"/>
      <c r="JC211" s="20"/>
      <c r="JD211" s="20"/>
      <c r="JE211" s="20"/>
      <c r="JF211" s="20"/>
      <c r="JG211" s="20"/>
      <c r="JH211" s="20"/>
      <c r="JI211" s="20"/>
      <c r="JJ211" s="20"/>
      <c r="JK211" s="20"/>
      <c r="JL211" s="20"/>
      <c r="JM211" s="20"/>
      <c r="JN211" s="20"/>
      <c r="JO211" s="20"/>
      <c r="JP211" s="20"/>
      <c r="JQ211" s="20"/>
      <c r="JR211" s="20"/>
      <c r="JS211" s="20"/>
      <c r="JT211" s="20"/>
      <c r="JU211" s="20"/>
      <c r="JV211" s="20"/>
      <c r="JW211" s="20"/>
      <c r="JX211" s="20"/>
      <c r="JY211" s="20"/>
      <c r="JZ211" s="20"/>
      <c r="KA211" s="20"/>
      <c r="KB211" s="20"/>
      <c r="KC211" s="20"/>
      <c r="KD211" s="20"/>
      <c r="KE211" s="20"/>
      <c r="KF211" s="20"/>
      <c r="KG211" s="20"/>
      <c r="KH211" s="20"/>
      <c r="KI211" s="20"/>
      <c r="KJ211" s="20"/>
      <c r="KK211" s="20"/>
      <c r="KL211" s="20"/>
      <c r="KM211" s="20"/>
      <c r="KN211" s="20"/>
      <c r="KO211" s="20"/>
      <c r="KP211" s="20"/>
      <c r="KQ211" s="20"/>
      <c r="KR211" s="20"/>
      <c r="KS211" s="20"/>
      <c r="KT211" s="20"/>
      <c r="KU211" s="20"/>
      <c r="KV211" s="20"/>
      <c r="KW211" s="20"/>
      <c r="KX211" s="20"/>
      <c r="KY211" s="20"/>
      <c r="KZ211" s="20"/>
      <c r="LA211" s="20"/>
      <c r="LB211" s="20"/>
      <c r="LC211" s="20"/>
      <c r="LD211" s="20"/>
      <c r="LE211" s="20"/>
      <c r="LF211" s="20"/>
      <c r="LG211" s="20"/>
      <c r="LH211" s="20"/>
      <c r="LI211" s="20"/>
      <c r="LJ211" s="20"/>
      <c r="LK211" s="20"/>
      <c r="LL211" s="20"/>
      <c r="LM211" s="20"/>
      <c r="LN211" s="20"/>
      <c r="LO211" s="20"/>
      <c r="LP211" s="20"/>
      <c r="LQ211" s="20"/>
      <c r="LR211" s="20"/>
      <c r="LS211" s="20"/>
      <c r="LT211" s="20"/>
      <c r="LU211" s="20"/>
      <c r="LV211" s="20"/>
      <c r="LW211" s="20"/>
      <c r="LX211" s="20"/>
      <c r="LY211" s="20"/>
      <c r="LZ211" s="20"/>
      <c r="MA211" s="20"/>
      <c r="MB211" s="20"/>
      <c r="MC211" s="20"/>
      <c r="MD211" s="20"/>
      <c r="ME211" s="20"/>
      <c r="MF211" s="20"/>
      <c r="MG211" s="20"/>
      <c r="MH211" s="20"/>
      <c r="MI211" s="20"/>
      <c r="MJ211" s="20"/>
      <c r="MK211" s="20"/>
      <c r="ML211" s="20"/>
      <c r="MM211" s="20"/>
      <c r="MN211" s="20"/>
      <c r="MO211" s="20"/>
      <c r="MP211" s="20"/>
      <c r="MQ211" s="20"/>
      <c r="MR211" s="20"/>
      <c r="MS211" s="20"/>
      <c r="MT211" s="20"/>
      <c r="MU211" s="20"/>
      <c r="MV211" s="20"/>
      <c r="MW211" s="20"/>
      <c r="MX211" s="20"/>
      <c r="MY211" s="20"/>
      <c r="MZ211" s="20"/>
      <c r="NA211" s="20"/>
      <c r="NB211" s="20"/>
      <c r="NC211" s="20"/>
      <c r="ND211" s="20"/>
      <c r="NE211" s="20"/>
      <c r="NF211" s="20"/>
      <c r="NG211" s="20"/>
      <c r="NH211" s="20"/>
      <c r="NI211" s="20"/>
      <c r="NJ211" s="20"/>
      <c r="NK211" s="20"/>
      <c r="NL211" s="20"/>
      <c r="NM211" s="20"/>
      <c r="NN211" s="20"/>
      <c r="NO211" s="20"/>
      <c r="NP211" s="20"/>
      <c r="NQ211" s="20"/>
      <c r="NR211" s="20"/>
      <c r="NS211" s="20"/>
      <c r="NT211" s="20"/>
      <c r="NU211" s="20"/>
      <c r="NV211" s="20"/>
      <c r="NW211" s="20"/>
      <c r="NX211" s="20"/>
      <c r="NY211" s="20"/>
      <c r="NZ211" s="20"/>
      <c r="OA211" s="20"/>
      <c r="OB211" s="20"/>
      <c r="OC211" s="20"/>
      <c r="OD211" s="20"/>
      <c r="OE211" s="20"/>
      <c r="OF211" s="20"/>
      <c r="OG211" s="20"/>
      <c r="OH211" s="20"/>
      <c r="OI211" s="20"/>
      <c r="OJ211" s="20"/>
      <c r="OK211" s="20"/>
      <c r="OL211" s="20"/>
      <c r="OM211" s="20"/>
      <c r="ON211" s="20"/>
      <c r="OO211" s="20"/>
      <c r="OP211" s="20"/>
      <c r="OQ211" s="20"/>
      <c r="OR211" s="20"/>
      <c r="OS211" s="20"/>
      <c r="OT211" s="20"/>
      <c r="OU211" s="20"/>
      <c r="OV211" s="20"/>
      <c r="OW211" s="20"/>
      <c r="OX211" s="20"/>
      <c r="OY211" s="20"/>
      <c r="OZ211" s="20"/>
      <c r="PA211" s="20"/>
      <c r="PB211" s="20"/>
      <c r="PC211" s="20"/>
      <c r="PD211" s="20"/>
      <c r="PE211" s="20"/>
      <c r="PF211" s="20"/>
      <c r="PG211" s="20"/>
      <c r="PH211" s="20"/>
      <c r="PI211" s="20"/>
      <c r="PJ211" s="20"/>
      <c r="PK211" s="20"/>
      <c r="PL211" s="20"/>
      <c r="PM211" s="20"/>
      <c r="PN211" s="20"/>
      <c r="PO211" s="20"/>
      <c r="PP211" s="20"/>
      <c r="PQ211" s="20"/>
      <c r="PR211" s="20"/>
      <c r="PS211" s="20"/>
      <c r="PT211" s="20"/>
      <c r="PU211" s="20"/>
      <c r="PV211" s="20"/>
      <c r="PW211" s="20"/>
      <c r="PX211" s="20"/>
      <c r="PY211" s="20"/>
      <c r="PZ211" s="20"/>
      <c r="QA211" s="20"/>
      <c r="QB211" s="20"/>
      <c r="QC211" s="20"/>
      <c r="QD211" s="20"/>
      <c r="QE211" s="20"/>
      <c r="QF211" s="20"/>
      <c r="QG211" s="20"/>
      <c r="QH211" s="20"/>
      <c r="QI211" s="20"/>
      <c r="QJ211" s="20"/>
      <c r="QK211" s="20"/>
      <c r="QL211" s="20"/>
      <c r="QM211" s="20"/>
      <c r="QN211" s="20"/>
      <c r="QO211" s="20"/>
      <c r="QP211" s="20"/>
      <c r="QQ211" s="20"/>
      <c r="QR211" s="20"/>
      <c r="QS211" s="20"/>
      <c r="QT211" s="20"/>
      <c r="QU211" s="20"/>
      <c r="QV211" s="20"/>
      <c r="QW211" s="20"/>
      <c r="QX211" s="20"/>
      <c r="QY211" s="20"/>
      <c r="QZ211" s="20"/>
      <c r="RA211" s="20"/>
      <c r="RB211" s="20"/>
      <c r="RC211" s="20"/>
      <c r="RD211" s="20"/>
      <c r="RE211" s="20"/>
      <c r="RF211" s="20"/>
      <c r="RG211" s="20"/>
      <c r="RH211" s="20"/>
      <c r="RI211" s="20"/>
      <c r="RJ211" s="20"/>
      <c r="RK211" s="20"/>
      <c r="RL211" s="20"/>
      <c r="RM211" s="20"/>
      <c r="RN211" s="20"/>
      <c r="RO211" s="20"/>
      <c r="RP211" s="20"/>
      <c r="RQ211" s="20"/>
      <c r="RR211" s="20"/>
      <c r="RS211" s="20"/>
      <c r="RT211" s="20"/>
      <c r="RU211" s="20"/>
      <c r="RV211" s="20"/>
      <c r="RW211" s="20"/>
      <c r="RX211" s="20"/>
      <c r="RY211" s="20"/>
      <c r="RZ211" s="20"/>
      <c r="SA211" s="20"/>
      <c r="SB211" s="20"/>
      <c r="SC211" s="20"/>
      <c r="SD211" s="20"/>
      <c r="SE211" s="20"/>
      <c r="SF211" s="20"/>
      <c r="SG211" s="20"/>
      <c r="SH211" s="20"/>
      <c r="SI211" s="20"/>
      <c r="SJ211" s="20"/>
      <c r="SK211" s="20"/>
      <c r="SL211" s="20"/>
      <c r="SM211" s="20"/>
      <c r="SN211" s="20"/>
      <c r="SO211" s="20"/>
      <c r="SP211" s="20"/>
      <c r="SQ211" s="20"/>
      <c r="SR211" s="20"/>
      <c r="SS211" s="20"/>
      <c r="ST211" s="20"/>
      <c r="SU211" s="20"/>
      <c r="SV211" s="20"/>
      <c r="SW211" s="20"/>
      <c r="SX211" s="20"/>
      <c r="SY211" s="20"/>
      <c r="SZ211" s="20"/>
      <c r="TA211" s="20"/>
      <c r="TB211" s="20"/>
      <c r="TC211" s="20"/>
      <c r="TD211" s="20"/>
      <c r="TE211" s="20"/>
      <c r="TF211" s="20"/>
      <c r="TG211" s="20"/>
      <c r="TH211" s="20"/>
      <c r="TI211" s="20"/>
      <c r="TJ211" s="20"/>
    </row>
    <row r="212" spans="1:530" s="17" customFormat="1" ht="31.5" customHeight="1" x14ac:dyDescent="0.25">
      <c r="A212" s="45" t="s">
        <v>421</v>
      </c>
      <c r="B212" s="38" t="str">
        <f>'дод 3'!A175</f>
        <v>8110</v>
      </c>
      <c r="C212" s="38" t="str">
        <f>'дод 3'!B175</f>
        <v>0320</v>
      </c>
      <c r="D212" s="96" t="str">
        <f>'дод 3'!C175</f>
        <v>Заходи із запобігання та ліквідації надзвичайних ситуацій та наслідків стихійного лиха</v>
      </c>
      <c r="E212" s="54">
        <v>2088318</v>
      </c>
      <c r="F212" s="54"/>
      <c r="G212" s="54">
        <v>48000</v>
      </c>
      <c r="H212" s="54">
        <v>620743.69999999995</v>
      </c>
      <c r="I212" s="54"/>
      <c r="J212" s="54">
        <v>22514.3</v>
      </c>
      <c r="K212" s="157">
        <f t="shared" si="117"/>
        <v>29.724577387160384</v>
      </c>
      <c r="L212" s="54">
        <v>0</v>
      </c>
      <c r="M212" s="54"/>
      <c r="N212" s="54"/>
      <c r="O212" s="54"/>
      <c r="P212" s="54"/>
      <c r="Q212" s="54"/>
      <c r="R212" s="150"/>
      <c r="S212" s="150"/>
      <c r="T212" s="150"/>
      <c r="U212" s="150"/>
      <c r="V212" s="150"/>
      <c r="W212" s="150"/>
      <c r="X212" s="155"/>
      <c r="Y212" s="150">
        <f t="shared" si="119"/>
        <v>620743.69999999995</v>
      </c>
      <c r="Z212" s="173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  <c r="IW212" s="20"/>
      <c r="IX212" s="20"/>
      <c r="IY212" s="20"/>
      <c r="IZ212" s="20"/>
      <c r="JA212" s="20"/>
      <c r="JB212" s="20"/>
      <c r="JC212" s="20"/>
      <c r="JD212" s="20"/>
      <c r="JE212" s="20"/>
      <c r="JF212" s="20"/>
      <c r="JG212" s="20"/>
      <c r="JH212" s="20"/>
      <c r="JI212" s="20"/>
      <c r="JJ212" s="20"/>
      <c r="JK212" s="20"/>
      <c r="JL212" s="20"/>
      <c r="JM212" s="20"/>
      <c r="JN212" s="20"/>
      <c r="JO212" s="20"/>
      <c r="JP212" s="20"/>
      <c r="JQ212" s="20"/>
      <c r="JR212" s="20"/>
      <c r="JS212" s="20"/>
      <c r="JT212" s="20"/>
      <c r="JU212" s="20"/>
      <c r="JV212" s="20"/>
      <c r="JW212" s="20"/>
      <c r="JX212" s="20"/>
      <c r="JY212" s="20"/>
      <c r="JZ212" s="20"/>
      <c r="KA212" s="20"/>
      <c r="KB212" s="20"/>
      <c r="KC212" s="20"/>
      <c r="KD212" s="20"/>
      <c r="KE212" s="20"/>
      <c r="KF212" s="20"/>
      <c r="KG212" s="20"/>
      <c r="KH212" s="20"/>
      <c r="KI212" s="20"/>
      <c r="KJ212" s="20"/>
      <c r="KK212" s="20"/>
      <c r="KL212" s="20"/>
      <c r="KM212" s="20"/>
      <c r="KN212" s="20"/>
      <c r="KO212" s="20"/>
      <c r="KP212" s="20"/>
      <c r="KQ212" s="20"/>
      <c r="KR212" s="20"/>
      <c r="KS212" s="20"/>
      <c r="KT212" s="20"/>
      <c r="KU212" s="20"/>
      <c r="KV212" s="20"/>
      <c r="KW212" s="20"/>
      <c r="KX212" s="20"/>
      <c r="KY212" s="20"/>
      <c r="KZ212" s="20"/>
      <c r="LA212" s="20"/>
      <c r="LB212" s="20"/>
      <c r="LC212" s="20"/>
      <c r="LD212" s="20"/>
      <c r="LE212" s="20"/>
      <c r="LF212" s="20"/>
      <c r="LG212" s="20"/>
      <c r="LH212" s="20"/>
      <c r="LI212" s="20"/>
      <c r="LJ212" s="20"/>
      <c r="LK212" s="20"/>
      <c r="LL212" s="20"/>
      <c r="LM212" s="20"/>
      <c r="LN212" s="20"/>
      <c r="LO212" s="20"/>
      <c r="LP212" s="20"/>
      <c r="LQ212" s="20"/>
      <c r="LR212" s="20"/>
      <c r="LS212" s="20"/>
      <c r="LT212" s="20"/>
      <c r="LU212" s="20"/>
      <c r="LV212" s="20"/>
      <c r="LW212" s="20"/>
      <c r="LX212" s="20"/>
      <c r="LY212" s="20"/>
      <c r="LZ212" s="20"/>
      <c r="MA212" s="20"/>
      <c r="MB212" s="20"/>
      <c r="MC212" s="20"/>
      <c r="MD212" s="20"/>
      <c r="ME212" s="20"/>
      <c r="MF212" s="20"/>
      <c r="MG212" s="20"/>
      <c r="MH212" s="20"/>
      <c r="MI212" s="20"/>
      <c r="MJ212" s="20"/>
      <c r="MK212" s="20"/>
      <c r="ML212" s="20"/>
      <c r="MM212" s="20"/>
      <c r="MN212" s="20"/>
      <c r="MO212" s="20"/>
      <c r="MP212" s="20"/>
      <c r="MQ212" s="20"/>
      <c r="MR212" s="20"/>
      <c r="MS212" s="20"/>
      <c r="MT212" s="20"/>
      <c r="MU212" s="20"/>
      <c r="MV212" s="20"/>
      <c r="MW212" s="20"/>
      <c r="MX212" s="20"/>
      <c r="MY212" s="20"/>
      <c r="MZ212" s="20"/>
      <c r="NA212" s="20"/>
      <c r="NB212" s="20"/>
      <c r="NC212" s="20"/>
      <c r="ND212" s="20"/>
      <c r="NE212" s="20"/>
      <c r="NF212" s="20"/>
      <c r="NG212" s="20"/>
      <c r="NH212" s="20"/>
      <c r="NI212" s="20"/>
      <c r="NJ212" s="20"/>
      <c r="NK212" s="20"/>
      <c r="NL212" s="20"/>
      <c r="NM212" s="20"/>
      <c r="NN212" s="20"/>
      <c r="NO212" s="20"/>
      <c r="NP212" s="20"/>
      <c r="NQ212" s="20"/>
      <c r="NR212" s="20"/>
      <c r="NS212" s="20"/>
      <c r="NT212" s="20"/>
      <c r="NU212" s="20"/>
      <c r="NV212" s="20"/>
      <c r="NW212" s="20"/>
      <c r="NX212" s="20"/>
      <c r="NY212" s="20"/>
      <c r="NZ212" s="20"/>
      <c r="OA212" s="20"/>
      <c r="OB212" s="20"/>
      <c r="OC212" s="20"/>
      <c r="OD212" s="20"/>
      <c r="OE212" s="20"/>
      <c r="OF212" s="20"/>
      <c r="OG212" s="20"/>
      <c r="OH212" s="20"/>
      <c r="OI212" s="20"/>
      <c r="OJ212" s="20"/>
      <c r="OK212" s="20"/>
      <c r="OL212" s="20"/>
      <c r="OM212" s="20"/>
      <c r="ON212" s="20"/>
      <c r="OO212" s="20"/>
      <c r="OP212" s="20"/>
      <c r="OQ212" s="20"/>
      <c r="OR212" s="20"/>
      <c r="OS212" s="20"/>
      <c r="OT212" s="20"/>
      <c r="OU212" s="20"/>
      <c r="OV212" s="20"/>
      <c r="OW212" s="20"/>
      <c r="OX212" s="20"/>
      <c r="OY212" s="20"/>
      <c r="OZ212" s="20"/>
      <c r="PA212" s="20"/>
      <c r="PB212" s="20"/>
      <c r="PC212" s="20"/>
      <c r="PD212" s="20"/>
      <c r="PE212" s="20"/>
      <c r="PF212" s="20"/>
      <c r="PG212" s="20"/>
      <c r="PH212" s="20"/>
      <c r="PI212" s="20"/>
      <c r="PJ212" s="20"/>
      <c r="PK212" s="20"/>
      <c r="PL212" s="20"/>
      <c r="PM212" s="20"/>
      <c r="PN212" s="20"/>
      <c r="PO212" s="20"/>
      <c r="PP212" s="20"/>
      <c r="PQ212" s="20"/>
      <c r="PR212" s="20"/>
      <c r="PS212" s="20"/>
      <c r="PT212" s="20"/>
      <c r="PU212" s="20"/>
      <c r="PV212" s="20"/>
      <c r="PW212" s="20"/>
      <c r="PX212" s="20"/>
      <c r="PY212" s="20"/>
      <c r="PZ212" s="20"/>
      <c r="QA212" s="20"/>
      <c r="QB212" s="20"/>
      <c r="QC212" s="20"/>
      <c r="QD212" s="20"/>
      <c r="QE212" s="20"/>
      <c r="QF212" s="20"/>
      <c r="QG212" s="20"/>
      <c r="QH212" s="20"/>
      <c r="QI212" s="20"/>
      <c r="QJ212" s="20"/>
      <c r="QK212" s="20"/>
      <c r="QL212" s="20"/>
      <c r="QM212" s="20"/>
      <c r="QN212" s="20"/>
      <c r="QO212" s="20"/>
      <c r="QP212" s="20"/>
      <c r="QQ212" s="20"/>
      <c r="QR212" s="20"/>
      <c r="QS212" s="20"/>
      <c r="QT212" s="20"/>
      <c r="QU212" s="20"/>
      <c r="QV212" s="20"/>
      <c r="QW212" s="20"/>
      <c r="QX212" s="20"/>
      <c r="QY212" s="20"/>
      <c r="QZ212" s="20"/>
      <c r="RA212" s="20"/>
      <c r="RB212" s="20"/>
      <c r="RC212" s="20"/>
      <c r="RD212" s="20"/>
      <c r="RE212" s="20"/>
      <c r="RF212" s="20"/>
      <c r="RG212" s="20"/>
      <c r="RH212" s="20"/>
      <c r="RI212" s="20"/>
      <c r="RJ212" s="20"/>
      <c r="RK212" s="20"/>
      <c r="RL212" s="20"/>
      <c r="RM212" s="20"/>
      <c r="RN212" s="20"/>
      <c r="RO212" s="20"/>
      <c r="RP212" s="20"/>
      <c r="RQ212" s="20"/>
      <c r="RR212" s="20"/>
      <c r="RS212" s="20"/>
      <c r="RT212" s="20"/>
      <c r="RU212" s="20"/>
      <c r="RV212" s="20"/>
      <c r="RW212" s="20"/>
      <c r="RX212" s="20"/>
      <c r="RY212" s="20"/>
      <c r="RZ212" s="20"/>
      <c r="SA212" s="20"/>
      <c r="SB212" s="20"/>
      <c r="SC212" s="20"/>
      <c r="SD212" s="20"/>
      <c r="SE212" s="20"/>
      <c r="SF212" s="20"/>
      <c r="SG212" s="20"/>
      <c r="SH212" s="20"/>
      <c r="SI212" s="20"/>
      <c r="SJ212" s="20"/>
      <c r="SK212" s="20"/>
      <c r="SL212" s="20"/>
      <c r="SM212" s="20"/>
      <c r="SN212" s="20"/>
      <c r="SO212" s="20"/>
      <c r="SP212" s="20"/>
      <c r="SQ212" s="20"/>
      <c r="SR212" s="20"/>
      <c r="SS212" s="20"/>
      <c r="ST212" s="20"/>
      <c r="SU212" s="20"/>
      <c r="SV212" s="20"/>
      <c r="SW212" s="20"/>
      <c r="SX212" s="20"/>
      <c r="SY212" s="20"/>
      <c r="SZ212" s="20"/>
      <c r="TA212" s="20"/>
      <c r="TB212" s="20"/>
      <c r="TC212" s="20"/>
      <c r="TD212" s="20"/>
      <c r="TE212" s="20"/>
      <c r="TF212" s="20"/>
      <c r="TG212" s="20"/>
      <c r="TH212" s="20"/>
      <c r="TI212" s="20"/>
      <c r="TJ212" s="20"/>
    </row>
    <row r="213" spans="1:530" s="17" customFormat="1" x14ac:dyDescent="0.25">
      <c r="A213" s="45" t="s">
        <v>420</v>
      </c>
      <c r="B213" s="38" t="str">
        <f>'дод 3'!A179</f>
        <v>8230</v>
      </c>
      <c r="C213" s="38" t="str">
        <f>'дод 3'!B179</f>
        <v>0380</v>
      </c>
      <c r="D213" s="96" t="str">
        <f>'дод 3'!C179</f>
        <v>Інші заходи громадського порядку та безпеки</v>
      </c>
      <c r="E213" s="54">
        <v>0</v>
      </c>
      <c r="F213" s="54"/>
      <c r="G213" s="54"/>
      <c r="H213" s="54"/>
      <c r="I213" s="54"/>
      <c r="J213" s="54"/>
      <c r="K213" s="157"/>
      <c r="L213" s="54">
        <v>0</v>
      </c>
      <c r="M213" s="54"/>
      <c r="N213" s="54"/>
      <c r="O213" s="54"/>
      <c r="P213" s="54"/>
      <c r="Q213" s="54"/>
      <c r="R213" s="150"/>
      <c r="S213" s="150"/>
      <c r="T213" s="150"/>
      <c r="U213" s="150"/>
      <c r="V213" s="150"/>
      <c r="W213" s="150"/>
      <c r="X213" s="155"/>
      <c r="Y213" s="150">
        <f t="shared" si="119"/>
        <v>0</v>
      </c>
      <c r="Z213" s="173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  <c r="IW213" s="20"/>
      <c r="IX213" s="20"/>
      <c r="IY213" s="20"/>
      <c r="IZ213" s="20"/>
      <c r="JA213" s="20"/>
      <c r="JB213" s="20"/>
      <c r="JC213" s="20"/>
      <c r="JD213" s="20"/>
      <c r="JE213" s="20"/>
      <c r="JF213" s="20"/>
      <c r="JG213" s="20"/>
      <c r="JH213" s="20"/>
      <c r="JI213" s="20"/>
      <c r="JJ213" s="20"/>
      <c r="JK213" s="20"/>
      <c r="JL213" s="20"/>
      <c r="JM213" s="20"/>
      <c r="JN213" s="20"/>
      <c r="JO213" s="20"/>
      <c r="JP213" s="20"/>
      <c r="JQ213" s="20"/>
      <c r="JR213" s="20"/>
      <c r="JS213" s="20"/>
      <c r="JT213" s="20"/>
      <c r="JU213" s="20"/>
      <c r="JV213" s="20"/>
      <c r="JW213" s="20"/>
      <c r="JX213" s="20"/>
      <c r="JY213" s="20"/>
      <c r="JZ213" s="20"/>
      <c r="KA213" s="20"/>
      <c r="KB213" s="20"/>
      <c r="KC213" s="20"/>
      <c r="KD213" s="20"/>
      <c r="KE213" s="20"/>
      <c r="KF213" s="20"/>
      <c r="KG213" s="20"/>
      <c r="KH213" s="20"/>
      <c r="KI213" s="20"/>
      <c r="KJ213" s="20"/>
      <c r="KK213" s="20"/>
      <c r="KL213" s="20"/>
      <c r="KM213" s="20"/>
      <c r="KN213" s="20"/>
      <c r="KO213" s="20"/>
      <c r="KP213" s="20"/>
      <c r="KQ213" s="20"/>
      <c r="KR213" s="20"/>
      <c r="KS213" s="20"/>
      <c r="KT213" s="20"/>
      <c r="KU213" s="20"/>
      <c r="KV213" s="20"/>
      <c r="KW213" s="20"/>
      <c r="KX213" s="20"/>
      <c r="KY213" s="20"/>
      <c r="KZ213" s="20"/>
      <c r="LA213" s="20"/>
      <c r="LB213" s="20"/>
      <c r="LC213" s="20"/>
      <c r="LD213" s="20"/>
      <c r="LE213" s="20"/>
      <c r="LF213" s="20"/>
      <c r="LG213" s="20"/>
      <c r="LH213" s="20"/>
      <c r="LI213" s="20"/>
      <c r="LJ213" s="20"/>
      <c r="LK213" s="20"/>
      <c r="LL213" s="20"/>
      <c r="LM213" s="20"/>
      <c r="LN213" s="20"/>
      <c r="LO213" s="20"/>
      <c r="LP213" s="20"/>
      <c r="LQ213" s="20"/>
      <c r="LR213" s="20"/>
      <c r="LS213" s="20"/>
      <c r="LT213" s="20"/>
      <c r="LU213" s="20"/>
      <c r="LV213" s="20"/>
      <c r="LW213" s="20"/>
      <c r="LX213" s="20"/>
      <c r="LY213" s="20"/>
      <c r="LZ213" s="20"/>
      <c r="MA213" s="20"/>
      <c r="MB213" s="20"/>
      <c r="MC213" s="20"/>
      <c r="MD213" s="20"/>
      <c r="ME213" s="20"/>
      <c r="MF213" s="20"/>
      <c r="MG213" s="20"/>
      <c r="MH213" s="20"/>
      <c r="MI213" s="20"/>
      <c r="MJ213" s="20"/>
      <c r="MK213" s="20"/>
      <c r="ML213" s="20"/>
      <c r="MM213" s="20"/>
      <c r="MN213" s="20"/>
      <c r="MO213" s="20"/>
      <c r="MP213" s="20"/>
      <c r="MQ213" s="20"/>
      <c r="MR213" s="20"/>
      <c r="MS213" s="20"/>
      <c r="MT213" s="20"/>
      <c r="MU213" s="20"/>
      <c r="MV213" s="20"/>
      <c r="MW213" s="20"/>
      <c r="MX213" s="20"/>
      <c r="MY213" s="20"/>
      <c r="MZ213" s="20"/>
      <c r="NA213" s="20"/>
      <c r="NB213" s="20"/>
      <c r="NC213" s="20"/>
      <c r="ND213" s="20"/>
      <c r="NE213" s="20"/>
      <c r="NF213" s="20"/>
      <c r="NG213" s="20"/>
      <c r="NH213" s="20"/>
      <c r="NI213" s="20"/>
      <c r="NJ213" s="20"/>
      <c r="NK213" s="20"/>
      <c r="NL213" s="20"/>
      <c r="NM213" s="20"/>
      <c r="NN213" s="20"/>
      <c r="NO213" s="20"/>
      <c r="NP213" s="20"/>
      <c r="NQ213" s="20"/>
      <c r="NR213" s="20"/>
      <c r="NS213" s="20"/>
      <c r="NT213" s="20"/>
      <c r="NU213" s="20"/>
      <c r="NV213" s="20"/>
      <c r="NW213" s="20"/>
      <c r="NX213" s="20"/>
      <c r="NY213" s="20"/>
      <c r="NZ213" s="20"/>
      <c r="OA213" s="20"/>
      <c r="OB213" s="20"/>
      <c r="OC213" s="20"/>
      <c r="OD213" s="20"/>
      <c r="OE213" s="20"/>
      <c r="OF213" s="20"/>
      <c r="OG213" s="20"/>
      <c r="OH213" s="20"/>
      <c r="OI213" s="20"/>
      <c r="OJ213" s="20"/>
      <c r="OK213" s="20"/>
      <c r="OL213" s="20"/>
      <c r="OM213" s="20"/>
      <c r="ON213" s="20"/>
      <c r="OO213" s="20"/>
      <c r="OP213" s="20"/>
      <c r="OQ213" s="20"/>
      <c r="OR213" s="20"/>
      <c r="OS213" s="20"/>
      <c r="OT213" s="20"/>
      <c r="OU213" s="20"/>
      <c r="OV213" s="20"/>
      <c r="OW213" s="20"/>
      <c r="OX213" s="20"/>
      <c r="OY213" s="20"/>
      <c r="OZ213" s="20"/>
      <c r="PA213" s="20"/>
      <c r="PB213" s="20"/>
      <c r="PC213" s="20"/>
      <c r="PD213" s="20"/>
      <c r="PE213" s="20"/>
      <c r="PF213" s="20"/>
      <c r="PG213" s="20"/>
      <c r="PH213" s="20"/>
      <c r="PI213" s="20"/>
      <c r="PJ213" s="20"/>
      <c r="PK213" s="20"/>
      <c r="PL213" s="20"/>
      <c r="PM213" s="20"/>
      <c r="PN213" s="20"/>
      <c r="PO213" s="20"/>
      <c r="PP213" s="20"/>
      <c r="PQ213" s="20"/>
      <c r="PR213" s="20"/>
      <c r="PS213" s="20"/>
      <c r="PT213" s="20"/>
      <c r="PU213" s="20"/>
      <c r="PV213" s="20"/>
      <c r="PW213" s="20"/>
      <c r="PX213" s="20"/>
      <c r="PY213" s="20"/>
      <c r="PZ213" s="20"/>
      <c r="QA213" s="20"/>
      <c r="QB213" s="20"/>
      <c r="QC213" s="20"/>
      <c r="QD213" s="20"/>
      <c r="QE213" s="20"/>
      <c r="QF213" s="20"/>
      <c r="QG213" s="20"/>
      <c r="QH213" s="20"/>
      <c r="QI213" s="20"/>
      <c r="QJ213" s="20"/>
      <c r="QK213" s="20"/>
      <c r="QL213" s="20"/>
      <c r="QM213" s="20"/>
      <c r="QN213" s="20"/>
      <c r="QO213" s="20"/>
      <c r="QP213" s="20"/>
      <c r="QQ213" s="20"/>
      <c r="QR213" s="20"/>
      <c r="QS213" s="20"/>
      <c r="QT213" s="20"/>
      <c r="QU213" s="20"/>
      <c r="QV213" s="20"/>
      <c r="QW213" s="20"/>
      <c r="QX213" s="20"/>
      <c r="QY213" s="20"/>
      <c r="QZ213" s="20"/>
      <c r="RA213" s="20"/>
      <c r="RB213" s="20"/>
      <c r="RC213" s="20"/>
      <c r="RD213" s="20"/>
      <c r="RE213" s="20"/>
      <c r="RF213" s="20"/>
      <c r="RG213" s="20"/>
      <c r="RH213" s="20"/>
      <c r="RI213" s="20"/>
      <c r="RJ213" s="20"/>
      <c r="RK213" s="20"/>
      <c r="RL213" s="20"/>
      <c r="RM213" s="20"/>
      <c r="RN213" s="20"/>
      <c r="RO213" s="20"/>
      <c r="RP213" s="20"/>
      <c r="RQ213" s="20"/>
      <c r="RR213" s="20"/>
      <c r="RS213" s="20"/>
      <c r="RT213" s="20"/>
      <c r="RU213" s="20"/>
      <c r="RV213" s="20"/>
      <c r="RW213" s="20"/>
      <c r="RX213" s="20"/>
      <c r="RY213" s="20"/>
      <c r="RZ213" s="20"/>
      <c r="SA213" s="20"/>
      <c r="SB213" s="20"/>
      <c r="SC213" s="20"/>
      <c r="SD213" s="20"/>
      <c r="SE213" s="20"/>
      <c r="SF213" s="20"/>
      <c r="SG213" s="20"/>
      <c r="SH213" s="20"/>
      <c r="SI213" s="20"/>
      <c r="SJ213" s="20"/>
      <c r="SK213" s="20"/>
      <c r="SL213" s="20"/>
      <c r="SM213" s="20"/>
      <c r="SN213" s="20"/>
      <c r="SO213" s="20"/>
      <c r="SP213" s="20"/>
      <c r="SQ213" s="20"/>
      <c r="SR213" s="20"/>
      <c r="SS213" s="20"/>
      <c r="ST213" s="20"/>
      <c r="SU213" s="20"/>
      <c r="SV213" s="20"/>
      <c r="SW213" s="20"/>
      <c r="SX213" s="20"/>
      <c r="SY213" s="20"/>
      <c r="SZ213" s="20"/>
      <c r="TA213" s="20"/>
      <c r="TB213" s="20"/>
      <c r="TC213" s="20"/>
      <c r="TD213" s="20"/>
      <c r="TE213" s="20"/>
      <c r="TF213" s="20"/>
      <c r="TG213" s="20"/>
      <c r="TH213" s="20"/>
      <c r="TI213" s="20"/>
      <c r="TJ213" s="20"/>
    </row>
    <row r="214" spans="1:530" s="17" customFormat="1" ht="20.25" customHeight="1" x14ac:dyDescent="0.25">
      <c r="A214" s="36" t="s">
        <v>220</v>
      </c>
      <c r="B214" s="37" t="str">
        <f>'дод 3'!A182</f>
        <v>8340</v>
      </c>
      <c r="C214" s="37" t="str">
        <f>'дод 3'!B182</f>
        <v>0540</v>
      </c>
      <c r="D214" s="18" t="str">
        <f>'дод 3'!C182</f>
        <v>Природоохоронні заходи за рахунок цільових фондів</v>
      </c>
      <c r="E214" s="54">
        <v>0</v>
      </c>
      <c r="F214" s="54"/>
      <c r="G214" s="54"/>
      <c r="H214" s="54"/>
      <c r="I214" s="54"/>
      <c r="J214" s="54"/>
      <c r="K214" s="157"/>
      <c r="L214" s="54">
        <v>5599043.4500000002</v>
      </c>
      <c r="M214" s="54"/>
      <c r="N214" s="54">
        <v>1330000</v>
      </c>
      <c r="O214" s="54"/>
      <c r="P214" s="54">
        <v>0</v>
      </c>
      <c r="Q214" s="54">
        <v>4269043.45</v>
      </c>
      <c r="R214" s="150">
        <v>454381.1</v>
      </c>
      <c r="S214" s="150"/>
      <c r="T214" s="150">
        <v>311485.40000000002</v>
      </c>
      <c r="U214" s="150"/>
      <c r="V214" s="150"/>
      <c r="W214" s="150">
        <v>142895.70000000001</v>
      </c>
      <c r="X214" s="155">
        <f t="shared" si="118"/>
        <v>8.1153344148454494</v>
      </c>
      <c r="Y214" s="150">
        <f t="shared" si="119"/>
        <v>454381.1</v>
      </c>
      <c r="Z214" s="173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  <c r="IW214" s="20"/>
      <c r="IX214" s="20"/>
      <c r="IY214" s="20"/>
      <c r="IZ214" s="20"/>
      <c r="JA214" s="20"/>
      <c r="JB214" s="20"/>
      <c r="JC214" s="20"/>
      <c r="JD214" s="20"/>
      <c r="JE214" s="20"/>
      <c r="JF214" s="20"/>
      <c r="JG214" s="20"/>
      <c r="JH214" s="20"/>
      <c r="JI214" s="20"/>
      <c r="JJ214" s="20"/>
      <c r="JK214" s="20"/>
      <c r="JL214" s="20"/>
      <c r="JM214" s="20"/>
      <c r="JN214" s="20"/>
      <c r="JO214" s="20"/>
      <c r="JP214" s="20"/>
      <c r="JQ214" s="20"/>
      <c r="JR214" s="20"/>
      <c r="JS214" s="20"/>
      <c r="JT214" s="20"/>
      <c r="JU214" s="20"/>
      <c r="JV214" s="20"/>
      <c r="JW214" s="20"/>
      <c r="JX214" s="20"/>
      <c r="JY214" s="20"/>
      <c r="JZ214" s="20"/>
      <c r="KA214" s="20"/>
      <c r="KB214" s="20"/>
      <c r="KC214" s="20"/>
      <c r="KD214" s="20"/>
      <c r="KE214" s="20"/>
      <c r="KF214" s="20"/>
      <c r="KG214" s="20"/>
      <c r="KH214" s="20"/>
      <c r="KI214" s="20"/>
      <c r="KJ214" s="20"/>
      <c r="KK214" s="20"/>
      <c r="KL214" s="20"/>
      <c r="KM214" s="20"/>
      <c r="KN214" s="20"/>
      <c r="KO214" s="20"/>
      <c r="KP214" s="20"/>
      <c r="KQ214" s="20"/>
      <c r="KR214" s="20"/>
      <c r="KS214" s="20"/>
      <c r="KT214" s="20"/>
      <c r="KU214" s="20"/>
      <c r="KV214" s="20"/>
      <c r="KW214" s="20"/>
      <c r="KX214" s="20"/>
      <c r="KY214" s="20"/>
      <c r="KZ214" s="20"/>
      <c r="LA214" s="20"/>
      <c r="LB214" s="20"/>
      <c r="LC214" s="20"/>
      <c r="LD214" s="20"/>
      <c r="LE214" s="20"/>
      <c r="LF214" s="20"/>
      <c r="LG214" s="20"/>
      <c r="LH214" s="20"/>
      <c r="LI214" s="20"/>
      <c r="LJ214" s="20"/>
      <c r="LK214" s="20"/>
      <c r="LL214" s="20"/>
      <c r="LM214" s="20"/>
      <c r="LN214" s="20"/>
      <c r="LO214" s="20"/>
      <c r="LP214" s="20"/>
      <c r="LQ214" s="20"/>
      <c r="LR214" s="20"/>
      <c r="LS214" s="20"/>
      <c r="LT214" s="20"/>
      <c r="LU214" s="20"/>
      <c r="LV214" s="20"/>
      <c r="LW214" s="20"/>
      <c r="LX214" s="20"/>
      <c r="LY214" s="20"/>
      <c r="LZ214" s="20"/>
      <c r="MA214" s="20"/>
      <c r="MB214" s="20"/>
      <c r="MC214" s="20"/>
      <c r="MD214" s="20"/>
      <c r="ME214" s="20"/>
      <c r="MF214" s="20"/>
      <c r="MG214" s="20"/>
      <c r="MH214" s="20"/>
      <c r="MI214" s="20"/>
      <c r="MJ214" s="20"/>
      <c r="MK214" s="20"/>
      <c r="ML214" s="20"/>
      <c r="MM214" s="20"/>
      <c r="MN214" s="20"/>
      <c r="MO214" s="20"/>
      <c r="MP214" s="20"/>
      <c r="MQ214" s="20"/>
      <c r="MR214" s="20"/>
      <c r="MS214" s="20"/>
      <c r="MT214" s="20"/>
      <c r="MU214" s="20"/>
      <c r="MV214" s="20"/>
      <c r="MW214" s="20"/>
      <c r="MX214" s="20"/>
      <c r="MY214" s="20"/>
      <c r="MZ214" s="20"/>
      <c r="NA214" s="20"/>
      <c r="NB214" s="20"/>
      <c r="NC214" s="20"/>
      <c r="ND214" s="20"/>
      <c r="NE214" s="20"/>
      <c r="NF214" s="20"/>
      <c r="NG214" s="20"/>
      <c r="NH214" s="20"/>
      <c r="NI214" s="20"/>
      <c r="NJ214" s="20"/>
      <c r="NK214" s="20"/>
      <c r="NL214" s="20"/>
      <c r="NM214" s="20"/>
      <c r="NN214" s="20"/>
      <c r="NO214" s="20"/>
      <c r="NP214" s="20"/>
      <c r="NQ214" s="20"/>
      <c r="NR214" s="20"/>
      <c r="NS214" s="20"/>
      <c r="NT214" s="20"/>
      <c r="NU214" s="20"/>
      <c r="NV214" s="20"/>
      <c r="NW214" s="20"/>
      <c r="NX214" s="20"/>
      <c r="NY214" s="20"/>
      <c r="NZ214" s="20"/>
      <c r="OA214" s="20"/>
      <c r="OB214" s="20"/>
      <c r="OC214" s="20"/>
      <c r="OD214" s="20"/>
      <c r="OE214" s="20"/>
      <c r="OF214" s="20"/>
      <c r="OG214" s="20"/>
      <c r="OH214" s="20"/>
      <c r="OI214" s="20"/>
      <c r="OJ214" s="20"/>
      <c r="OK214" s="20"/>
      <c r="OL214" s="20"/>
      <c r="OM214" s="20"/>
      <c r="ON214" s="20"/>
      <c r="OO214" s="20"/>
      <c r="OP214" s="20"/>
      <c r="OQ214" s="20"/>
      <c r="OR214" s="20"/>
      <c r="OS214" s="20"/>
      <c r="OT214" s="20"/>
      <c r="OU214" s="20"/>
      <c r="OV214" s="20"/>
      <c r="OW214" s="20"/>
      <c r="OX214" s="20"/>
      <c r="OY214" s="20"/>
      <c r="OZ214" s="20"/>
      <c r="PA214" s="20"/>
      <c r="PB214" s="20"/>
      <c r="PC214" s="20"/>
      <c r="PD214" s="20"/>
      <c r="PE214" s="20"/>
      <c r="PF214" s="20"/>
      <c r="PG214" s="20"/>
      <c r="PH214" s="20"/>
      <c r="PI214" s="20"/>
      <c r="PJ214" s="20"/>
      <c r="PK214" s="20"/>
      <c r="PL214" s="20"/>
      <c r="PM214" s="20"/>
      <c r="PN214" s="20"/>
      <c r="PO214" s="20"/>
      <c r="PP214" s="20"/>
      <c r="PQ214" s="20"/>
      <c r="PR214" s="20"/>
      <c r="PS214" s="20"/>
      <c r="PT214" s="20"/>
      <c r="PU214" s="20"/>
      <c r="PV214" s="20"/>
      <c r="PW214" s="20"/>
      <c r="PX214" s="20"/>
      <c r="PY214" s="20"/>
      <c r="PZ214" s="20"/>
      <c r="QA214" s="20"/>
      <c r="QB214" s="20"/>
      <c r="QC214" s="20"/>
      <c r="QD214" s="20"/>
      <c r="QE214" s="20"/>
      <c r="QF214" s="20"/>
      <c r="QG214" s="20"/>
      <c r="QH214" s="20"/>
      <c r="QI214" s="20"/>
      <c r="QJ214" s="20"/>
      <c r="QK214" s="20"/>
      <c r="QL214" s="20"/>
      <c r="QM214" s="20"/>
      <c r="QN214" s="20"/>
      <c r="QO214" s="20"/>
      <c r="QP214" s="20"/>
      <c r="QQ214" s="20"/>
      <c r="QR214" s="20"/>
      <c r="QS214" s="20"/>
      <c r="QT214" s="20"/>
      <c r="QU214" s="20"/>
      <c r="QV214" s="20"/>
      <c r="QW214" s="20"/>
      <c r="QX214" s="20"/>
      <c r="QY214" s="20"/>
      <c r="QZ214" s="20"/>
      <c r="RA214" s="20"/>
      <c r="RB214" s="20"/>
      <c r="RC214" s="20"/>
      <c r="RD214" s="20"/>
      <c r="RE214" s="20"/>
      <c r="RF214" s="20"/>
      <c r="RG214" s="20"/>
      <c r="RH214" s="20"/>
      <c r="RI214" s="20"/>
      <c r="RJ214" s="20"/>
      <c r="RK214" s="20"/>
      <c r="RL214" s="20"/>
      <c r="RM214" s="20"/>
      <c r="RN214" s="20"/>
      <c r="RO214" s="20"/>
      <c r="RP214" s="20"/>
      <c r="RQ214" s="20"/>
      <c r="RR214" s="20"/>
      <c r="RS214" s="20"/>
      <c r="RT214" s="20"/>
      <c r="RU214" s="20"/>
      <c r="RV214" s="20"/>
      <c r="RW214" s="20"/>
      <c r="RX214" s="20"/>
      <c r="RY214" s="20"/>
      <c r="RZ214" s="20"/>
      <c r="SA214" s="20"/>
      <c r="SB214" s="20"/>
      <c r="SC214" s="20"/>
      <c r="SD214" s="20"/>
      <c r="SE214" s="20"/>
      <c r="SF214" s="20"/>
      <c r="SG214" s="20"/>
      <c r="SH214" s="20"/>
      <c r="SI214" s="20"/>
      <c r="SJ214" s="20"/>
      <c r="SK214" s="20"/>
      <c r="SL214" s="20"/>
      <c r="SM214" s="20"/>
      <c r="SN214" s="20"/>
      <c r="SO214" s="20"/>
      <c r="SP214" s="20"/>
      <c r="SQ214" s="20"/>
      <c r="SR214" s="20"/>
      <c r="SS214" s="20"/>
      <c r="ST214" s="20"/>
      <c r="SU214" s="20"/>
      <c r="SV214" s="20"/>
      <c r="SW214" s="20"/>
      <c r="SX214" s="20"/>
      <c r="SY214" s="20"/>
      <c r="SZ214" s="20"/>
      <c r="TA214" s="20"/>
      <c r="TB214" s="20"/>
      <c r="TC214" s="20"/>
      <c r="TD214" s="20"/>
      <c r="TE214" s="20"/>
      <c r="TF214" s="20"/>
      <c r="TG214" s="20"/>
      <c r="TH214" s="20"/>
      <c r="TI214" s="20"/>
      <c r="TJ214" s="20"/>
    </row>
    <row r="215" spans="1:530" s="17" customFormat="1" ht="20.25" customHeight="1" x14ac:dyDescent="0.25">
      <c r="A215" s="36" t="s">
        <v>221</v>
      </c>
      <c r="B215" s="37" t="str">
        <f>'дод 3'!A195</f>
        <v>9770</v>
      </c>
      <c r="C215" s="37" t="str">
        <f>'дод 3'!B195</f>
        <v>0180</v>
      </c>
      <c r="D215" s="18" t="str">
        <f>'дод 3'!C195</f>
        <v>Інші субвенції з місцевого бюджету</v>
      </c>
      <c r="E215" s="54">
        <v>368000</v>
      </c>
      <c r="F215" s="54"/>
      <c r="G215" s="54"/>
      <c r="H215" s="54"/>
      <c r="I215" s="54"/>
      <c r="J215" s="54"/>
      <c r="K215" s="157">
        <f t="shared" si="117"/>
        <v>0</v>
      </c>
      <c r="L215" s="54">
        <v>7632000</v>
      </c>
      <c r="M215" s="54">
        <v>7632000</v>
      </c>
      <c r="N215" s="54"/>
      <c r="O215" s="54"/>
      <c r="P215" s="54"/>
      <c r="Q215" s="54">
        <v>7632000</v>
      </c>
      <c r="R215" s="150"/>
      <c r="S215" s="150"/>
      <c r="T215" s="150"/>
      <c r="U215" s="150"/>
      <c r="V215" s="150"/>
      <c r="W215" s="150"/>
      <c r="X215" s="155">
        <f t="shared" si="118"/>
        <v>0</v>
      </c>
      <c r="Y215" s="150">
        <f t="shared" si="119"/>
        <v>0</v>
      </c>
      <c r="Z215" s="173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  <c r="IW215" s="20"/>
      <c r="IX215" s="20"/>
      <c r="IY215" s="20"/>
      <c r="IZ215" s="20"/>
      <c r="JA215" s="20"/>
      <c r="JB215" s="20"/>
      <c r="JC215" s="20"/>
      <c r="JD215" s="20"/>
      <c r="JE215" s="20"/>
      <c r="JF215" s="20"/>
      <c r="JG215" s="20"/>
      <c r="JH215" s="20"/>
      <c r="JI215" s="20"/>
      <c r="JJ215" s="20"/>
      <c r="JK215" s="20"/>
      <c r="JL215" s="20"/>
      <c r="JM215" s="20"/>
      <c r="JN215" s="20"/>
      <c r="JO215" s="20"/>
      <c r="JP215" s="20"/>
      <c r="JQ215" s="20"/>
      <c r="JR215" s="20"/>
      <c r="JS215" s="20"/>
      <c r="JT215" s="20"/>
      <c r="JU215" s="20"/>
      <c r="JV215" s="20"/>
      <c r="JW215" s="20"/>
      <c r="JX215" s="20"/>
      <c r="JY215" s="20"/>
      <c r="JZ215" s="20"/>
      <c r="KA215" s="20"/>
      <c r="KB215" s="20"/>
      <c r="KC215" s="20"/>
      <c r="KD215" s="20"/>
      <c r="KE215" s="20"/>
      <c r="KF215" s="20"/>
      <c r="KG215" s="20"/>
      <c r="KH215" s="20"/>
      <c r="KI215" s="20"/>
      <c r="KJ215" s="20"/>
      <c r="KK215" s="20"/>
      <c r="KL215" s="20"/>
      <c r="KM215" s="20"/>
      <c r="KN215" s="20"/>
      <c r="KO215" s="20"/>
      <c r="KP215" s="20"/>
      <c r="KQ215" s="20"/>
      <c r="KR215" s="20"/>
      <c r="KS215" s="20"/>
      <c r="KT215" s="20"/>
      <c r="KU215" s="20"/>
      <c r="KV215" s="20"/>
      <c r="KW215" s="20"/>
      <c r="KX215" s="20"/>
      <c r="KY215" s="20"/>
      <c r="KZ215" s="20"/>
      <c r="LA215" s="20"/>
      <c r="LB215" s="20"/>
      <c r="LC215" s="20"/>
      <c r="LD215" s="20"/>
      <c r="LE215" s="20"/>
      <c r="LF215" s="20"/>
      <c r="LG215" s="20"/>
      <c r="LH215" s="20"/>
      <c r="LI215" s="20"/>
      <c r="LJ215" s="20"/>
      <c r="LK215" s="20"/>
      <c r="LL215" s="20"/>
      <c r="LM215" s="20"/>
      <c r="LN215" s="20"/>
      <c r="LO215" s="20"/>
      <c r="LP215" s="20"/>
      <c r="LQ215" s="20"/>
      <c r="LR215" s="20"/>
      <c r="LS215" s="20"/>
      <c r="LT215" s="20"/>
      <c r="LU215" s="20"/>
      <c r="LV215" s="20"/>
      <c r="LW215" s="20"/>
      <c r="LX215" s="20"/>
      <c r="LY215" s="20"/>
      <c r="LZ215" s="20"/>
      <c r="MA215" s="20"/>
      <c r="MB215" s="20"/>
      <c r="MC215" s="20"/>
      <c r="MD215" s="20"/>
      <c r="ME215" s="20"/>
      <c r="MF215" s="20"/>
      <c r="MG215" s="20"/>
      <c r="MH215" s="20"/>
      <c r="MI215" s="20"/>
      <c r="MJ215" s="20"/>
      <c r="MK215" s="20"/>
      <c r="ML215" s="20"/>
      <c r="MM215" s="20"/>
      <c r="MN215" s="20"/>
      <c r="MO215" s="20"/>
      <c r="MP215" s="20"/>
      <c r="MQ215" s="20"/>
      <c r="MR215" s="20"/>
      <c r="MS215" s="20"/>
      <c r="MT215" s="20"/>
      <c r="MU215" s="20"/>
      <c r="MV215" s="20"/>
      <c r="MW215" s="20"/>
      <c r="MX215" s="20"/>
      <c r="MY215" s="20"/>
      <c r="MZ215" s="20"/>
      <c r="NA215" s="20"/>
      <c r="NB215" s="20"/>
      <c r="NC215" s="20"/>
      <c r="ND215" s="20"/>
      <c r="NE215" s="20"/>
      <c r="NF215" s="20"/>
      <c r="NG215" s="20"/>
      <c r="NH215" s="20"/>
      <c r="NI215" s="20"/>
      <c r="NJ215" s="20"/>
      <c r="NK215" s="20"/>
      <c r="NL215" s="20"/>
      <c r="NM215" s="20"/>
      <c r="NN215" s="20"/>
      <c r="NO215" s="20"/>
      <c r="NP215" s="20"/>
      <c r="NQ215" s="20"/>
      <c r="NR215" s="20"/>
      <c r="NS215" s="20"/>
      <c r="NT215" s="20"/>
      <c r="NU215" s="20"/>
      <c r="NV215" s="20"/>
      <c r="NW215" s="20"/>
      <c r="NX215" s="20"/>
      <c r="NY215" s="20"/>
      <c r="NZ215" s="20"/>
      <c r="OA215" s="20"/>
      <c r="OB215" s="20"/>
      <c r="OC215" s="20"/>
      <c r="OD215" s="20"/>
      <c r="OE215" s="20"/>
      <c r="OF215" s="20"/>
      <c r="OG215" s="20"/>
      <c r="OH215" s="20"/>
      <c r="OI215" s="20"/>
      <c r="OJ215" s="20"/>
      <c r="OK215" s="20"/>
      <c r="OL215" s="20"/>
      <c r="OM215" s="20"/>
      <c r="ON215" s="20"/>
      <c r="OO215" s="20"/>
      <c r="OP215" s="20"/>
      <c r="OQ215" s="20"/>
      <c r="OR215" s="20"/>
      <c r="OS215" s="20"/>
      <c r="OT215" s="20"/>
      <c r="OU215" s="20"/>
      <c r="OV215" s="20"/>
      <c r="OW215" s="20"/>
      <c r="OX215" s="20"/>
      <c r="OY215" s="20"/>
      <c r="OZ215" s="20"/>
      <c r="PA215" s="20"/>
      <c r="PB215" s="20"/>
      <c r="PC215" s="20"/>
      <c r="PD215" s="20"/>
      <c r="PE215" s="20"/>
      <c r="PF215" s="20"/>
      <c r="PG215" s="20"/>
      <c r="PH215" s="20"/>
      <c r="PI215" s="20"/>
      <c r="PJ215" s="20"/>
      <c r="PK215" s="20"/>
      <c r="PL215" s="20"/>
      <c r="PM215" s="20"/>
      <c r="PN215" s="20"/>
      <c r="PO215" s="20"/>
      <c r="PP215" s="20"/>
      <c r="PQ215" s="20"/>
      <c r="PR215" s="20"/>
      <c r="PS215" s="20"/>
      <c r="PT215" s="20"/>
      <c r="PU215" s="20"/>
      <c r="PV215" s="20"/>
      <c r="PW215" s="20"/>
      <c r="PX215" s="20"/>
      <c r="PY215" s="20"/>
      <c r="PZ215" s="20"/>
      <c r="QA215" s="20"/>
      <c r="QB215" s="20"/>
      <c r="QC215" s="20"/>
      <c r="QD215" s="20"/>
      <c r="QE215" s="20"/>
      <c r="QF215" s="20"/>
      <c r="QG215" s="20"/>
      <c r="QH215" s="20"/>
      <c r="QI215" s="20"/>
      <c r="QJ215" s="20"/>
      <c r="QK215" s="20"/>
      <c r="QL215" s="20"/>
      <c r="QM215" s="20"/>
      <c r="QN215" s="20"/>
      <c r="QO215" s="20"/>
      <c r="QP215" s="20"/>
      <c r="QQ215" s="20"/>
      <c r="QR215" s="20"/>
      <c r="QS215" s="20"/>
      <c r="QT215" s="20"/>
      <c r="QU215" s="20"/>
      <c r="QV215" s="20"/>
      <c r="QW215" s="20"/>
      <c r="QX215" s="20"/>
      <c r="QY215" s="20"/>
      <c r="QZ215" s="20"/>
      <c r="RA215" s="20"/>
      <c r="RB215" s="20"/>
      <c r="RC215" s="20"/>
      <c r="RD215" s="20"/>
      <c r="RE215" s="20"/>
      <c r="RF215" s="20"/>
      <c r="RG215" s="20"/>
      <c r="RH215" s="20"/>
      <c r="RI215" s="20"/>
      <c r="RJ215" s="20"/>
      <c r="RK215" s="20"/>
      <c r="RL215" s="20"/>
      <c r="RM215" s="20"/>
      <c r="RN215" s="20"/>
      <c r="RO215" s="20"/>
      <c r="RP215" s="20"/>
      <c r="RQ215" s="20"/>
      <c r="RR215" s="20"/>
      <c r="RS215" s="20"/>
      <c r="RT215" s="20"/>
      <c r="RU215" s="20"/>
      <c r="RV215" s="20"/>
      <c r="RW215" s="20"/>
      <c r="RX215" s="20"/>
      <c r="RY215" s="20"/>
      <c r="RZ215" s="20"/>
      <c r="SA215" s="20"/>
      <c r="SB215" s="20"/>
      <c r="SC215" s="20"/>
      <c r="SD215" s="20"/>
      <c r="SE215" s="20"/>
      <c r="SF215" s="20"/>
      <c r="SG215" s="20"/>
      <c r="SH215" s="20"/>
      <c r="SI215" s="20"/>
      <c r="SJ215" s="20"/>
      <c r="SK215" s="20"/>
      <c r="SL215" s="20"/>
      <c r="SM215" s="20"/>
      <c r="SN215" s="20"/>
      <c r="SO215" s="20"/>
      <c r="SP215" s="20"/>
      <c r="SQ215" s="20"/>
      <c r="SR215" s="20"/>
      <c r="SS215" s="20"/>
      <c r="ST215" s="20"/>
      <c r="SU215" s="20"/>
      <c r="SV215" s="20"/>
      <c r="SW215" s="20"/>
      <c r="SX215" s="20"/>
      <c r="SY215" s="20"/>
      <c r="SZ215" s="20"/>
      <c r="TA215" s="20"/>
      <c r="TB215" s="20"/>
      <c r="TC215" s="20"/>
      <c r="TD215" s="20"/>
      <c r="TE215" s="20"/>
      <c r="TF215" s="20"/>
      <c r="TG215" s="20"/>
      <c r="TH215" s="20"/>
      <c r="TI215" s="20"/>
      <c r="TJ215" s="20"/>
    </row>
    <row r="216" spans="1:530" s="25" customFormat="1" ht="33.75" customHeight="1" x14ac:dyDescent="0.2">
      <c r="A216" s="147" t="s">
        <v>31</v>
      </c>
      <c r="B216" s="57"/>
      <c r="C216" s="57"/>
      <c r="D216" s="24" t="s">
        <v>38</v>
      </c>
      <c r="E216" s="51">
        <v>6195500</v>
      </c>
      <c r="F216" s="51">
        <f t="shared" ref="F216:J217" si="120">F217</f>
        <v>4779400</v>
      </c>
      <c r="G216" s="51">
        <f t="shared" si="120"/>
        <v>98300</v>
      </c>
      <c r="H216" s="51">
        <f t="shared" si="120"/>
        <v>4383951.38</v>
      </c>
      <c r="I216" s="51">
        <f t="shared" si="120"/>
        <v>3489344.47</v>
      </c>
      <c r="J216" s="51">
        <f t="shared" si="120"/>
        <v>44406.66</v>
      </c>
      <c r="K216" s="156">
        <f t="shared" si="117"/>
        <v>70.760251472843194</v>
      </c>
      <c r="L216" s="51">
        <v>160000</v>
      </c>
      <c r="M216" s="51">
        <f t="shared" ref="M216:M217" si="121">M217</f>
        <v>160000</v>
      </c>
      <c r="N216" s="51">
        <f t="shared" ref="N216:N217" si="122">N217</f>
        <v>0</v>
      </c>
      <c r="O216" s="51">
        <f t="shared" ref="O216:O217" si="123">O217</f>
        <v>0</v>
      </c>
      <c r="P216" s="51">
        <f t="shared" ref="P216:P217" si="124">P217</f>
        <v>0</v>
      </c>
      <c r="Q216" s="51">
        <f t="shared" ref="Q216:W217" si="125">Q217</f>
        <v>160000</v>
      </c>
      <c r="R216" s="51">
        <f t="shared" si="125"/>
        <v>109920</v>
      </c>
      <c r="S216" s="51">
        <f t="shared" si="125"/>
        <v>109920</v>
      </c>
      <c r="T216" s="51">
        <f t="shared" si="125"/>
        <v>0</v>
      </c>
      <c r="U216" s="51">
        <f t="shared" si="125"/>
        <v>0</v>
      </c>
      <c r="V216" s="51">
        <f t="shared" si="125"/>
        <v>0</v>
      </c>
      <c r="W216" s="51">
        <f t="shared" si="125"/>
        <v>109920</v>
      </c>
      <c r="X216" s="154">
        <f t="shared" si="118"/>
        <v>68.7</v>
      </c>
      <c r="Y216" s="149">
        <f t="shared" si="119"/>
        <v>4493871.38</v>
      </c>
      <c r="Z216" s="173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/>
      <c r="NG216" s="31"/>
      <c r="NH216" s="31"/>
      <c r="NI216" s="31"/>
      <c r="NJ216" s="31"/>
      <c r="NK216" s="31"/>
      <c r="NL216" s="31"/>
      <c r="NM216" s="31"/>
      <c r="NN216" s="31"/>
      <c r="NO216" s="31"/>
      <c r="NP216" s="31"/>
      <c r="NQ216" s="31"/>
      <c r="NR216" s="31"/>
      <c r="NS216" s="31"/>
      <c r="NT216" s="31"/>
      <c r="NU216" s="31"/>
      <c r="NV216" s="31"/>
      <c r="NW216" s="31"/>
      <c r="NX216" s="31"/>
      <c r="NY216" s="31"/>
      <c r="NZ216" s="31"/>
      <c r="OA216" s="31"/>
      <c r="OB216" s="31"/>
      <c r="OC216" s="31"/>
      <c r="OD216" s="31"/>
      <c r="OE216" s="31"/>
      <c r="OF216" s="31"/>
      <c r="OG216" s="31"/>
      <c r="OH216" s="31"/>
      <c r="OI216" s="31"/>
      <c r="OJ216" s="31"/>
      <c r="OK216" s="31"/>
      <c r="OL216" s="31"/>
      <c r="OM216" s="31"/>
      <c r="ON216" s="31"/>
      <c r="OO216" s="31"/>
      <c r="OP216" s="31"/>
      <c r="OQ216" s="31"/>
      <c r="OR216" s="31"/>
      <c r="OS216" s="31"/>
      <c r="OT216" s="31"/>
      <c r="OU216" s="31"/>
      <c r="OV216" s="31"/>
      <c r="OW216" s="31"/>
      <c r="OX216" s="31"/>
      <c r="OY216" s="31"/>
      <c r="OZ216" s="31"/>
      <c r="PA216" s="31"/>
      <c r="PB216" s="31"/>
      <c r="PC216" s="31"/>
      <c r="PD216" s="31"/>
      <c r="PE216" s="31"/>
      <c r="PF216" s="31"/>
      <c r="PG216" s="31"/>
      <c r="PH216" s="31"/>
      <c r="PI216" s="31"/>
      <c r="PJ216" s="31"/>
      <c r="PK216" s="31"/>
      <c r="PL216" s="31"/>
      <c r="PM216" s="31"/>
      <c r="PN216" s="31"/>
      <c r="PO216" s="31"/>
      <c r="PP216" s="31"/>
      <c r="PQ216" s="31"/>
      <c r="PR216" s="31"/>
      <c r="PS216" s="31"/>
      <c r="PT216" s="31"/>
      <c r="PU216" s="31"/>
      <c r="PV216" s="31"/>
      <c r="PW216" s="31"/>
      <c r="PX216" s="31"/>
      <c r="PY216" s="31"/>
      <c r="PZ216" s="31"/>
      <c r="QA216" s="31"/>
      <c r="QB216" s="31"/>
      <c r="QC216" s="31"/>
      <c r="QD216" s="31"/>
      <c r="QE216" s="31"/>
      <c r="QF216" s="31"/>
      <c r="QG216" s="31"/>
      <c r="QH216" s="31"/>
      <c r="QI216" s="31"/>
      <c r="QJ216" s="31"/>
      <c r="QK216" s="31"/>
      <c r="QL216" s="31"/>
      <c r="QM216" s="31"/>
      <c r="QN216" s="31"/>
      <c r="QO216" s="31"/>
      <c r="QP216" s="31"/>
      <c r="QQ216" s="31"/>
      <c r="QR216" s="31"/>
      <c r="QS216" s="31"/>
      <c r="QT216" s="31"/>
      <c r="QU216" s="31"/>
      <c r="QV216" s="31"/>
      <c r="QW216" s="31"/>
      <c r="QX216" s="31"/>
      <c r="QY216" s="31"/>
      <c r="QZ216" s="31"/>
      <c r="RA216" s="31"/>
      <c r="RB216" s="31"/>
      <c r="RC216" s="31"/>
      <c r="RD216" s="31"/>
      <c r="RE216" s="31"/>
      <c r="RF216" s="31"/>
      <c r="RG216" s="31"/>
      <c r="RH216" s="31"/>
      <c r="RI216" s="31"/>
      <c r="RJ216" s="31"/>
      <c r="RK216" s="31"/>
      <c r="RL216" s="31"/>
      <c r="RM216" s="31"/>
      <c r="RN216" s="31"/>
      <c r="RO216" s="31"/>
      <c r="RP216" s="31"/>
      <c r="RQ216" s="31"/>
      <c r="RR216" s="31"/>
      <c r="RS216" s="31"/>
      <c r="RT216" s="31"/>
      <c r="RU216" s="31"/>
      <c r="RV216" s="31"/>
      <c r="RW216" s="31"/>
      <c r="RX216" s="31"/>
      <c r="RY216" s="31"/>
      <c r="RZ216" s="31"/>
      <c r="SA216" s="31"/>
      <c r="SB216" s="31"/>
      <c r="SC216" s="31"/>
      <c r="SD216" s="31"/>
      <c r="SE216" s="31"/>
      <c r="SF216" s="31"/>
      <c r="SG216" s="31"/>
      <c r="SH216" s="31"/>
      <c r="SI216" s="31"/>
      <c r="SJ216" s="31"/>
      <c r="SK216" s="31"/>
      <c r="SL216" s="31"/>
      <c r="SM216" s="31"/>
      <c r="SN216" s="31"/>
      <c r="SO216" s="31"/>
      <c r="SP216" s="31"/>
      <c r="SQ216" s="31"/>
      <c r="SR216" s="31"/>
      <c r="SS216" s="31"/>
      <c r="ST216" s="31"/>
      <c r="SU216" s="31"/>
      <c r="SV216" s="31"/>
      <c r="SW216" s="31"/>
      <c r="SX216" s="31"/>
      <c r="SY216" s="31"/>
      <c r="SZ216" s="31"/>
      <c r="TA216" s="31"/>
      <c r="TB216" s="31"/>
      <c r="TC216" s="31"/>
      <c r="TD216" s="31"/>
      <c r="TE216" s="31"/>
      <c r="TF216" s="31"/>
      <c r="TG216" s="31"/>
      <c r="TH216" s="31"/>
      <c r="TI216" s="31"/>
      <c r="TJ216" s="31"/>
    </row>
    <row r="217" spans="1:530" s="33" customFormat="1" ht="36.75" customHeight="1" x14ac:dyDescent="0.25">
      <c r="A217" s="59" t="s">
        <v>126</v>
      </c>
      <c r="B217" s="58"/>
      <c r="C217" s="58"/>
      <c r="D217" s="27" t="s">
        <v>38</v>
      </c>
      <c r="E217" s="53">
        <v>6195500</v>
      </c>
      <c r="F217" s="53">
        <f t="shared" si="120"/>
        <v>4779400</v>
      </c>
      <c r="G217" s="53">
        <f t="shared" si="120"/>
        <v>98300</v>
      </c>
      <c r="H217" s="53">
        <f t="shared" si="120"/>
        <v>4383951.38</v>
      </c>
      <c r="I217" s="53">
        <f t="shared" si="120"/>
        <v>3489344.47</v>
      </c>
      <c r="J217" s="53">
        <f t="shared" si="120"/>
        <v>44406.66</v>
      </c>
      <c r="K217" s="156">
        <f t="shared" si="117"/>
        <v>70.760251472843194</v>
      </c>
      <c r="L217" s="53">
        <v>160000</v>
      </c>
      <c r="M217" s="53">
        <f t="shared" si="121"/>
        <v>160000</v>
      </c>
      <c r="N217" s="53">
        <f t="shared" si="122"/>
        <v>0</v>
      </c>
      <c r="O217" s="53">
        <f t="shared" si="123"/>
        <v>0</v>
      </c>
      <c r="P217" s="53">
        <f t="shared" si="124"/>
        <v>0</v>
      </c>
      <c r="Q217" s="53">
        <f t="shared" si="125"/>
        <v>160000</v>
      </c>
      <c r="R217" s="53">
        <f t="shared" si="125"/>
        <v>109920</v>
      </c>
      <c r="S217" s="53">
        <f t="shared" si="125"/>
        <v>109920</v>
      </c>
      <c r="T217" s="53">
        <f t="shared" si="125"/>
        <v>0</v>
      </c>
      <c r="U217" s="53">
        <f t="shared" si="125"/>
        <v>0</v>
      </c>
      <c r="V217" s="53">
        <f t="shared" si="125"/>
        <v>0</v>
      </c>
      <c r="W217" s="53">
        <f t="shared" si="125"/>
        <v>109920</v>
      </c>
      <c r="X217" s="154">
        <f t="shared" si="118"/>
        <v>68.7</v>
      </c>
      <c r="Y217" s="149">
        <f t="shared" si="119"/>
        <v>4493871.38</v>
      </c>
      <c r="Z217" s="173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  <c r="IV217" s="32"/>
      <c r="IW217" s="32"/>
      <c r="IX217" s="32"/>
      <c r="IY217" s="32"/>
      <c r="IZ217" s="32"/>
      <c r="JA217" s="32"/>
      <c r="JB217" s="32"/>
      <c r="JC217" s="32"/>
      <c r="JD217" s="32"/>
      <c r="JE217" s="32"/>
      <c r="JF217" s="32"/>
      <c r="JG217" s="32"/>
      <c r="JH217" s="32"/>
      <c r="JI217" s="32"/>
      <c r="JJ217" s="32"/>
      <c r="JK217" s="32"/>
      <c r="JL217" s="32"/>
      <c r="JM217" s="32"/>
      <c r="JN217" s="32"/>
      <c r="JO217" s="32"/>
      <c r="JP217" s="32"/>
      <c r="JQ217" s="32"/>
      <c r="JR217" s="32"/>
      <c r="JS217" s="32"/>
      <c r="JT217" s="32"/>
      <c r="JU217" s="32"/>
      <c r="JV217" s="32"/>
      <c r="JW217" s="32"/>
      <c r="JX217" s="32"/>
      <c r="JY217" s="32"/>
      <c r="JZ217" s="32"/>
      <c r="KA217" s="32"/>
      <c r="KB217" s="32"/>
      <c r="KC217" s="32"/>
      <c r="KD217" s="32"/>
      <c r="KE217" s="32"/>
      <c r="KF217" s="32"/>
      <c r="KG217" s="32"/>
      <c r="KH217" s="32"/>
      <c r="KI217" s="32"/>
      <c r="KJ217" s="32"/>
      <c r="KK217" s="32"/>
      <c r="KL217" s="32"/>
      <c r="KM217" s="32"/>
      <c r="KN217" s="32"/>
      <c r="KO217" s="32"/>
      <c r="KP217" s="32"/>
      <c r="KQ217" s="32"/>
      <c r="KR217" s="32"/>
      <c r="KS217" s="32"/>
      <c r="KT217" s="32"/>
      <c r="KU217" s="32"/>
      <c r="KV217" s="32"/>
      <c r="KW217" s="32"/>
      <c r="KX217" s="32"/>
      <c r="KY217" s="32"/>
      <c r="KZ217" s="32"/>
      <c r="LA217" s="32"/>
      <c r="LB217" s="32"/>
      <c r="LC217" s="32"/>
      <c r="LD217" s="32"/>
      <c r="LE217" s="32"/>
      <c r="LF217" s="32"/>
      <c r="LG217" s="32"/>
      <c r="LH217" s="32"/>
      <c r="LI217" s="32"/>
      <c r="LJ217" s="32"/>
      <c r="LK217" s="32"/>
      <c r="LL217" s="32"/>
      <c r="LM217" s="32"/>
      <c r="LN217" s="32"/>
      <c r="LO217" s="32"/>
      <c r="LP217" s="32"/>
      <c r="LQ217" s="32"/>
      <c r="LR217" s="32"/>
      <c r="LS217" s="32"/>
      <c r="LT217" s="32"/>
      <c r="LU217" s="32"/>
      <c r="LV217" s="32"/>
      <c r="LW217" s="32"/>
      <c r="LX217" s="32"/>
      <c r="LY217" s="32"/>
      <c r="LZ217" s="32"/>
      <c r="MA217" s="32"/>
      <c r="MB217" s="32"/>
      <c r="MC217" s="32"/>
      <c r="MD217" s="32"/>
      <c r="ME217" s="32"/>
      <c r="MF217" s="32"/>
      <c r="MG217" s="32"/>
      <c r="MH217" s="32"/>
      <c r="MI217" s="32"/>
      <c r="MJ217" s="32"/>
      <c r="MK217" s="32"/>
      <c r="ML217" s="32"/>
      <c r="MM217" s="32"/>
      <c r="MN217" s="32"/>
      <c r="MO217" s="32"/>
      <c r="MP217" s="32"/>
      <c r="MQ217" s="32"/>
      <c r="MR217" s="32"/>
      <c r="MS217" s="32"/>
      <c r="MT217" s="32"/>
      <c r="MU217" s="32"/>
      <c r="MV217" s="32"/>
      <c r="MW217" s="32"/>
      <c r="MX217" s="32"/>
      <c r="MY217" s="32"/>
      <c r="MZ217" s="32"/>
      <c r="NA217" s="32"/>
      <c r="NB217" s="32"/>
      <c r="NC217" s="32"/>
      <c r="ND217" s="32"/>
      <c r="NE217" s="32"/>
      <c r="NF217" s="32"/>
      <c r="NG217" s="32"/>
      <c r="NH217" s="32"/>
      <c r="NI217" s="32"/>
      <c r="NJ217" s="32"/>
      <c r="NK217" s="32"/>
      <c r="NL217" s="32"/>
      <c r="NM217" s="32"/>
      <c r="NN217" s="32"/>
      <c r="NO217" s="32"/>
      <c r="NP217" s="32"/>
      <c r="NQ217" s="32"/>
      <c r="NR217" s="32"/>
      <c r="NS217" s="32"/>
      <c r="NT217" s="32"/>
      <c r="NU217" s="32"/>
      <c r="NV217" s="32"/>
      <c r="NW217" s="32"/>
      <c r="NX217" s="32"/>
      <c r="NY217" s="32"/>
      <c r="NZ217" s="32"/>
      <c r="OA217" s="32"/>
      <c r="OB217" s="32"/>
      <c r="OC217" s="32"/>
      <c r="OD217" s="32"/>
      <c r="OE217" s="32"/>
      <c r="OF217" s="32"/>
      <c r="OG217" s="32"/>
      <c r="OH217" s="32"/>
      <c r="OI217" s="32"/>
      <c r="OJ217" s="32"/>
      <c r="OK217" s="32"/>
      <c r="OL217" s="32"/>
      <c r="OM217" s="32"/>
      <c r="ON217" s="32"/>
      <c r="OO217" s="32"/>
      <c r="OP217" s="32"/>
      <c r="OQ217" s="32"/>
      <c r="OR217" s="32"/>
      <c r="OS217" s="32"/>
      <c r="OT217" s="32"/>
      <c r="OU217" s="32"/>
      <c r="OV217" s="32"/>
      <c r="OW217" s="32"/>
      <c r="OX217" s="32"/>
      <c r="OY217" s="32"/>
      <c r="OZ217" s="32"/>
      <c r="PA217" s="32"/>
      <c r="PB217" s="32"/>
      <c r="PC217" s="32"/>
      <c r="PD217" s="32"/>
      <c r="PE217" s="32"/>
      <c r="PF217" s="32"/>
      <c r="PG217" s="32"/>
      <c r="PH217" s="32"/>
      <c r="PI217" s="32"/>
      <c r="PJ217" s="32"/>
      <c r="PK217" s="32"/>
      <c r="PL217" s="32"/>
      <c r="PM217" s="32"/>
      <c r="PN217" s="32"/>
      <c r="PO217" s="32"/>
      <c r="PP217" s="32"/>
      <c r="PQ217" s="32"/>
      <c r="PR217" s="32"/>
      <c r="PS217" s="32"/>
      <c r="PT217" s="32"/>
      <c r="PU217" s="32"/>
      <c r="PV217" s="32"/>
      <c r="PW217" s="32"/>
      <c r="PX217" s="32"/>
      <c r="PY217" s="32"/>
      <c r="PZ217" s="32"/>
      <c r="QA217" s="32"/>
      <c r="QB217" s="32"/>
      <c r="QC217" s="32"/>
      <c r="QD217" s="32"/>
      <c r="QE217" s="32"/>
      <c r="QF217" s="32"/>
      <c r="QG217" s="32"/>
      <c r="QH217" s="32"/>
      <c r="QI217" s="32"/>
      <c r="QJ217" s="32"/>
      <c r="QK217" s="32"/>
      <c r="QL217" s="32"/>
      <c r="QM217" s="32"/>
      <c r="QN217" s="32"/>
      <c r="QO217" s="32"/>
      <c r="QP217" s="32"/>
      <c r="QQ217" s="32"/>
      <c r="QR217" s="32"/>
      <c r="QS217" s="32"/>
      <c r="QT217" s="32"/>
      <c r="QU217" s="32"/>
      <c r="QV217" s="32"/>
      <c r="QW217" s="32"/>
      <c r="QX217" s="32"/>
      <c r="QY217" s="32"/>
      <c r="QZ217" s="32"/>
      <c r="RA217" s="32"/>
      <c r="RB217" s="32"/>
      <c r="RC217" s="32"/>
      <c r="RD217" s="32"/>
      <c r="RE217" s="32"/>
      <c r="RF217" s="32"/>
      <c r="RG217" s="32"/>
      <c r="RH217" s="32"/>
      <c r="RI217" s="32"/>
      <c r="RJ217" s="32"/>
      <c r="RK217" s="32"/>
      <c r="RL217" s="32"/>
      <c r="RM217" s="32"/>
      <c r="RN217" s="32"/>
      <c r="RO217" s="32"/>
      <c r="RP217" s="32"/>
      <c r="RQ217" s="32"/>
      <c r="RR217" s="32"/>
      <c r="RS217" s="32"/>
      <c r="RT217" s="32"/>
      <c r="RU217" s="32"/>
      <c r="RV217" s="32"/>
      <c r="RW217" s="32"/>
      <c r="RX217" s="32"/>
      <c r="RY217" s="32"/>
      <c r="RZ217" s="32"/>
      <c r="SA217" s="32"/>
      <c r="SB217" s="32"/>
      <c r="SC217" s="32"/>
      <c r="SD217" s="32"/>
      <c r="SE217" s="32"/>
      <c r="SF217" s="32"/>
      <c r="SG217" s="32"/>
      <c r="SH217" s="32"/>
      <c r="SI217" s="32"/>
      <c r="SJ217" s="32"/>
      <c r="SK217" s="32"/>
      <c r="SL217" s="32"/>
      <c r="SM217" s="32"/>
      <c r="SN217" s="32"/>
      <c r="SO217" s="32"/>
      <c r="SP217" s="32"/>
      <c r="SQ217" s="32"/>
      <c r="SR217" s="32"/>
      <c r="SS217" s="32"/>
      <c r="ST217" s="32"/>
      <c r="SU217" s="32"/>
      <c r="SV217" s="32"/>
      <c r="SW217" s="32"/>
      <c r="SX217" s="32"/>
      <c r="SY217" s="32"/>
      <c r="SZ217" s="32"/>
      <c r="TA217" s="32"/>
      <c r="TB217" s="32"/>
      <c r="TC217" s="32"/>
      <c r="TD217" s="32"/>
      <c r="TE217" s="32"/>
      <c r="TF217" s="32"/>
      <c r="TG217" s="32"/>
      <c r="TH217" s="32"/>
      <c r="TI217" s="32"/>
      <c r="TJ217" s="32"/>
    </row>
    <row r="218" spans="1:530" s="17" customFormat="1" ht="45" x14ac:dyDescent="0.25">
      <c r="A218" s="36" t="s">
        <v>0</v>
      </c>
      <c r="B218" s="37" t="str">
        <f>'дод 3'!A14</f>
        <v>0160</v>
      </c>
      <c r="C218" s="37" t="str">
        <f>'дод 3'!B14</f>
        <v>0111</v>
      </c>
      <c r="D218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18" s="54">
        <v>6195500</v>
      </c>
      <c r="F218" s="54">
        <v>4779400</v>
      </c>
      <c r="G218" s="54">
        <v>98300</v>
      </c>
      <c r="H218" s="54">
        <v>4383951.38</v>
      </c>
      <c r="I218" s="54">
        <v>3489344.47</v>
      </c>
      <c r="J218" s="54">
        <v>44406.66</v>
      </c>
      <c r="K218" s="157">
        <f t="shared" si="117"/>
        <v>70.760251472843194</v>
      </c>
      <c r="L218" s="54">
        <v>160000</v>
      </c>
      <c r="M218" s="54">
        <v>160000</v>
      </c>
      <c r="N218" s="54"/>
      <c r="O218" s="54"/>
      <c r="P218" s="54"/>
      <c r="Q218" s="54">
        <v>160000</v>
      </c>
      <c r="R218" s="150">
        <v>109920</v>
      </c>
      <c r="S218" s="150">
        <v>109920</v>
      </c>
      <c r="T218" s="150"/>
      <c r="U218" s="150"/>
      <c r="V218" s="150"/>
      <c r="W218" s="150">
        <v>109920</v>
      </c>
      <c r="X218" s="155">
        <f t="shared" si="118"/>
        <v>68.7</v>
      </c>
      <c r="Y218" s="150">
        <f t="shared" si="119"/>
        <v>4493871.38</v>
      </c>
      <c r="Z218" s="173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  <c r="IW218" s="20"/>
      <c r="IX218" s="20"/>
      <c r="IY218" s="20"/>
      <c r="IZ218" s="20"/>
      <c r="JA218" s="20"/>
      <c r="JB218" s="20"/>
      <c r="JC218" s="20"/>
      <c r="JD218" s="20"/>
      <c r="JE218" s="20"/>
      <c r="JF218" s="20"/>
      <c r="JG218" s="20"/>
      <c r="JH218" s="20"/>
      <c r="JI218" s="20"/>
      <c r="JJ218" s="20"/>
      <c r="JK218" s="20"/>
      <c r="JL218" s="20"/>
      <c r="JM218" s="20"/>
      <c r="JN218" s="20"/>
      <c r="JO218" s="20"/>
      <c r="JP218" s="20"/>
      <c r="JQ218" s="20"/>
      <c r="JR218" s="20"/>
      <c r="JS218" s="20"/>
      <c r="JT218" s="20"/>
      <c r="JU218" s="20"/>
      <c r="JV218" s="20"/>
      <c r="JW218" s="20"/>
      <c r="JX218" s="20"/>
      <c r="JY218" s="20"/>
      <c r="JZ218" s="20"/>
      <c r="KA218" s="20"/>
      <c r="KB218" s="20"/>
      <c r="KC218" s="20"/>
      <c r="KD218" s="20"/>
      <c r="KE218" s="20"/>
      <c r="KF218" s="20"/>
      <c r="KG218" s="20"/>
      <c r="KH218" s="20"/>
      <c r="KI218" s="20"/>
      <c r="KJ218" s="20"/>
      <c r="KK218" s="20"/>
      <c r="KL218" s="20"/>
      <c r="KM218" s="20"/>
      <c r="KN218" s="20"/>
      <c r="KO218" s="20"/>
      <c r="KP218" s="20"/>
      <c r="KQ218" s="20"/>
      <c r="KR218" s="20"/>
      <c r="KS218" s="20"/>
      <c r="KT218" s="20"/>
      <c r="KU218" s="20"/>
      <c r="KV218" s="20"/>
      <c r="KW218" s="20"/>
      <c r="KX218" s="20"/>
      <c r="KY218" s="20"/>
      <c r="KZ218" s="20"/>
      <c r="LA218" s="20"/>
      <c r="LB218" s="20"/>
      <c r="LC218" s="20"/>
      <c r="LD218" s="20"/>
      <c r="LE218" s="20"/>
      <c r="LF218" s="20"/>
      <c r="LG218" s="20"/>
      <c r="LH218" s="20"/>
      <c r="LI218" s="20"/>
      <c r="LJ218" s="20"/>
      <c r="LK218" s="20"/>
      <c r="LL218" s="20"/>
      <c r="LM218" s="20"/>
      <c r="LN218" s="20"/>
      <c r="LO218" s="20"/>
      <c r="LP218" s="20"/>
      <c r="LQ218" s="20"/>
      <c r="LR218" s="20"/>
      <c r="LS218" s="20"/>
      <c r="LT218" s="20"/>
      <c r="LU218" s="20"/>
      <c r="LV218" s="20"/>
      <c r="LW218" s="20"/>
      <c r="LX218" s="20"/>
      <c r="LY218" s="20"/>
      <c r="LZ218" s="20"/>
      <c r="MA218" s="20"/>
      <c r="MB218" s="20"/>
      <c r="MC218" s="20"/>
      <c r="MD218" s="20"/>
      <c r="ME218" s="20"/>
      <c r="MF218" s="20"/>
      <c r="MG218" s="20"/>
      <c r="MH218" s="20"/>
      <c r="MI218" s="20"/>
      <c r="MJ218" s="20"/>
      <c r="MK218" s="20"/>
      <c r="ML218" s="20"/>
      <c r="MM218" s="20"/>
      <c r="MN218" s="20"/>
      <c r="MO218" s="20"/>
      <c r="MP218" s="20"/>
      <c r="MQ218" s="20"/>
      <c r="MR218" s="20"/>
      <c r="MS218" s="20"/>
      <c r="MT218" s="20"/>
      <c r="MU218" s="20"/>
      <c r="MV218" s="20"/>
      <c r="MW218" s="20"/>
      <c r="MX218" s="20"/>
      <c r="MY218" s="20"/>
      <c r="MZ218" s="20"/>
      <c r="NA218" s="20"/>
      <c r="NB218" s="20"/>
      <c r="NC218" s="20"/>
      <c r="ND218" s="20"/>
      <c r="NE218" s="20"/>
      <c r="NF218" s="20"/>
      <c r="NG218" s="20"/>
      <c r="NH218" s="20"/>
      <c r="NI218" s="20"/>
      <c r="NJ218" s="20"/>
      <c r="NK218" s="20"/>
      <c r="NL218" s="20"/>
      <c r="NM218" s="20"/>
      <c r="NN218" s="20"/>
      <c r="NO218" s="20"/>
      <c r="NP218" s="20"/>
      <c r="NQ218" s="20"/>
      <c r="NR218" s="20"/>
      <c r="NS218" s="20"/>
      <c r="NT218" s="20"/>
      <c r="NU218" s="20"/>
      <c r="NV218" s="20"/>
      <c r="NW218" s="20"/>
      <c r="NX218" s="20"/>
      <c r="NY218" s="20"/>
      <c r="NZ218" s="20"/>
      <c r="OA218" s="20"/>
      <c r="OB218" s="20"/>
      <c r="OC218" s="20"/>
      <c r="OD218" s="20"/>
      <c r="OE218" s="20"/>
      <c r="OF218" s="20"/>
      <c r="OG218" s="20"/>
      <c r="OH218" s="20"/>
      <c r="OI218" s="20"/>
      <c r="OJ218" s="20"/>
      <c r="OK218" s="20"/>
      <c r="OL218" s="20"/>
      <c r="OM218" s="20"/>
      <c r="ON218" s="20"/>
      <c r="OO218" s="20"/>
      <c r="OP218" s="20"/>
      <c r="OQ218" s="20"/>
      <c r="OR218" s="20"/>
      <c r="OS218" s="20"/>
      <c r="OT218" s="20"/>
      <c r="OU218" s="20"/>
      <c r="OV218" s="20"/>
      <c r="OW218" s="20"/>
      <c r="OX218" s="20"/>
      <c r="OY218" s="20"/>
      <c r="OZ218" s="20"/>
      <c r="PA218" s="20"/>
      <c r="PB218" s="20"/>
      <c r="PC218" s="20"/>
      <c r="PD218" s="20"/>
      <c r="PE218" s="20"/>
      <c r="PF218" s="20"/>
      <c r="PG218" s="20"/>
      <c r="PH218" s="20"/>
      <c r="PI218" s="20"/>
      <c r="PJ218" s="20"/>
      <c r="PK218" s="20"/>
      <c r="PL218" s="20"/>
      <c r="PM218" s="20"/>
      <c r="PN218" s="20"/>
      <c r="PO218" s="20"/>
      <c r="PP218" s="20"/>
      <c r="PQ218" s="20"/>
      <c r="PR218" s="20"/>
      <c r="PS218" s="20"/>
      <c r="PT218" s="20"/>
      <c r="PU218" s="20"/>
      <c r="PV218" s="20"/>
      <c r="PW218" s="20"/>
      <c r="PX218" s="20"/>
      <c r="PY218" s="20"/>
      <c r="PZ218" s="20"/>
      <c r="QA218" s="20"/>
      <c r="QB218" s="20"/>
      <c r="QC218" s="20"/>
      <c r="QD218" s="20"/>
      <c r="QE218" s="20"/>
      <c r="QF218" s="20"/>
      <c r="QG218" s="20"/>
      <c r="QH218" s="20"/>
      <c r="QI218" s="20"/>
      <c r="QJ218" s="20"/>
      <c r="QK218" s="20"/>
      <c r="QL218" s="20"/>
      <c r="QM218" s="20"/>
      <c r="QN218" s="20"/>
      <c r="QO218" s="20"/>
      <c r="QP218" s="20"/>
      <c r="QQ218" s="20"/>
      <c r="QR218" s="20"/>
      <c r="QS218" s="20"/>
      <c r="QT218" s="20"/>
      <c r="QU218" s="20"/>
      <c r="QV218" s="20"/>
      <c r="QW218" s="20"/>
      <c r="QX218" s="20"/>
      <c r="QY218" s="20"/>
      <c r="QZ218" s="20"/>
      <c r="RA218" s="20"/>
      <c r="RB218" s="20"/>
      <c r="RC218" s="20"/>
      <c r="RD218" s="20"/>
      <c r="RE218" s="20"/>
      <c r="RF218" s="20"/>
      <c r="RG218" s="20"/>
      <c r="RH218" s="20"/>
      <c r="RI218" s="20"/>
      <c r="RJ218" s="20"/>
      <c r="RK218" s="20"/>
      <c r="RL218" s="20"/>
      <c r="RM218" s="20"/>
      <c r="RN218" s="20"/>
      <c r="RO218" s="20"/>
      <c r="RP218" s="20"/>
      <c r="RQ218" s="20"/>
      <c r="RR218" s="20"/>
      <c r="RS218" s="20"/>
      <c r="RT218" s="20"/>
      <c r="RU218" s="20"/>
      <c r="RV218" s="20"/>
      <c r="RW218" s="20"/>
      <c r="RX218" s="20"/>
      <c r="RY218" s="20"/>
      <c r="RZ218" s="20"/>
      <c r="SA218" s="20"/>
      <c r="SB218" s="20"/>
      <c r="SC218" s="20"/>
      <c r="SD218" s="20"/>
      <c r="SE218" s="20"/>
      <c r="SF218" s="20"/>
      <c r="SG218" s="20"/>
      <c r="SH218" s="20"/>
      <c r="SI218" s="20"/>
      <c r="SJ218" s="20"/>
      <c r="SK218" s="20"/>
      <c r="SL218" s="20"/>
      <c r="SM218" s="20"/>
      <c r="SN218" s="20"/>
      <c r="SO218" s="20"/>
      <c r="SP218" s="20"/>
      <c r="SQ218" s="20"/>
      <c r="SR218" s="20"/>
      <c r="SS218" s="20"/>
      <c r="ST218" s="20"/>
      <c r="SU218" s="20"/>
      <c r="SV218" s="20"/>
      <c r="SW218" s="20"/>
      <c r="SX218" s="20"/>
      <c r="SY218" s="20"/>
      <c r="SZ218" s="20"/>
      <c r="TA218" s="20"/>
      <c r="TB218" s="20"/>
      <c r="TC218" s="20"/>
      <c r="TD218" s="20"/>
      <c r="TE218" s="20"/>
      <c r="TF218" s="20"/>
      <c r="TG218" s="20"/>
      <c r="TH218" s="20"/>
      <c r="TI218" s="20"/>
      <c r="TJ218" s="20"/>
    </row>
    <row r="219" spans="1:530" s="25" customFormat="1" ht="34.5" customHeight="1" x14ac:dyDescent="0.2">
      <c r="A219" s="147" t="s">
        <v>32</v>
      </c>
      <c r="B219" s="57"/>
      <c r="C219" s="57"/>
      <c r="D219" s="24" t="s">
        <v>37</v>
      </c>
      <c r="E219" s="51">
        <v>4838843.2</v>
      </c>
      <c r="F219" s="51">
        <f t="shared" ref="F219:J219" si="126">F220</f>
        <v>2581400</v>
      </c>
      <c r="G219" s="51">
        <f t="shared" si="126"/>
        <v>0</v>
      </c>
      <c r="H219" s="51">
        <f t="shared" si="126"/>
        <v>1990908.41</v>
      </c>
      <c r="I219" s="51">
        <f t="shared" si="126"/>
        <v>1548826.91</v>
      </c>
      <c r="J219" s="51">
        <f t="shared" si="126"/>
        <v>0</v>
      </c>
      <c r="K219" s="156">
        <f t="shared" si="117"/>
        <v>41.14430510994859</v>
      </c>
      <c r="L219" s="51">
        <v>221489296.98000002</v>
      </c>
      <c r="M219" s="51">
        <f t="shared" ref="M219" si="127">M220</f>
        <v>207642024.80000001</v>
      </c>
      <c r="N219" s="51">
        <f t="shared" ref="N219" si="128">N220</f>
        <v>3200000</v>
      </c>
      <c r="O219" s="51">
        <f t="shared" ref="O219" si="129">O220</f>
        <v>2348000</v>
      </c>
      <c r="P219" s="51">
        <f t="shared" ref="P219" si="130">P220</f>
        <v>90600</v>
      </c>
      <c r="Q219" s="51">
        <f t="shared" ref="Q219:W219" si="131">Q220</f>
        <v>218289296.98000002</v>
      </c>
      <c r="R219" s="51">
        <f t="shared" si="131"/>
        <v>100429793.31</v>
      </c>
      <c r="S219" s="51">
        <f t="shared" si="131"/>
        <v>92868059</v>
      </c>
      <c r="T219" s="51">
        <f t="shared" si="131"/>
        <v>2062558.31</v>
      </c>
      <c r="U219" s="51">
        <f t="shared" si="131"/>
        <v>1620007.8</v>
      </c>
      <c r="V219" s="51">
        <f t="shared" si="131"/>
        <v>45560.38</v>
      </c>
      <c r="W219" s="51">
        <f t="shared" si="131"/>
        <v>98367235</v>
      </c>
      <c r="X219" s="154">
        <f t="shared" si="118"/>
        <v>45.342955474308347</v>
      </c>
      <c r="Y219" s="149">
        <f t="shared" si="119"/>
        <v>102420701.72</v>
      </c>
      <c r="Z219" s="173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/>
      <c r="NM219" s="31"/>
      <c r="NN219" s="31"/>
      <c r="NO219" s="31"/>
      <c r="NP219" s="31"/>
      <c r="NQ219" s="31"/>
      <c r="NR219" s="31"/>
      <c r="NS219" s="31"/>
      <c r="NT219" s="31"/>
      <c r="NU219" s="31"/>
      <c r="NV219" s="31"/>
      <c r="NW219" s="31"/>
      <c r="NX219" s="31"/>
      <c r="NY219" s="31"/>
      <c r="NZ219" s="31"/>
      <c r="OA219" s="31"/>
      <c r="OB219" s="31"/>
      <c r="OC219" s="31"/>
      <c r="OD219" s="31"/>
      <c r="OE219" s="31"/>
      <c r="OF219" s="31"/>
      <c r="OG219" s="31"/>
      <c r="OH219" s="31"/>
      <c r="OI219" s="31"/>
      <c r="OJ219" s="31"/>
      <c r="OK219" s="31"/>
      <c r="OL219" s="31"/>
      <c r="OM219" s="31"/>
      <c r="ON219" s="31"/>
      <c r="OO219" s="31"/>
      <c r="OP219" s="31"/>
      <c r="OQ219" s="31"/>
      <c r="OR219" s="31"/>
      <c r="OS219" s="31"/>
      <c r="OT219" s="31"/>
      <c r="OU219" s="31"/>
      <c r="OV219" s="31"/>
      <c r="OW219" s="31"/>
      <c r="OX219" s="31"/>
      <c r="OY219" s="31"/>
      <c r="OZ219" s="31"/>
      <c r="PA219" s="31"/>
      <c r="PB219" s="31"/>
      <c r="PC219" s="31"/>
      <c r="PD219" s="31"/>
      <c r="PE219" s="31"/>
      <c r="PF219" s="31"/>
      <c r="PG219" s="31"/>
      <c r="PH219" s="31"/>
      <c r="PI219" s="31"/>
      <c r="PJ219" s="31"/>
      <c r="PK219" s="31"/>
      <c r="PL219" s="31"/>
      <c r="PM219" s="31"/>
      <c r="PN219" s="31"/>
      <c r="PO219" s="31"/>
      <c r="PP219" s="31"/>
      <c r="PQ219" s="31"/>
      <c r="PR219" s="31"/>
      <c r="PS219" s="31"/>
      <c r="PT219" s="31"/>
      <c r="PU219" s="31"/>
      <c r="PV219" s="31"/>
      <c r="PW219" s="31"/>
      <c r="PX219" s="31"/>
      <c r="PY219" s="31"/>
      <c r="PZ219" s="31"/>
      <c r="QA219" s="31"/>
      <c r="QB219" s="31"/>
      <c r="QC219" s="31"/>
      <c r="QD219" s="31"/>
      <c r="QE219" s="31"/>
      <c r="QF219" s="31"/>
      <c r="QG219" s="31"/>
      <c r="QH219" s="31"/>
      <c r="QI219" s="31"/>
      <c r="QJ219" s="31"/>
      <c r="QK219" s="31"/>
      <c r="QL219" s="31"/>
      <c r="QM219" s="31"/>
      <c r="QN219" s="31"/>
      <c r="QO219" s="31"/>
      <c r="QP219" s="31"/>
      <c r="QQ219" s="31"/>
      <c r="QR219" s="31"/>
      <c r="QS219" s="31"/>
      <c r="QT219" s="31"/>
      <c r="QU219" s="31"/>
      <c r="QV219" s="31"/>
      <c r="QW219" s="31"/>
      <c r="QX219" s="31"/>
      <c r="QY219" s="31"/>
      <c r="QZ219" s="31"/>
      <c r="RA219" s="31"/>
      <c r="RB219" s="31"/>
      <c r="RC219" s="31"/>
      <c r="RD219" s="31"/>
      <c r="RE219" s="31"/>
      <c r="RF219" s="31"/>
      <c r="RG219" s="31"/>
      <c r="RH219" s="31"/>
      <c r="RI219" s="31"/>
      <c r="RJ219" s="31"/>
      <c r="RK219" s="31"/>
      <c r="RL219" s="31"/>
      <c r="RM219" s="31"/>
      <c r="RN219" s="31"/>
      <c r="RO219" s="31"/>
      <c r="RP219" s="31"/>
      <c r="RQ219" s="31"/>
      <c r="RR219" s="31"/>
      <c r="RS219" s="31"/>
      <c r="RT219" s="31"/>
      <c r="RU219" s="31"/>
      <c r="RV219" s="31"/>
      <c r="RW219" s="31"/>
      <c r="RX219" s="31"/>
      <c r="RY219" s="31"/>
      <c r="RZ219" s="31"/>
      <c r="SA219" s="31"/>
      <c r="SB219" s="31"/>
      <c r="SC219" s="31"/>
      <c r="SD219" s="31"/>
      <c r="SE219" s="31"/>
      <c r="SF219" s="31"/>
      <c r="SG219" s="31"/>
      <c r="SH219" s="31"/>
      <c r="SI219" s="31"/>
      <c r="SJ219" s="31"/>
      <c r="SK219" s="31"/>
      <c r="SL219" s="31"/>
      <c r="SM219" s="31"/>
      <c r="SN219" s="31"/>
      <c r="SO219" s="31"/>
      <c r="SP219" s="31"/>
      <c r="SQ219" s="31"/>
      <c r="SR219" s="31"/>
      <c r="SS219" s="31"/>
      <c r="ST219" s="31"/>
      <c r="SU219" s="31"/>
      <c r="SV219" s="31"/>
      <c r="SW219" s="31"/>
      <c r="SX219" s="31"/>
      <c r="SY219" s="31"/>
      <c r="SZ219" s="31"/>
      <c r="TA219" s="31"/>
      <c r="TB219" s="31"/>
      <c r="TC219" s="31"/>
      <c r="TD219" s="31"/>
      <c r="TE219" s="31"/>
      <c r="TF219" s="31"/>
      <c r="TG219" s="31"/>
      <c r="TH219" s="31"/>
      <c r="TI219" s="31"/>
      <c r="TJ219" s="31"/>
    </row>
    <row r="220" spans="1:530" s="33" customFormat="1" ht="45" x14ac:dyDescent="0.25">
      <c r="A220" s="59" t="s">
        <v>33</v>
      </c>
      <c r="B220" s="58"/>
      <c r="C220" s="58"/>
      <c r="D220" s="27" t="s">
        <v>489</v>
      </c>
      <c r="E220" s="53">
        <v>4838843.2</v>
      </c>
      <c r="F220" s="53">
        <f t="shared" ref="F220:Q220" si="132">SUM(F222+F223+F224+F225+F226+F227+F229+F230+F231+F232+F233+F234+F228+F236)</f>
        <v>2581400</v>
      </c>
      <c r="G220" s="53">
        <f t="shared" si="132"/>
        <v>0</v>
      </c>
      <c r="H220" s="53">
        <f t="shared" ref="H220:J220" si="133">SUM(H222+H223+H224+H225+H226+H227+H229+H230+H231+H232+H233+H234+H228+H236)</f>
        <v>1990908.41</v>
      </c>
      <c r="I220" s="53">
        <f t="shared" si="133"/>
        <v>1548826.91</v>
      </c>
      <c r="J220" s="53">
        <f t="shared" si="133"/>
        <v>0</v>
      </c>
      <c r="K220" s="156">
        <f t="shared" si="117"/>
        <v>41.14430510994859</v>
      </c>
      <c r="L220" s="53">
        <v>221489296.98000002</v>
      </c>
      <c r="M220" s="53">
        <f t="shared" si="132"/>
        <v>207642024.80000001</v>
      </c>
      <c r="N220" s="53">
        <f t="shared" si="132"/>
        <v>3200000</v>
      </c>
      <c r="O220" s="53">
        <f t="shared" si="132"/>
        <v>2348000</v>
      </c>
      <c r="P220" s="53">
        <f t="shared" si="132"/>
        <v>90600</v>
      </c>
      <c r="Q220" s="53">
        <f t="shared" si="132"/>
        <v>218289296.98000002</v>
      </c>
      <c r="R220" s="53">
        <f t="shared" ref="R220:W220" si="134">SUM(R222+R223+R224+R225+R226+R227+R229+R230+R231+R232+R233+R234+R228+R236)</f>
        <v>100429793.31</v>
      </c>
      <c r="S220" s="53">
        <f t="shared" si="134"/>
        <v>92868059</v>
      </c>
      <c r="T220" s="53">
        <f t="shared" si="134"/>
        <v>2062558.31</v>
      </c>
      <c r="U220" s="53">
        <f t="shared" si="134"/>
        <v>1620007.8</v>
      </c>
      <c r="V220" s="53">
        <f t="shared" si="134"/>
        <v>45560.38</v>
      </c>
      <c r="W220" s="53">
        <f t="shared" si="134"/>
        <v>98367235</v>
      </c>
      <c r="X220" s="154">
        <f t="shared" si="118"/>
        <v>45.342955474308347</v>
      </c>
      <c r="Y220" s="149">
        <f t="shared" si="119"/>
        <v>102420701.72</v>
      </c>
      <c r="Z220" s="173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  <c r="IU220" s="32"/>
      <c r="IV220" s="32"/>
      <c r="IW220" s="32"/>
      <c r="IX220" s="32"/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  <c r="JS220" s="32"/>
      <c r="JT220" s="32"/>
      <c r="JU220" s="32"/>
      <c r="JV220" s="32"/>
      <c r="JW220" s="32"/>
      <c r="JX220" s="32"/>
      <c r="JY220" s="32"/>
      <c r="JZ220" s="32"/>
      <c r="KA220" s="32"/>
      <c r="KB220" s="32"/>
      <c r="KC220" s="32"/>
      <c r="KD220" s="32"/>
      <c r="KE220" s="32"/>
      <c r="KF220" s="32"/>
      <c r="KG220" s="32"/>
      <c r="KH220" s="32"/>
      <c r="KI220" s="32"/>
      <c r="KJ220" s="32"/>
      <c r="KK220" s="32"/>
      <c r="KL220" s="32"/>
      <c r="KM220" s="32"/>
      <c r="KN220" s="32"/>
      <c r="KO220" s="32"/>
      <c r="KP220" s="32"/>
      <c r="KQ220" s="32"/>
      <c r="KR220" s="32"/>
      <c r="KS220" s="32"/>
      <c r="KT220" s="32"/>
      <c r="KU220" s="32"/>
      <c r="KV220" s="32"/>
      <c r="KW220" s="32"/>
      <c r="KX220" s="32"/>
      <c r="KY220" s="32"/>
      <c r="KZ220" s="32"/>
      <c r="LA220" s="32"/>
      <c r="LB220" s="32"/>
      <c r="LC220" s="32"/>
      <c r="LD220" s="32"/>
      <c r="LE220" s="32"/>
      <c r="LF220" s="32"/>
      <c r="LG220" s="32"/>
      <c r="LH220" s="32"/>
      <c r="LI220" s="32"/>
      <c r="LJ220" s="32"/>
      <c r="LK220" s="32"/>
      <c r="LL220" s="32"/>
      <c r="LM220" s="32"/>
      <c r="LN220" s="32"/>
      <c r="LO220" s="32"/>
      <c r="LP220" s="32"/>
      <c r="LQ220" s="32"/>
      <c r="LR220" s="32"/>
      <c r="LS220" s="32"/>
      <c r="LT220" s="32"/>
      <c r="LU220" s="32"/>
      <c r="LV220" s="32"/>
      <c r="LW220" s="32"/>
      <c r="LX220" s="32"/>
      <c r="LY220" s="32"/>
      <c r="LZ220" s="32"/>
      <c r="MA220" s="32"/>
      <c r="MB220" s="32"/>
      <c r="MC220" s="32"/>
      <c r="MD220" s="32"/>
      <c r="ME220" s="32"/>
      <c r="MF220" s="32"/>
      <c r="MG220" s="32"/>
      <c r="MH220" s="32"/>
      <c r="MI220" s="32"/>
      <c r="MJ220" s="32"/>
      <c r="MK220" s="32"/>
      <c r="ML220" s="32"/>
      <c r="MM220" s="32"/>
      <c r="MN220" s="32"/>
      <c r="MO220" s="32"/>
      <c r="MP220" s="32"/>
      <c r="MQ220" s="32"/>
      <c r="MR220" s="32"/>
      <c r="MS220" s="32"/>
      <c r="MT220" s="32"/>
      <c r="MU220" s="32"/>
      <c r="MV220" s="32"/>
      <c r="MW220" s="32"/>
      <c r="MX220" s="32"/>
      <c r="MY220" s="32"/>
      <c r="MZ220" s="32"/>
      <c r="NA220" s="32"/>
      <c r="NB220" s="32"/>
      <c r="NC220" s="32"/>
      <c r="ND220" s="32"/>
      <c r="NE220" s="32"/>
      <c r="NF220" s="32"/>
      <c r="NG220" s="32"/>
      <c r="NH220" s="32"/>
      <c r="NI220" s="32"/>
      <c r="NJ220" s="32"/>
      <c r="NK220" s="32"/>
      <c r="NL220" s="32"/>
      <c r="NM220" s="32"/>
      <c r="NN220" s="32"/>
      <c r="NO220" s="32"/>
      <c r="NP220" s="32"/>
      <c r="NQ220" s="32"/>
      <c r="NR220" s="32"/>
      <c r="NS220" s="32"/>
      <c r="NT220" s="32"/>
      <c r="NU220" s="32"/>
      <c r="NV220" s="32"/>
      <c r="NW220" s="32"/>
      <c r="NX220" s="32"/>
      <c r="NY220" s="32"/>
      <c r="NZ220" s="32"/>
      <c r="OA220" s="32"/>
      <c r="OB220" s="32"/>
      <c r="OC220" s="32"/>
      <c r="OD220" s="32"/>
      <c r="OE220" s="32"/>
      <c r="OF220" s="32"/>
      <c r="OG220" s="32"/>
      <c r="OH220" s="32"/>
      <c r="OI220" s="32"/>
      <c r="OJ220" s="32"/>
      <c r="OK220" s="32"/>
      <c r="OL220" s="32"/>
      <c r="OM220" s="32"/>
      <c r="ON220" s="32"/>
      <c r="OO220" s="32"/>
      <c r="OP220" s="32"/>
      <c r="OQ220" s="32"/>
      <c r="OR220" s="32"/>
      <c r="OS220" s="32"/>
      <c r="OT220" s="32"/>
      <c r="OU220" s="32"/>
      <c r="OV220" s="32"/>
      <c r="OW220" s="32"/>
      <c r="OX220" s="32"/>
      <c r="OY220" s="32"/>
      <c r="OZ220" s="32"/>
      <c r="PA220" s="32"/>
      <c r="PB220" s="32"/>
      <c r="PC220" s="32"/>
      <c r="PD220" s="32"/>
      <c r="PE220" s="32"/>
      <c r="PF220" s="32"/>
      <c r="PG220" s="32"/>
      <c r="PH220" s="32"/>
      <c r="PI220" s="32"/>
      <c r="PJ220" s="32"/>
      <c r="PK220" s="32"/>
      <c r="PL220" s="32"/>
      <c r="PM220" s="32"/>
      <c r="PN220" s="32"/>
      <c r="PO220" s="32"/>
      <c r="PP220" s="32"/>
      <c r="PQ220" s="32"/>
      <c r="PR220" s="32"/>
      <c r="PS220" s="32"/>
      <c r="PT220" s="32"/>
      <c r="PU220" s="32"/>
      <c r="PV220" s="32"/>
      <c r="PW220" s="32"/>
      <c r="PX220" s="32"/>
      <c r="PY220" s="32"/>
      <c r="PZ220" s="32"/>
      <c r="QA220" s="32"/>
      <c r="QB220" s="32"/>
      <c r="QC220" s="32"/>
      <c r="QD220" s="32"/>
      <c r="QE220" s="32"/>
      <c r="QF220" s="32"/>
      <c r="QG220" s="32"/>
      <c r="QH220" s="32"/>
      <c r="QI220" s="32"/>
      <c r="QJ220" s="32"/>
      <c r="QK220" s="32"/>
      <c r="QL220" s="32"/>
      <c r="QM220" s="32"/>
      <c r="QN220" s="32"/>
      <c r="QO220" s="32"/>
      <c r="QP220" s="32"/>
      <c r="QQ220" s="32"/>
      <c r="QR220" s="32"/>
      <c r="QS220" s="32"/>
      <c r="QT220" s="32"/>
      <c r="QU220" s="32"/>
      <c r="QV220" s="32"/>
      <c r="QW220" s="32"/>
      <c r="QX220" s="32"/>
      <c r="QY220" s="32"/>
      <c r="QZ220" s="32"/>
      <c r="RA220" s="32"/>
      <c r="RB220" s="32"/>
      <c r="RC220" s="32"/>
      <c r="RD220" s="32"/>
      <c r="RE220" s="32"/>
      <c r="RF220" s="32"/>
      <c r="RG220" s="32"/>
      <c r="RH220" s="32"/>
      <c r="RI220" s="32"/>
      <c r="RJ220" s="32"/>
      <c r="RK220" s="32"/>
      <c r="RL220" s="32"/>
      <c r="RM220" s="32"/>
      <c r="RN220" s="32"/>
      <c r="RO220" s="32"/>
      <c r="RP220" s="32"/>
      <c r="RQ220" s="32"/>
      <c r="RR220" s="32"/>
      <c r="RS220" s="32"/>
      <c r="RT220" s="32"/>
      <c r="RU220" s="32"/>
      <c r="RV220" s="32"/>
      <c r="RW220" s="32"/>
      <c r="RX220" s="32"/>
      <c r="RY220" s="32"/>
      <c r="RZ220" s="32"/>
      <c r="SA220" s="32"/>
      <c r="SB220" s="32"/>
      <c r="SC220" s="32"/>
      <c r="SD220" s="32"/>
      <c r="SE220" s="32"/>
      <c r="SF220" s="32"/>
      <c r="SG220" s="32"/>
      <c r="SH220" s="32"/>
      <c r="SI220" s="32"/>
      <c r="SJ220" s="32"/>
      <c r="SK220" s="32"/>
      <c r="SL220" s="32"/>
      <c r="SM220" s="32"/>
      <c r="SN220" s="32"/>
      <c r="SO220" s="32"/>
      <c r="SP220" s="32"/>
      <c r="SQ220" s="32"/>
      <c r="SR220" s="32"/>
      <c r="SS220" s="32"/>
      <c r="ST220" s="32"/>
      <c r="SU220" s="32"/>
      <c r="SV220" s="32"/>
      <c r="SW220" s="32"/>
      <c r="SX220" s="32"/>
      <c r="SY220" s="32"/>
      <c r="SZ220" s="32"/>
      <c r="TA220" s="32"/>
      <c r="TB220" s="32"/>
      <c r="TC220" s="32"/>
      <c r="TD220" s="32"/>
      <c r="TE220" s="32"/>
      <c r="TF220" s="32"/>
      <c r="TG220" s="32"/>
      <c r="TH220" s="32"/>
      <c r="TI220" s="32"/>
      <c r="TJ220" s="32"/>
    </row>
    <row r="221" spans="1:530" s="33" customFormat="1" ht="17.25" customHeight="1" x14ac:dyDescent="0.25">
      <c r="A221" s="59"/>
      <c r="B221" s="58"/>
      <c r="C221" s="58"/>
      <c r="D221" s="112" t="s">
        <v>488</v>
      </c>
      <c r="E221" s="53">
        <v>0</v>
      </c>
      <c r="F221" s="53">
        <f t="shared" ref="F221:Q221" si="135">F235</f>
        <v>0</v>
      </c>
      <c r="G221" s="53">
        <f t="shared" si="135"/>
        <v>0</v>
      </c>
      <c r="H221" s="53">
        <f t="shared" ref="H221:J221" si="136">H235</f>
        <v>0</v>
      </c>
      <c r="I221" s="53">
        <f t="shared" si="136"/>
        <v>0</v>
      </c>
      <c r="J221" s="53">
        <f t="shared" si="136"/>
        <v>0</v>
      </c>
      <c r="K221" s="156"/>
      <c r="L221" s="53">
        <v>44062207</v>
      </c>
      <c r="M221" s="53">
        <f t="shared" si="135"/>
        <v>44062207</v>
      </c>
      <c r="N221" s="53">
        <f t="shared" si="135"/>
        <v>0</v>
      </c>
      <c r="O221" s="53">
        <f t="shared" si="135"/>
        <v>0</v>
      </c>
      <c r="P221" s="53">
        <f t="shared" si="135"/>
        <v>0</v>
      </c>
      <c r="Q221" s="53">
        <f t="shared" si="135"/>
        <v>44062207</v>
      </c>
      <c r="R221" s="53">
        <f t="shared" ref="R221:W221" si="137">R235</f>
        <v>0</v>
      </c>
      <c r="S221" s="53">
        <f t="shared" si="137"/>
        <v>0</v>
      </c>
      <c r="T221" s="53">
        <f t="shared" si="137"/>
        <v>0</v>
      </c>
      <c r="U221" s="53">
        <f t="shared" si="137"/>
        <v>0</v>
      </c>
      <c r="V221" s="53">
        <f t="shared" si="137"/>
        <v>0</v>
      </c>
      <c r="W221" s="53">
        <f t="shared" si="137"/>
        <v>0</v>
      </c>
      <c r="X221" s="154">
        <f t="shared" si="118"/>
        <v>0</v>
      </c>
      <c r="Y221" s="149">
        <f t="shared" si="119"/>
        <v>0</v>
      </c>
      <c r="Z221" s="173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  <c r="TI221" s="32"/>
      <c r="TJ221" s="32"/>
    </row>
    <row r="222" spans="1:530" s="17" customFormat="1" ht="44.25" customHeight="1" x14ac:dyDescent="0.25">
      <c r="A222" s="36" t="s">
        <v>151</v>
      </c>
      <c r="B222" s="37" t="str">
        <f>'дод 3'!A14</f>
        <v>0160</v>
      </c>
      <c r="C222" s="37" t="str">
        <f>'дод 3'!B14</f>
        <v>0111</v>
      </c>
      <c r="D222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22" s="54">
        <v>3110600</v>
      </c>
      <c r="F222" s="54">
        <v>2581400</v>
      </c>
      <c r="G222" s="54"/>
      <c r="H222" s="54">
        <v>1860916.19</v>
      </c>
      <c r="I222" s="54">
        <v>1548826.91</v>
      </c>
      <c r="J222" s="54"/>
      <c r="K222" s="157">
        <f t="shared" si="117"/>
        <v>59.824991641483962</v>
      </c>
      <c r="L222" s="54">
        <v>3200000</v>
      </c>
      <c r="M222" s="54"/>
      <c r="N222" s="54">
        <v>3200000</v>
      </c>
      <c r="O222" s="54">
        <v>2348000</v>
      </c>
      <c r="P222" s="54">
        <v>90600</v>
      </c>
      <c r="Q222" s="54"/>
      <c r="R222" s="150">
        <v>2062558.31</v>
      </c>
      <c r="S222" s="150"/>
      <c r="T222" s="150">
        <v>2062558.31</v>
      </c>
      <c r="U222" s="150">
        <v>1620007.8</v>
      </c>
      <c r="V222" s="150">
        <v>45560.38</v>
      </c>
      <c r="W222" s="150"/>
      <c r="X222" s="155">
        <f t="shared" si="118"/>
        <v>64.454947187499997</v>
      </c>
      <c r="Y222" s="150">
        <f t="shared" si="119"/>
        <v>3923474.5</v>
      </c>
      <c r="Z222" s="173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  <c r="IW222" s="20"/>
      <c r="IX222" s="20"/>
      <c r="IY222" s="20"/>
      <c r="IZ222" s="20"/>
      <c r="JA222" s="20"/>
      <c r="JB222" s="20"/>
      <c r="JC222" s="20"/>
      <c r="JD222" s="20"/>
      <c r="JE222" s="20"/>
      <c r="JF222" s="20"/>
      <c r="JG222" s="20"/>
      <c r="JH222" s="20"/>
      <c r="JI222" s="20"/>
      <c r="JJ222" s="20"/>
      <c r="JK222" s="20"/>
      <c r="JL222" s="20"/>
      <c r="JM222" s="20"/>
      <c r="JN222" s="20"/>
      <c r="JO222" s="20"/>
      <c r="JP222" s="20"/>
      <c r="JQ222" s="20"/>
      <c r="JR222" s="20"/>
      <c r="JS222" s="20"/>
      <c r="JT222" s="20"/>
      <c r="JU222" s="20"/>
      <c r="JV222" s="20"/>
      <c r="JW222" s="20"/>
      <c r="JX222" s="20"/>
      <c r="JY222" s="20"/>
      <c r="JZ222" s="20"/>
      <c r="KA222" s="20"/>
      <c r="KB222" s="20"/>
      <c r="KC222" s="20"/>
      <c r="KD222" s="20"/>
      <c r="KE222" s="20"/>
      <c r="KF222" s="20"/>
      <c r="KG222" s="20"/>
      <c r="KH222" s="20"/>
      <c r="KI222" s="20"/>
      <c r="KJ222" s="20"/>
      <c r="KK222" s="20"/>
      <c r="KL222" s="20"/>
      <c r="KM222" s="20"/>
      <c r="KN222" s="20"/>
      <c r="KO222" s="20"/>
      <c r="KP222" s="20"/>
      <c r="KQ222" s="20"/>
      <c r="KR222" s="20"/>
      <c r="KS222" s="20"/>
      <c r="KT222" s="20"/>
      <c r="KU222" s="20"/>
      <c r="KV222" s="20"/>
      <c r="KW222" s="20"/>
      <c r="KX222" s="20"/>
      <c r="KY222" s="20"/>
      <c r="KZ222" s="20"/>
      <c r="LA222" s="20"/>
      <c r="LB222" s="20"/>
      <c r="LC222" s="20"/>
      <c r="LD222" s="20"/>
      <c r="LE222" s="20"/>
      <c r="LF222" s="20"/>
      <c r="LG222" s="20"/>
      <c r="LH222" s="20"/>
      <c r="LI222" s="20"/>
      <c r="LJ222" s="20"/>
      <c r="LK222" s="20"/>
      <c r="LL222" s="20"/>
      <c r="LM222" s="20"/>
      <c r="LN222" s="20"/>
      <c r="LO222" s="20"/>
      <c r="LP222" s="20"/>
      <c r="LQ222" s="20"/>
      <c r="LR222" s="20"/>
      <c r="LS222" s="20"/>
      <c r="LT222" s="20"/>
      <c r="LU222" s="20"/>
      <c r="LV222" s="20"/>
      <c r="LW222" s="20"/>
      <c r="LX222" s="20"/>
      <c r="LY222" s="20"/>
      <c r="LZ222" s="20"/>
      <c r="MA222" s="20"/>
      <c r="MB222" s="20"/>
      <c r="MC222" s="20"/>
      <c r="MD222" s="20"/>
      <c r="ME222" s="20"/>
      <c r="MF222" s="20"/>
      <c r="MG222" s="20"/>
      <c r="MH222" s="20"/>
      <c r="MI222" s="20"/>
      <c r="MJ222" s="20"/>
      <c r="MK222" s="20"/>
      <c r="ML222" s="20"/>
      <c r="MM222" s="20"/>
      <c r="MN222" s="20"/>
      <c r="MO222" s="20"/>
      <c r="MP222" s="20"/>
      <c r="MQ222" s="20"/>
      <c r="MR222" s="20"/>
      <c r="MS222" s="20"/>
      <c r="MT222" s="20"/>
      <c r="MU222" s="20"/>
      <c r="MV222" s="20"/>
      <c r="MW222" s="20"/>
      <c r="MX222" s="20"/>
      <c r="MY222" s="20"/>
      <c r="MZ222" s="20"/>
      <c r="NA222" s="20"/>
      <c r="NB222" s="20"/>
      <c r="NC222" s="20"/>
      <c r="ND222" s="20"/>
      <c r="NE222" s="20"/>
      <c r="NF222" s="20"/>
      <c r="NG222" s="20"/>
      <c r="NH222" s="20"/>
      <c r="NI222" s="20"/>
      <c r="NJ222" s="20"/>
      <c r="NK222" s="20"/>
      <c r="NL222" s="20"/>
      <c r="NM222" s="20"/>
      <c r="NN222" s="20"/>
      <c r="NO222" s="20"/>
      <c r="NP222" s="20"/>
      <c r="NQ222" s="20"/>
      <c r="NR222" s="20"/>
      <c r="NS222" s="20"/>
      <c r="NT222" s="20"/>
      <c r="NU222" s="20"/>
      <c r="NV222" s="20"/>
      <c r="NW222" s="20"/>
      <c r="NX222" s="20"/>
      <c r="NY222" s="20"/>
      <c r="NZ222" s="20"/>
      <c r="OA222" s="20"/>
      <c r="OB222" s="20"/>
      <c r="OC222" s="20"/>
      <c r="OD222" s="20"/>
      <c r="OE222" s="20"/>
      <c r="OF222" s="20"/>
      <c r="OG222" s="20"/>
      <c r="OH222" s="20"/>
      <c r="OI222" s="20"/>
      <c r="OJ222" s="20"/>
      <c r="OK222" s="20"/>
      <c r="OL222" s="20"/>
      <c r="OM222" s="20"/>
      <c r="ON222" s="20"/>
      <c r="OO222" s="20"/>
      <c r="OP222" s="20"/>
      <c r="OQ222" s="20"/>
      <c r="OR222" s="20"/>
      <c r="OS222" s="20"/>
      <c r="OT222" s="20"/>
      <c r="OU222" s="20"/>
      <c r="OV222" s="20"/>
      <c r="OW222" s="20"/>
      <c r="OX222" s="20"/>
      <c r="OY222" s="20"/>
      <c r="OZ222" s="20"/>
      <c r="PA222" s="20"/>
      <c r="PB222" s="20"/>
      <c r="PC222" s="20"/>
      <c r="PD222" s="20"/>
      <c r="PE222" s="20"/>
      <c r="PF222" s="20"/>
      <c r="PG222" s="20"/>
      <c r="PH222" s="20"/>
      <c r="PI222" s="20"/>
      <c r="PJ222" s="20"/>
      <c r="PK222" s="20"/>
      <c r="PL222" s="20"/>
      <c r="PM222" s="20"/>
      <c r="PN222" s="20"/>
      <c r="PO222" s="20"/>
      <c r="PP222" s="20"/>
      <c r="PQ222" s="20"/>
      <c r="PR222" s="20"/>
      <c r="PS222" s="20"/>
      <c r="PT222" s="20"/>
      <c r="PU222" s="20"/>
      <c r="PV222" s="20"/>
      <c r="PW222" s="20"/>
      <c r="PX222" s="20"/>
      <c r="PY222" s="20"/>
      <c r="PZ222" s="20"/>
      <c r="QA222" s="20"/>
      <c r="QB222" s="20"/>
      <c r="QC222" s="20"/>
      <c r="QD222" s="20"/>
      <c r="QE222" s="20"/>
      <c r="QF222" s="20"/>
      <c r="QG222" s="20"/>
      <c r="QH222" s="20"/>
      <c r="QI222" s="20"/>
      <c r="QJ222" s="20"/>
      <c r="QK222" s="20"/>
      <c r="QL222" s="20"/>
      <c r="QM222" s="20"/>
      <c r="QN222" s="20"/>
      <c r="QO222" s="20"/>
      <c r="QP222" s="20"/>
      <c r="QQ222" s="20"/>
      <c r="QR222" s="20"/>
      <c r="QS222" s="20"/>
      <c r="QT222" s="20"/>
      <c r="QU222" s="20"/>
      <c r="QV222" s="20"/>
      <c r="QW222" s="20"/>
      <c r="QX222" s="20"/>
      <c r="QY222" s="20"/>
      <c r="QZ222" s="20"/>
      <c r="RA222" s="20"/>
      <c r="RB222" s="20"/>
      <c r="RC222" s="20"/>
      <c r="RD222" s="20"/>
      <c r="RE222" s="20"/>
      <c r="RF222" s="20"/>
      <c r="RG222" s="20"/>
      <c r="RH222" s="20"/>
      <c r="RI222" s="20"/>
      <c r="RJ222" s="20"/>
      <c r="RK222" s="20"/>
      <c r="RL222" s="20"/>
      <c r="RM222" s="20"/>
      <c r="RN222" s="20"/>
      <c r="RO222" s="20"/>
      <c r="RP222" s="20"/>
      <c r="RQ222" s="20"/>
      <c r="RR222" s="20"/>
      <c r="RS222" s="20"/>
      <c r="RT222" s="20"/>
      <c r="RU222" s="20"/>
      <c r="RV222" s="20"/>
      <c r="RW222" s="20"/>
      <c r="RX222" s="20"/>
      <c r="RY222" s="20"/>
      <c r="RZ222" s="20"/>
      <c r="SA222" s="20"/>
      <c r="SB222" s="20"/>
      <c r="SC222" s="20"/>
      <c r="SD222" s="20"/>
      <c r="SE222" s="20"/>
      <c r="SF222" s="20"/>
      <c r="SG222" s="20"/>
      <c r="SH222" s="20"/>
      <c r="SI222" s="20"/>
      <c r="SJ222" s="20"/>
      <c r="SK222" s="20"/>
      <c r="SL222" s="20"/>
      <c r="SM222" s="20"/>
      <c r="SN222" s="20"/>
      <c r="SO222" s="20"/>
      <c r="SP222" s="20"/>
      <c r="SQ222" s="20"/>
      <c r="SR222" s="20"/>
      <c r="SS222" s="20"/>
      <c r="ST222" s="20"/>
      <c r="SU222" s="20"/>
      <c r="SV222" s="20"/>
      <c r="SW222" s="20"/>
      <c r="SX222" s="20"/>
      <c r="SY222" s="20"/>
      <c r="SZ222" s="20"/>
      <c r="TA222" s="20"/>
      <c r="TB222" s="20"/>
      <c r="TC222" s="20"/>
      <c r="TD222" s="20"/>
      <c r="TE222" s="20"/>
      <c r="TF222" s="20"/>
      <c r="TG222" s="20"/>
      <c r="TH222" s="20"/>
      <c r="TI222" s="20"/>
      <c r="TJ222" s="20"/>
    </row>
    <row r="223" spans="1:530" s="17" customFormat="1" ht="18" customHeight="1" x14ac:dyDescent="0.25">
      <c r="A223" s="36" t="s">
        <v>222</v>
      </c>
      <c r="B223" s="37" t="str">
        <f>'дод 3'!A125</f>
        <v>6030</v>
      </c>
      <c r="C223" s="37" t="str">
        <f>'дод 3'!B125</f>
        <v>0620</v>
      </c>
      <c r="D223" s="18" t="str">
        <f>'дод 3'!C125</f>
        <v>Організація благоустрою населених пунктів</v>
      </c>
      <c r="E223" s="54">
        <v>0</v>
      </c>
      <c r="F223" s="54"/>
      <c r="G223" s="54"/>
      <c r="H223" s="54"/>
      <c r="I223" s="54"/>
      <c r="J223" s="54"/>
      <c r="K223" s="157"/>
      <c r="L223" s="54">
        <v>61296556</v>
      </c>
      <c r="M223" s="54">
        <f>60000000-5000000-3750000-35796000+622556+500000+30000000+2100000+6100000+500000+3220000+2800000</f>
        <v>61296556</v>
      </c>
      <c r="N223" s="54"/>
      <c r="O223" s="54"/>
      <c r="P223" s="54"/>
      <c r="Q223" s="54">
        <f>60000000-5000000-3750000-35796000+622556+500000+30000000+2100000+6100000+500000+3220000+2800000</f>
        <v>61296556</v>
      </c>
      <c r="R223" s="150">
        <v>34815850</v>
      </c>
      <c r="S223" s="150">
        <v>34815850</v>
      </c>
      <c r="T223" s="150"/>
      <c r="U223" s="150"/>
      <c r="V223" s="150"/>
      <c r="W223" s="150">
        <v>34815850</v>
      </c>
      <c r="X223" s="155">
        <f t="shared" si="118"/>
        <v>56.799031253892963</v>
      </c>
      <c r="Y223" s="150">
        <f t="shared" si="119"/>
        <v>34815850</v>
      </c>
      <c r="Z223" s="173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  <c r="IW223" s="20"/>
      <c r="IX223" s="20"/>
      <c r="IY223" s="20"/>
      <c r="IZ223" s="20"/>
      <c r="JA223" s="20"/>
      <c r="JB223" s="20"/>
      <c r="JC223" s="20"/>
      <c r="JD223" s="20"/>
      <c r="JE223" s="20"/>
      <c r="JF223" s="20"/>
      <c r="JG223" s="20"/>
      <c r="JH223" s="20"/>
      <c r="JI223" s="20"/>
      <c r="JJ223" s="20"/>
      <c r="JK223" s="20"/>
      <c r="JL223" s="20"/>
      <c r="JM223" s="20"/>
      <c r="JN223" s="20"/>
      <c r="JO223" s="20"/>
      <c r="JP223" s="20"/>
      <c r="JQ223" s="20"/>
      <c r="JR223" s="20"/>
      <c r="JS223" s="20"/>
      <c r="JT223" s="20"/>
      <c r="JU223" s="20"/>
      <c r="JV223" s="20"/>
      <c r="JW223" s="20"/>
      <c r="JX223" s="20"/>
      <c r="JY223" s="20"/>
      <c r="JZ223" s="20"/>
      <c r="KA223" s="20"/>
      <c r="KB223" s="20"/>
      <c r="KC223" s="20"/>
      <c r="KD223" s="20"/>
      <c r="KE223" s="20"/>
      <c r="KF223" s="20"/>
      <c r="KG223" s="20"/>
      <c r="KH223" s="20"/>
      <c r="KI223" s="20"/>
      <c r="KJ223" s="20"/>
      <c r="KK223" s="20"/>
      <c r="KL223" s="20"/>
      <c r="KM223" s="20"/>
      <c r="KN223" s="20"/>
      <c r="KO223" s="20"/>
      <c r="KP223" s="20"/>
      <c r="KQ223" s="20"/>
      <c r="KR223" s="20"/>
      <c r="KS223" s="20"/>
      <c r="KT223" s="20"/>
      <c r="KU223" s="20"/>
      <c r="KV223" s="20"/>
      <c r="KW223" s="20"/>
      <c r="KX223" s="20"/>
      <c r="KY223" s="20"/>
      <c r="KZ223" s="20"/>
      <c r="LA223" s="20"/>
      <c r="LB223" s="20"/>
      <c r="LC223" s="20"/>
      <c r="LD223" s="20"/>
      <c r="LE223" s="20"/>
      <c r="LF223" s="20"/>
      <c r="LG223" s="20"/>
      <c r="LH223" s="20"/>
      <c r="LI223" s="20"/>
      <c r="LJ223" s="20"/>
      <c r="LK223" s="20"/>
      <c r="LL223" s="20"/>
      <c r="LM223" s="20"/>
      <c r="LN223" s="20"/>
      <c r="LO223" s="20"/>
      <c r="LP223" s="20"/>
      <c r="LQ223" s="20"/>
      <c r="LR223" s="20"/>
      <c r="LS223" s="20"/>
      <c r="LT223" s="20"/>
      <c r="LU223" s="20"/>
      <c r="LV223" s="20"/>
      <c r="LW223" s="20"/>
      <c r="LX223" s="20"/>
      <c r="LY223" s="20"/>
      <c r="LZ223" s="20"/>
      <c r="MA223" s="20"/>
      <c r="MB223" s="20"/>
      <c r="MC223" s="20"/>
      <c r="MD223" s="20"/>
      <c r="ME223" s="20"/>
      <c r="MF223" s="20"/>
      <c r="MG223" s="20"/>
      <c r="MH223" s="20"/>
      <c r="MI223" s="20"/>
      <c r="MJ223" s="20"/>
      <c r="MK223" s="20"/>
      <c r="ML223" s="20"/>
      <c r="MM223" s="20"/>
      <c r="MN223" s="20"/>
      <c r="MO223" s="20"/>
      <c r="MP223" s="20"/>
      <c r="MQ223" s="20"/>
      <c r="MR223" s="20"/>
      <c r="MS223" s="20"/>
      <c r="MT223" s="20"/>
      <c r="MU223" s="20"/>
      <c r="MV223" s="20"/>
      <c r="MW223" s="20"/>
      <c r="MX223" s="20"/>
      <c r="MY223" s="20"/>
      <c r="MZ223" s="20"/>
      <c r="NA223" s="20"/>
      <c r="NB223" s="20"/>
      <c r="NC223" s="20"/>
      <c r="ND223" s="20"/>
      <c r="NE223" s="20"/>
      <c r="NF223" s="20"/>
      <c r="NG223" s="20"/>
      <c r="NH223" s="20"/>
      <c r="NI223" s="20"/>
      <c r="NJ223" s="20"/>
      <c r="NK223" s="20"/>
      <c r="NL223" s="20"/>
      <c r="NM223" s="20"/>
      <c r="NN223" s="20"/>
      <c r="NO223" s="20"/>
      <c r="NP223" s="20"/>
      <c r="NQ223" s="20"/>
      <c r="NR223" s="20"/>
      <c r="NS223" s="20"/>
      <c r="NT223" s="20"/>
      <c r="NU223" s="20"/>
      <c r="NV223" s="20"/>
      <c r="NW223" s="20"/>
      <c r="NX223" s="20"/>
      <c r="NY223" s="20"/>
      <c r="NZ223" s="20"/>
      <c r="OA223" s="20"/>
      <c r="OB223" s="20"/>
      <c r="OC223" s="20"/>
      <c r="OD223" s="20"/>
      <c r="OE223" s="20"/>
      <c r="OF223" s="20"/>
      <c r="OG223" s="20"/>
      <c r="OH223" s="20"/>
      <c r="OI223" s="20"/>
      <c r="OJ223" s="20"/>
      <c r="OK223" s="20"/>
      <c r="OL223" s="20"/>
      <c r="OM223" s="20"/>
      <c r="ON223" s="20"/>
      <c r="OO223" s="20"/>
      <c r="OP223" s="20"/>
      <c r="OQ223" s="20"/>
      <c r="OR223" s="20"/>
      <c r="OS223" s="20"/>
      <c r="OT223" s="20"/>
      <c r="OU223" s="20"/>
      <c r="OV223" s="20"/>
      <c r="OW223" s="20"/>
      <c r="OX223" s="20"/>
      <c r="OY223" s="20"/>
      <c r="OZ223" s="20"/>
      <c r="PA223" s="20"/>
      <c r="PB223" s="20"/>
      <c r="PC223" s="20"/>
      <c r="PD223" s="20"/>
      <c r="PE223" s="20"/>
      <c r="PF223" s="20"/>
      <c r="PG223" s="20"/>
      <c r="PH223" s="20"/>
      <c r="PI223" s="20"/>
      <c r="PJ223" s="20"/>
      <c r="PK223" s="20"/>
      <c r="PL223" s="20"/>
      <c r="PM223" s="20"/>
      <c r="PN223" s="20"/>
      <c r="PO223" s="20"/>
      <c r="PP223" s="20"/>
      <c r="PQ223" s="20"/>
      <c r="PR223" s="20"/>
      <c r="PS223" s="20"/>
      <c r="PT223" s="20"/>
      <c r="PU223" s="20"/>
      <c r="PV223" s="20"/>
      <c r="PW223" s="20"/>
      <c r="PX223" s="20"/>
      <c r="PY223" s="20"/>
      <c r="PZ223" s="20"/>
      <c r="QA223" s="20"/>
      <c r="QB223" s="20"/>
      <c r="QC223" s="20"/>
      <c r="QD223" s="20"/>
      <c r="QE223" s="20"/>
      <c r="QF223" s="20"/>
      <c r="QG223" s="20"/>
      <c r="QH223" s="20"/>
      <c r="QI223" s="20"/>
      <c r="QJ223" s="20"/>
      <c r="QK223" s="20"/>
      <c r="QL223" s="20"/>
      <c r="QM223" s="20"/>
      <c r="QN223" s="20"/>
      <c r="QO223" s="20"/>
      <c r="QP223" s="20"/>
      <c r="QQ223" s="20"/>
      <c r="QR223" s="20"/>
      <c r="QS223" s="20"/>
      <c r="QT223" s="20"/>
      <c r="QU223" s="20"/>
      <c r="QV223" s="20"/>
      <c r="QW223" s="20"/>
      <c r="QX223" s="20"/>
      <c r="QY223" s="20"/>
      <c r="QZ223" s="20"/>
      <c r="RA223" s="20"/>
      <c r="RB223" s="20"/>
      <c r="RC223" s="20"/>
      <c r="RD223" s="20"/>
      <c r="RE223" s="20"/>
      <c r="RF223" s="20"/>
      <c r="RG223" s="20"/>
      <c r="RH223" s="20"/>
      <c r="RI223" s="20"/>
      <c r="RJ223" s="20"/>
      <c r="RK223" s="20"/>
      <c r="RL223" s="20"/>
      <c r="RM223" s="20"/>
      <c r="RN223" s="20"/>
      <c r="RO223" s="20"/>
      <c r="RP223" s="20"/>
      <c r="RQ223" s="20"/>
      <c r="RR223" s="20"/>
      <c r="RS223" s="20"/>
      <c r="RT223" s="20"/>
      <c r="RU223" s="20"/>
      <c r="RV223" s="20"/>
      <c r="RW223" s="20"/>
      <c r="RX223" s="20"/>
      <c r="RY223" s="20"/>
      <c r="RZ223" s="20"/>
      <c r="SA223" s="20"/>
      <c r="SB223" s="20"/>
      <c r="SC223" s="20"/>
      <c r="SD223" s="20"/>
      <c r="SE223" s="20"/>
      <c r="SF223" s="20"/>
      <c r="SG223" s="20"/>
      <c r="SH223" s="20"/>
      <c r="SI223" s="20"/>
      <c r="SJ223" s="20"/>
      <c r="SK223" s="20"/>
      <c r="SL223" s="20"/>
      <c r="SM223" s="20"/>
      <c r="SN223" s="20"/>
      <c r="SO223" s="20"/>
      <c r="SP223" s="20"/>
      <c r="SQ223" s="20"/>
      <c r="SR223" s="20"/>
      <c r="SS223" s="20"/>
      <c r="ST223" s="20"/>
      <c r="SU223" s="20"/>
      <c r="SV223" s="20"/>
      <c r="SW223" s="20"/>
      <c r="SX223" s="20"/>
      <c r="SY223" s="20"/>
      <c r="SZ223" s="20"/>
      <c r="TA223" s="20"/>
      <c r="TB223" s="20"/>
      <c r="TC223" s="20"/>
      <c r="TD223" s="20"/>
      <c r="TE223" s="20"/>
      <c r="TF223" s="20"/>
      <c r="TG223" s="20"/>
      <c r="TH223" s="20"/>
      <c r="TI223" s="20"/>
      <c r="TJ223" s="20"/>
    </row>
    <row r="224" spans="1:530" s="17" customFormat="1" ht="54.75" customHeight="1" x14ac:dyDescent="0.25">
      <c r="A224" s="36" t="s">
        <v>223</v>
      </c>
      <c r="B224" s="37" t="str">
        <f>'дод 3'!A127</f>
        <v>6084</v>
      </c>
      <c r="C224" s="37" t="str">
        <f>'дод 3'!B127</f>
        <v>0610</v>
      </c>
      <c r="D224" s="18" t="str">
        <f>'дод 3'!C127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4" s="54">
        <v>84906</v>
      </c>
      <c r="F224" s="54"/>
      <c r="G224" s="54"/>
      <c r="H224" s="54"/>
      <c r="I224" s="54"/>
      <c r="J224" s="54"/>
      <c r="K224" s="157">
        <f t="shared" si="117"/>
        <v>0</v>
      </c>
      <c r="L224" s="54">
        <v>77703.06</v>
      </c>
      <c r="M224" s="54"/>
      <c r="N224" s="54"/>
      <c r="O224" s="54"/>
      <c r="P224" s="54"/>
      <c r="Q224" s="54">
        <f>46724+30979.06</f>
        <v>77703.06</v>
      </c>
      <c r="R224" s="150"/>
      <c r="S224" s="150"/>
      <c r="T224" s="150"/>
      <c r="U224" s="150"/>
      <c r="V224" s="150"/>
      <c r="W224" s="150"/>
      <c r="X224" s="155">
        <f t="shared" si="118"/>
        <v>0</v>
      </c>
      <c r="Y224" s="150">
        <f t="shared" si="119"/>
        <v>0</v>
      </c>
      <c r="Z224" s="173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  <c r="IW224" s="20"/>
      <c r="IX224" s="20"/>
      <c r="IY224" s="20"/>
      <c r="IZ224" s="20"/>
      <c r="JA224" s="20"/>
      <c r="JB224" s="20"/>
      <c r="JC224" s="20"/>
      <c r="JD224" s="20"/>
      <c r="JE224" s="20"/>
      <c r="JF224" s="20"/>
      <c r="JG224" s="20"/>
      <c r="JH224" s="20"/>
      <c r="JI224" s="20"/>
      <c r="JJ224" s="20"/>
      <c r="JK224" s="20"/>
      <c r="JL224" s="20"/>
      <c r="JM224" s="20"/>
      <c r="JN224" s="20"/>
      <c r="JO224" s="20"/>
      <c r="JP224" s="20"/>
      <c r="JQ224" s="20"/>
      <c r="JR224" s="20"/>
      <c r="JS224" s="20"/>
      <c r="JT224" s="20"/>
      <c r="JU224" s="20"/>
      <c r="JV224" s="20"/>
      <c r="JW224" s="20"/>
      <c r="JX224" s="20"/>
      <c r="JY224" s="20"/>
      <c r="JZ224" s="20"/>
      <c r="KA224" s="20"/>
      <c r="KB224" s="20"/>
      <c r="KC224" s="20"/>
      <c r="KD224" s="20"/>
      <c r="KE224" s="20"/>
      <c r="KF224" s="20"/>
      <c r="KG224" s="20"/>
      <c r="KH224" s="20"/>
      <c r="KI224" s="20"/>
      <c r="KJ224" s="20"/>
      <c r="KK224" s="20"/>
      <c r="KL224" s="20"/>
      <c r="KM224" s="20"/>
      <c r="KN224" s="20"/>
      <c r="KO224" s="20"/>
      <c r="KP224" s="20"/>
      <c r="KQ224" s="20"/>
      <c r="KR224" s="20"/>
      <c r="KS224" s="20"/>
      <c r="KT224" s="20"/>
      <c r="KU224" s="20"/>
      <c r="KV224" s="20"/>
      <c r="KW224" s="20"/>
      <c r="KX224" s="20"/>
      <c r="KY224" s="20"/>
      <c r="KZ224" s="20"/>
      <c r="LA224" s="20"/>
      <c r="LB224" s="20"/>
      <c r="LC224" s="20"/>
      <c r="LD224" s="20"/>
      <c r="LE224" s="20"/>
      <c r="LF224" s="20"/>
      <c r="LG224" s="20"/>
      <c r="LH224" s="20"/>
      <c r="LI224" s="20"/>
      <c r="LJ224" s="20"/>
      <c r="LK224" s="20"/>
      <c r="LL224" s="20"/>
      <c r="LM224" s="20"/>
      <c r="LN224" s="20"/>
      <c r="LO224" s="20"/>
      <c r="LP224" s="20"/>
      <c r="LQ224" s="20"/>
      <c r="LR224" s="20"/>
      <c r="LS224" s="20"/>
      <c r="LT224" s="20"/>
      <c r="LU224" s="20"/>
      <c r="LV224" s="20"/>
      <c r="LW224" s="20"/>
      <c r="LX224" s="20"/>
      <c r="LY224" s="20"/>
      <c r="LZ224" s="20"/>
      <c r="MA224" s="20"/>
      <c r="MB224" s="20"/>
      <c r="MC224" s="20"/>
      <c r="MD224" s="20"/>
      <c r="ME224" s="20"/>
      <c r="MF224" s="20"/>
      <c r="MG224" s="20"/>
      <c r="MH224" s="20"/>
      <c r="MI224" s="20"/>
      <c r="MJ224" s="20"/>
      <c r="MK224" s="20"/>
      <c r="ML224" s="20"/>
      <c r="MM224" s="20"/>
      <c r="MN224" s="20"/>
      <c r="MO224" s="20"/>
      <c r="MP224" s="20"/>
      <c r="MQ224" s="20"/>
      <c r="MR224" s="20"/>
      <c r="MS224" s="20"/>
      <c r="MT224" s="20"/>
      <c r="MU224" s="20"/>
      <c r="MV224" s="20"/>
      <c r="MW224" s="20"/>
      <c r="MX224" s="20"/>
      <c r="MY224" s="20"/>
      <c r="MZ224" s="20"/>
      <c r="NA224" s="20"/>
      <c r="NB224" s="20"/>
      <c r="NC224" s="20"/>
      <c r="ND224" s="20"/>
      <c r="NE224" s="20"/>
      <c r="NF224" s="20"/>
      <c r="NG224" s="20"/>
      <c r="NH224" s="20"/>
      <c r="NI224" s="20"/>
      <c r="NJ224" s="20"/>
      <c r="NK224" s="20"/>
      <c r="NL224" s="20"/>
      <c r="NM224" s="20"/>
      <c r="NN224" s="20"/>
      <c r="NO224" s="20"/>
      <c r="NP224" s="20"/>
      <c r="NQ224" s="20"/>
      <c r="NR224" s="20"/>
      <c r="NS224" s="20"/>
      <c r="NT224" s="20"/>
      <c r="NU224" s="20"/>
      <c r="NV224" s="20"/>
      <c r="NW224" s="20"/>
      <c r="NX224" s="20"/>
      <c r="NY224" s="20"/>
      <c r="NZ224" s="20"/>
      <c r="OA224" s="20"/>
      <c r="OB224" s="20"/>
      <c r="OC224" s="20"/>
      <c r="OD224" s="20"/>
      <c r="OE224" s="20"/>
      <c r="OF224" s="20"/>
      <c r="OG224" s="20"/>
      <c r="OH224" s="20"/>
      <c r="OI224" s="20"/>
      <c r="OJ224" s="20"/>
      <c r="OK224" s="20"/>
      <c r="OL224" s="20"/>
      <c r="OM224" s="20"/>
      <c r="ON224" s="20"/>
      <c r="OO224" s="20"/>
      <c r="OP224" s="20"/>
      <c r="OQ224" s="20"/>
      <c r="OR224" s="20"/>
      <c r="OS224" s="20"/>
      <c r="OT224" s="20"/>
      <c r="OU224" s="20"/>
      <c r="OV224" s="20"/>
      <c r="OW224" s="20"/>
      <c r="OX224" s="20"/>
      <c r="OY224" s="20"/>
      <c r="OZ224" s="20"/>
      <c r="PA224" s="20"/>
      <c r="PB224" s="20"/>
      <c r="PC224" s="20"/>
      <c r="PD224" s="20"/>
      <c r="PE224" s="20"/>
      <c r="PF224" s="20"/>
      <c r="PG224" s="20"/>
      <c r="PH224" s="20"/>
      <c r="PI224" s="20"/>
      <c r="PJ224" s="20"/>
      <c r="PK224" s="20"/>
      <c r="PL224" s="20"/>
      <c r="PM224" s="20"/>
      <c r="PN224" s="20"/>
      <c r="PO224" s="20"/>
      <c r="PP224" s="20"/>
      <c r="PQ224" s="20"/>
      <c r="PR224" s="20"/>
      <c r="PS224" s="20"/>
      <c r="PT224" s="20"/>
      <c r="PU224" s="20"/>
      <c r="PV224" s="20"/>
      <c r="PW224" s="20"/>
      <c r="PX224" s="20"/>
      <c r="PY224" s="20"/>
      <c r="PZ224" s="20"/>
      <c r="QA224" s="20"/>
      <c r="QB224" s="20"/>
      <c r="QC224" s="20"/>
      <c r="QD224" s="20"/>
      <c r="QE224" s="20"/>
      <c r="QF224" s="20"/>
      <c r="QG224" s="20"/>
      <c r="QH224" s="20"/>
      <c r="QI224" s="20"/>
      <c r="QJ224" s="20"/>
      <c r="QK224" s="20"/>
      <c r="QL224" s="20"/>
      <c r="QM224" s="20"/>
      <c r="QN224" s="20"/>
      <c r="QO224" s="20"/>
      <c r="QP224" s="20"/>
      <c r="QQ224" s="20"/>
      <c r="QR224" s="20"/>
      <c r="QS224" s="20"/>
      <c r="QT224" s="20"/>
      <c r="QU224" s="20"/>
      <c r="QV224" s="20"/>
      <c r="QW224" s="20"/>
      <c r="QX224" s="20"/>
      <c r="QY224" s="20"/>
      <c r="QZ224" s="20"/>
      <c r="RA224" s="20"/>
      <c r="RB224" s="20"/>
      <c r="RC224" s="20"/>
      <c r="RD224" s="20"/>
      <c r="RE224" s="20"/>
      <c r="RF224" s="20"/>
      <c r="RG224" s="20"/>
      <c r="RH224" s="20"/>
      <c r="RI224" s="20"/>
      <c r="RJ224" s="20"/>
      <c r="RK224" s="20"/>
      <c r="RL224" s="20"/>
      <c r="RM224" s="20"/>
      <c r="RN224" s="20"/>
      <c r="RO224" s="20"/>
      <c r="RP224" s="20"/>
      <c r="RQ224" s="20"/>
      <c r="RR224" s="20"/>
      <c r="RS224" s="20"/>
      <c r="RT224" s="20"/>
      <c r="RU224" s="20"/>
      <c r="RV224" s="20"/>
      <c r="RW224" s="20"/>
      <c r="RX224" s="20"/>
      <c r="RY224" s="20"/>
      <c r="RZ224" s="20"/>
      <c r="SA224" s="20"/>
      <c r="SB224" s="20"/>
      <c r="SC224" s="20"/>
      <c r="SD224" s="20"/>
      <c r="SE224" s="20"/>
      <c r="SF224" s="20"/>
      <c r="SG224" s="20"/>
      <c r="SH224" s="20"/>
      <c r="SI224" s="20"/>
      <c r="SJ224" s="20"/>
      <c r="SK224" s="20"/>
      <c r="SL224" s="20"/>
      <c r="SM224" s="20"/>
      <c r="SN224" s="20"/>
      <c r="SO224" s="20"/>
      <c r="SP224" s="20"/>
      <c r="SQ224" s="20"/>
      <c r="SR224" s="20"/>
      <c r="SS224" s="20"/>
      <c r="ST224" s="20"/>
      <c r="SU224" s="20"/>
      <c r="SV224" s="20"/>
      <c r="SW224" s="20"/>
      <c r="SX224" s="20"/>
      <c r="SY224" s="20"/>
      <c r="SZ224" s="20"/>
      <c r="TA224" s="20"/>
      <c r="TB224" s="20"/>
      <c r="TC224" s="20"/>
      <c r="TD224" s="20"/>
      <c r="TE224" s="20"/>
      <c r="TF224" s="20"/>
      <c r="TG224" s="20"/>
      <c r="TH224" s="20"/>
      <c r="TI224" s="20"/>
      <c r="TJ224" s="20"/>
    </row>
    <row r="225" spans="1:530" s="17" customFormat="1" ht="24" customHeight="1" x14ac:dyDescent="0.25">
      <c r="A225" s="36" t="s">
        <v>296</v>
      </c>
      <c r="B225" s="37" t="str">
        <f>'дод 3'!A137</f>
        <v>7310</v>
      </c>
      <c r="C225" s="37" t="str">
        <f>'дод 3'!B137</f>
        <v>0443</v>
      </c>
      <c r="D225" s="18" t="str">
        <f>'дод 3'!C137</f>
        <v>Будівництво об'єктів житлово-комунального господарства</v>
      </c>
      <c r="E225" s="54">
        <v>0</v>
      </c>
      <c r="F225" s="54"/>
      <c r="G225" s="54"/>
      <c r="H225" s="54"/>
      <c r="I225" s="54"/>
      <c r="J225" s="54"/>
      <c r="K225" s="157"/>
      <c r="L225" s="54">
        <v>5885000</v>
      </c>
      <c r="M225" s="54">
        <f>3000000+1590000+1295000</f>
        <v>5885000</v>
      </c>
      <c r="N225" s="54"/>
      <c r="O225" s="54"/>
      <c r="P225" s="54"/>
      <c r="Q225" s="54">
        <f>3000000+1590000+1295000</f>
        <v>5885000</v>
      </c>
      <c r="R225" s="150">
        <v>5561225</v>
      </c>
      <c r="S225" s="150">
        <v>5561225</v>
      </c>
      <c r="T225" s="150"/>
      <c r="U225" s="150"/>
      <c r="V225" s="150"/>
      <c r="W225" s="150">
        <v>5561225</v>
      </c>
      <c r="X225" s="155">
        <f t="shared" si="118"/>
        <v>94.498300764655909</v>
      </c>
      <c r="Y225" s="150">
        <f t="shared" si="119"/>
        <v>5561225</v>
      </c>
      <c r="Z225" s="173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  <c r="IW225" s="20"/>
      <c r="IX225" s="20"/>
      <c r="IY225" s="20"/>
      <c r="IZ225" s="20"/>
      <c r="JA225" s="20"/>
      <c r="JB225" s="20"/>
      <c r="JC225" s="20"/>
      <c r="JD225" s="20"/>
      <c r="JE225" s="20"/>
      <c r="JF225" s="20"/>
      <c r="JG225" s="20"/>
      <c r="JH225" s="20"/>
      <c r="JI225" s="20"/>
      <c r="JJ225" s="20"/>
      <c r="JK225" s="20"/>
      <c r="JL225" s="20"/>
      <c r="JM225" s="20"/>
      <c r="JN225" s="20"/>
      <c r="JO225" s="20"/>
      <c r="JP225" s="20"/>
      <c r="JQ225" s="20"/>
      <c r="JR225" s="20"/>
      <c r="JS225" s="20"/>
      <c r="JT225" s="20"/>
      <c r="JU225" s="20"/>
      <c r="JV225" s="20"/>
      <c r="JW225" s="20"/>
      <c r="JX225" s="20"/>
      <c r="JY225" s="20"/>
      <c r="JZ225" s="20"/>
      <c r="KA225" s="20"/>
      <c r="KB225" s="20"/>
      <c r="KC225" s="20"/>
      <c r="KD225" s="20"/>
      <c r="KE225" s="20"/>
      <c r="KF225" s="20"/>
      <c r="KG225" s="20"/>
      <c r="KH225" s="20"/>
      <c r="KI225" s="20"/>
      <c r="KJ225" s="20"/>
      <c r="KK225" s="20"/>
      <c r="KL225" s="20"/>
      <c r="KM225" s="20"/>
      <c r="KN225" s="20"/>
      <c r="KO225" s="20"/>
      <c r="KP225" s="20"/>
      <c r="KQ225" s="20"/>
      <c r="KR225" s="20"/>
      <c r="KS225" s="20"/>
      <c r="KT225" s="20"/>
      <c r="KU225" s="20"/>
      <c r="KV225" s="20"/>
      <c r="KW225" s="20"/>
      <c r="KX225" s="20"/>
      <c r="KY225" s="20"/>
      <c r="KZ225" s="20"/>
      <c r="LA225" s="20"/>
      <c r="LB225" s="20"/>
      <c r="LC225" s="20"/>
      <c r="LD225" s="20"/>
      <c r="LE225" s="20"/>
      <c r="LF225" s="20"/>
      <c r="LG225" s="20"/>
      <c r="LH225" s="20"/>
      <c r="LI225" s="20"/>
      <c r="LJ225" s="20"/>
      <c r="LK225" s="20"/>
      <c r="LL225" s="20"/>
      <c r="LM225" s="20"/>
      <c r="LN225" s="20"/>
      <c r="LO225" s="20"/>
      <c r="LP225" s="20"/>
      <c r="LQ225" s="20"/>
      <c r="LR225" s="20"/>
      <c r="LS225" s="20"/>
      <c r="LT225" s="20"/>
      <c r="LU225" s="20"/>
      <c r="LV225" s="20"/>
      <c r="LW225" s="20"/>
      <c r="LX225" s="20"/>
      <c r="LY225" s="20"/>
      <c r="LZ225" s="20"/>
      <c r="MA225" s="20"/>
      <c r="MB225" s="20"/>
      <c r="MC225" s="20"/>
      <c r="MD225" s="20"/>
      <c r="ME225" s="20"/>
      <c r="MF225" s="20"/>
      <c r="MG225" s="20"/>
      <c r="MH225" s="20"/>
      <c r="MI225" s="20"/>
      <c r="MJ225" s="20"/>
      <c r="MK225" s="20"/>
      <c r="ML225" s="20"/>
      <c r="MM225" s="20"/>
      <c r="MN225" s="20"/>
      <c r="MO225" s="20"/>
      <c r="MP225" s="20"/>
      <c r="MQ225" s="20"/>
      <c r="MR225" s="20"/>
      <c r="MS225" s="20"/>
      <c r="MT225" s="20"/>
      <c r="MU225" s="20"/>
      <c r="MV225" s="20"/>
      <c r="MW225" s="20"/>
      <c r="MX225" s="20"/>
      <c r="MY225" s="20"/>
      <c r="MZ225" s="20"/>
      <c r="NA225" s="20"/>
      <c r="NB225" s="20"/>
      <c r="NC225" s="20"/>
      <c r="ND225" s="20"/>
      <c r="NE225" s="20"/>
      <c r="NF225" s="20"/>
      <c r="NG225" s="20"/>
      <c r="NH225" s="20"/>
      <c r="NI225" s="20"/>
      <c r="NJ225" s="20"/>
      <c r="NK225" s="20"/>
      <c r="NL225" s="20"/>
      <c r="NM225" s="20"/>
      <c r="NN225" s="20"/>
      <c r="NO225" s="20"/>
      <c r="NP225" s="20"/>
      <c r="NQ225" s="20"/>
      <c r="NR225" s="20"/>
      <c r="NS225" s="20"/>
      <c r="NT225" s="20"/>
      <c r="NU225" s="20"/>
      <c r="NV225" s="20"/>
      <c r="NW225" s="20"/>
      <c r="NX225" s="20"/>
      <c r="NY225" s="20"/>
      <c r="NZ225" s="20"/>
      <c r="OA225" s="20"/>
      <c r="OB225" s="20"/>
      <c r="OC225" s="20"/>
      <c r="OD225" s="20"/>
      <c r="OE225" s="20"/>
      <c r="OF225" s="20"/>
      <c r="OG225" s="20"/>
      <c r="OH225" s="20"/>
      <c r="OI225" s="20"/>
      <c r="OJ225" s="20"/>
      <c r="OK225" s="20"/>
      <c r="OL225" s="20"/>
      <c r="OM225" s="20"/>
      <c r="ON225" s="20"/>
      <c r="OO225" s="20"/>
      <c r="OP225" s="20"/>
      <c r="OQ225" s="20"/>
      <c r="OR225" s="20"/>
      <c r="OS225" s="20"/>
      <c r="OT225" s="20"/>
      <c r="OU225" s="20"/>
      <c r="OV225" s="20"/>
      <c r="OW225" s="20"/>
      <c r="OX225" s="20"/>
      <c r="OY225" s="20"/>
      <c r="OZ225" s="20"/>
      <c r="PA225" s="20"/>
      <c r="PB225" s="20"/>
      <c r="PC225" s="20"/>
      <c r="PD225" s="20"/>
      <c r="PE225" s="20"/>
      <c r="PF225" s="20"/>
      <c r="PG225" s="20"/>
      <c r="PH225" s="20"/>
      <c r="PI225" s="20"/>
      <c r="PJ225" s="20"/>
      <c r="PK225" s="20"/>
      <c r="PL225" s="20"/>
      <c r="PM225" s="20"/>
      <c r="PN225" s="20"/>
      <c r="PO225" s="20"/>
      <c r="PP225" s="20"/>
      <c r="PQ225" s="20"/>
      <c r="PR225" s="20"/>
      <c r="PS225" s="20"/>
      <c r="PT225" s="20"/>
      <c r="PU225" s="20"/>
      <c r="PV225" s="20"/>
      <c r="PW225" s="20"/>
      <c r="PX225" s="20"/>
      <c r="PY225" s="20"/>
      <c r="PZ225" s="20"/>
      <c r="QA225" s="20"/>
      <c r="QB225" s="20"/>
      <c r="QC225" s="20"/>
      <c r="QD225" s="20"/>
      <c r="QE225" s="20"/>
      <c r="QF225" s="20"/>
      <c r="QG225" s="20"/>
      <c r="QH225" s="20"/>
      <c r="QI225" s="20"/>
      <c r="QJ225" s="20"/>
      <c r="QK225" s="20"/>
      <c r="QL225" s="20"/>
      <c r="QM225" s="20"/>
      <c r="QN225" s="20"/>
      <c r="QO225" s="20"/>
      <c r="QP225" s="20"/>
      <c r="QQ225" s="20"/>
      <c r="QR225" s="20"/>
      <c r="QS225" s="20"/>
      <c r="QT225" s="20"/>
      <c r="QU225" s="20"/>
      <c r="QV225" s="20"/>
      <c r="QW225" s="20"/>
      <c r="QX225" s="20"/>
      <c r="QY225" s="20"/>
      <c r="QZ225" s="20"/>
      <c r="RA225" s="20"/>
      <c r="RB225" s="20"/>
      <c r="RC225" s="20"/>
      <c r="RD225" s="20"/>
      <c r="RE225" s="20"/>
      <c r="RF225" s="20"/>
      <c r="RG225" s="20"/>
      <c r="RH225" s="20"/>
      <c r="RI225" s="20"/>
      <c r="RJ225" s="20"/>
      <c r="RK225" s="20"/>
      <c r="RL225" s="20"/>
      <c r="RM225" s="20"/>
      <c r="RN225" s="20"/>
      <c r="RO225" s="20"/>
      <c r="RP225" s="20"/>
      <c r="RQ225" s="20"/>
      <c r="RR225" s="20"/>
      <c r="RS225" s="20"/>
      <c r="RT225" s="20"/>
      <c r="RU225" s="20"/>
      <c r="RV225" s="20"/>
      <c r="RW225" s="20"/>
      <c r="RX225" s="20"/>
      <c r="RY225" s="20"/>
      <c r="RZ225" s="20"/>
      <c r="SA225" s="20"/>
      <c r="SB225" s="20"/>
      <c r="SC225" s="20"/>
      <c r="SD225" s="20"/>
      <c r="SE225" s="20"/>
      <c r="SF225" s="20"/>
      <c r="SG225" s="20"/>
      <c r="SH225" s="20"/>
      <c r="SI225" s="20"/>
      <c r="SJ225" s="20"/>
      <c r="SK225" s="20"/>
      <c r="SL225" s="20"/>
      <c r="SM225" s="20"/>
      <c r="SN225" s="20"/>
      <c r="SO225" s="20"/>
      <c r="SP225" s="20"/>
      <c r="SQ225" s="20"/>
      <c r="SR225" s="20"/>
      <c r="SS225" s="20"/>
      <c r="ST225" s="20"/>
      <c r="SU225" s="20"/>
      <c r="SV225" s="20"/>
      <c r="SW225" s="20"/>
      <c r="SX225" s="20"/>
      <c r="SY225" s="20"/>
      <c r="SZ225" s="20"/>
      <c r="TA225" s="20"/>
      <c r="TB225" s="20"/>
      <c r="TC225" s="20"/>
      <c r="TD225" s="20"/>
      <c r="TE225" s="20"/>
      <c r="TF225" s="20"/>
      <c r="TG225" s="20"/>
      <c r="TH225" s="20"/>
      <c r="TI225" s="20"/>
      <c r="TJ225" s="20"/>
    </row>
    <row r="226" spans="1:530" s="17" customFormat="1" ht="21.75" customHeight="1" x14ac:dyDescent="0.25">
      <c r="A226" s="36" t="s">
        <v>297</v>
      </c>
      <c r="B226" s="37" t="str">
        <f>'дод 3'!A138</f>
        <v>7321</v>
      </c>
      <c r="C226" s="37" t="str">
        <f>'дод 3'!B138</f>
        <v>0443</v>
      </c>
      <c r="D226" s="18" t="str">
        <f>'дод 3'!C138</f>
        <v>Будівництво освітніх установ та закладів</v>
      </c>
      <c r="E226" s="54">
        <v>0</v>
      </c>
      <c r="F226" s="54"/>
      <c r="G226" s="54"/>
      <c r="H226" s="54"/>
      <c r="I226" s="54"/>
      <c r="J226" s="54"/>
      <c r="K226" s="157"/>
      <c r="L226" s="54">
        <v>1793835</v>
      </c>
      <c r="M226" s="54">
        <f>9000000-5000000+993835+200000-3800000+400000</f>
        <v>1793835</v>
      </c>
      <c r="N226" s="54"/>
      <c r="O226" s="54"/>
      <c r="P226" s="54"/>
      <c r="Q226" s="54">
        <f>9000000-5000000+993835+200000-3800000+400000</f>
        <v>1793835</v>
      </c>
      <c r="R226" s="150">
        <v>993835</v>
      </c>
      <c r="S226" s="150">
        <v>993835</v>
      </c>
      <c r="T226" s="150"/>
      <c r="U226" s="150"/>
      <c r="V226" s="150"/>
      <c r="W226" s="150">
        <v>993835</v>
      </c>
      <c r="X226" s="155">
        <f t="shared" si="118"/>
        <v>55.402810180423501</v>
      </c>
      <c r="Y226" s="150">
        <f t="shared" si="119"/>
        <v>993835</v>
      </c>
      <c r="Z226" s="173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  <c r="IW226" s="20"/>
      <c r="IX226" s="20"/>
      <c r="IY226" s="20"/>
      <c r="IZ226" s="20"/>
      <c r="JA226" s="20"/>
      <c r="JB226" s="20"/>
      <c r="JC226" s="20"/>
      <c r="JD226" s="20"/>
      <c r="JE226" s="20"/>
      <c r="JF226" s="20"/>
      <c r="JG226" s="20"/>
      <c r="JH226" s="20"/>
      <c r="JI226" s="20"/>
      <c r="JJ226" s="20"/>
      <c r="JK226" s="20"/>
      <c r="JL226" s="20"/>
      <c r="JM226" s="20"/>
      <c r="JN226" s="20"/>
      <c r="JO226" s="20"/>
      <c r="JP226" s="20"/>
      <c r="JQ226" s="20"/>
      <c r="JR226" s="20"/>
      <c r="JS226" s="20"/>
      <c r="JT226" s="20"/>
      <c r="JU226" s="20"/>
      <c r="JV226" s="20"/>
      <c r="JW226" s="20"/>
      <c r="JX226" s="20"/>
      <c r="JY226" s="20"/>
      <c r="JZ226" s="20"/>
      <c r="KA226" s="20"/>
      <c r="KB226" s="20"/>
      <c r="KC226" s="20"/>
      <c r="KD226" s="20"/>
      <c r="KE226" s="20"/>
      <c r="KF226" s="20"/>
      <c r="KG226" s="20"/>
      <c r="KH226" s="20"/>
      <c r="KI226" s="20"/>
      <c r="KJ226" s="20"/>
      <c r="KK226" s="20"/>
      <c r="KL226" s="20"/>
      <c r="KM226" s="20"/>
      <c r="KN226" s="20"/>
      <c r="KO226" s="20"/>
      <c r="KP226" s="20"/>
      <c r="KQ226" s="20"/>
      <c r="KR226" s="20"/>
      <c r="KS226" s="20"/>
      <c r="KT226" s="20"/>
      <c r="KU226" s="20"/>
      <c r="KV226" s="20"/>
      <c r="KW226" s="20"/>
      <c r="KX226" s="20"/>
      <c r="KY226" s="20"/>
      <c r="KZ226" s="20"/>
      <c r="LA226" s="20"/>
      <c r="LB226" s="20"/>
      <c r="LC226" s="20"/>
      <c r="LD226" s="20"/>
      <c r="LE226" s="20"/>
      <c r="LF226" s="20"/>
      <c r="LG226" s="20"/>
      <c r="LH226" s="20"/>
      <c r="LI226" s="20"/>
      <c r="LJ226" s="20"/>
      <c r="LK226" s="20"/>
      <c r="LL226" s="20"/>
      <c r="LM226" s="20"/>
      <c r="LN226" s="20"/>
      <c r="LO226" s="20"/>
      <c r="LP226" s="20"/>
      <c r="LQ226" s="20"/>
      <c r="LR226" s="20"/>
      <c r="LS226" s="20"/>
      <c r="LT226" s="20"/>
      <c r="LU226" s="20"/>
      <c r="LV226" s="20"/>
      <c r="LW226" s="20"/>
      <c r="LX226" s="20"/>
      <c r="LY226" s="20"/>
      <c r="LZ226" s="20"/>
      <c r="MA226" s="20"/>
      <c r="MB226" s="20"/>
      <c r="MC226" s="20"/>
      <c r="MD226" s="20"/>
      <c r="ME226" s="20"/>
      <c r="MF226" s="20"/>
      <c r="MG226" s="20"/>
      <c r="MH226" s="20"/>
      <c r="MI226" s="20"/>
      <c r="MJ226" s="20"/>
      <c r="MK226" s="20"/>
      <c r="ML226" s="20"/>
      <c r="MM226" s="20"/>
      <c r="MN226" s="20"/>
      <c r="MO226" s="20"/>
      <c r="MP226" s="20"/>
      <c r="MQ226" s="20"/>
      <c r="MR226" s="20"/>
      <c r="MS226" s="20"/>
      <c r="MT226" s="20"/>
      <c r="MU226" s="20"/>
      <c r="MV226" s="20"/>
      <c r="MW226" s="20"/>
      <c r="MX226" s="20"/>
      <c r="MY226" s="20"/>
      <c r="MZ226" s="20"/>
      <c r="NA226" s="20"/>
      <c r="NB226" s="20"/>
      <c r="NC226" s="20"/>
      <c r="ND226" s="20"/>
      <c r="NE226" s="20"/>
      <c r="NF226" s="20"/>
      <c r="NG226" s="20"/>
      <c r="NH226" s="20"/>
      <c r="NI226" s="20"/>
      <c r="NJ226" s="20"/>
      <c r="NK226" s="20"/>
      <c r="NL226" s="20"/>
      <c r="NM226" s="20"/>
      <c r="NN226" s="20"/>
      <c r="NO226" s="20"/>
      <c r="NP226" s="20"/>
      <c r="NQ226" s="20"/>
      <c r="NR226" s="20"/>
      <c r="NS226" s="20"/>
      <c r="NT226" s="20"/>
      <c r="NU226" s="20"/>
      <c r="NV226" s="20"/>
      <c r="NW226" s="20"/>
      <c r="NX226" s="20"/>
      <c r="NY226" s="20"/>
      <c r="NZ226" s="20"/>
      <c r="OA226" s="20"/>
      <c r="OB226" s="20"/>
      <c r="OC226" s="20"/>
      <c r="OD226" s="20"/>
      <c r="OE226" s="20"/>
      <c r="OF226" s="20"/>
      <c r="OG226" s="20"/>
      <c r="OH226" s="20"/>
      <c r="OI226" s="20"/>
      <c r="OJ226" s="20"/>
      <c r="OK226" s="20"/>
      <c r="OL226" s="20"/>
      <c r="OM226" s="20"/>
      <c r="ON226" s="20"/>
      <c r="OO226" s="20"/>
      <c r="OP226" s="20"/>
      <c r="OQ226" s="20"/>
      <c r="OR226" s="20"/>
      <c r="OS226" s="20"/>
      <c r="OT226" s="20"/>
      <c r="OU226" s="20"/>
      <c r="OV226" s="20"/>
      <c r="OW226" s="20"/>
      <c r="OX226" s="20"/>
      <c r="OY226" s="20"/>
      <c r="OZ226" s="20"/>
      <c r="PA226" s="20"/>
      <c r="PB226" s="20"/>
      <c r="PC226" s="20"/>
      <c r="PD226" s="20"/>
      <c r="PE226" s="20"/>
      <c r="PF226" s="20"/>
      <c r="PG226" s="20"/>
      <c r="PH226" s="20"/>
      <c r="PI226" s="20"/>
      <c r="PJ226" s="20"/>
      <c r="PK226" s="20"/>
      <c r="PL226" s="20"/>
      <c r="PM226" s="20"/>
      <c r="PN226" s="20"/>
      <c r="PO226" s="20"/>
      <c r="PP226" s="20"/>
      <c r="PQ226" s="20"/>
      <c r="PR226" s="20"/>
      <c r="PS226" s="20"/>
      <c r="PT226" s="20"/>
      <c r="PU226" s="20"/>
      <c r="PV226" s="20"/>
      <c r="PW226" s="20"/>
      <c r="PX226" s="20"/>
      <c r="PY226" s="20"/>
      <c r="PZ226" s="20"/>
      <c r="QA226" s="20"/>
      <c r="QB226" s="20"/>
      <c r="QC226" s="20"/>
      <c r="QD226" s="20"/>
      <c r="QE226" s="20"/>
      <c r="QF226" s="20"/>
      <c r="QG226" s="20"/>
      <c r="QH226" s="20"/>
      <c r="QI226" s="20"/>
      <c r="QJ226" s="20"/>
      <c r="QK226" s="20"/>
      <c r="QL226" s="20"/>
      <c r="QM226" s="20"/>
      <c r="QN226" s="20"/>
      <c r="QO226" s="20"/>
      <c r="QP226" s="20"/>
      <c r="QQ226" s="20"/>
      <c r="QR226" s="20"/>
      <c r="QS226" s="20"/>
      <c r="QT226" s="20"/>
      <c r="QU226" s="20"/>
      <c r="QV226" s="20"/>
      <c r="QW226" s="20"/>
      <c r="QX226" s="20"/>
      <c r="QY226" s="20"/>
      <c r="QZ226" s="20"/>
      <c r="RA226" s="20"/>
      <c r="RB226" s="20"/>
      <c r="RC226" s="20"/>
      <c r="RD226" s="20"/>
      <c r="RE226" s="20"/>
      <c r="RF226" s="20"/>
      <c r="RG226" s="20"/>
      <c r="RH226" s="20"/>
      <c r="RI226" s="20"/>
      <c r="RJ226" s="20"/>
      <c r="RK226" s="20"/>
      <c r="RL226" s="20"/>
      <c r="RM226" s="20"/>
      <c r="RN226" s="20"/>
      <c r="RO226" s="20"/>
      <c r="RP226" s="20"/>
      <c r="RQ226" s="20"/>
      <c r="RR226" s="20"/>
      <c r="RS226" s="20"/>
      <c r="RT226" s="20"/>
      <c r="RU226" s="20"/>
      <c r="RV226" s="20"/>
      <c r="RW226" s="20"/>
      <c r="RX226" s="20"/>
      <c r="RY226" s="20"/>
      <c r="RZ226" s="20"/>
      <c r="SA226" s="20"/>
      <c r="SB226" s="20"/>
      <c r="SC226" s="20"/>
      <c r="SD226" s="20"/>
      <c r="SE226" s="20"/>
      <c r="SF226" s="20"/>
      <c r="SG226" s="20"/>
      <c r="SH226" s="20"/>
      <c r="SI226" s="20"/>
      <c r="SJ226" s="20"/>
      <c r="SK226" s="20"/>
      <c r="SL226" s="20"/>
      <c r="SM226" s="20"/>
      <c r="SN226" s="20"/>
      <c r="SO226" s="20"/>
      <c r="SP226" s="20"/>
      <c r="SQ226" s="20"/>
      <c r="SR226" s="20"/>
      <c r="SS226" s="20"/>
      <c r="ST226" s="20"/>
      <c r="SU226" s="20"/>
      <c r="SV226" s="20"/>
      <c r="SW226" s="20"/>
      <c r="SX226" s="20"/>
      <c r="SY226" s="20"/>
      <c r="SZ226" s="20"/>
      <c r="TA226" s="20"/>
      <c r="TB226" s="20"/>
      <c r="TC226" s="20"/>
      <c r="TD226" s="20"/>
      <c r="TE226" s="20"/>
      <c r="TF226" s="20"/>
      <c r="TG226" s="20"/>
      <c r="TH226" s="20"/>
      <c r="TI226" s="20"/>
      <c r="TJ226" s="20"/>
    </row>
    <row r="227" spans="1:530" s="17" customFormat="1" ht="18" customHeight="1" x14ac:dyDescent="0.25">
      <c r="A227" s="36" t="s">
        <v>299</v>
      </c>
      <c r="B227" s="37" t="str">
        <f>'дод 3'!A139</f>
        <v>7322</v>
      </c>
      <c r="C227" s="37" t="str">
        <f>'дод 3'!B139</f>
        <v>0443</v>
      </c>
      <c r="D227" s="18" t="str">
        <f>'дод 3'!C139</f>
        <v>Будівництво медичних установ та закладів</v>
      </c>
      <c r="E227" s="54">
        <v>0</v>
      </c>
      <c r="F227" s="54"/>
      <c r="G227" s="54"/>
      <c r="H227" s="54"/>
      <c r="I227" s="54"/>
      <c r="J227" s="54"/>
      <c r="K227" s="157"/>
      <c r="L227" s="54">
        <v>12454849</v>
      </c>
      <c r="M227" s="54">
        <f>7000000-3286719+741568+8000000</f>
        <v>12454849</v>
      </c>
      <c r="N227" s="54"/>
      <c r="O227" s="54"/>
      <c r="P227" s="54"/>
      <c r="Q227" s="54">
        <f>7000000-3286719+741568+8000000</f>
        <v>12454849</v>
      </c>
      <c r="R227" s="150">
        <v>8518800</v>
      </c>
      <c r="S227" s="150">
        <v>8518800</v>
      </c>
      <c r="T227" s="150"/>
      <c r="U227" s="150"/>
      <c r="V227" s="150"/>
      <c r="W227" s="150">
        <v>8518800</v>
      </c>
      <c r="X227" s="155">
        <f t="shared" si="118"/>
        <v>68.397457086794063</v>
      </c>
      <c r="Y227" s="150">
        <f t="shared" si="119"/>
        <v>8518800</v>
      </c>
      <c r="Z227" s="173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  <c r="IW227" s="20"/>
      <c r="IX227" s="20"/>
      <c r="IY227" s="20"/>
      <c r="IZ227" s="20"/>
      <c r="JA227" s="20"/>
      <c r="JB227" s="20"/>
      <c r="JC227" s="20"/>
      <c r="JD227" s="20"/>
      <c r="JE227" s="20"/>
      <c r="JF227" s="20"/>
      <c r="JG227" s="20"/>
      <c r="JH227" s="20"/>
      <c r="JI227" s="20"/>
      <c r="JJ227" s="20"/>
      <c r="JK227" s="20"/>
      <c r="JL227" s="20"/>
      <c r="JM227" s="20"/>
      <c r="JN227" s="20"/>
      <c r="JO227" s="20"/>
      <c r="JP227" s="20"/>
      <c r="JQ227" s="20"/>
      <c r="JR227" s="20"/>
      <c r="JS227" s="20"/>
      <c r="JT227" s="20"/>
      <c r="JU227" s="20"/>
      <c r="JV227" s="20"/>
      <c r="JW227" s="20"/>
      <c r="JX227" s="20"/>
      <c r="JY227" s="20"/>
      <c r="JZ227" s="20"/>
      <c r="KA227" s="20"/>
      <c r="KB227" s="20"/>
      <c r="KC227" s="20"/>
      <c r="KD227" s="20"/>
      <c r="KE227" s="20"/>
      <c r="KF227" s="20"/>
      <c r="KG227" s="20"/>
      <c r="KH227" s="20"/>
      <c r="KI227" s="20"/>
      <c r="KJ227" s="20"/>
      <c r="KK227" s="20"/>
      <c r="KL227" s="20"/>
      <c r="KM227" s="20"/>
      <c r="KN227" s="20"/>
      <c r="KO227" s="20"/>
      <c r="KP227" s="20"/>
      <c r="KQ227" s="20"/>
      <c r="KR227" s="20"/>
      <c r="KS227" s="20"/>
      <c r="KT227" s="20"/>
      <c r="KU227" s="20"/>
      <c r="KV227" s="20"/>
      <c r="KW227" s="20"/>
      <c r="KX227" s="20"/>
      <c r="KY227" s="20"/>
      <c r="KZ227" s="20"/>
      <c r="LA227" s="20"/>
      <c r="LB227" s="20"/>
      <c r="LC227" s="20"/>
      <c r="LD227" s="20"/>
      <c r="LE227" s="20"/>
      <c r="LF227" s="20"/>
      <c r="LG227" s="20"/>
      <c r="LH227" s="20"/>
      <c r="LI227" s="20"/>
      <c r="LJ227" s="20"/>
      <c r="LK227" s="20"/>
      <c r="LL227" s="20"/>
      <c r="LM227" s="20"/>
      <c r="LN227" s="20"/>
      <c r="LO227" s="20"/>
      <c r="LP227" s="20"/>
      <c r="LQ227" s="20"/>
      <c r="LR227" s="20"/>
      <c r="LS227" s="20"/>
      <c r="LT227" s="20"/>
      <c r="LU227" s="20"/>
      <c r="LV227" s="20"/>
      <c r="LW227" s="20"/>
      <c r="LX227" s="20"/>
      <c r="LY227" s="20"/>
      <c r="LZ227" s="20"/>
      <c r="MA227" s="20"/>
      <c r="MB227" s="20"/>
      <c r="MC227" s="20"/>
      <c r="MD227" s="20"/>
      <c r="ME227" s="20"/>
      <c r="MF227" s="20"/>
      <c r="MG227" s="20"/>
      <c r="MH227" s="20"/>
      <c r="MI227" s="20"/>
      <c r="MJ227" s="20"/>
      <c r="MK227" s="20"/>
      <c r="ML227" s="20"/>
      <c r="MM227" s="20"/>
      <c r="MN227" s="20"/>
      <c r="MO227" s="20"/>
      <c r="MP227" s="20"/>
      <c r="MQ227" s="20"/>
      <c r="MR227" s="20"/>
      <c r="MS227" s="20"/>
      <c r="MT227" s="20"/>
      <c r="MU227" s="20"/>
      <c r="MV227" s="20"/>
      <c r="MW227" s="20"/>
      <c r="MX227" s="20"/>
      <c r="MY227" s="20"/>
      <c r="MZ227" s="20"/>
      <c r="NA227" s="20"/>
      <c r="NB227" s="20"/>
      <c r="NC227" s="20"/>
      <c r="ND227" s="20"/>
      <c r="NE227" s="20"/>
      <c r="NF227" s="20"/>
      <c r="NG227" s="20"/>
      <c r="NH227" s="20"/>
      <c r="NI227" s="20"/>
      <c r="NJ227" s="20"/>
      <c r="NK227" s="20"/>
      <c r="NL227" s="20"/>
      <c r="NM227" s="20"/>
      <c r="NN227" s="20"/>
      <c r="NO227" s="20"/>
      <c r="NP227" s="20"/>
      <c r="NQ227" s="20"/>
      <c r="NR227" s="20"/>
      <c r="NS227" s="20"/>
      <c r="NT227" s="20"/>
      <c r="NU227" s="20"/>
      <c r="NV227" s="20"/>
      <c r="NW227" s="20"/>
      <c r="NX227" s="20"/>
      <c r="NY227" s="20"/>
      <c r="NZ227" s="20"/>
      <c r="OA227" s="20"/>
      <c r="OB227" s="20"/>
      <c r="OC227" s="20"/>
      <c r="OD227" s="20"/>
      <c r="OE227" s="20"/>
      <c r="OF227" s="20"/>
      <c r="OG227" s="20"/>
      <c r="OH227" s="20"/>
      <c r="OI227" s="20"/>
      <c r="OJ227" s="20"/>
      <c r="OK227" s="20"/>
      <c r="OL227" s="20"/>
      <c r="OM227" s="20"/>
      <c r="ON227" s="20"/>
      <c r="OO227" s="20"/>
      <c r="OP227" s="20"/>
      <c r="OQ227" s="20"/>
      <c r="OR227" s="20"/>
      <c r="OS227" s="20"/>
      <c r="OT227" s="20"/>
      <c r="OU227" s="20"/>
      <c r="OV227" s="20"/>
      <c r="OW227" s="20"/>
      <c r="OX227" s="20"/>
      <c r="OY227" s="20"/>
      <c r="OZ227" s="20"/>
      <c r="PA227" s="20"/>
      <c r="PB227" s="20"/>
      <c r="PC227" s="20"/>
      <c r="PD227" s="20"/>
      <c r="PE227" s="20"/>
      <c r="PF227" s="20"/>
      <c r="PG227" s="20"/>
      <c r="PH227" s="20"/>
      <c r="PI227" s="20"/>
      <c r="PJ227" s="20"/>
      <c r="PK227" s="20"/>
      <c r="PL227" s="20"/>
      <c r="PM227" s="20"/>
      <c r="PN227" s="20"/>
      <c r="PO227" s="20"/>
      <c r="PP227" s="20"/>
      <c r="PQ227" s="20"/>
      <c r="PR227" s="20"/>
      <c r="PS227" s="20"/>
      <c r="PT227" s="20"/>
      <c r="PU227" s="20"/>
      <c r="PV227" s="20"/>
      <c r="PW227" s="20"/>
      <c r="PX227" s="20"/>
      <c r="PY227" s="20"/>
      <c r="PZ227" s="20"/>
      <c r="QA227" s="20"/>
      <c r="QB227" s="20"/>
      <c r="QC227" s="20"/>
      <c r="QD227" s="20"/>
      <c r="QE227" s="20"/>
      <c r="QF227" s="20"/>
      <c r="QG227" s="20"/>
      <c r="QH227" s="20"/>
      <c r="QI227" s="20"/>
      <c r="QJ227" s="20"/>
      <c r="QK227" s="20"/>
      <c r="QL227" s="20"/>
      <c r="QM227" s="20"/>
      <c r="QN227" s="20"/>
      <c r="QO227" s="20"/>
      <c r="QP227" s="20"/>
      <c r="QQ227" s="20"/>
      <c r="QR227" s="20"/>
      <c r="QS227" s="20"/>
      <c r="QT227" s="20"/>
      <c r="QU227" s="20"/>
      <c r="QV227" s="20"/>
      <c r="QW227" s="20"/>
      <c r="QX227" s="20"/>
      <c r="QY227" s="20"/>
      <c r="QZ227" s="20"/>
      <c r="RA227" s="20"/>
      <c r="RB227" s="20"/>
      <c r="RC227" s="20"/>
      <c r="RD227" s="20"/>
      <c r="RE227" s="20"/>
      <c r="RF227" s="20"/>
      <c r="RG227" s="20"/>
      <c r="RH227" s="20"/>
      <c r="RI227" s="20"/>
      <c r="RJ227" s="20"/>
      <c r="RK227" s="20"/>
      <c r="RL227" s="20"/>
      <c r="RM227" s="20"/>
      <c r="RN227" s="20"/>
      <c r="RO227" s="20"/>
      <c r="RP227" s="20"/>
      <c r="RQ227" s="20"/>
      <c r="RR227" s="20"/>
      <c r="RS227" s="20"/>
      <c r="RT227" s="20"/>
      <c r="RU227" s="20"/>
      <c r="RV227" s="20"/>
      <c r="RW227" s="20"/>
      <c r="RX227" s="20"/>
      <c r="RY227" s="20"/>
      <c r="RZ227" s="20"/>
      <c r="SA227" s="20"/>
      <c r="SB227" s="20"/>
      <c r="SC227" s="20"/>
      <c r="SD227" s="20"/>
      <c r="SE227" s="20"/>
      <c r="SF227" s="20"/>
      <c r="SG227" s="20"/>
      <c r="SH227" s="20"/>
      <c r="SI227" s="20"/>
      <c r="SJ227" s="20"/>
      <c r="SK227" s="20"/>
      <c r="SL227" s="20"/>
      <c r="SM227" s="20"/>
      <c r="SN227" s="20"/>
      <c r="SO227" s="20"/>
      <c r="SP227" s="20"/>
      <c r="SQ227" s="20"/>
      <c r="SR227" s="20"/>
      <c r="SS227" s="20"/>
      <c r="ST227" s="20"/>
      <c r="SU227" s="20"/>
      <c r="SV227" s="20"/>
      <c r="SW227" s="20"/>
      <c r="SX227" s="20"/>
      <c r="SY227" s="20"/>
      <c r="SZ227" s="20"/>
      <c r="TA227" s="20"/>
      <c r="TB227" s="20"/>
      <c r="TC227" s="20"/>
      <c r="TD227" s="20"/>
      <c r="TE227" s="20"/>
      <c r="TF227" s="20"/>
      <c r="TG227" s="20"/>
      <c r="TH227" s="20"/>
      <c r="TI227" s="20"/>
      <c r="TJ227" s="20"/>
    </row>
    <row r="228" spans="1:530" s="17" customFormat="1" ht="30" x14ac:dyDescent="0.25">
      <c r="A228" s="36" t="s">
        <v>392</v>
      </c>
      <c r="B228" s="37">
        <f>'дод 3'!A141</f>
        <v>7325</v>
      </c>
      <c r="C228" s="36" t="s">
        <v>119</v>
      </c>
      <c r="D228" s="18" t="str">
        <f>'дод 3'!C141</f>
        <v>Будівництво споруд, установ та закладів фізичної культури і спорту</v>
      </c>
      <c r="E228" s="54">
        <v>0</v>
      </c>
      <c r="F228" s="54"/>
      <c r="G228" s="54"/>
      <c r="H228" s="54"/>
      <c r="I228" s="54"/>
      <c r="J228" s="54"/>
      <c r="K228" s="157"/>
      <c r="L228" s="54">
        <v>13180000</v>
      </c>
      <c r="M228" s="54">
        <f>7000000-7000000+100000+400000+10000000+500000+2000000+180000</f>
        <v>13180000</v>
      </c>
      <c r="N228" s="54"/>
      <c r="O228" s="54"/>
      <c r="P228" s="54"/>
      <c r="Q228" s="54">
        <f>7000000-7000000+100000+400000+10000000+500000+2000000+180000</f>
        <v>13180000</v>
      </c>
      <c r="R228" s="150">
        <v>3082739</v>
      </c>
      <c r="S228" s="150">
        <v>3082739</v>
      </c>
      <c r="T228" s="150"/>
      <c r="U228" s="150"/>
      <c r="V228" s="150"/>
      <c r="W228" s="150">
        <v>3082739</v>
      </c>
      <c r="X228" s="155">
        <f t="shared" si="118"/>
        <v>23.389522003034902</v>
      </c>
      <c r="Y228" s="150">
        <f t="shared" si="119"/>
        <v>3082739</v>
      </c>
      <c r="Z228" s="173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  <c r="IW228" s="20"/>
      <c r="IX228" s="20"/>
      <c r="IY228" s="20"/>
      <c r="IZ228" s="20"/>
      <c r="JA228" s="20"/>
      <c r="JB228" s="20"/>
      <c r="JC228" s="20"/>
      <c r="JD228" s="20"/>
      <c r="JE228" s="20"/>
      <c r="JF228" s="20"/>
      <c r="JG228" s="20"/>
      <c r="JH228" s="20"/>
      <c r="JI228" s="20"/>
      <c r="JJ228" s="20"/>
      <c r="JK228" s="20"/>
      <c r="JL228" s="20"/>
      <c r="JM228" s="20"/>
      <c r="JN228" s="20"/>
      <c r="JO228" s="20"/>
      <c r="JP228" s="20"/>
      <c r="JQ228" s="20"/>
      <c r="JR228" s="20"/>
      <c r="JS228" s="20"/>
      <c r="JT228" s="20"/>
      <c r="JU228" s="20"/>
      <c r="JV228" s="20"/>
      <c r="JW228" s="20"/>
      <c r="JX228" s="20"/>
      <c r="JY228" s="20"/>
      <c r="JZ228" s="20"/>
      <c r="KA228" s="20"/>
      <c r="KB228" s="20"/>
      <c r="KC228" s="20"/>
      <c r="KD228" s="20"/>
      <c r="KE228" s="20"/>
      <c r="KF228" s="20"/>
      <c r="KG228" s="20"/>
      <c r="KH228" s="20"/>
      <c r="KI228" s="20"/>
      <c r="KJ228" s="20"/>
      <c r="KK228" s="20"/>
      <c r="KL228" s="20"/>
      <c r="KM228" s="20"/>
      <c r="KN228" s="20"/>
      <c r="KO228" s="20"/>
      <c r="KP228" s="20"/>
      <c r="KQ228" s="20"/>
      <c r="KR228" s="20"/>
      <c r="KS228" s="20"/>
      <c r="KT228" s="20"/>
      <c r="KU228" s="20"/>
      <c r="KV228" s="20"/>
      <c r="KW228" s="20"/>
      <c r="KX228" s="20"/>
      <c r="KY228" s="20"/>
      <c r="KZ228" s="20"/>
      <c r="LA228" s="20"/>
      <c r="LB228" s="20"/>
      <c r="LC228" s="20"/>
      <c r="LD228" s="20"/>
      <c r="LE228" s="20"/>
      <c r="LF228" s="20"/>
      <c r="LG228" s="20"/>
      <c r="LH228" s="20"/>
      <c r="LI228" s="20"/>
      <c r="LJ228" s="20"/>
      <c r="LK228" s="20"/>
      <c r="LL228" s="20"/>
      <c r="LM228" s="20"/>
      <c r="LN228" s="20"/>
      <c r="LO228" s="20"/>
      <c r="LP228" s="20"/>
      <c r="LQ228" s="20"/>
      <c r="LR228" s="20"/>
      <c r="LS228" s="20"/>
      <c r="LT228" s="20"/>
      <c r="LU228" s="20"/>
      <c r="LV228" s="20"/>
      <c r="LW228" s="20"/>
      <c r="LX228" s="20"/>
      <c r="LY228" s="20"/>
      <c r="LZ228" s="20"/>
      <c r="MA228" s="20"/>
      <c r="MB228" s="20"/>
      <c r="MC228" s="20"/>
      <c r="MD228" s="20"/>
      <c r="ME228" s="20"/>
      <c r="MF228" s="20"/>
      <c r="MG228" s="20"/>
      <c r="MH228" s="20"/>
      <c r="MI228" s="20"/>
      <c r="MJ228" s="20"/>
      <c r="MK228" s="20"/>
      <c r="ML228" s="20"/>
      <c r="MM228" s="20"/>
      <c r="MN228" s="20"/>
      <c r="MO228" s="20"/>
      <c r="MP228" s="20"/>
      <c r="MQ228" s="20"/>
      <c r="MR228" s="20"/>
      <c r="MS228" s="20"/>
      <c r="MT228" s="20"/>
      <c r="MU228" s="20"/>
      <c r="MV228" s="20"/>
      <c r="MW228" s="20"/>
      <c r="MX228" s="20"/>
      <c r="MY228" s="20"/>
      <c r="MZ228" s="20"/>
      <c r="NA228" s="20"/>
      <c r="NB228" s="20"/>
      <c r="NC228" s="20"/>
      <c r="ND228" s="20"/>
      <c r="NE228" s="20"/>
      <c r="NF228" s="20"/>
      <c r="NG228" s="20"/>
      <c r="NH228" s="20"/>
      <c r="NI228" s="20"/>
      <c r="NJ228" s="20"/>
      <c r="NK228" s="20"/>
      <c r="NL228" s="20"/>
      <c r="NM228" s="20"/>
      <c r="NN228" s="20"/>
      <c r="NO228" s="20"/>
      <c r="NP228" s="20"/>
      <c r="NQ228" s="20"/>
      <c r="NR228" s="20"/>
      <c r="NS228" s="20"/>
      <c r="NT228" s="20"/>
      <c r="NU228" s="20"/>
      <c r="NV228" s="20"/>
      <c r="NW228" s="20"/>
      <c r="NX228" s="20"/>
      <c r="NY228" s="20"/>
      <c r="NZ228" s="20"/>
      <c r="OA228" s="20"/>
      <c r="OB228" s="20"/>
      <c r="OC228" s="20"/>
      <c r="OD228" s="20"/>
      <c r="OE228" s="20"/>
      <c r="OF228" s="20"/>
      <c r="OG228" s="20"/>
      <c r="OH228" s="20"/>
      <c r="OI228" s="20"/>
      <c r="OJ228" s="20"/>
      <c r="OK228" s="20"/>
      <c r="OL228" s="20"/>
      <c r="OM228" s="20"/>
      <c r="ON228" s="20"/>
      <c r="OO228" s="20"/>
      <c r="OP228" s="20"/>
      <c r="OQ228" s="20"/>
      <c r="OR228" s="20"/>
      <c r="OS228" s="20"/>
      <c r="OT228" s="20"/>
      <c r="OU228" s="20"/>
      <c r="OV228" s="20"/>
      <c r="OW228" s="20"/>
      <c r="OX228" s="20"/>
      <c r="OY228" s="20"/>
      <c r="OZ228" s="20"/>
      <c r="PA228" s="20"/>
      <c r="PB228" s="20"/>
      <c r="PC228" s="20"/>
      <c r="PD228" s="20"/>
      <c r="PE228" s="20"/>
      <c r="PF228" s="20"/>
      <c r="PG228" s="20"/>
      <c r="PH228" s="20"/>
      <c r="PI228" s="20"/>
      <c r="PJ228" s="20"/>
      <c r="PK228" s="20"/>
      <c r="PL228" s="20"/>
      <c r="PM228" s="20"/>
      <c r="PN228" s="20"/>
      <c r="PO228" s="20"/>
      <c r="PP228" s="20"/>
      <c r="PQ228" s="20"/>
      <c r="PR228" s="20"/>
      <c r="PS228" s="20"/>
      <c r="PT228" s="20"/>
      <c r="PU228" s="20"/>
      <c r="PV228" s="20"/>
      <c r="PW228" s="20"/>
      <c r="PX228" s="20"/>
      <c r="PY228" s="20"/>
      <c r="PZ228" s="20"/>
      <c r="QA228" s="20"/>
      <c r="QB228" s="20"/>
      <c r="QC228" s="20"/>
      <c r="QD228" s="20"/>
      <c r="QE228" s="20"/>
      <c r="QF228" s="20"/>
      <c r="QG228" s="20"/>
      <c r="QH228" s="20"/>
      <c r="QI228" s="20"/>
      <c r="QJ228" s="20"/>
      <c r="QK228" s="20"/>
      <c r="QL228" s="20"/>
      <c r="QM228" s="20"/>
      <c r="QN228" s="20"/>
      <c r="QO228" s="20"/>
      <c r="QP228" s="20"/>
      <c r="QQ228" s="20"/>
      <c r="QR228" s="20"/>
      <c r="QS228" s="20"/>
      <c r="QT228" s="20"/>
      <c r="QU228" s="20"/>
      <c r="QV228" s="20"/>
      <c r="QW228" s="20"/>
      <c r="QX228" s="20"/>
      <c r="QY228" s="20"/>
      <c r="QZ228" s="20"/>
      <c r="RA228" s="20"/>
      <c r="RB228" s="20"/>
      <c r="RC228" s="20"/>
      <c r="RD228" s="20"/>
      <c r="RE228" s="20"/>
      <c r="RF228" s="20"/>
      <c r="RG228" s="20"/>
      <c r="RH228" s="20"/>
      <c r="RI228" s="20"/>
      <c r="RJ228" s="20"/>
      <c r="RK228" s="20"/>
      <c r="RL228" s="20"/>
      <c r="RM228" s="20"/>
      <c r="RN228" s="20"/>
      <c r="RO228" s="20"/>
      <c r="RP228" s="20"/>
      <c r="RQ228" s="20"/>
      <c r="RR228" s="20"/>
      <c r="RS228" s="20"/>
      <c r="RT228" s="20"/>
      <c r="RU228" s="20"/>
      <c r="RV228" s="20"/>
      <c r="RW228" s="20"/>
      <c r="RX228" s="20"/>
      <c r="RY228" s="20"/>
      <c r="RZ228" s="20"/>
      <c r="SA228" s="20"/>
      <c r="SB228" s="20"/>
      <c r="SC228" s="20"/>
      <c r="SD228" s="20"/>
      <c r="SE228" s="20"/>
      <c r="SF228" s="20"/>
      <c r="SG228" s="20"/>
      <c r="SH228" s="20"/>
      <c r="SI228" s="20"/>
      <c r="SJ228" s="20"/>
      <c r="SK228" s="20"/>
      <c r="SL228" s="20"/>
      <c r="SM228" s="20"/>
      <c r="SN228" s="20"/>
      <c r="SO228" s="20"/>
      <c r="SP228" s="20"/>
      <c r="SQ228" s="20"/>
      <c r="SR228" s="20"/>
      <c r="SS228" s="20"/>
      <c r="ST228" s="20"/>
      <c r="SU228" s="20"/>
      <c r="SV228" s="20"/>
      <c r="SW228" s="20"/>
      <c r="SX228" s="20"/>
      <c r="SY228" s="20"/>
      <c r="SZ228" s="20"/>
      <c r="TA228" s="20"/>
      <c r="TB228" s="20"/>
      <c r="TC228" s="20"/>
      <c r="TD228" s="20"/>
      <c r="TE228" s="20"/>
      <c r="TF228" s="20"/>
      <c r="TG228" s="20"/>
      <c r="TH228" s="20"/>
      <c r="TI228" s="20"/>
      <c r="TJ228" s="20"/>
    </row>
    <row r="229" spans="1:530" s="17" customFormat="1" ht="18" customHeight="1" x14ac:dyDescent="0.25">
      <c r="A229" s="36" t="s">
        <v>301</v>
      </c>
      <c r="B229" s="37" t="str">
        <f>'дод 3'!A142</f>
        <v>7330</v>
      </c>
      <c r="C229" s="37" t="str">
        <f>'дод 3'!B142</f>
        <v>0443</v>
      </c>
      <c r="D229" s="18" t="str">
        <f>'дод 3'!C142</f>
        <v>Будівництво інших об'єктів комунальної власності</v>
      </c>
      <c r="E229" s="54">
        <v>0</v>
      </c>
      <c r="F229" s="54"/>
      <c r="G229" s="54"/>
      <c r="H229" s="54"/>
      <c r="I229" s="54"/>
      <c r="J229" s="54"/>
      <c r="K229" s="157"/>
      <c r="L229" s="54">
        <v>48276140.799999997</v>
      </c>
      <c r="M229" s="54">
        <f>56918378-7222237.2-500000-1420000-1400000+1900000</f>
        <v>48276140.799999997</v>
      </c>
      <c r="N229" s="54"/>
      <c r="O229" s="54"/>
      <c r="P229" s="54"/>
      <c r="Q229" s="54">
        <f>56918378-7222237.2-500000-1420000-1400000+1900000</f>
        <v>48276140.799999997</v>
      </c>
      <c r="R229" s="150">
        <v>32056866</v>
      </c>
      <c r="S229" s="150">
        <v>32056866</v>
      </c>
      <c r="T229" s="150"/>
      <c r="U229" s="150"/>
      <c r="V229" s="150"/>
      <c r="W229" s="150">
        <v>32056866</v>
      </c>
      <c r="X229" s="155">
        <f t="shared" si="118"/>
        <v>66.40312475018716</v>
      </c>
      <c r="Y229" s="150">
        <f t="shared" si="119"/>
        <v>32056866</v>
      </c>
      <c r="Z229" s="173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  <c r="PZ229" s="20"/>
      <c r="QA229" s="20"/>
      <c r="QB229" s="20"/>
      <c r="QC229" s="20"/>
      <c r="QD229" s="20"/>
      <c r="QE229" s="20"/>
      <c r="QF229" s="20"/>
      <c r="QG229" s="20"/>
      <c r="QH229" s="20"/>
      <c r="QI229" s="20"/>
      <c r="QJ229" s="20"/>
      <c r="QK229" s="20"/>
      <c r="QL229" s="20"/>
      <c r="QM229" s="20"/>
      <c r="QN229" s="20"/>
      <c r="QO229" s="20"/>
      <c r="QP229" s="20"/>
      <c r="QQ229" s="20"/>
      <c r="QR229" s="20"/>
      <c r="QS229" s="20"/>
      <c r="QT229" s="20"/>
      <c r="QU229" s="20"/>
      <c r="QV229" s="20"/>
      <c r="QW229" s="20"/>
      <c r="QX229" s="20"/>
      <c r="QY229" s="20"/>
      <c r="QZ229" s="20"/>
      <c r="RA229" s="20"/>
      <c r="RB229" s="20"/>
      <c r="RC229" s="20"/>
      <c r="RD229" s="20"/>
      <c r="RE229" s="20"/>
      <c r="RF229" s="20"/>
      <c r="RG229" s="20"/>
      <c r="RH229" s="20"/>
      <c r="RI229" s="20"/>
      <c r="RJ229" s="20"/>
      <c r="RK229" s="20"/>
      <c r="RL229" s="20"/>
      <c r="RM229" s="20"/>
      <c r="RN229" s="20"/>
      <c r="RO229" s="20"/>
      <c r="RP229" s="20"/>
      <c r="RQ229" s="20"/>
      <c r="RR229" s="20"/>
      <c r="RS229" s="20"/>
      <c r="RT229" s="20"/>
      <c r="RU229" s="20"/>
      <c r="RV229" s="20"/>
      <c r="RW229" s="20"/>
      <c r="RX229" s="20"/>
      <c r="RY229" s="20"/>
      <c r="RZ229" s="20"/>
      <c r="SA229" s="20"/>
      <c r="SB229" s="20"/>
      <c r="SC229" s="20"/>
      <c r="SD229" s="20"/>
      <c r="SE229" s="20"/>
      <c r="SF229" s="20"/>
      <c r="SG229" s="20"/>
      <c r="SH229" s="20"/>
      <c r="SI229" s="20"/>
      <c r="SJ229" s="20"/>
      <c r="SK229" s="20"/>
      <c r="SL229" s="20"/>
      <c r="SM229" s="20"/>
      <c r="SN229" s="20"/>
      <c r="SO229" s="20"/>
      <c r="SP229" s="20"/>
      <c r="SQ229" s="20"/>
      <c r="SR229" s="20"/>
      <c r="SS229" s="20"/>
      <c r="ST229" s="20"/>
      <c r="SU229" s="20"/>
      <c r="SV229" s="20"/>
      <c r="SW229" s="20"/>
      <c r="SX229" s="20"/>
      <c r="SY229" s="20"/>
      <c r="SZ229" s="20"/>
      <c r="TA229" s="20"/>
      <c r="TB229" s="20"/>
      <c r="TC229" s="20"/>
      <c r="TD229" s="20"/>
      <c r="TE229" s="20"/>
      <c r="TF229" s="20"/>
      <c r="TG229" s="20"/>
      <c r="TH229" s="20"/>
      <c r="TI229" s="20"/>
      <c r="TJ229" s="20"/>
    </row>
    <row r="230" spans="1:530" s="17" customFormat="1" ht="30" x14ac:dyDescent="0.25">
      <c r="A230" s="36" t="s">
        <v>501</v>
      </c>
      <c r="B230" s="37">
        <v>7340</v>
      </c>
      <c r="C230" s="36" t="s">
        <v>119</v>
      </c>
      <c r="D230" s="18" t="s">
        <v>1</v>
      </c>
      <c r="E230" s="54">
        <v>0</v>
      </c>
      <c r="F230" s="54"/>
      <c r="G230" s="54"/>
      <c r="H230" s="54"/>
      <c r="I230" s="54"/>
      <c r="J230" s="54"/>
      <c r="K230" s="157"/>
      <c r="L230" s="54">
        <v>673070</v>
      </c>
      <c r="M230" s="54">
        <v>673070</v>
      </c>
      <c r="N230" s="54"/>
      <c r="O230" s="54"/>
      <c r="P230" s="54"/>
      <c r="Q230" s="54">
        <v>673070</v>
      </c>
      <c r="R230" s="150"/>
      <c r="S230" s="150"/>
      <c r="T230" s="150"/>
      <c r="U230" s="150"/>
      <c r="V230" s="150"/>
      <c r="W230" s="150"/>
      <c r="X230" s="155">
        <f t="shared" si="118"/>
        <v>0</v>
      </c>
      <c r="Y230" s="150">
        <f t="shared" si="119"/>
        <v>0</v>
      </c>
      <c r="Z230" s="173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  <c r="IW230" s="20"/>
      <c r="IX230" s="20"/>
      <c r="IY230" s="20"/>
      <c r="IZ230" s="20"/>
      <c r="JA230" s="20"/>
      <c r="JB230" s="20"/>
      <c r="JC230" s="20"/>
      <c r="JD230" s="20"/>
      <c r="JE230" s="20"/>
      <c r="JF230" s="20"/>
      <c r="JG230" s="20"/>
      <c r="JH230" s="20"/>
      <c r="JI230" s="20"/>
      <c r="JJ230" s="20"/>
      <c r="JK230" s="20"/>
      <c r="JL230" s="20"/>
      <c r="JM230" s="20"/>
      <c r="JN230" s="20"/>
      <c r="JO230" s="20"/>
      <c r="JP230" s="20"/>
      <c r="JQ230" s="20"/>
      <c r="JR230" s="20"/>
      <c r="JS230" s="20"/>
      <c r="JT230" s="20"/>
      <c r="JU230" s="20"/>
      <c r="JV230" s="20"/>
      <c r="JW230" s="20"/>
      <c r="JX230" s="20"/>
      <c r="JY230" s="20"/>
      <c r="JZ230" s="20"/>
      <c r="KA230" s="20"/>
      <c r="KB230" s="20"/>
      <c r="KC230" s="20"/>
      <c r="KD230" s="20"/>
      <c r="KE230" s="20"/>
      <c r="KF230" s="20"/>
      <c r="KG230" s="20"/>
      <c r="KH230" s="20"/>
      <c r="KI230" s="20"/>
      <c r="KJ230" s="20"/>
      <c r="KK230" s="20"/>
      <c r="KL230" s="20"/>
      <c r="KM230" s="20"/>
      <c r="KN230" s="20"/>
      <c r="KO230" s="20"/>
      <c r="KP230" s="20"/>
      <c r="KQ230" s="20"/>
      <c r="KR230" s="20"/>
      <c r="KS230" s="20"/>
      <c r="KT230" s="20"/>
      <c r="KU230" s="20"/>
      <c r="KV230" s="20"/>
      <c r="KW230" s="20"/>
      <c r="KX230" s="20"/>
      <c r="KY230" s="20"/>
      <c r="KZ230" s="20"/>
      <c r="LA230" s="20"/>
      <c r="LB230" s="20"/>
      <c r="LC230" s="20"/>
      <c r="LD230" s="20"/>
      <c r="LE230" s="20"/>
      <c r="LF230" s="20"/>
      <c r="LG230" s="20"/>
      <c r="LH230" s="20"/>
      <c r="LI230" s="20"/>
      <c r="LJ230" s="20"/>
      <c r="LK230" s="20"/>
      <c r="LL230" s="20"/>
      <c r="LM230" s="20"/>
      <c r="LN230" s="20"/>
      <c r="LO230" s="20"/>
      <c r="LP230" s="20"/>
      <c r="LQ230" s="20"/>
      <c r="LR230" s="20"/>
      <c r="LS230" s="20"/>
      <c r="LT230" s="20"/>
      <c r="LU230" s="20"/>
      <c r="LV230" s="20"/>
      <c r="LW230" s="20"/>
      <c r="LX230" s="20"/>
      <c r="LY230" s="20"/>
      <c r="LZ230" s="20"/>
      <c r="MA230" s="20"/>
      <c r="MB230" s="20"/>
      <c r="MC230" s="20"/>
      <c r="MD230" s="20"/>
      <c r="ME230" s="20"/>
      <c r="MF230" s="20"/>
      <c r="MG230" s="20"/>
      <c r="MH230" s="20"/>
      <c r="MI230" s="20"/>
      <c r="MJ230" s="20"/>
      <c r="MK230" s="20"/>
      <c r="ML230" s="20"/>
      <c r="MM230" s="20"/>
      <c r="MN230" s="20"/>
      <c r="MO230" s="20"/>
      <c r="MP230" s="20"/>
      <c r="MQ230" s="20"/>
      <c r="MR230" s="20"/>
      <c r="MS230" s="20"/>
      <c r="MT230" s="20"/>
      <c r="MU230" s="20"/>
      <c r="MV230" s="20"/>
      <c r="MW230" s="20"/>
      <c r="MX230" s="20"/>
      <c r="MY230" s="20"/>
      <c r="MZ230" s="20"/>
      <c r="NA230" s="20"/>
      <c r="NB230" s="20"/>
      <c r="NC230" s="20"/>
      <c r="ND230" s="20"/>
      <c r="NE230" s="20"/>
      <c r="NF230" s="20"/>
      <c r="NG230" s="20"/>
      <c r="NH230" s="20"/>
      <c r="NI230" s="20"/>
      <c r="NJ230" s="20"/>
      <c r="NK230" s="20"/>
      <c r="NL230" s="20"/>
      <c r="NM230" s="20"/>
      <c r="NN230" s="20"/>
      <c r="NO230" s="20"/>
      <c r="NP230" s="20"/>
      <c r="NQ230" s="20"/>
      <c r="NR230" s="20"/>
      <c r="NS230" s="20"/>
      <c r="NT230" s="20"/>
      <c r="NU230" s="20"/>
      <c r="NV230" s="20"/>
      <c r="NW230" s="20"/>
      <c r="NX230" s="20"/>
      <c r="NY230" s="20"/>
      <c r="NZ230" s="20"/>
      <c r="OA230" s="20"/>
      <c r="OB230" s="20"/>
      <c r="OC230" s="20"/>
      <c r="OD230" s="20"/>
      <c r="OE230" s="20"/>
      <c r="OF230" s="20"/>
      <c r="OG230" s="20"/>
      <c r="OH230" s="20"/>
      <c r="OI230" s="20"/>
      <c r="OJ230" s="20"/>
      <c r="OK230" s="20"/>
      <c r="OL230" s="20"/>
      <c r="OM230" s="20"/>
      <c r="ON230" s="20"/>
      <c r="OO230" s="20"/>
      <c r="OP230" s="20"/>
      <c r="OQ230" s="20"/>
      <c r="OR230" s="20"/>
      <c r="OS230" s="20"/>
      <c r="OT230" s="20"/>
      <c r="OU230" s="20"/>
      <c r="OV230" s="20"/>
      <c r="OW230" s="20"/>
      <c r="OX230" s="20"/>
      <c r="OY230" s="20"/>
      <c r="OZ230" s="20"/>
      <c r="PA230" s="20"/>
      <c r="PB230" s="20"/>
      <c r="PC230" s="20"/>
      <c r="PD230" s="20"/>
      <c r="PE230" s="20"/>
      <c r="PF230" s="20"/>
      <c r="PG230" s="20"/>
      <c r="PH230" s="20"/>
      <c r="PI230" s="20"/>
      <c r="PJ230" s="20"/>
      <c r="PK230" s="20"/>
      <c r="PL230" s="20"/>
      <c r="PM230" s="20"/>
      <c r="PN230" s="20"/>
      <c r="PO230" s="20"/>
      <c r="PP230" s="20"/>
      <c r="PQ230" s="20"/>
      <c r="PR230" s="20"/>
      <c r="PS230" s="20"/>
      <c r="PT230" s="20"/>
      <c r="PU230" s="20"/>
      <c r="PV230" s="20"/>
      <c r="PW230" s="20"/>
      <c r="PX230" s="20"/>
      <c r="PY230" s="20"/>
      <c r="PZ230" s="20"/>
      <c r="QA230" s="20"/>
      <c r="QB230" s="20"/>
      <c r="QC230" s="20"/>
      <c r="QD230" s="20"/>
      <c r="QE230" s="20"/>
      <c r="QF230" s="20"/>
      <c r="QG230" s="20"/>
      <c r="QH230" s="20"/>
      <c r="QI230" s="20"/>
      <c r="QJ230" s="20"/>
      <c r="QK230" s="20"/>
      <c r="QL230" s="20"/>
      <c r="QM230" s="20"/>
      <c r="QN230" s="20"/>
      <c r="QO230" s="20"/>
      <c r="QP230" s="20"/>
      <c r="QQ230" s="20"/>
      <c r="QR230" s="20"/>
      <c r="QS230" s="20"/>
      <c r="QT230" s="20"/>
      <c r="QU230" s="20"/>
      <c r="QV230" s="20"/>
      <c r="QW230" s="20"/>
      <c r="QX230" s="20"/>
      <c r="QY230" s="20"/>
      <c r="QZ230" s="20"/>
      <c r="RA230" s="20"/>
      <c r="RB230" s="20"/>
      <c r="RC230" s="20"/>
      <c r="RD230" s="20"/>
      <c r="RE230" s="20"/>
      <c r="RF230" s="20"/>
      <c r="RG230" s="20"/>
      <c r="RH230" s="20"/>
      <c r="RI230" s="20"/>
      <c r="RJ230" s="20"/>
      <c r="RK230" s="20"/>
      <c r="RL230" s="20"/>
      <c r="RM230" s="20"/>
      <c r="RN230" s="20"/>
      <c r="RO230" s="20"/>
      <c r="RP230" s="20"/>
      <c r="RQ230" s="20"/>
      <c r="RR230" s="20"/>
      <c r="RS230" s="20"/>
      <c r="RT230" s="20"/>
      <c r="RU230" s="20"/>
      <c r="RV230" s="20"/>
      <c r="RW230" s="20"/>
      <c r="RX230" s="20"/>
      <c r="RY230" s="20"/>
      <c r="RZ230" s="20"/>
      <c r="SA230" s="20"/>
      <c r="SB230" s="20"/>
      <c r="SC230" s="20"/>
      <c r="SD230" s="20"/>
      <c r="SE230" s="20"/>
      <c r="SF230" s="20"/>
      <c r="SG230" s="20"/>
      <c r="SH230" s="20"/>
      <c r="SI230" s="20"/>
      <c r="SJ230" s="20"/>
      <c r="SK230" s="20"/>
      <c r="SL230" s="20"/>
      <c r="SM230" s="20"/>
      <c r="SN230" s="20"/>
      <c r="SO230" s="20"/>
      <c r="SP230" s="20"/>
      <c r="SQ230" s="20"/>
      <c r="SR230" s="20"/>
      <c r="SS230" s="20"/>
      <c r="ST230" s="20"/>
      <c r="SU230" s="20"/>
      <c r="SV230" s="20"/>
      <c r="SW230" s="20"/>
      <c r="SX230" s="20"/>
      <c r="SY230" s="20"/>
      <c r="SZ230" s="20"/>
      <c r="TA230" s="20"/>
      <c r="TB230" s="20"/>
      <c r="TC230" s="20"/>
      <c r="TD230" s="20"/>
      <c r="TE230" s="20"/>
      <c r="TF230" s="20"/>
      <c r="TG230" s="20"/>
      <c r="TH230" s="20"/>
      <c r="TI230" s="20"/>
      <c r="TJ230" s="20"/>
    </row>
    <row r="231" spans="1:530" s="17" customFormat="1" ht="44.25" customHeight="1" x14ac:dyDescent="0.25">
      <c r="A231" s="36" t="s">
        <v>412</v>
      </c>
      <c r="B231" s="37">
        <f>'дод 3'!A144</f>
        <v>7361</v>
      </c>
      <c r="C231" s="37" t="str">
        <f>'дод 3'!B144</f>
        <v>0490</v>
      </c>
      <c r="D231" s="18" t="str">
        <f>'дод 3'!C144</f>
        <v>Співфінансування інвестиційних проектів, що реалізуються за рахунок коштів державного фонду регіонального розвитку</v>
      </c>
      <c r="E231" s="54">
        <v>0</v>
      </c>
      <c r="F231" s="54"/>
      <c r="G231" s="54"/>
      <c r="H231" s="54"/>
      <c r="I231" s="54"/>
      <c r="J231" s="54"/>
      <c r="K231" s="157"/>
      <c r="L231" s="54">
        <v>5000000</v>
      </c>
      <c r="M231" s="54">
        <v>5000000</v>
      </c>
      <c r="N231" s="54"/>
      <c r="O231" s="54"/>
      <c r="P231" s="54"/>
      <c r="Q231" s="54">
        <v>5000000</v>
      </c>
      <c r="R231" s="150">
        <v>4981131</v>
      </c>
      <c r="S231" s="150">
        <v>4981131</v>
      </c>
      <c r="T231" s="150"/>
      <c r="U231" s="150"/>
      <c r="V231" s="150"/>
      <c r="W231" s="150">
        <v>4981131</v>
      </c>
      <c r="X231" s="155">
        <f t="shared" si="118"/>
        <v>99.622619999999998</v>
      </c>
      <c r="Y231" s="150">
        <f t="shared" si="119"/>
        <v>4981131</v>
      </c>
      <c r="Z231" s="173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  <c r="IW231" s="20"/>
      <c r="IX231" s="20"/>
      <c r="IY231" s="20"/>
      <c r="IZ231" s="20"/>
      <c r="JA231" s="20"/>
      <c r="JB231" s="20"/>
      <c r="JC231" s="20"/>
      <c r="JD231" s="20"/>
      <c r="JE231" s="20"/>
      <c r="JF231" s="20"/>
      <c r="JG231" s="20"/>
      <c r="JH231" s="20"/>
      <c r="JI231" s="20"/>
      <c r="JJ231" s="20"/>
      <c r="JK231" s="20"/>
      <c r="JL231" s="20"/>
      <c r="JM231" s="20"/>
      <c r="JN231" s="20"/>
      <c r="JO231" s="20"/>
      <c r="JP231" s="20"/>
      <c r="JQ231" s="20"/>
      <c r="JR231" s="20"/>
      <c r="JS231" s="20"/>
      <c r="JT231" s="20"/>
      <c r="JU231" s="20"/>
      <c r="JV231" s="20"/>
      <c r="JW231" s="20"/>
      <c r="JX231" s="20"/>
      <c r="JY231" s="20"/>
      <c r="JZ231" s="20"/>
      <c r="KA231" s="20"/>
      <c r="KB231" s="20"/>
      <c r="KC231" s="20"/>
      <c r="KD231" s="20"/>
      <c r="KE231" s="20"/>
      <c r="KF231" s="20"/>
      <c r="KG231" s="20"/>
      <c r="KH231" s="20"/>
      <c r="KI231" s="20"/>
      <c r="KJ231" s="20"/>
      <c r="KK231" s="20"/>
      <c r="KL231" s="20"/>
      <c r="KM231" s="20"/>
      <c r="KN231" s="20"/>
      <c r="KO231" s="20"/>
      <c r="KP231" s="20"/>
      <c r="KQ231" s="20"/>
      <c r="KR231" s="20"/>
      <c r="KS231" s="20"/>
      <c r="KT231" s="20"/>
      <c r="KU231" s="20"/>
      <c r="KV231" s="20"/>
      <c r="KW231" s="20"/>
      <c r="KX231" s="20"/>
      <c r="KY231" s="20"/>
      <c r="KZ231" s="20"/>
      <c r="LA231" s="20"/>
      <c r="LB231" s="20"/>
      <c r="LC231" s="20"/>
      <c r="LD231" s="20"/>
      <c r="LE231" s="20"/>
      <c r="LF231" s="20"/>
      <c r="LG231" s="20"/>
      <c r="LH231" s="20"/>
      <c r="LI231" s="20"/>
      <c r="LJ231" s="20"/>
      <c r="LK231" s="20"/>
      <c r="LL231" s="20"/>
      <c r="LM231" s="20"/>
      <c r="LN231" s="20"/>
      <c r="LO231" s="20"/>
      <c r="LP231" s="20"/>
      <c r="LQ231" s="20"/>
      <c r="LR231" s="20"/>
      <c r="LS231" s="20"/>
      <c r="LT231" s="20"/>
      <c r="LU231" s="20"/>
      <c r="LV231" s="20"/>
      <c r="LW231" s="20"/>
      <c r="LX231" s="20"/>
      <c r="LY231" s="20"/>
      <c r="LZ231" s="20"/>
      <c r="MA231" s="20"/>
      <c r="MB231" s="20"/>
      <c r="MC231" s="20"/>
      <c r="MD231" s="20"/>
      <c r="ME231" s="20"/>
      <c r="MF231" s="20"/>
      <c r="MG231" s="20"/>
      <c r="MH231" s="20"/>
      <c r="MI231" s="20"/>
      <c r="MJ231" s="20"/>
      <c r="MK231" s="20"/>
      <c r="ML231" s="20"/>
      <c r="MM231" s="20"/>
      <c r="MN231" s="20"/>
      <c r="MO231" s="20"/>
      <c r="MP231" s="20"/>
      <c r="MQ231" s="20"/>
      <c r="MR231" s="20"/>
      <c r="MS231" s="20"/>
      <c r="MT231" s="20"/>
      <c r="MU231" s="20"/>
      <c r="MV231" s="20"/>
      <c r="MW231" s="20"/>
      <c r="MX231" s="20"/>
      <c r="MY231" s="20"/>
      <c r="MZ231" s="20"/>
      <c r="NA231" s="20"/>
      <c r="NB231" s="20"/>
      <c r="NC231" s="20"/>
      <c r="ND231" s="20"/>
      <c r="NE231" s="20"/>
      <c r="NF231" s="20"/>
      <c r="NG231" s="20"/>
      <c r="NH231" s="20"/>
      <c r="NI231" s="20"/>
      <c r="NJ231" s="20"/>
      <c r="NK231" s="20"/>
      <c r="NL231" s="20"/>
      <c r="NM231" s="20"/>
      <c r="NN231" s="20"/>
      <c r="NO231" s="20"/>
      <c r="NP231" s="20"/>
      <c r="NQ231" s="20"/>
      <c r="NR231" s="20"/>
      <c r="NS231" s="20"/>
      <c r="NT231" s="20"/>
      <c r="NU231" s="20"/>
      <c r="NV231" s="20"/>
      <c r="NW231" s="20"/>
      <c r="NX231" s="20"/>
      <c r="NY231" s="20"/>
      <c r="NZ231" s="20"/>
      <c r="OA231" s="20"/>
      <c r="OB231" s="20"/>
      <c r="OC231" s="20"/>
      <c r="OD231" s="20"/>
      <c r="OE231" s="20"/>
      <c r="OF231" s="20"/>
      <c r="OG231" s="20"/>
      <c r="OH231" s="20"/>
      <c r="OI231" s="20"/>
      <c r="OJ231" s="20"/>
      <c r="OK231" s="20"/>
      <c r="OL231" s="20"/>
      <c r="OM231" s="20"/>
      <c r="ON231" s="20"/>
      <c r="OO231" s="20"/>
      <c r="OP231" s="20"/>
      <c r="OQ231" s="20"/>
      <c r="OR231" s="20"/>
      <c r="OS231" s="20"/>
      <c r="OT231" s="20"/>
      <c r="OU231" s="20"/>
      <c r="OV231" s="20"/>
      <c r="OW231" s="20"/>
      <c r="OX231" s="20"/>
      <c r="OY231" s="20"/>
      <c r="OZ231" s="20"/>
      <c r="PA231" s="20"/>
      <c r="PB231" s="20"/>
      <c r="PC231" s="20"/>
      <c r="PD231" s="20"/>
      <c r="PE231" s="20"/>
      <c r="PF231" s="20"/>
      <c r="PG231" s="20"/>
      <c r="PH231" s="20"/>
      <c r="PI231" s="20"/>
      <c r="PJ231" s="20"/>
      <c r="PK231" s="20"/>
      <c r="PL231" s="20"/>
      <c r="PM231" s="20"/>
      <c r="PN231" s="20"/>
      <c r="PO231" s="20"/>
      <c r="PP231" s="20"/>
      <c r="PQ231" s="20"/>
      <c r="PR231" s="20"/>
      <c r="PS231" s="20"/>
      <c r="PT231" s="20"/>
      <c r="PU231" s="20"/>
      <c r="PV231" s="20"/>
      <c r="PW231" s="20"/>
      <c r="PX231" s="20"/>
      <c r="PY231" s="20"/>
      <c r="PZ231" s="20"/>
      <c r="QA231" s="20"/>
      <c r="QB231" s="20"/>
      <c r="QC231" s="20"/>
      <c r="QD231" s="20"/>
      <c r="QE231" s="20"/>
      <c r="QF231" s="20"/>
      <c r="QG231" s="20"/>
      <c r="QH231" s="20"/>
      <c r="QI231" s="20"/>
      <c r="QJ231" s="20"/>
      <c r="QK231" s="20"/>
      <c r="QL231" s="20"/>
      <c r="QM231" s="20"/>
      <c r="QN231" s="20"/>
      <c r="QO231" s="20"/>
      <c r="QP231" s="20"/>
      <c r="QQ231" s="20"/>
      <c r="QR231" s="20"/>
      <c r="QS231" s="20"/>
      <c r="QT231" s="20"/>
      <c r="QU231" s="20"/>
      <c r="QV231" s="20"/>
      <c r="QW231" s="20"/>
      <c r="QX231" s="20"/>
      <c r="QY231" s="20"/>
      <c r="QZ231" s="20"/>
      <c r="RA231" s="20"/>
      <c r="RB231" s="20"/>
      <c r="RC231" s="20"/>
      <c r="RD231" s="20"/>
      <c r="RE231" s="20"/>
      <c r="RF231" s="20"/>
      <c r="RG231" s="20"/>
      <c r="RH231" s="20"/>
      <c r="RI231" s="20"/>
      <c r="RJ231" s="20"/>
      <c r="RK231" s="20"/>
      <c r="RL231" s="20"/>
      <c r="RM231" s="20"/>
      <c r="RN231" s="20"/>
      <c r="RO231" s="20"/>
      <c r="RP231" s="20"/>
      <c r="RQ231" s="20"/>
      <c r="RR231" s="20"/>
      <c r="RS231" s="20"/>
      <c r="RT231" s="20"/>
      <c r="RU231" s="20"/>
      <c r="RV231" s="20"/>
      <c r="RW231" s="20"/>
      <c r="RX231" s="20"/>
      <c r="RY231" s="20"/>
      <c r="RZ231" s="20"/>
      <c r="SA231" s="20"/>
      <c r="SB231" s="20"/>
      <c r="SC231" s="20"/>
      <c r="SD231" s="20"/>
      <c r="SE231" s="20"/>
      <c r="SF231" s="20"/>
      <c r="SG231" s="20"/>
      <c r="SH231" s="20"/>
      <c r="SI231" s="20"/>
      <c r="SJ231" s="20"/>
      <c r="SK231" s="20"/>
      <c r="SL231" s="20"/>
      <c r="SM231" s="20"/>
      <c r="SN231" s="20"/>
      <c r="SO231" s="20"/>
      <c r="SP231" s="20"/>
      <c r="SQ231" s="20"/>
      <c r="SR231" s="20"/>
      <c r="SS231" s="20"/>
      <c r="ST231" s="20"/>
      <c r="SU231" s="20"/>
      <c r="SV231" s="20"/>
      <c r="SW231" s="20"/>
      <c r="SX231" s="20"/>
      <c r="SY231" s="20"/>
      <c r="SZ231" s="20"/>
      <c r="TA231" s="20"/>
      <c r="TB231" s="20"/>
      <c r="TC231" s="20"/>
      <c r="TD231" s="20"/>
      <c r="TE231" s="20"/>
      <c r="TF231" s="20"/>
      <c r="TG231" s="20"/>
      <c r="TH231" s="20"/>
      <c r="TI231" s="20"/>
      <c r="TJ231" s="20"/>
    </row>
    <row r="232" spans="1:530" s="17" customFormat="1" ht="45" x14ac:dyDescent="0.25">
      <c r="A232" s="36" t="s">
        <v>404</v>
      </c>
      <c r="B232" s="37">
        <v>7363</v>
      </c>
      <c r="C232" s="36" t="s">
        <v>89</v>
      </c>
      <c r="D232" s="18" t="s">
        <v>444</v>
      </c>
      <c r="E232" s="54">
        <v>0</v>
      </c>
      <c r="F232" s="54"/>
      <c r="G232" s="54"/>
      <c r="H232" s="54"/>
      <c r="I232" s="54"/>
      <c r="J232" s="54"/>
      <c r="K232" s="157"/>
      <c r="L232" s="54">
        <v>95000</v>
      </c>
      <c r="M232" s="54">
        <v>95000</v>
      </c>
      <c r="N232" s="54"/>
      <c r="O232" s="54"/>
      <c r="P232" s="54"/>
      <c r="Q232" s="54">
        <v>95000</v>
      </c>
      <c r="R232" s="150"/>
      <c r="S232" s="150"/>
      <c r="T232" s="150"/>
      <c r="U232" s="150"/>
      <c r="V232" s="150"/>
      <c r="W232" s="150"/>
      <c r="X232" s="155">
        <f t="shared" si="118"/>
        <v>0</v>
      </c>
      <c r="Y232" s="150">
        <f t="shared" si="119"/>
        <v>0</v>
      </c>
      <c r="Z232" s="173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  <c r="IW232" s="20"/>
      <c r="IX232" s="20"/>
      <c r="IY232" s="20"/>
      <c r="IZ232" s="20"/>
      <c r="JA232" s="20"/>
      <c r="JB232" s="20"/>
      <c r="JC232" s="20"/>
      <c r="JD232" s="20"/>
      <c r="JE232" s="20"/>
      <c r="JF232" s="20"/>
      <c r="JG232" s="20"/>
      <c r="JH232" s="20"/>
      <c r="JI232" s="20"/>
      <c r="JJ232" s="20"/>
      <c r="JK232" s="20"/>
      <c r="JL232" s="20"/>
      <c r="JM232" s="20"/>
      <c r="JN232" s="20"/>
      <c r="JO232" s="20"/>
      <c r="JP232" s="20"/>
      <c r="JQ232" s="20"/>
      <c r="JR232" s="20"/>
      <c r="JS232" s="20"/>
      <c r="JT232" s="20"/>
      <c r="JU232" s="20"/>
      <c r="JV232" s="20"/>
      <c r="JW232" s="20"/>
      <c r="JX232" s="20"/>
      <c r="JY232" s="20"/>
      <c r="JZ232" s="20"/>
      <c r="KA232" s="20"/>
      <c r="KB232" s="20"/>
      <c r="KC232" s="20"/>
      <c r="KD232" s="20"/>
      <c r="KE232" s="20"/>
      <c r="KF232" s="20"/>
      <c r="KG232" s="20"/>
      <c r="KH232" s="20"/>
      <c r="KI232" s="20"/>
      <c r="KJ232" s="20"/>
      <c r="KK232" s="20"/>
      <c r="KL232" s="20"/>
      <c r="KM232" s="20"/>
      <c r="KN232" s="20"/>
      <c r="KO232" s="20"/>
      <c r="KP232" s="20"/>
      <c r="KQ232" s="20"/>
      <c r="KR232" s="20"/>
      <c r="KS232" s="20"/>
      <c r="KT232" s="20"/>
      <c r="KU232" s="20"/>
      <c r="KV232" s="20"/>
      <c r="KW232" s="20"/>
      <c r="KX232" s="20"/>
      <c r="KY232" s="20"/>
      <c r="KZ232" s="20"/>
      <c r="LA232" s="20"/>
      <c r="LB232" s="20"/>
      <c r="LC232" s="20"/>
      <c r="LD232" s="20"/>
      <c r="LE232" s="20"/>
      <c r="LF232" s="20"/>
      <c r="LG232" s="20"/>
      <c r="LH232" s="20"/>
      <c r="LI232" s="20"/>
      <c r="LJ232" s="20"/>
      <c r="LK232" s="20"/>
      <c r="LL232" s="20"/>
      <c r="LM232" s="20"/>
      <c r="LN232" s="20"/>
      <c r="LO232" s="20"/>
      <c r="LP232" s="20"/>
      <c r="LQ232" s="20"/>
      <c r="LR232" s="20"/>
      <c r="LS232" s="20"/>
      <c r="LT232" s="20"/>
      <c r="LU232" s="20"/>
      <c r="LV232" s="20"/>
      <c r="LW232" s="20"/>
      <c r="LX232" s="20"/>
      <c r="LY232" s="20"/>
      <c r="LZ232" s="20"/>
      <c r="MA232" s="20"/>
      <c r="MB232" s="20"/>
      <c r="MC232" s="20"/>
      <c r="MD232" s="20"/>
      <c r="ME232" s="20"/>
      <c r="MF232" s="20"/>
      <c r="MG232" s="20"/>
      <c r="MH232" s="20"/>
      <c r="MI232" s="20"/>
      <c r="MJ232" s="20"/>
      <c r="MK232" s="20"/>
      <c r="ML232" s="20"/>
      <c r="MM232" s="20"/>
      <c r="MN232" s="20"/>
      <c r="MO232" s="20"/>
      <c r="MP232" s="20"/>
      <c r="MQ232" s="20"/>
      <c r="MR232" s="20"/>
      <c r="MS232" s="20"/>
      <c r="MT232" s="20"/>
      <c r="MU232" s="20"/>
      <c r="MV232" s="20"/>
      <c r="MW232" s="20"/>
      <c r="MX232" s="20"/>
      <c r="MY232" s="20"/>
      <c r="MZ232" s="20"/>
      <c r="NA232" s="20"/>
      <c r="NB232" s="20"/>
      <c r="NC232" s="20"/>
      <c r="ND232" s="20"/>
      <c r="NE232" s="20"/>
      <c r="NF232" s="20"/>
      <c r="NG232" s="20"/>
      <c r="NH232" s="20"/>
      <c r="NI232" s="20"/>
      <c r="NJ232" s="20"/>
      <c r="NK232" s="20"/>
      <c r="NL232" s="20"/>
      <c r="NM232" s="20"/>
      <c r="NN232" s="20"/>
      <c r="NO232" s="20"/>
      <c r="NP232" s="20"/>
      <c r="NQ232" s="20"/>
      <c r="NR232" s="20"/>
      <c r="NS232" s="20"/>
      <c r="NT232" s="20"/>
      <c r="NU232" s="20"/>
      <c r="NV232" s="20"/>
      <c r="NW232" s="20"/>
      <c r="NX232" s="20"/>
      <c r="NY232" s="20"/>
      <c r="NZ232" s="20"/>
      <c r="OA232" s="20"/>
      <c r="OB232" s="20"/>
      <c r="OC232" s="20"/>
      <c r="OD232" s="20"/>
      <c r="OE232" s="20"/>
      <c r="OF232" s="20"/>
      <c r="OG232" s="20"/>
      <c r="OH232" s="20"/>
      <c r="OI232" s="20"/>
      <c r="OJ232" s="20"/>
      <c r="OK232" s="20"/>
      <c r="OL232" s="20"/>
      <c r="OM232" s="20"/>
      <c r="ON232" s="20"/>
      <c r="OO232" s="20"/>
      <c r="OP232" s="20"/>
      <c r="OQ232" s="20"/>
      <c r="OR232" s="20"/>
      <c r="OS232" s="20"/>
      <c r="OT232" s="20"/>
      <c r="OU232" s="20"/>
      <c r="OV232" s="20"/>
      <c r="OW232" s="20"/>
      <c r="OX232" s="20"/>
      <c r="OY232" s="20"/>
      <c r="OZ232" s="20"/>
      <c r="PA232" s="20"/>
      <c r="PB232" s="20"/>
      <c r="PC232" s="20"/>
      <c r="PD232" s="20"/>
      <c r="PE232" s="20"/>
      <c r="PF232" s="20"/>
      <c r="PG232" s="20"/>
      <c r="PH232" s="20"/>
      <c r="PI232" s="20"/>
      <c r="PJ232" s="20"/>
      <c r="PK232" s="20"/>
      <c r="PL232" s="20"/>
      <c r="PM232" s="20"/>
      <c r="PN232" s="20"/>
      <c r="PO232" s="20"/>
      <c r="PP232" s="20"/>
      <c r="PQ232" s="20"/>
      <c r="PR232" s="20"/>
      <c r="PS232" s="20"/>
      <c r="PT232" s="20"/>
      <c r="PU232" s="20"/>
      <c r="PV232" s="20"/>
      <c r="PW232" s="20"/>
      <c r="PX232" s="20"/>
      <c r="PY232" s="20"/>
      <c r="PZ232" s="20"/>
      <c r="QA232" s="20"/>
      <c r="QB232" s="20"/>
      <c r="QC232" s="20"/>
      <c r="QD232" s="20"/>
      <c r="QE232" s="20"/>
      <c r="QF232" s="20"/>
      <c r="QG232" s="20"/>
      <c r="QH232" s="20"/>
      <c r="QI232" s="20"/>
      <c r="QJ232" s="20"/>
      <c r="QK232" s="20"/>
      <c r="QL232" s="20"/>
      <c r="QM232" s="20"/>
      <c r="QN232" s="20"/>
      <c r="QO232" s="20"/>
      <c r="QP232" s="20"/>
      <c r="QQ232" s="20"/>
      <c r="QR232" s="20"/>
      <c r="QS232" s="20"/>
      <c r="QT232" s="20"/>
      <c r="QU232" s="20"/>
      <c r="QV232" s="20"/>
      <c r="QW232" s="20"/>
      <c r="QX232" s="20"/>
      <c r="QY232" s="20"/>
      <c r="QZ232" s="20"/>
      <c r="RA232" s="20"/>
      <c r="RB232" s="20"/>
      <c r="RC232" s="20"/>
      <c r="RD232" s="20"/>
      <c r="RE232" s="20"/>
      <c r="RF232" s="20"/>
      <c r="RG232" s="20"/>
      <c r="RH232" s="20"/>
      <c r="RI232" s="20"/>
      <c r="RJ232" s="20"/>
      <c r="RK232" s="20"/>
      <c r="RL232" s="20"/>
      <c r="RM232" s="20"/>
      <c r="RN232" s="20"/>
      <c r="RO232" s="20"/>
      <c r="RP232" s="20"/>
      <c r="RQ232" s="20"/>
      <c r="RR232" s="20"/>
      <c r="RS232" s="20"/>
      <c r="RT232" s="20"/>
      <c r="RU232" s="20"/>
      <c r="RV232" s="20"/>
      <c r="RW232" s="20"/>
      <c r="RX232" s="20"/>
      <c r="RY232" s="20"/>
      <c r="RZ232" s="20"/>
      <c r="SA232" s="20"/>
      <c r="SB232" s="20"/>
      <c r="SC232" s="20"/>
      <c r="SD232" s="20"/>
      <c r="SE232" s="20"/>
      <c r="SF232" s="20"/>
      <c r="SG232" s="20"/>
      <c r="SH232" s="20"/>
      <c r="SI232" s="20"/>
      <c r="SJ232" s="20"/>
      <c r="SK232" s="20"/>
      <c r="SL232" s="20"/>
      <c r="SM232" s="20"/>
      <c r="SN232" s="20"/>
      <c r="SO232" s="20"/>
      <c r="SP232" s="20"/>
      <c r="SQ232" s="20"/>
      <c r="SR232" s="20"/>
      <c r="SS232" s="20"/>
      <c r="ST232" s="20"/>
      <c r="SU232" s="20"/>
      <c r="SV232" s="20"/>
      <c r="SW232" s="20"/>
      <c r="SX232" s="20"/>
      <c r="SY232" s="20"/>
      <c r="SZ232" s="20"/>
      <c r="TA232" s="20"/>
      <c r="TB232" s="20"/>
      <c r="TC232" s="20"/>
      <c r="TD232" s="20"/>
      <c r="TE232" s="20"/>
      <c r="TF232" s="20"/>
      <c r="TG232" s="20"/>
      <c r="TH232" s="20"/>
      <c r="TI232" s="20"/>
      <c r="TJ232" s="20"/>
    </row>
    <row r="233" spans="1:530" s="17" customFormat="1" ht="30" x14ac:dyDescent="0.25">
      <c r="A233" s="36" t="s">
        <v>505</v>
      </c>
      <c r="B233" s="37">
        <v>7370</v>
      </c>
      <c r="C233" s="36" t="s">
        <v>89</v>
      </c>
      <c r="D233" s="18" t="s">
        <v>506</v>
      </c>
      <c r="E233" s="54">
        <v>135637.20000000001</v>
      </c>
      <c r="F233" s="54"/>
      <c r="G233" s="54"/>
      <c r="H233" s="54"/>
      <c r="I233" s="54"/>
      <c r="J233" s="54"/>
      <c r="K233" s="157">
        <f t="shared" si="117"/>
        <v>0</v>
      </c>
      <c r="L233" s="54">
        <v>0</v>
      </c>
      <c r="M233" s="54"/>
      <c r="N233" s="54"/>
      <c r="O233" s="54"/>
      <c r="P233" s="54"/>
      <c r="Q233" s="54"/>
      <c r="R233" s="150"/>
      <c r="S233" s="150"/>
      <c r="T233" s="150"/>
      <c r="U233" s="150"/>
      <c r="V233" s="150"/>
      <c r="W233" s="150"/>
      <c r="X233" s="155"/>
      <c r="Y233" s="150">
        <f t="shared" si="119"/>
        <v>0</v>
      </c>
      <c r="Z233" s="173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  <c r="IW233" s="20"/>
      <c r="IX233" s="20"/>
      <c r="IY233" s="20"/>
      <c r="IZ233" s="20"/>
      <c r="JA233" s="20"/>
      <c r="JB233" s="20"/>
      <c r="JC233" s="20"/>
      <c r="JD233" s="20"/>
      <c r="JE233" s="20"/>
      <c r="JF233" s="20"/>
      <c r="JG233" s="20"/>
      <c r="JH233" s="20"/>
      <c r="JI233" s="20"/>
      <c r="JJ233" s="20"/>
      <c r="JK233" s="20"/>
      <c r="JL233" s="20"/>
      <c r="JM233" s="20"/>
      <c r="JN233" s="20"/>
      <c r="JO233" s="20"/>
      <c r="JP233" s="20"/>
      <c r="JQ233" s="20"/>
      <c r="JR233" s="20"/>
      <c r="JS233" s="20"/>
      <c r="JT233" s="20"/>
      <c r="JU233" s="20"/>
      <c r="JV233" s="20"/>
      <c r="JW233" s="20"/>
      <c r="JX233" s="20"/>
      <c r="JY233" s="20"/>
      <c r="JZ233" s="20"/>
      <c r="KA233" s="20"/>
      <c r="KB233" s="20"/>
      <c r="KC233" s="20"/>
      <c r="KD233" s="20"/>
      <c r="KE233" s="20"/>
      <c r="KF233" s="20"/>
      <c r="KG233" s="20"/>
      <c r="KH233" s="20"/>
      <c r="KI233" s="20"/>
      <c r="KJ233" s="20"/>
      <c r="KK233" s="20"/>
      <c r="KL233" s="20"/>
      <c r="KM233" s="20"/>
      <c r="KN233" s="20"/>
      <c r="KO233" s="20"/>
      <c r="KP233" s="20"/>
      <c r="KQ233" s="20"/>
      <c r="KR233" s="20"/>
      <c r="KS233" s="20"/>
      <c r="KT233" s="20"/>
      <c r="KU233" s="20"/>
      <c r="KV233" s="20"/>
      <c r="KW233" s="20"/>
      <c r="KX233" s="20"/>
      <c r="KY233" s="20"/>
      <c r="KZ233" s="20"/>
      <c r="LA233" s="20"/>
      <c r="LB233" s="20"/>
      <c r="LC233" s="20"/>
      <c r="LD233" s="20"/>
      <c r="LE233" s="20"/>
      <c r="LF233" s="20"/>
      <c r="LG233" s="20"/>
      <c r="LH233" s="20"/>
      <c r="LI233" s="20"/>
      <c r="LJ233" s="20"/>
      <c r="LK233" s="20"/>
      <c r="LL233" s="20"/>
      <c r="LM233" s="20"/>
      <c r="LN233" s="20"/>
      <c r="LO233" s="20"/>
      <c r="LP233" s="20"/>
      <c r="LQ233" s="20"/>
      <c r="LR233" s="20"/>
      <c r="LS233" s="20"/>
      <c r="LT233" s="20"/>
      <c r="LU233" s="20"/>
      <c r="LV233" s="20"/>
      <c r="LW233" s="20"/>
      <c r="LX233" s="20"/>
      <c r="LY233" s="20"/>
      <c r="LZ233" s="20"/>
      <c r="MA233" s="20"/>
      <c r="MB233" s="20"/>
      <c r="MC233" s="20"/>
      <c r="MD233" s="20"/>
      <c r="ME233" s="20"/>
      <c r="MF233" s="20"/>
      <c r="MG233" s="20"/>
      <c r="MH233" s="20"/>
      <c r="MI233" s="20"/>
      <c r="MJ233" s="20"/>
      <c r="MK233" s="20"/>
      <c r="ML233" s="20"/>
      <c r="MM233" s="20"/>
      <c r="MN233" s="20"/>
      <c r="MO233" s="20"/>
      <c r="MP233" s="20"/>
      <c r="MQ233" s="20"/>
      <c r="MR233" s="20"/>
      <c r="MS233" s="20"/>
      <c r="MT233" s="20"/>
      <c r="MU233" s="20"/>
      <c r="MV233" s="20"/>
      <c r="MW233" s="20"/>
      <c r="MX233" s="20"/>
      <c r="MY233" s="20"/>
      <c r="MZ233" s="20"/>
      <c r="NA233" s="20"/>
      <c r="NB233" s="20"/>
      <c r="NC233" s="20"/>
      <c r="ND233" s="20"/>
      <c r="NE233" s="20"/>
      <c r="NF233" s="20"/>
      <c r="NG233" s="20"/>
      <c r="NH233" s="20"/>
      <c r="NI233" s="20"/>
      <c r="NJ233" s="20"/>
      <c r="NK233" s="20"/>
      <c r="NL233" s="20"/>
      <c r="NM233" s="20"/>
      <c r="NN233" s="20"/>
      <c r="NO233" s="20"/>
      <c r="NP233" s="20"/>
      <c r="NQ233" s="20"/>
      <c r="NR233" s="20"/>
      <c r="NS233" s="20"/>
      <c r="NT233" s="20"/>
      <c r="NU233" s="20"/>
      <c r="NV233" s="20"/>
      <c r="NW233" s="20"/>
      <c r="NX233" s="20"/>
      <c r="NY233" s="20"/>
      <c r="NZ233" s="20"/>
      <c r="OA233" s="20"/>
      <c r="OB233" s="20"/>
      <c r="OC233" s="20"/>
      <c r="OD233" s="20"/>
      <c r="OE233" s="20"/>
      <c r="OF233" s="20"/>
      <c r="OG233" s="20"/>
      <c r="OH233" s="20"/>
      <c r="OI233" s="20"/>
      <c r="OJ233" s="20"/>
      <c r="OK233" s="20"/>
      <c r="OL233" s="20"/>
      <c r="OM233" s="20"/>
      <c r="ON233" s="20"/>
      <c r="OO233" s="20"/>
      <c r="OP233" s="20"/>
      <c r="OQ233" s="20"/>
      <c r="OR233" s="20"/>
      <c r="OS233" s="20"/>
      <c r="OT233" s="20"/>
      <c r="OU233" s="20"/>
      <c r="OV233" s="20"/>
      <c r="OW233" s="20"/>
      <c r="OX233" s="20"/>
      <c r="OY233" s="20"/>
      <c r="OZ233" s="20"/>
      <c r="PA233" s="20"/>
      <c r="PB233" s="20"/>
      <c r="PC233" s="20"/>
      <c r="PD233" s="20"/>
      <c r="PE233" s="20"/>
      <c r="PF233" s="20"/>
      <c r="PG233" s="20"/>
      <c r="PH233" s="20"/>
      <c r="PI233" s="20"/>
      <c r="PJ233" s="20"/>
      <c r="PK233" s="20"/>
      <c r="PL233" s="20"/>
      <c r="PM233" s="20"/>
      <c r="PN233" s="20"/>
      <c r="PO233" s="20"/>
      <c r="PP233" s="20"/>
      <c r="PQ233" s="20"/>
      <c r="PR233" s="20"/>
      <c r="PS233" s="20"/>
      <c r="PT233" s="20"/>
      <c r="PU233" s="20"/>
      <c r="PV233" s="20"/>
      <c r="PW233" s="20"/>
      <c r="PX233" s="20"/>
      <c r="PY233" s="20"/>
      <c r="PZ233" s="20"/>
      <c r="QA233" s="20"/>
      <c r="QB233" s="20"/>
      <c r="QC233" s="20"/>
      <c r="QD233" s="20"/>
      <c r="QE233" s="20"/>
      <c r="QF233" s="20"/>
      <c r="QG233" s="20"/>
      <c r="QH233" s="20"/>
      <c r="QI233" s="20"/>
      <c r="QJ233" s="20"/>
      <c r="QK233" s="20"/>
      <c r="QL233" s="20"/>
      <c r="QM233" s="20"/>
      <c r="QN233" s="20"/>
      <c r="QO233" s="20"/>
      <c r="QP233" s="20"/>
      <c r="QQ233" s="20"/>
      <c r="QR233" s="20"/>
      <c r="QS233" s="20"/>
      <c r="QT233" s="20"/>
      <c r="QU233" s="20"/>
      <c r="QV233" s="20"/>
      <c r="QW233" s="20"/>
      <c r="QX233" s="20"/>
      <c r="QY233" s="20"/>
      <c r="QZ233" s="20"/>
      <c r="RA233" s="20"/>
      <c r="RB233" s="20"/>
      <c r="RC233" s="20"/>
      <c r="RD233" s="20"/>
      <c r="RE233" s="20"/>
      <c r="RF233" s="20"/>
      <c r="RG233" s="20"/>
      <c r="RH233" s="20"/>
      <c r="RI233" s="20"/>
      <c r="RJ233" s="20"/>
      <c r="RK233" s="20"/>
      <c r="RL233" s="20"/>
      <c r="RM233" s="20"/>
      <c r="RN233" s="20"/>
      <c r="RO233" s="20"/>
      <c r="RP233" s="20"/>
      <c r="RQ233" s="20"/>
      <c r="RR233" s="20"/>
      <c r="RS233" s="20"/>
      <c r="RT233" s="20"/>
      <c r="RU233" s="20"/>
      <c r="RV233" s="20"/>
      <c r="RW233" s="20"/>
      <c r="RX233" s="20"/>
      <c r="RY233" s="20"/>
      <c r="RZ233" s="20"/>
      <c r="SA233" s="20"/>
      <c r="SB233" s="20"/>
      <c r="SC233" s="20"/>
      <c r="SD233" s="20"/>
      <c r="SE233" s="20"/>
      <c r="SF233" s="20"/>
      <c r="SG233" s="20"/>
      <c r="SH233" s="20"/>
      <c r="SI233" s="20"/>
      <c r="SJ233" s="20"/>
      <c r="SK233" s="20"/>
      <c r="SL233" s="20"/>
      <c r="SM233" s="20"/>
      <c r="SN233" s="20"/>
      <c r="SO233" s="20"/>
      <c r="SP233" s="20"/>
      <c r="SQ233" s="20"/>
      <c r="SR233" s="20"/>
      <c r="SS233" s="20"/>
      <c r="ST233" s="20"/>
      <c r="SU233" s="20"/>
      <c r="SV233" s="20"/>
      <c r="SW233" s="20"/>
      <c r="SX233" s="20"/>
      <c r="SY233" s="20"/>
      <c r="SZ233" s="20"/>
      <c r="TA233" s="20"/>
      <c r="TB233" s="20"/>
      <c r="TC233" s="20"/>
      <c r="TD233" s="20"/>
      <c r="TE233" s="20"/>
      <c r="TF233" s="20"/>
      <c r="TG233" s="20"/>
      <c r="TH233" s="20"/>
      <c r="TI233" s="20"/>
      <c r="TJ233" s="20"/>
    </row>
    <row r="234" spans="1:530" s="17" customFormat="1" ht="21.75" customHeight="1" x14ac:dyDescent="0.25">
      <c r="A234" s="36" t="s">
        <v>157</v>
      </c>
      <c r="B234" s="37" t="str">
        <f>'дод 3'!A161</f>
        <v>7640</v>
      </c>
      <c r="C234" s="37" t="str">
        <f>'дод 3'!B161</f>
        <v>0470</v>
      </c>
      <c r="D234" s="18" t="s">
        <v>493</v>
      </c>
      <c r="E234" s="54">
        <v>1507700</v>
      </c>
      <c r="F234" s="54"/>
      <c r="G234" s="54"/>
      <c r="H234" s="54">
        <v>129992.22</v>
      </c>
      <c r="I234" s="54"/>
      <c r="J234" s="54"/>
      <c r="K234" s="157">
        <f t="shared" si="117"/>
        <v>8.6218889699542345</v>
      </c>
      <c r="L234" s="54">
        <v>68724026</v>
      </c>
      <c r="M234" s="54">
        <v>58987574</v>
      </c>
      <c r="N234" s="54"/>
      <c r="O234" s="54"/>
      <c r="P234" s="54"/>
      <c r="Q234" s="54">
        <v>68724026</v>
      </c>
      <c r="R234" s="150">
        <v>8356789</v>
      </c>
      <c r="S234" s="150">
        <v>2857613</v>
      </c>
      <c r="T234" s="150"/>
      <c r="U234" s="150"/>
      <c r="V234" s="150"/>
      <c r="W234" s="150">
        <v>8356789</v>
      </c>
      <c r="X234" s="155">
        <f t="shared" si="118"/>
        <v>12.15992351786841</v>
      </c>
      <c r="Y234" s="150">
        <f t="shared" si="119"/>
        <v>8486781.2200000007</v>
      </c>
      <c r="Z234" s="173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  <c r="IW234" s="20"/>
      <c r="IX234" s="20"/>
      <c r="IY234" s="20"/>
      <c r="IZ234" s="20"/>
      <c r="JA234" s="20"/>
      <c r="JB234" s="20"/>
      <c r="JC234" s="20"/>
      <c r="JD234" s="20"/>
      <c r="JE234" s="20"/>
      <c r="JF234" s="20"/>
      <c r="JG234" s="20"/>
      <c r="JH234" s="20"/>
      <c r="JI234" s="20"/>
      <c r="JJ234" s="20"/>
      <c r="JK234" s="20"/>
      <c r="JL234" s="20"/>
      <c r="JM234" s="20"/>
      <c r="JN234" s="20"/>
      <c r="JO234" s="20"/>
      <c r="JP234" s="20"/>
      <c r="JQ234" s="20"/>
      <c r="JR234" s="20"/>
      <c r="JS234" s="20"/>
      <c r="JT234" s="20"/>
      <c r="JU234" s="20"/>
      <c r="JV234" s="20"/>
      <c r="JW234" s="20"/>
      <c r="JX234" s="20"/>
      <c r="JY234" s="20"/>
      <c r="JZ234" s="20"/>
      <c r="KA234" s="20"/>
      <c r="KB234" s="20"/>
      <c r="KC234" s="20"/>
      <c r="KD234" s="20"/>
      <c r="KE234" s="20"/>
      <c r="KF234" s="20"/>
      <c r="KG234" s="20"/>
      <c r="KH234" s="20"/>
      <c r="KI234" s="20"/>
      <c r="KJ234" s="20"/>
      <c r="KK234" s="20"/>
      <c r="KL234" s="20"/>
      <c r="KM234" s="20"/>
      <c r="KN234" s="20"/>
      <c r="KO234" s="20"/>
      <c r="KP234" s="20"/>
      <c r="KQ234" s="20"/>
      <c r="KR234" s="20"/>
      <c r="KS234" s="20"/>
      <c r="KT234" s="20"/>
      <c r="KU234" s="20"/>
      <c r="KV234" s="20"/>
      <c r="KW234" s="20"/>
      <c r="KX234" s="20"/>
      <c r="KY234" s="20"/>
      <c r="KZ234" s="20"/>
      <c r="LA234" s="20"/>
      <c r="LB234" s="20"/>
      <c r="LC234" s="20"/>
      <c r="LD234" s="20"/>
      <c r="LE234" s="20"/>
      <c r="LF234" s="20"/>
      <c r="LG234" s="20"/>
      <c r="LH234" s="20"/>
      <c r="LI234" s="20"/>
      <c r="LJ234" s="20"/>
      <c r="LK234" s="20"/>
      <c r="LL234" s="20"/>
      <c r="LM234" s="20"/>
      <c r="LN234" s="20"/>
      <c r="LO234" s="20"/>
      <c r="LP234" s="20"/>
      <c r="LQ234" s="20"/>
      <c r="LR234" s="20"/>
      <c r="LS234" s="20"/>
      <c r="LT234" s="20"/>
      <c r="LU234" s="20"/>
      <c r="LV234" s="20"/>
      <c r="LW234" s="20"/>
      <c r="LX234" s="20"/>
      <c r="LY234" s="20"/>
      <c r="LZ234" s="20"/>
      <c r="MA234" s="20"/>
      <c r="MB234" s="20"/>
      <c r="MC234" s="20"/>
      <c r="MD234" s="20"/>
      <c r="ME234" s="20"/>
      <c r="MF234" s="20"/>
      <c r="MG234" s="20"/>
      <c r="MH234" s="20"/>
      <c r="MI234" s="20"/>
      <c r="MJ234" s="20"/>
      <c r="MK234" s="20"/>
      <c r="ML234" s="20"/>
      <c r="MM234" s="20"/>
      <c r="MN234" s="20"/>
      <c r="MO234" s="20"/>
      <c r="MP234" s="20"/>
      <c r="MQ234" s="20"/>
      <c r="MR234" s="20"/>
      <c r="MS234" s="20"/>
      <c r="MT234" s="20"/>
      <c r="MU234" s="20"/>
      <c r="MV234" s="20"/>
      <c r="MW234" s="20"/>
      <c r="MX234" s="20"/>
      <c r="MY234" s="20"/>
      <c r="MZ234" s="20"/>
      <c r="NA234" s="20"/>
      <c r="NB234" s="20"/>
      <c r="NC234" s="20"/>
      <c r="ND234" s="20"/>
      <c r="NE234" s="20"/>
      <c r="NF234" s="20"/>
      <c r="NG234" s="20"/>
      <c r="NH234" s="20"/>
      <c r="NI234" s="20"/>
      <c r="NJ234" s="20"/>
      <c r="NK234" s="20"/>
      <c r="NL234" s="20"/>
      <c r="NM234" s="20"/>
      <c r="NN234" s="20"/>
      <c r="NO234" s="20"/>
      <c r="NP234" s="20"/>
      <c r="NQ234" s="20"/>
      <c r="NR234" s="20"/>
      <c r="NS234" s="20"/>
      <c r="NT234" s="20"/>
      <c r="NU234" s="20"/>
      <c r="NV234" s="20"/>
      <c r="NW234" s="20"/>
      <c r="NX234" s="20"/>
      <c r="NY234" s="20"/>
      <c r="NZ234" s="20"/>
      <c r="OA234" s="20"/>
      <c r="OB234" s="20"/>
      <c r="OC234" s="20"/>
      <c r="OD234" s="20"/>
      <c r="OE234" s="20"/>
      <c r="OF234" s="20"/>
      <c r="OG234" s="20"/>
      <c r="OH234" s="20"/>
      <c r="OI234" s="20"/>
      <c r="OJ234" s="20"/>
      <c r="OK234" s="20"/>
      <c r="OL234" s="20"/>
      <c r="OM234" s="20"/>
      <c r="ON234" s="20"/>
      <c r="OO234" s="20"/>
      <c r="OP234" s="20"/>
      <c r="OQ234" s="20"/>
      <c r="OR234" s="20"/>
      <c r="OS234" s="20"/>
      <c r="OT234" s="20"/>
      <c r="OU234" s="20"/>
      <c r="OV234" s="20"/>
      <c r="OW234" s="20"/>
      <c r="OX234" s="20"/>
      <c r="OY234" s="20"/>
      <c r="OZ234" s="20"/>
      <c r="PA234" s="20"/>
      <c r="PB234" s="20"/>
      <c r="PC234" s="20"/>
      <c r="PD234" s="20"/>
      <c r="PE234" s="20"/>
      <c r="PF234" s="20"/>
      <c r="PG234" s="20"/>
      <c r="PH234" s="20"/>
      <c r="PI234" s="20"/>
      <c r="PJ234" s="20"/>
      <c r="PK234" s="20"/>
      <c r="PL234" s="20"/>
      <c r="PM234" s="20"/>
      <c r="PN234" s="20"/>
      <c r="PO234" s="20"/>
      <c r="PP234" s="20"/>
      <c r="PQ234" s="20"/>
      <c r="PR234" s="20"/>
      <c r="PS234" s="20"/>
      <c r="PT234" s="20"/>
      <c r="PU234" s="20"/>
      <c r="PV234" s="20"/>
      <c r="PW234" s="20"/>
      <c r="PX234" s="20"/>
      <c r="PY234" s="20"/>
      <c r="PZ234" s="20"/>
      <c r="QA234" s="20"/>
      <c r="QB234" s="20"/>
      <c r="QC234" s="20"/>
      <c r="QD234" s="20"/>
      <c r="QE234" s="20"/>
      <c r="QF234" s="20"/>
      <c r="QG234" s="20"/>
      <c r="QH234" s="20"/>
      <c r="QI234" s="20"/>
      <c r="QJ234" s="20"/>
      <c r="QK234" s="20"/>
      <c r="QL234" s="20"/>
      <c r="QM234" s="20"/>
      <c r="QN234" s="20"/>
      <c r="QO234" s="20"/>
      <c r="QP234" s="20"/>
      <c r="QQ234" s="20"/>
      <c r="QR234" s="20"/>
      <c r="QS234" s="20"/>
      <c r="QT234" s="20"/>
      <c r="QU234" s="20"/>
      <c r="QV234" s="20"/>
      <c r="QW234" s="20"/>
      <c r="QX234" s="20"/>
      <c r="QY234" s="20"/>
      <c r="QZ234" s="20"/>
      <c r="RA234" s="20"/>
      <c r="RB234" s="20"/>
      <c r="RC234" s="20"/>
      <c r="RD234" s="20"/>
      <c r="RE234" s="20"/>
      <c r="RF234" s="20"/>
      <c r="RG234" s="20"/>
      <c r="RH234" s="20"/>
      <c r="RI234" s="20"/>
      <c r="RJ234" s="20"/>
      <c r="RK234" s="20"/>
      <c r="RL234" s="20"/>
      <c r="RM234" s="20"/>
      <c r="RN234" s="20"/>
      <c r="RO234" s="20"/>
      <c r="RP234" s="20"/>
      <c r="RQ234" s="20"/>
      <c r="RR234" s="20"/>
      <c r="RS234" s="20"/>
      <c r="RT234" s="20"/>
      <c r="RU234" s="20"/>
      <c r="RV234" s="20"/>
      <c r="RW234" s="20"/>
      <c r="RX234" s="20"/>
      <c r="RY234" s="20"/>
      <c r="RZ234" s="20"/>
      <c r="SA234" s="20"/>
      <c r="SB234" s="20"/>
      <c r="SC234" s="20"/>
      <c r="SD234" s="20"/>
      <c r="SE234" s="20"/>
      <c r="SF234" s="20"/>
      <c r="SG234" s="20"/>
      <c r="SH234" s="20"/>
      <c r="SI234" s="20"/>
      <c r="SJ234" s="20"/>
      <c r="SK234" s="20"/>
      <c r="SL234" s="20"/>
      <c r="SM234" s="20"/>
      <c r="SN234" s="20"/>
      <c r="SO234" s="20"/>
      <c r="SP234" s="20"/>
      <c r="SQ234" s="20"/>
      <c r="SR234" s="20"/>
      <c r="SS234" s="20"/>
      <c r="ST234" s="20"/>
      <c r="SU234" s="20"/>
      <c r="SV234" s="20"/>
      <c r="SW234" s="20"/>
      <c r="SX234" s="20"/>
      <c r="SY234" s="20"/>
      <c r="SZ234" s="20"/>
      <c r="TA234" s="20"/>
      <c r="TB234" s="20"/>
      <c r="TC234" s="20"/>
      <c r="TD234" s="20"/>
      <c r="TE234" s="20"/>
      <c r="TF234" s="20"/>
      <c r="TG234" s="20"/>
      <c r="TH234" s="20"/>
      <c r="TI234" s="20"/>
      <c r="TJ234" s="20"/>
    </row>
    <row r="235" spans="1:530" s="21" customFormat="1" ht="13.5" customHeight="1" x14ac:dyDescent="0.25">
      <c r="A235" s="110"/>
      <c r="B235" s="111"/>
      <c r="C235" s="111"/>
      <c r="D235" s="113" t="s">
        <v>488</v>
      </c>
      <c r="E235" s="54">
        <v>0</v>
      </c>
      <c r="F235" s="109"/>
      <c r="G235" s="109"/>
      <c r="H235" s="109"/>
      <c r="I235" s="109"/>
      <c r="J235" s="109"/>
      <c r="K235" s="157"/>
      <c r="L235" s="109">
        <v>44062207</v>
      </c>
      <c r="M235" s="109">
        <v>44062207</v>
      </c>
      <c r="N235" s="109"/>
      <c r="O235" s="109"/>
      <c r="P235" s="109"/>
      <c r="Q235" s="109">
        <v>44062207</v>
      </c>
      <c r="R235" s="151"/>
      <c r="S235" s="151"/>
      <c r="T235" s="151"/>
      <c r="U235" s="151"/>
      <c r="V235" s="151"/>
      <c r="W235" s="151"/>
      <c r="X235" s="155">
        <f t="shared" si="118"/>
        <v>0</v>
      </c>
      <c r="Y235" s="150">
        <f t="shared" si="119"/>
        <v>0</v>
      </c>
      <c r="Z235" s="173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  <c r="IX235" s="29"/>
      <c r="IY235" s="29"/>
      <c r="IZ235" s="29"/>
      <c r="JA235" s="29"/>
      <c r="JB235" s="29"/>
      <c r="JC235" s="29"/>
      <c r="JD235" s="29"/>
      <c r="JE235" s="29"/>
      <c r="JF235" s="29"/>
      <c r="JG235" s="29"/>
      <c r="JH235" s="29"/>
      <c r="JI235" s="29"/>
      <c r="JJ235" s="29"/>
      <c r="JK235" s="29"/>
      <c r="JL235" s="29"/>
      <c r="JM235" s="29"/>
      <c r="JN235" s="29"/>
      <c r="JO235" s="29"/>
      <c r="JP235" s="29"/>
      <c r="JQ235" s="29"/>
      <c r="JR235" s="29"/>
      <c r="JS235" s="29"/>
      <c r="JT235" s="29"/>
      <c r="JU235" s="29"/>
      <c r="JV235" s="29"/>
      <c r="JW235" s="29"/>
      <c r="JX235" s="29"/>
      <c r="JY235" s="29"/>
      <c r="JZ235" s="29"/>
      <c r="KA235" s="29"/>
      <c r="KB235" s="29"/>
      <c r="KC235" s="29"/>
      <c r="KD235" s="29"/>
      <c r="KE235" s="29"/>
      <c r="KF235" s="29"/>
      <c r="KG235" s="29"/>
      <c r="KH235" s="29"/>
      <c r="KI235" s="29"/>
      <c r="KJ235" s="29"/>
      <c r="KK235" s="29"/>
      <c r="KL235" s="29"/>
      <c r="KM235" s="29"/>
      <c r="KN235" s="29"/>
      <c r="KO235" s="29"/>
      <c r="KP235" s="29"/>
      <c r="KQ235" s="29"/>
      <c r="KR235" s="29"/>
      <c r="KS235" s="29"/>
      <c r="KT235" s="29"/>
      <c r="KU235" s="29"/>
      <c r="KV235" s="29"/>
      <c r="KW235" s="29"/>
      <c r="KX235" s="29"/>
      <c r="KY235" s="29"/>
      <c r="KZ235" s="29"/>
      <c r="LA235" s="29"/>
      <c r="LB235" s="29"/>
      <c r="LC235" s="29"/>
      <c r="LD235" s="29"/>
      <c r="LE235" s="29"/>
      <c r="LF235" s="29"/>
      <c r="LG235" s="29"/>
      <c r="LH235" s="29"/>
      <c r="LI235" s="29"/>
      <c r="LJ235" s="29"/>
      <c r="LK235" s="29"/>
      <c r="LL235" s="29"/>
      <c r="LM235" s="29"/>
      <c r="LN235" s="29"/>
      <c r="LO235" s="29"/>
      <c r="LP235" s="29"/>
      <c r="LQ235" s="29"/>
      <c r="LR235" s="29"/>
      <c r="LS235" s="29"/>
      <c r="LT235" s="29"/>
      <c r="LU235" s="29"/>
      <c r="LV235" s="29"/>
      <c r="LW235" s="29"/>
      <c r="LX235" s="29"/>
      <c r="LY235" s="29"/>
      <c r="LZ235" s="29"/>
      <c r="MA235" s="29"/>
      <c r="MB235" s="29"/>
      <c r="MC235" s="29"/>
      <c r="MD235" s="29"/>
      <c r="ME235" s="29"/>
      <c r="MF235" s="29"/>
      <c r="MG235" s="29"/>
      <c r="MH235" s="29"/>
      <c r="MI235" s="29"/>
      <c r="MJ235" s="29"/>
      <c r="MK235" s="29"/>
      <c r="ML235" s="29"/>
      <c r="MM235" s="29"/>
      <c r="MN235" s="29"/>
      <c r="MO235" s="29"/>
      <c r="MP235" s="29"/>
      <c r="MQ235" s="29"/>
      <c r="MR235" s="29"/>
      <c r="MS235" s="29"/>
      <c r="MT235" s="29"/>
      <c r="MU235" s="29"/>
      <c r="MV235" s="29"/>
      <c r="MW235" s="29"/>
      <c r="MX235" s="29"/>
      <c r="MY235" s="29"/>
      <c r="MZ235" s="29"/>
      <c r="NA235" s="29"/>
      <c r="NB235" s="29"/>
      <c r="NC235" s="29"/>
      <c r="ND235" s="29"/>
      <c r="NE235" s="29"/>
      <c r="NF235" s="29"/>
      <c r="NG235" s="29"/>
      <c r="NH235" s="29"/>
      <c r="NI235" s="29"/>
      <c r="NJ235" s="29"/>
      <c r="NK235" s="29"/>
      <c r="NL235" s="29"/>
      <c r="NM235" s="29"/>
      <c r="NN235" s="29"/>
      <c r="NO235" s="29"/>
      <c r="NP235" s="29"/>
      <c r="NQ235" s="29"/>
      <c r="NR235" s="29"/>
      <c r="NS235" s="29"/>
      <c r="NT235" s="29"/>
      <c r="NU235" s="29"/>
      <c r="NV235" s="29"/>
      <c r="NW235" s="29"/>
      <c r="NX235" s="29"/>
      <c r="NY235" s="29"/>
      <c r="NZ235" s="29"/>
      <c r="OA235" s="29"/>
      <c r="OB235" s="29"/>
      <c r="OC235" s="29"/>
      <c r="OD235" s="29"/>
      <c r="OE235" s="29"/>
      <c r="OF235" s="29"/>
      <c r="OG235" s="29"/>
      <c r="OH235" s="29"/>
      <c r="OI235" s="29"/>
      <c r="OJ235" s="29"/>
      <c r="OK235" s="29"/>
      <c r="OL235" s="29"/>
      <c r="OM235" s="29"/>
      <c r="ON235" s="29"/>
      <c r="OO235" s="29"/>
      <c r="OP235" s="29"/>
      <c r="OQ235" s="29"/>
      <c r="OR235" s="29"/>
      <c r="OS235" s="29"/>
      <c r="OT235" s="29"/>
      <c r="OU235" s="29"/>
      <c r="OV235" s="29"/>
      <c r="OW235" s="29"/>
      <c r="OX235" s="29"/>
      <c r="OY235" s="29"/>
      <c r="OZ235" s="29"/>
      <c r="PA235" s="29"/>
      <c r="PB235" s="29"/>
      <c r="PC235" s="29"/>
      <c r="PD235" s="29"/>
      <c r="PE235" s="29"/>
      <c r="PF235" s="29"/>
      <c r="PG235" s="29"/>
      <c r="PH235" s="29"/>
      <c r="PI235" s="29"/>
      <c r="PJ235" s="29"/>
      <c r="PK235" s="29"/>
      <c r="PL235" s="29"/>
      <c r="PM235" s="29"/>
      <c r="PN235" s="29"/>
      <c r="PO235" s="29"/>
      <c r="PP235" s="29"/>
      <c r="PQ235" s="29"/>
      <c r="PR235" s="29"/>
      <c r="PS235" s="29"/>
      <c r="PT235" s="29"/>
      <c r="PU235" s="29"/>
      <c r="PV235" s="29"/>
      <c r="PW235" s="29"/>
      <c r="PX235" s="29"/>
      <c r="PY235" s="29"/>
      <c r="PZ235" s="29"/>
      <c r="QA235" s="29"/>
      <c r="QB235" s="29"/>
      <c r="QC235" s="29"/>
      <c r="QD235" s="29"/>
      <c r="QE235" s="29"/>
      <c r="QF235" s="29"/>
      <c r="QG235" s="29"/>
      <c r="QH235" s="29"/>
      <c r="QI235" s="29"/>
      <c r="QJ235" s="29"/>
      <c r="QK235" s="29"/>
      <c r="QL235" s="29"/>
      <c r="QM235" s="29"/>
      <c r="QN235" s="29"/>
      <c r="QO235" s="29"/>
      <c r="QP235" s="29"/>
      <c r="QQ235" s="29"/>
      <c r="QR235" s="29"/>
      <c r="QS235" s="29"/>
      <c r="QT235" s="29"/>
      <c r="QU235" s="29"/>
      <c r="QV235" s="29"/>
      <c r="QW235" s="29"/>
      <c r="QX235" s="29"/>
      <c r="QY235" s="29"/>
      <c r="QZ235" s="29"/>
      <c r="RA235" s="29"/>
      <c r="RB235" s="29"/>
      <c r="RC235" s="29"/>
      <c r="RD235" s="29"/>
      <c r="RE235" s="29"/>
      <c r="RF235" s="29"/>
      <c r="RG235" s="29"/>
      <c r="RH235" s="29"/>
      <c r="RI235" s="29"/>
      <c r="RJ235" s="29"/>
      <c r="RK235" s="29"/>
      <c r="RL235" s="29"/>
      <c r="RM235" s="29"/>
      <c r="RN235" s="29"/>
      <c r="RO235" s="29"/>
      <c r="RP235" s="29"/>
      <c r="RQ235" s="29"/>
      <c r="RR235" s="29"/>
      <c r="RS235" s="29"/>
      <c r="RT235" s="29"/>
      <c r="RU235" s="29"/>
      <c r="RV235" s="29"/>
      <c r="RW235" s="29"/>
      <c r="RX235" s="29"/>
      <c r="RY235" s="29"/>
      <c r="RZ235" s="29"/>
      <c r="SA235" s="29"/>
      <c r="SB235" s="29"/>
      <c r="SC235" s="29"/>
      <c r="SD235" s="29"/>
      <c r="SE235" s="29"/>
      <c r="SF235" s="29"/>
      <c r="SG235" s="29"/>
      <c r="SH235" s="29"/>
      <c r="SI235" s="29"/>
      <c r="SJ235" s="29"/>
      <c r="SK235" s="29"/>
      <c r="SL235" s="29"/>
      <c r="SM235" s="29"/>
      <c r="SN235" s="29"/>
      <c r="SO235" s="29"/>
      <c r="SP235" s="29"/>
      <c r="SQ235" s="29"/>
      <c r="SR235" s="29"/>
      <c r="SS235" s="29"/>
      <c r="ST235" s="29"/>
      <c r="SU235" s="29"/>
      <c r="SV235" s="29"/>
      <c r="SW235" s="29"/>
      <c r="SX235" s="29"/>
      <c r="SY235" s="29"/>
      <c r="SZ235" s="29"/>
      <c r="TA235" s="29"/>
      <c r="TB235" s="29"/>
      <c r="TC235" s="29"/>
      <c r="TD235" s="29"/>
      <c r="TE235" s="29"/>
      <c r="TF235" s="29"/>
      <c r="TG235" s="29"/>
      <c r="TH235" s="29"/>
      <c r="TI235" s="29"/>
      <c r="TJ235" s="29"/>
    </row>
    <row r="236" spans="1:530" s="17" customFormat="1" ht="105" x14ac:dyDescent="0.25">
      <c r="A236" s="36" t="s">
        <v>409</v>
      </c>
      <c r="B236" s="37">
        <v>7691</v>
      </c>
      <c r="C236" s="39" t="s">
        <v>89</v>
      </c>
      <c r="D236" s="18" t="s">
        <v>344</v>
      </c>
      <c r="E236" s="54">
        <v>0</v>
      </c>
      <c r="F236" s="54"/>
      <c r="G236" s="54"/>
      <c r="H236" s="54"/>
      <c r="I236" s="54"/>
      <c r="J236" s="54"/>
      <c r="K236" s="157"/>
      <c r="L236" s="54">
        <v>833117.12</v>
      </c>
      <c r="M236" s="54"/>
      <c r="N236" s="54"/>
      <c r="O236" s="54"/>
      <c r="P236" s="54"/>
      <c r="Q236" s="54">
        <v>833117.12</v>
      </c>
      <c r="R236" s="150"/>
      <c r="S236" s="150"/>
      <c r="T236" s="150"/>
      <c r="U236" s="150"/>
      <c r="V236" s="150"/>
      <c r="W236" s="150"/>
      <c r="X236" s="155">
        <f t="shared" si="118"/>
        <v>0</v>
      </c>
      <c r="Y236" s="150">
        <f t="shared" si="119"/>
        <v>0</v>
      </c>
      <c r="Z236" s="173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  <c r="IW236" s="20"/>
      <c r="IX236" s="20"/>
      <c r="IY236" s="20"/>
      <c r="IZ236" s="20"/>
      <c r="JA236" s="20"/>
      <c r="JB236" s="20"/>
      <c r="JC236" s="20"/>
      <c r="JD236" s="20"/>
      <c r="JE236" s="20"/>
      <c r="JF236" s="20"/>
      <c r="JG236" s="20"/>
      <c r="JH236" s="20"/>
      <c r="JI236" s="20"/>
      <c r="JJ236" s="20"/>
      <c r="JK236" s="20"/>
      <c r="JL236" s="20"/>
      <c r="JM236" s="20"/>
      <c r="JN236" s="20"/>
      <c r="JO236" s="20"/>
      <c r="JP236" s="20"/>
      <c r="JQ236" s="20"/>
      <c r="JR236" s="20"/>
      <c r="JS236" s="20"/>
      <c r="JT236" s="20"/>
      <c r="JU236" s="20"/>
      <c r="JV236" s="20"/>
      <c r="JW236" s="20"/>
      <c r="JX236" s="20"/>
      <c r="JY236" s="20"/>
      <c r="JZ236" s="20"/>
      <c r="KA236" s="20"/>
      <c r="KB236" s="20"/>
      <c r="KC236" s="20"/>
      <c r="KD236" s="20"/>
      <c r="KE236" s="20"/>
      <c r="KF236" s="20"/>
      <c r="KG236" s="20"/>
      <c r="KH236" s="20"/>
      <c r="KI236" s="20"/>
      <c r="KJ236" s="20"/>
      <c r="KK236" s="20"/>
      <c r="KL236" s="20"/>
      <c r="KM236" s="20"/>
      <c r="KN236" s="20"/>
      <c r="KO236" s="20"/>
      <c r="KP236" s="20"/>
      <c r="KQ236" s="20"/>
      <c r="KR236" s="20"/>
      <c r="KS236" s="20"/>
      <c r="KT236" s="20"/>
      <c r="KU236" s="20"/>
      <c r="KV236" s="20"/>
      <c r="KW236" s="20"/>
      <c r="KX236" s="20"/>
      <c r="KY236" s="20"/>
      <c r="KZ236" s="20"/>
      <c r="LA236" s="20"/>
      <c r="LB236" s="20"/>
      <c r="LC236" s="20"/>
      <c r="LD236" s="20"/>
      <c r="LE236" s="20"/>
      <c r="LF236" s="20"/>
      <c r="LG236" s="20"/>
      <c r="LH236" s="20"/>
      <c r="LI236" s="20"/>
      <c r="LJ236" s="20"/>
      <c r="LK236" s="20"/>
      <c r="LL236" s="20"/>
      <c r="LM236" s="20"/>
      <c r="LN236" s="20"/>
      <c r="LO236" s="20"/>
      <c r="LP236" s="20"/>
      <c r="LQ236" s="20"/>
      <c r="LR236" s="20"/>
      <c r="LS236" s="20"/>
      <c r="LT236" s="20"/>
      <c r="LU236" s="20"/>
      <c r="LV236" s="20"/>
      <c r="LW236" s="20"/>
      <c r="LX236" s="20"/>
      <c r="LY236" s="20"/>
      <c r="LZ236" s="20"/>
      <c r="MA236" s="20"/>
      <c r="MB236" s="20"/>
      <c r="MC236" s="20"/>
      <c r="MD236" s="20"/>
      <c r="ME236" s="20"/>
      <c r="MF236" s="20"/>
      <c r="MG236" s="20"/>
      <c r="MH236" s="20"/>
      <c r="MI236" s="20"/>
      <c r="MJ236" s="20"/>
      <c r="MK236" s="20"/>
      <c r="ML236" s="20"/>
      <c r="MM236" s="20"/>
      <c r="MN236" s="20"/>
      <c r="MO236" s="20"/>
      <c r="MP236" s="20"/>
      <c r="MQ236" s="20"/>
      <c r="MR236" s="20"/>
      <c r="MS236" s="20"/>
      <c r="MT236" s="20"/>
      <c r="MU236" s="20"/>
      <c r="MV236" s="20"/>
      <c r="MW236" s="20"/>
      <c r="MX236" s="20"/>
      <c r="MY236" s="20"/>
      <c r="MZ236" s="20"/>
      <c r="NA236" s="20"/>
      <c r="NB236" s="20"/>
      <c r="NC236" s="20"/>
      <c r="ND236" s="20"/>
      <c r="NE236" s="20"/>
      <c r="NF236" s="20"/>
      <c r="NG236" s="20"/>
      <c r="NH236" s="20"/>
      <c r="NI236" s="20"/>
      <c r="NJ236" s="20"/>
      <c r="NK236" s="20"/>
      <c r="NL236" s="20"/>
      <c r="NM236" s="20"/>
      <c r="NN236" s="20"/>
      <c r="NO236" s="20"/>
      <c r="NP236" s="20"/>
      <c r="NQ236" s="20"/>
      <c r="NR236" s="20"/>
      <c r="NS236" s="20"/>
      <c r="NT236" s="20"/>
      <c r="NU236" s="20"/>
      <c r="NV236" s="20"/>
      <c r="NW236" s="20"/>
      <c r="NX236" s="20"/>
      <c r="NY236" s="20"/>
      <c r="NZ236" s="20"/>
      <c r="OA236" s="20"/>
      <c r="OB236" s="20"/>
      <c r="OC236" s="20"/>
      <c r="OD236" s="20"/>
      <c r="OE236" s="20"/>
      <c r="OF236" s="20"/>
      <c r="OG236" s="20"/>
      <c r="OH236" s="20"/>
      <c r="OI236" s="20"/>
      <c r="OJ236" s="20"/>
      <c r="OK236" s="20"/>
      <c r="OL236" s="20"/>
      <c r="OM236" s="20"/>
      <c r="ON236" s="20"/>
      <c r="OO236" s="20"/>
      <c r="OP236" s="20"/>
      <c r="OQ236" s="20"/>
      <c r="OR236" s="20"/>
      <c r="OS236" s="20"/>
      <c r="OT236" s="20"/>
      <c r="OU236" s="20"/>
      <c r="OV236" s="20"/>
      <c r="OW236" s="20"/>
      <c r="OX236" s="20"/>
      <c r="OY236" s="20"/>
      <c r="OZ236" s="20"/>
      <c r="PA236" s="20"/>
      <c r="PB236" s="20"/>
      <c r="PC236" s="20"/>
      <c r="PD236" s="20"/>
      <c r="PE236" s="20"/>
      <c r="PF236" s="20"/>
      <c r="PG236" s="20"/>
      <c r="PH236" s="20"/>
      <c r="PI236" s="20"/>
      <c r="PJ236" s="20"/>
      <c r="PK236" s="20"/>
      <c r="PL236" s="20"/>
      <c r="PM236" s="20"/>
      <c r="PN236" s="20"/>
      <c r="PO236" s="20"/>
      <c r="PP236" s="20"/>
      <c r="PQ236" s="20"/>
      <c r="PR236" s="20"/>
      <c r="PS236" s="20"/>
      <c r="PT236" s="20"/>
      <c r="PU236" s="20"/>
      <c r="PV236" s="20"/>
      <c r="PW236" s="20"/>
      <c r="PX236" s="20"/>
      <c r="PY236" s="20"/>
      <c r="PZ236" s="20"/>
      <c r="QA236" s="20"/>
      <c r="QB236" s="20"/>
      <c r="QC236" s="20"/>
      <c r="QD236" s="20"/>
      <c r="QE236" s="20"/>
      <c r="QF236" s="20"/>
      <c r="QG236" s="20"/>
      <c r="QH236" s="20"/>
      <c r="QI236" s="20"/>
      <c r="QJ236" s="20"/>
      <c r="QK236" s="20"/>
      <c r="QL236" s="20"/>
      <c r="QM236" s="20"/>
      <c r="QN236" s="20"/>
      <c r="QO236" s="20"/>
      <c r="QP236" s="20"/>
      <c r="QQ236" s="20"/>
      <c r="QR236" s="20"/>
      <c r="QS236" s="20"/>
      <c r="QT236" s="20"/>
      <c r="QU236" s="20"/>
      <c r="QV236" s="20"/>
      <c r="QW236" s="20"/>
      <c r="QX236" s="20"/>
      <c r="QY236" s="20"/>
      <c r="QZ236" s="20"/>
      <c r="RA236" s="20"/>
      <c r="RB236" s="20"/>
      <c r="RC236" s="20"/>
      <c r="RD236" s="20"/>
      <c r="RE236" s="20"/>
      <c r="RF236" s="20"/>
      <c r="RG236" s="20"/>
      <c r="RH236" s="20"/>
      <c r="RI236" s="20"/>
      <c r="RJ236" s="20"/>
      <c r="RK236" s="20"/>
      <c r="RL236" s="20"/>
      <c r="RM236" s="20"/>
      <c r="RN236" s="20"/>
      <c r="RO236" s="20"/>
      <c r="RP236" s="20"/>
      <c r="RQ236" s="20"/>
      <c r="RR236" s="20"/>
      <c r="RS236" s="20"/>
      <c r="RT236" s="20"/>
      <c r="RU236" s="20"/>
      <c r="RV236" s="20"/>
      <c r="RW236" s="20"/>
      <c r="RX236" s="20"/>
      <c r="RY236" s="20"/>
      <c r="RZ236" s="20"/>
      <c r="SA236" s="20"/>
      <c r="SB236" s="20"/>
      <c r="SC236" s="20"/>
      <c r="SD236" s="20"/>
      <c r="SE236" s="20"/>
      <c r="SF236" s="20"/>
      <c r="SG236" s="20"/>
      <c r="SH236" s="20"/>
      <c r="SI236" s="20"/>
      <c r="SJ236" s="20"/>
      <c r="SK236" s="20"/>
      <c r="SL236" s="20"/>
      <c r="SM236" s="20"/>
      <c r="SN236" s="20"/>
      <c r="SO236" s="20"/>
      <c r="SP236" s="20"/>
      <c r="SQ236" s="20"/>
      <c r="SR236" s="20"/>
      <c r="SS236" s="20"/>
      <c r="ST236" s="20"/>
      <c r="SU236" s="20"/>
      <c r="SV236" s="20"/>
      <c r="SW236" s="20"/>
      <c r="SX236" s="20"/>
      <c r="SY236" s="20"/>
      <c r="SZ236" s="20"/>
      <c r="TA236" s="20"/>
      <c r="TB236" s="20"/>
      <c r="TC236" s="20"/>
      <c r="TD236" s="20"/>
      <c r="TE236" s="20"/>
      <c r="TF236" s="20"/>
      <c r="TG236" s="20"/>
      <c r="TH236" s="20"/>
      <c r="TI236" s="20"/>
      <c r="TJ236" s="20"/>
    </row>
    <row r="237" spans="1:530" s="25" customFormat="1" ht="30.75" customHeight="1" x14ac:dyDescent="0.2">
      <c r="A237" s="147" t="s">
        <v>224</v>
      </c>
      <c r="B237" s="57"/>
      <c r="C237" s="57"/>
      <c r="D237" s="24" t="s">
        <v>44</v>
      </c>
      <c r="E237" s="51">
        <v>9090541</v>
      </c>
      <c r="F237" s="51">
        <f t="shared" ref="F237:J237" si="138">F238</f>
        <v>6943906</v>
      </c>
      <c r="G237" s="51">
        <f t="shared" si="138"/>
        <v>92400</v>
      </c>
      <c r="H237" s="51">
        <f t="shared" si="138"/>
        <v>6589735.6699999999</v>
      </c>
      <c r="I237" s="51">
        <f t="shared" si="138"/>
        <v>5181539.0199999996</v>
      </c>
      <c r="J237" s="51">
        <f t="shared" si="138"/>
        <v>45800.73</v>
      </c>
      <c r="K237" s="156">
        <f t="shared" si="117"/>
        <v>72.490027491213112</v>
      </c>
      <c r="L237" s="51">
        <v>2696249.54</v>
      </c>
      <c r="M237" s="51">
        <f t="shared" ref="M237" si="139">M238</f>
        <v>0</v>
      </c>
      <c r="N237" s="51">
        <f t="shared" ref="N237" si="140">N238</f>
        <v>1716249.54</v>
      </c>
      <c r="O237" s="51">
        <f t="shared" ref="O237" si="141">O238</f>
        <v>0</v>
      </c>
      <c r="P237" s="51">
        <f t="shared" ref="P237" si="142">P238</f>
        <v>0</v>
      </c>
      <c r="Q237" s="51">
        <f t="shared" ref="Q237:W237" si="143">Q238</f>
        <v>980000</v>
      </c>
      <c r="R237" s="51">
        <f t="shared" si="143"/>
        <v>240050</v>
      </c>
      <c r="S237" s="51">
        <f t="shared" si="143"/>
        <v>0</v>
      </c>
      <c r="T237" s="51">
        <f t="shared" si="143"/>
        <v>190175</v>
      </c>
      <c r="U237" s="51">
        <f t="shared" si="143"/>
        <v>0</v>
      </c>
      <c r="V237" s="51">
        <f t="shared" si="143"/>
        <v>0</v>
      </c>
      <c r="W237" s="51">
        <f t="shared" si="143"/>
        <v>49875</v>
      </c>
      <c r="X237" s="154">
        <f t="shared" si="118"/>
        <v>8.9031076849066437</v>
      </c>
      <c r="Y237" s="149">
        <f t="shared" si="119"/>
        <v>6829785.6699999999</v>
      </c>
      <c r="Z237" s="173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/>
      <c r="IY237" s="31"/>
      <c r="IZ237" s="31"/>
      <c r="JA237" s="31"/>
      <c r="JB237" s="31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/>
      <c r="KQ237" s="31"/>
      <c r="KR237" s="31"/>
      <c r="KS237" s="31"/>
      <c r="KT237" s="31"/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  <c r="NN237" s="31"/>
      <c r="NO237" s="31"/>
      <c r="NP237" s="31"/>
      <c r="NQ237" s="31"/>
      <c r="NR237" s="31"/>
      <c r="NS237" s="31"/>
      <c r="NT237" s="31"/>
      <c r="NU237" s="31"/>
      <c r="NV237" s="31"/>
      <c r="NW237" s="31"/>
      <c r="NX237" s="31"/>
      <c r="NY237" s="31"/>
      <c r="NZ237" s="31"/>
      <c r="OA237" s="31"/>
      <c r="OB237" s="31"/>
      <c r="OC237" s="31"/>
      <c r="OD237" s="31"/>
      <c r="OE237" s="31"/>
      <c r="OF237" s="31"/>
      <c r="OG237" s="31"/>
      <c r="OH237" s="31"/>
      <c r="OI237" s="31"/>
      <c r="OJ237" s="31"/>
      <c r="OK237" s="31"/>
      <c r="OL237" s="31"/>
      <c r="OM237" s="31"/>
      <c r="ON237" s="31"/>
      <c r="OO237" s="31"/>
      <c r="OP237" s="31"/>
      <c r="OQ237" s="31"/>
      <c r="OR237" s="31"/>
      <c r="OS237" s="31"/>
      <c r="OT237" s="31"/>
      <c r="OU237" s="31"/>
      <c r="OV237" s="31"/>
      <c r="OW237" s="31"/>
      <c r="OX237" s="31"/>
      <c r="OY237" s="31"/>
      <c r="OZ237" s="31"/>
      <c r="PA237" s="31"/>
      <c r="PB237" s="31"/>
      <c r="PC237" s="31"/>
      <c r="PD237" s="31"/>
      <c r="PE237" s="31"/>
      <c r="PF237" s="31"/>
      <c r="PG237" s="31"/>
      <c r="PH237" s="31"/>
      <c r="PI237" s="31"/>
      <c r="PJ237" s="31"/>
      <c r="PK237" s="31"/>
      <c r="PL237" s="31"/>
      <c r="PM237" s="31"/>
      <c r="PN237" s="31"/>
      <c r="PO237" s="31"/>
      <c r="PP237" s="31"/>
      <c r="PQ237" s="31"/>
      <c r="PR237" s="31"/>
      <c r="PS237" s="31"/>
      <c r="PT237" s="31"/>
      <c r="PU237" s="31"/>
      <c r="PV237" s="31"/>
      <c r="PW237" s="31"/>
      <c r="PX237" s="31"/>
      <c r="PY237" s="31"/>
      <c r="PZ237" s="31"/>
      <c r="QA237" s="31"/>
      <c r="QB237" s="31"/>
      <c r="QC237" s="31"/>
      <c r="QD237" s="31"/>
      <c r="QE237" s="31"/>
      <c r="QF237" s="31"/>
      <c r="QG237" s="31"/>
      <c r="QH237" s="31"/>
      <c r="QI237" s="31"/>
      <c r="QJ237" s="31"/>
      <c r="QK237" s="31"/>
      <c r="QL237" s="31"/>
      <c r="QM237" s="31"/>
      <c r="QN237" s="31"/>
      <c r="QO237" s="31"/>
      <c r="QP237" s="31"/>
      <c r="QQ237" s="31"/>
      <c r="QR237" s="31"/>
      <c r="QS237" s="31"/>
      <c r="QT237" s="31"/>
      <c r="QU237" s="31"/>
      <c r="QV237" s="31"/>
      <c r="QW237" s="31"/>
      <c r="QX237" s="31"/>
      <c r="QY237" s="31"/>
      <c r="QZ237" s="31"/>
      <c r="RA237" s="31"/>
      <c r="RB237" s="31"/>
      <c r="RC237" s="31"/>
      <c r="RD237" s="31"/>
      <c r="RE237" s="31"/>
      <c r="RF237" s="31"/>
      <c r="RG237" s="31"/>
      <c r="RH237" s="31"/>
      <c r="RI237" s="31"/>
      <c r="RJ237" s="31"/>
      <c r="RK237" s="31"/>
      <c r="RL237" s="31"/>
      <c r="RM237" s="31"/>
      <c r="RN237" s="31"/>
      <c r="RO237" s="31"/>
      <c r="RP237" s="31"/>
      <c r="RQ237" s="31"/>
      <c r="RR237" s="31"/>
      <c r="RS237" s="31"/>
      <c r="RT237" s="31"/>
      <c r="RU237" s="31"/>
      <c r="RV237" s="31"/>
      <c r="RW237" s="31"/>
      <c r="RX237" s="31"/>
      <c r="RY237" s="31"/>
      <c r="RZ237" s="31"/>
      <c r="SA237" s="31"/>
      <c r="SB237" s="31"/>
      <c r="SC237" s="31"/>
      <c r="SD237" s="31"/>
      <c r="SE237" s="31"/>
      <c r="SF237" s="31"/>
      <c r="SG237" s="31"/>
      <c r="SH237" s="31"/>
      <c r="SI237" s="31"/>
      <c r="SJ237" s="31"/>
      <c r="SK237" s="31"/>
      <c r="SL237" s="31"/>
      <c r="SM237" s="31"/>
      <c r="SN237" s="31"/>
      <c r="SO237" s="31"/>
      <c r="SP237" s="31"/>
      <c r="SQ237" s="31"/>
      <c r="SR237" s="31"/>
      <c r="SS237" s="31"/>
      <c r="ST237" s="31"/>
      <c r="SU237" s="31"/>
      <c r="SV237" s="31"/>
      <c r="SW237" s="31"/>
      <c r="SX237" s="31"/>
      <c r="SY237" s="31"/>
      <c r="SZ237" s="31"/>
      <c r="TA237" s="31"/>
      <c r="TB237" s="31"/>
      <c r="TC237" s="31"/>
      <c r="TD237" s="31"/>
      <c r="TE237" s="31"/>
      <c r="TF237" s="31"/>
      <c r="TG237" s="31"/>
      <c r="TH237" s="31"/>
      <c r="TI237" s="31"/>
      <c r="TJ237" s="31"/>
    </row>
    <row r="238" spans="1:530" s="33" customFormat="1" ht="35.25" customHeight="1" x14ac:dyDescent="0.25">
      <c r="A238" s="59" t="s">
        <v>225</v>
      </c>
      <c r="B238" s="58"/>
      <c r="C238" s="58"/>
      <c r="D238" s="27" t="s">
        <v>44</v>
      </c>
      <c r="E238" s="53">
        <v>9090541</v>
      </c>
      <c r="F238" s="53">
        <f t="shared" ref="F238:Q238" si="144">F239+F240+F241</f>
        <v>6943906</v>
      </c>
      <c r="G238" s="53">
        <f t="shared" si="144"/>
        <v>92400</v>
      </c>
      <c r="H238" s="53">
        <f t="shared" ref="H238:J238" si="145">H239+H240+H241</f>
        <v>6589735.6699999999</v>
      </c>
      <c r="I238" s="53">
        <f t="shared" si="145"/>
        <v>5181539.0199999996</v>
      </c>
      <c r="J238" s="53">
        <f t="shared" si="145"/>
        <v>45800.73</v>
      </c>
      <c r="K238" s="156">
        <f t="shared" si="117"/>
        <v>72.490027491213112</v>
      </c>
      <c r="L238" s="53">
        <v>2696249.54</v>
      </c>
      <c r="M238" s="53">
        <f t="shared" si="144"/>
        <v>0</v>
      </c>
      <c r="N238" s="53">
        <f>N239+N240+N241</f>
        <v>1716249.54</v>
      </c>
      <c r="O238" s="53">
        <f t="shared" si="144"/>
        <v>0</v>
      </c>
      <c r="P238" s="53">
        <f t="shared" si="144"/>
        <v>0</v>
      </c>
      <c r="Q238" s="53">
        <f t="shared" si="144"/>
        <v>980000</v>
      </c>
      <c r="R238" s="53">
        <f t="shared" ref="R238:W238" si="146">R239+R240+R241</f>
        <v>240050</v>
      </c>
      <c r="S238" s="53">
        <f t="shared" si="146"/>
        <v>0</v>
      </c>
      <c r="T238" s="53">
        <f t="shared" si="146"/>
        <v>190175</v>
      </c>
      <c r="U238" s="53">
        <f t="shared" si="146"/>
        <v>0</v>
      </c>
      <c r="V238" s="53">
        <f t="shared" si="146"/>
        <v>0</v>
      </c>
      <c r="W238" s="53">
        <f t="shared" si="146"/>
        <v>49875</v>
      </c>
      <c r="X238" s="154">
        <f t="shared" si="118"/>
        <v>8.9031076849066437</v>
      </c>
      <c r="Y238" s="149">
        <f t="shared" si="119"/>
        <v>6829785.6699999999</v>
      </c>
      <c r="Z238" s="173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  <c r="IT238" s="32"/>
      <c r="IU238" s="32"/>
      <c r="IV238" s="32"/>
      <c r="IW238" s="32"/>
      <c r="IX238" s="32"/>
      <c r="IY238" s="32"/>
      <c r="IZ238" s="32"/>
      <c r="JA238" s="32"/>
      <c r="JB238" s="32"/>
      <c r="JC238" s="32"/>
      <c r="JD238" s="32"/>
      <c r="JE238" s="32"/>
      <c r="JF238" s="32"/>
      <c r="JG238" s="32"/>
      <c r="JH238" s="32"/>
      <c r="JI238" s="32"/>
      <c r="JJ238" s="32"/>
      <c r="JK238" s="32"/>
      <c r="JL238" s="32"/>
      <c r="JM238" s="32"/>
      <c r="JN238" s="32"/>
      <c r="JO238" s="32"/>
      <c r="JP238" s="32"/>
      <c r="JQ238" s="32"/>
      <c r="JR238" s="32"/>
      <c r="JS238" s="32"/>
      <c r="JT238" s="32"/>
      <c r="JU238" s="32"/>
      <c r="JV238" s="32"/>
      <c r="JW238" s="32"/>
      <c r="JX238" s="32"/>
      <c r="JY238" s="32"/>
      <c r="JZ238" s="32"/>
      <c r="KA238" s="32"/>
      <c r="KB238" s="32"/>
      <c r="KC238" s="32"/>
      <c r="KD238" s="32"/>
      <c r="KE238" s="32"/>
      <c r="KF238" s="32"/>
      <c r="KG238" s="32"/>
      <c r="KH238" s="32"/>
      <c r="KI238" s="32"/>
      <c r="KJ238" s="32"/>
      <c r="KK238" s="32"/>
      <c r="KL238" s="32"/>
      <c r="KM238" s="32"/>
      <c r="KN238" s="32"/>
      <c r="KO238" s="32"/>
      <c r="KP238" s="32"/>
      <c r="KQ238" s="32"/>
      <c r="KR238" s="32"/>
      <c r="KS238" s="32"/>
      <c r="KT238" s="32"/>
      <c r="KU238" s="32"/>
      <c r="KV238" s="32"/>
      <c r="KW238" s="32"/>
      <c r="KX238" s="32"/>
      <c r="KY238" s="32"/>
      <c r="KZ238" s="32"/>
      <c r="LA238" s="32"/>
      <c r="LB238" s="32"/>
      <c r="LC238" s="32"/>
      <c r="LD238" s="32"/>
      <c r="LE238" s="32"/>
      <c r="LF238" s="32"/>
      <c r="LG238" s="32"/>
      <c r="LH238" s="32"/>
      <c r="LI238" s="32"/>
      <c r="LJ238" s="32"/>
      <c r="LK238" s="32"/>
      <c r="LL238" s="32"/>
      <c r="LM238" s="32"/>
      <c r="LN238" s="32"/>
      <c r="LO238" s="32"/>
      <c r="LP238" s="32"/>
      <c r="LQ238" s="32"/>
      <c r="LR238" s="32"/>
      <c r="LS238" s="32"/>
      <c r="LT238" s="32"/>
      <c r="LU238" s="32"/>
      <c r="LV238" s="32"/>
      <c r="LW238" s="32"/>
      <c r="LX238" s="32"/>
      <c r="LY238" s="32"/>
      <c r="LZ238" s="32"/>
      <c r="MA238" s="32"/>
      <c r="MB238" s="32"/>
      <c r="MC238" s="32"/>
      <c r="MD238" s="32"/>
      <c r="ME238" s="32"/>
      <c r="MF238" s="32"/>
      <c r="MG238" s="32"/>
      <c r="MH238" s="32"/>
      <c r="MI238" s="32"/>
      <c r="MJ238" s="32"/>
      <c r="MK238" s="32"/>
      <c r="ML238" s="32"/>
      <c r="MM238" s="32"/>
      <c r="MN238" s="32"/>
      <c r="MO238" s="32"/>
      <c r="MP238" s="32"/>
      <c r="MQ238" s="32"/>
      <c r="MR238" s="32"/>
      <c r="MS238" s="32"/>
      <c r="MT238" s="32"/>
      <c r="MU238" s="32"/>
      <c r="MV238" s="32"/>
      <c r="MW238" s="32"/>
      <c r="MX238" s="32"/>
      <c r="MY238" s="32"/>
      <c r="MZ238" s="32"/>
      <c r="NA238" s="32"/>
      <c r="NB238" s="32"/>
      <c r="NC238" s="32"/>
      <c r="ND238" s="32"/>
      <c r="NE238" s="32"/>
      <c r="NF238" s="32"/>
      <c r="NG238" s="32"/>
      <c r="NH238" s="32"/>
      <c r="NI238" s="32"/>
      <c r="NJ238" s="32"/>
      <c r="NK238" s="32"/>
      <c r="NL238" s="32"/>
      <c r="NM238" s="32"/>
      <c r="NN238" s="32"/>
      <c r="NO238" s="32"/>
      <c r="NP238" s="32"/>
      <c r="NQ238" s="32"/>
      <c r="NR238" s="32"/>
      <c r="NS238" s="32"/>
      <c r="NT238" s="32"/>
      <c r="NU238" s="32"/>
      <c r="NV238" s="32"/>
      <c r="NW238" s="32"/>
      <c r="NX238" s="32"/>
      <c r="NY238" s="32"/>
      <c r="NZ238" s="32"/>
      <c r="OA238" s="32"/>
      <c r="OB238" s="32"/>
      <c r="OC238" s="32"/>
      <c r="OD238" s="32"/>
      <c r="OE238" s="32"/>
      <c r="OF238" s="32"/>
      <c r="OG238" s="32"/>
      <c r="OH238" s="32"/>
      <c r="OI238" s="32"/>
      <c r="OJ238" s="32"/>
      <c r="OK238" s="32"/>
      <c r="OL238" s="32"/>
      <c r="OM238" s="32"/>
      <c r="ON238" s="32"/>
      <c r="OO238" s="32"/>
      <c r="OP238" s="32"/>
      <c r="OQ238" s="32"/>
      <c r="OR238" s="32"/>
      <c r="OS238" s="32"/>
      <c r="OT238" s="32"/>
      <c r="OU238" s="32"/>
      <c r="OV238" s="32"/>
      <c r="OW238" s="32"/>
      <c r="OX238" s="32"/>
      <c r="OY238" s="32"/>
      <c r="OZ238" s="32"/>
      <c r="PA238" s="32"/>
      <c r="PB238" s="32"/>
      <c r="PC238" s="32"/>
      <c r="PD238" s="32"/>
      <c r="PE238" s="32"/>
      <c r="PF238" s="32"/>
      <c r="PG238" s="32"/>
      <c r="PH238" s="32"/>
      <c r="PI238" s="32"/>
      <c r="PJ238" s="32"/>
      <c r="PK238" s="32"/>
      <c r="PL238" s="32"/>
      <c r="PM238" s="32"/>
      <c r="PN238" s="32"/>
      <c r="PO238" s="32"/>
      <c r="PP238" s="32"/>
      <c r="PQ238" s="32"/>
      <c r="PR238" s="32"/>
      <c r="PS238" s="32"/>
      <c r="PT238" s="32"/>
      <c r="PU238" s="32"/>
      <c r="PV238" s="32"/>
      <c r="PW238" s="32"/>
      <c r="PX238" s="32"/>
      <c r="PY238" s="32"/>
      <c r="PZ238" s="32"/>
      <c r="QA238" s="32"/>
      <c r="QB238" s="32"/>
      <c r="QC238" s="32"/>
      <c r="QD238" s="32"/>
      <c r="QE238" s="32"/>
      <c r="QF238" s="32"/>
      <c r="QG238" s="32"/>
      <c r="QH238" s="32"/>
      <c r="QI238" s="32"/>
      <c r="QJ238" s="32"/>
      <c r="QK238" s="32"/>
      <c r="QL238" s="32"/>
      <c r="QM238" s="32"/>
      <c r="QN238" s="32"/>
      <c r="QO238" s="32"/>
      <c r="QP238" s="32"/>
      <c r="QQ238" s="32"/>
      <c r="QR238" s="32"/>
      <c r="QS238" s="32"/>
      <c r="QT238" s="32"/>
      <c r="QU238" s="32"/>
      <c r="QV238" s="32"/>
      <c r="QW238" s="32"/>
      <c r="QX238" s="32"/>
      <c r="QY238" s="32"/>
      <c r="QZ238" s="32"/>
      <c r="RA238" s="32"/>
      <c r="RB238" s="32"/>
      <c r="RC238" s="32"/>
      <c r="RD238" s="32"/>
      <c r="RE238" s="32"/>
      <c r="RF238" s="32"/>
      <c r="RG238" s="32"/>
      <c r="RH238" s="32"/>
      <c r="RI238" s="32"/>
      <c r="RJ238" s="32"/>
      <c r="RK238" s="32"/>
      <c r="RL238" s="32"/>
      <c r="RM238" s="32"/>
      <c r="RN238" s="32"/>
      <c r="RO238" s="32"/>
      <c r="RP238" s="32"/>
      <c r="RQ238" s="32"/>
      <c r="RR238" s="32"/>
      <c r="RS238" s="32"/>
      <c r="RT238" s="32"/>
      <c r="RU238" s="32"/>
      <c r="RV238" s="32"/>
      <c r="RW238" s="32"/>
      <c r="RX238" s="32"/>
      <c r="RY238" s="32"/>
      <c r="RZ238" s="32"/>
      <c r="SA238" s="32"/>
      <c r="SB238" s="32"/>
      <c r="SC238" s="32"/>
      <c r="SD238" s="32"/>
      <c r="SE238" s="32"/>
      <c r="SF238" s="32"/>
      <c r="SG238" s="32"/>
      <c r="SH238" s="32"/>
      <c r="SI238" s="32"/>
      <c r="SJ238" s="32"/>
      <c r="SK238" s="32"/>
      <c r="SL238" s="32"/>
      <c r="SM238" s="32"/>
      <c r="SN238" s="32"/>
      <c r="SO238" s="32"/>
      <c r="SP238" s="32"/>
      <c r="SQ238" s="32"/>
      <c r="SR238" s="32"/>
      <c r="SS238" s="32"/>
      <c r="ST238" s="32"/>
      <c r="SU238" s="32"/>
      <c r="SV238" s="32"/>
      <c r="SW238" s="32"/>
      <c r="SX238" s="32"/>
      <c r="SY238" s="32"/>
      <c r="SZ238" s="32"/>
      <c r="TA238" s="32"/>
      <c r="TB238" s="32"/>
      <c r="TC238" s="32"/>
      <c r="TD238" s="32"/>
      <c r="TE238" s="32"/>
      <c r="TF238" s="32"/>
      <c r="TG238" s="32"/>
      <c r="TH238" s="32"/>
      <c r="TI238" s="32"/>
      <c r="TJ238" s="32"/>
    </row>
    <row r="239" spans="1:530" s="17" customFormat="1" ht="45" customHeight="1" x14ac:dyDescent="0.25">
      <c r="A239" s="36" t="s">
        <v>226</v>
      </c>
      <c r="B239" s="37" t="str">
        <f>'дод 3'!A14</f>
        <v>0160</v>
      </c>
      <c r="C239" s="37" t="str">
        <f>'дод 3'!B14</f>
        <v>0111</v>
      </c>
      <c r="D239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39" s="54">
        <v>8915541</v>
      </c>
      <c r="F239" s="54">
        <v>6943906</v>
      </c>
      <c r="G239" s="54">
        <v>92400</v>
      </c>
      <c r="H239" s="54">
        <v>6547829.9100000001</v>
      </c>
      <c r="I239" s="54">
        <v>5181539.0199999996</v>
      </c>
      <c r="J239" s="54">
        <v>45800.73</v>
      </c>
      <c r="K239" s="157">
        <f t="shared" si="117"/>
        <v>73.442878115865312</v>
      </c>
      <c r="L239" s="54">
        <v>0</v>
      </c>
      <c r="M239" s="54"/>
      <c r="N239" s="54"/>
      <c r="O239" s="54"/>
      <c r="P239" s="54"/>
      <c r="Q239" s="54"/>
      <c r="R239" s="150"/>
      <c r="S239" s="150"/>
      <c r="T239" s="150"/>
      <c r="U239" s="150"/>
      <c r="V239" s="150"/>
      <c r="W239" s="150"/>
      <c r="X239" s="155"/>
      <c r="Y239" s="150">
        <f t="shared" si="119"/>
        <v>6547829.9100000001</v>
      </c>
      <c r="Z239" s="173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  <c r="IW239" s="20"/>
      <c r="IX239" s="20"/>
      <c r="IY239" s="20"/>
      <c r="IZ239" s="20"/>
      <c r="JA239" s="20"/>
      <c r="JB239" s="20"/>
      <c r="JC239" s="20"/>
      <c r="JD239" s="20"/>
      <c r="JE239" s="20"/>
      <c r="JF239" s="20"/>
      <c r="JG239" s="20"/>
      <c r="JH239" s="20"/>
      <c r="JI239" s="20"/>
      <c r="JJ239" s="20"/>
      <c r="JK239" s="20"/>
      <c r="JL239" s="20"/>
      <c r="JM239" s="20"/>
      <c r="JN239" s="20"/>
      <c r="JO239" s="20"/>
      <c r="JP239" s="20"/>
      <c r="JQ239" s="20"/>
      <c r="JR239" s="20"/>
      <c r="JS239" s="20"/>
      <c r="JT239" s="20"/>
      <c r="JU239" s="20"/>
      <c r="JV239" s="20"/>
      <c r="JW239" s="20"/>
      <c r="JX239" s="20"/>
      <c r="JY239" s="20"/>
      <c r="JZ239" s="20"/>
      <c r="KA239" s="20"/>
      <c r="KB239" s="20"/>
      <c r="KC239" s="20"/>
      <c r="KD239" s="20"/>
      <c r="KE239" s="20"/>
      <c r="KF239" s="20"/>
      <c r="KG239" s="20"/>
      <c r="KH239" s="20"/>
      <c r="KI239" s="20"/>
      <c r="KJ239" s="20"/>
      <c r="KK239" s="20"/>
      <c r="KL239" s="20"/>
      <c r="KM239" s="20"/>
      <c r="KN239" s="20"/>
      <c r="KO239" s="20"/>
      <c r="KP239" s="20"/>
      <c r="KQ239" s="20"/>
      <c r="KR239" s="20"/>
      <c r="KS239" s="20"/>
      <c r="KT239" s="20"/>
      <c r="KU239" s="20"/>
      <c r="KV239" s="20"/>
      <c r="KW239" s="20"/>
      <c r="KX239" s="20"/>
      <c r="KY239" s="20"/>
      <c r="KZ239" s="20"/>
      <c r="LA239" s="20"/>
      <c r="LB239" s="20"/>
      <c r="LC239" s="20"/>
      <c r="LD239" s="20"/>
      <c r="LE239" s="20"/>
      <c r="LF239" s="20"/>
      <c r="LG239" s="20"/>
      <c r="LH239" s="20"/>
      <c r="LI239" s="20"/>
      <c r="LJ239" s="20"/>
      <c r="LK239" s="20"/>
      <c r="LL239" s="20"/>
      <c r="LM239" s="20"/>
      <c r="LN239" s="20"/>
      <c r="LO239" s="20"/>
      <c r="LP239" s="20"/>
      <c r="LQ239" s="20"/>
      <c r="LR239" s="20"/>
      <c r="LS239" s="20"/>
      <c r="LT239" s="20"/>
      <c r="LU239" s="20"/>
      <c r="LV239" s="20"/>
      <c r="LW239" s="20"/>
      <c r="LX239" s="20"/>
      <c r="LY239" s="20"/>
      <c r="LZ239" s="20"/>
      <c r="MA239" s="20"/>
      <c r="MB239" s="20"/>
      <c r="MC239" s="20"/>
      <c r="MD239" s="20"/>
      <c r="ME239" s="20"/>
      <c r="MF239" s="20"/>
      <c r="MG239" s="20"/>
      <c r="MH239" s="20"/>
      <c r="MI239" s="20"/>
      <c r="MJ239" s="20"/>
      <c r="MK239" s="20"/>
      <c r="ML239" s="20"/>
      <c r="MM239" s="20"/>
      <c r="MN239" s="20"/>
      <c r="MO239" s="20"/>
      <c r="MP239" s="20"/>
      <c r="MQ239" s="20"/>
      <c r="MR239" s="20"/>
      <c r="MS239" s="20"/>
      <c r="MT239" s="20"/>
      <c r="MU239" s="20"/>
      <c r="MV239" s="20"/>
      <c r="MW239" s="20"/>
      <c r="MX239" s="20"/>
      <c r="MY239" s="20"/>
      <c r="MZ239" s="20"/>
      <c r="NA239" s="20"/>
      <c r="NB239" s="20"/>
      <c r="NC239" s="20"/>
      <c r="ND239" s="20"/>
      <c r="NE239" s="20"/>
      <c r="NF239" s="20"/>
      <c r="NG239" s="20"/>
      <c r="NH239" s="20"/>
      <c r="NI239" s="20"/>
      <c r="NJ239" s="20"/>
      <c r="NK239" s="20"/>
      <c r="NL239" s="20"/>
      <c r="NM239" s="20"/>
      <c r="NN239" s="20"/>
      <c r="NO239" s="20"/>
      <c r="NP239" s="20"/>
      <c r="NQ239" s="20"/>
      <c r="NR239" s="20"/>
      <c r="NS239" s="20"/>
      <c r="NT239" s="20"/>
      <c r="NU239" s="20"/>
      <c r="NV239" s="20"/>
      <c r="NW239" s="20"/>
      <c r="NX239" s="20"/>
      <c r="NY239" s="20"/>
      <c r="NZ239" s="20"/>
      <c r="OA239" s="20"/>
      <c r="OB239" s="20"/>
      <c r="OC239" s="20"/>
      <c r="OD239" s="20"/>
      <c r="OE239" s="20"/>
      <c r="OF239" s="20"/>
      <c r="OG239" s="20"/>
      <c r="OH239" s="20"/>
      <c r="OI239" s="20"/>
      <c r="OJ239" s="20"/>
      <c r="OK239" s="20"/>
      <c r="OL239" s="20"/>
      <c r="OM239" s="20"/>
      <c r="ON239" s="20"/>
      <c r="OO239" s="20"/>
      <c r="OP239" s="20"/>
      <c r="OQ239" s="20"/>
      <c r="OR239" s="20"/>
      <c r="OS239" s="20"/>
      <c r="OT239" s="20"/>
      <c r="OU239" s="20"/>
      <c r="OV239" s="20"/>
      <c r="OW239" s="20"/>
      <c r="OX239" s="20"/>
      <c r="OY239" s="20"/>
      <c r="OZ239" s="20"/>
      <c r="PA239" s="20"/>
      <c r="PB239" s="20"/>
      <c r="PC239" s="20"/>
      <c r="PD239" s="20"/>
      <c r="PE239" s="20"/>
      <c r="PF239" s="20"/>
      <c r="PG239" s="20"/>
      <c r="PH239" s="20"/>
      <c r="PI239" s="20"/>
      <c r="PJ239" s="20"/>
      <c r="PK239" s="20"/>
      <c r="PL239" s="20"/>
      <c r="PM239" s="20"/>
      <c r="PN239" s="20"/>
      <c r="PO239" s="20"/>
      <c r="PP239" s="20"/>
      <c r="PQ239" s="20"/>
      <c r="PR239" s="20"/>
      <c r="PS239" s="20"/>
      <c r="PT239" s="20"/>
      <c r="PU239" s="20"/>
      <c r="PV239" s="20"/>
      <c r="PW239" s="20"/>
      <c r="PX239" s="20"/>
      <c r="PY239" s="20"/>
      <c r="PZ239" s="20"/>
      <c r="QA239" s="20"/>
      <c r="QB239" s="20"/>
      <c r="QC239" s="20"/>
      <c r="QD239" s="20"/>
      <c r="QE239" s="20"/>
      <c r="QF239" s="20"/>
      <c r="QG239" s="20"/>
      <c r="QH239" s="20"/>
      <c r="QI239" s="20"/>
      <c r="QJ239" s="20"/>
      <c r="QK239" s="20"/>
      <c r="QL239" s="20"/>
      <c r="QM239" s="20"/>
      <c r="QN239" s="20"/>
      <c r="QO239" s="20"/>
      <c r="QP239" s="20"/>
      <c r="QQ239" s="20"/>
      <c r="QR239" s="20"/>
      <c r="QS239" s="20"/>
      <c r="QT239" s="20"/>
      <c r="QU239" s="20"/>
      <c r="QV239" s="20"/>
      <c r="QW239" s="20"/>
      <c r="QX239" s="20"/>
      <c r="QY239" s="20"/>
      <c r="QZ239" s="20"/>
      <c r="RA239" s="20"/>
      <c r="RB239" s="20"/>
      <c r="RC239" s="20"/>
      <c r="RD239" s="20"/>
      <c r="RE239" s="20"/>
      <c r="RF239" s="20"/>
      <c r="RG239" s="20"/>
      <c r="RH239" s="20"/>
      <c r="RI239" s="20"/>
      <c r="RJ239" s="20"/>
      <c r="RK239" s="20"/>
      <c r="RL239" s="20"/>
      <c r="RM239" s="20"/>
      <c r="RN239" s="20"/>
      <c r="RO239" s="20"/>
      <c r="RP239" s="20"/>
      <c r="RQ239" s="20"/>
      <c r="RR239" s="20"/>
      <c r="RS239" s="20"/>
      <c r="RT239" s="20"/>
      <c r="RU239" s="20"/>
      <c r="RV239" s="20"/>
      <c r="RW239" s="20"/>
      <c r="RX239" s="20"/>
      <c r="RY239" s="20"/>
      <c r="RZ239" s="20"/>
      <c r="SA239" s="20"/>
      <c r="SB239" s="20"/>
      <c r="SC239" s="20"/>
      <c r="SD239" s="20"/>
      <c r="SE239" s="20"/>
      <c r="SF239" s="20"/>
      <c r="SG239" s="20"/>
      <c r="SH239" s="20"/>
      <c r="SI239" s="20"/>
      <c r="SJ239" s="20"/>
      <c r="SK239" s="20"/>
      <c r="SL239" s="20"/>
      <c r="SM239" s="20"/>
      <c r="SN239" s="20"/>
      <c r="SO239" s="20"/>
      <c r="SP239" s="20"/>
      <c r="SQ239" s="20"/>
      <c r="SR239" s="20"/>
      <c r="SS239" s="20"/>
      <c r="ST239" s="20"/>
      <c r="SU239" s="20"/>
      <c r="SV239" s="20"/>
      <c r="SW239" s="20"/>
      <c r="SX239" s="20"/>
      <c r="SY239" s="20"/>
      <c r="SZ239" s="20"/>
      <c r="TA239" s="20"/>
      <c r="TB239" s="20"/>
      <c r="TC239" s="20"/>
      <c r="TD239" s="20"/>
      <c r="TE239" s="20"/>
      <c r="TF239" s="20"/>
      <c r="TG239" s="20"/>
      <c r="TH239" s="20"/>
      <c r="TI239" s="20"/>
      <c r="TJ239" s="20"/>
    </row>
    <row r="240" spans="1:530" s="17" customFormat="1" ht="34.5" customHeight="1" x14ac:dyDescent="0.25">
      <c r="A240" s="36" t="s">
        <v>340</v>
      </c>
      <c r="B240" s="37" t="str">
        <f>'дод 3'!A128</f>
        <v>6090</v>
      </c>
      <c r="C240" s="37" t="str">
        <f>'дод 3'!B128</f>
        <v>0640</v>
      </c>
      <c r="D240" s="18" t="str">
        <f>'дод 3'!C128</f>
        <v>Інша діяльність у сфері житлово-комунального господарства</v>
      </c>
      <c r="E240" s="54">
        <v>175000</v>
      </c>
      <c r="F240" s="54"/>
      <c r="G240" s="54"/>
      <c r="H240" s="54">
        <v>41905.760000000002</v>
      </c>
      <c r="I240" s="54"/>
      <c r="J240" s="54"/>
      <c r="K240" s="157">
        <f t="shared" si="117"/>
        <v>23.946148571428573</v>
      </c>
      <c r="L240" s="54">
        <v>0</v>
      </c>
      <c r="M240" s="54"/>
      <c r="N240" s="54"/>
      <c r="O240" s="54"/>
      <c r="P240" s="54"/>
      <c r="Q240" s="54"/>
      <c r="R240" s="150"/>
      <c r="S240" s="150"/>
      <c r="T240" s="150"/>
      <c r="U240" s="150"/>
      <c r="V240" s="150"/>
      <c r="W240" s="150"/>
      <c r="X240" s="155"/>
      <c r="Y240" s="150">
        <f t="shared" si="119"/>
        <v>41905.760000000002</v>
      </c>
      <c r="Z240" s="173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  <c r="IW240" s="20"/>
      <c r="IX240" s="20"/>
      <c r="IY240" s="20"/>
      <c r="IZ240" s="20"/>
      <c r="JA240" s="20"/>
      <c r="JB240" s="20"/>
      <c r="JC240" s="20"/>
      <c r="JD240" s="20"/>
      <c r="JE240" s="20"/>
      <c r="JF240" s="20"/>
      <c r="JG240" s="20"/>
      <c r="JH240" s="20"/>
      <c r="JI240" s="20"/>
      <c r="JJ240" s="20"/>
      <c r="JK240" s="20"/>
      <c r="JL240" s="20"/>
      <c r="JM240" s="20"/>
      <c r="JN240" s="20"/>
      <c r="JO240" s="20"/>
      <c r="JP240" s="20"/>
      <c r="JQ240" s="20"/>
      <c r="JR240" s="20"/>
      <c r="JS240" s="20"/>
      <c r="JT240" s="20"/>
      <c r="JU240" s="20"/>
      <c r="JV240" s="20"/>
      <c r="JW240" s="20"/>
      <c r="JX240" s="20"/>
      <c r="JY240" s="20"/>
      <c r="JZ240" s="20"/>
      <c r="KA240" s="20"/>
      <c r="KB240" s="20"/>
      <c r="KC240" s="20"/>
      <c r="KD240" s="20"/>
      <c r="KE240" s="20"/>
      <c r="KF240" s="20"/>
      <c r="KG240" s="20"/>
      <c r="KH240" s="20"/>
      <c r="KI240" s="20"/>
      <c r="KJ240" s="20"/>
      <c r="KK240" s="20"/>
      <c r="KL240" s="20"/>
      <c r="KM240" s="20"/>
      <c r="KN240" s="20"/>
      <c r="KO240" s="20"/>
      <c r="KP240" s="20"/>
      <c r="KQ240" s="20"/>
      <c r="KR240" s="20"/>
      <c r="KS240" s="20"/>
      <c r="KT240" s="20"/>
      <c r="KU240" s="20"/>
      <c r="KV240" s="20"/>
      <c r="KW240" s="20"/>
      <c r="KX240" s="20"/>
      <c r="KY240" s="20"/>
      <c r="KZ240" s="20"/>
      <c r="LA240" s="20"/>
      <c r="LB240" s="20"/>
      <c r="LC240" s="20"/>
      <c r="LD240" s="20"/>
      <c r="LE240" s="20"/>
      <c r="LF240" s="20"/>
      <c r="LG240" s="20"/>
      <c r="LH240" s="20"/>
      <c r="LI240" s="20"/>
      <c r="LJ240" s="20"/>
      <c r="LK240" s="20"/>
      <c r="LL240" s="20"/>
      <c r="LM240" s="20"/>
      <c r="LN240" s="20"/>
      <c r="LO240" s="20"/>
      <c r="LP240" s="20"/>
      <c r="LQ240" s="20"/>
      <c r="LR240" s="20"/>
      <c r="LS240" s="20"/>
      <c r="LT240" s="20"/>
      <c r="LU240" s="20"/>
      <c r="LV240" s="20"/>
      <c r="LW240" s="20"/>
      <c r="LX240" s="20"/>
      <c r="LY240" s="20"/>
      <c r="LZ240" s="20"/>
      <c r="MA240" s="20"/>
      <c r="MB240" s="20"/>
      <c r="MC240" s="20"/>
      <c r="MD240" s="20"/>
      <c r="ME240" s="20"/>
      <c r="MF240" s="20"/>
      <c r="MG240" s="20"/>
      <c r="MH240" s="20"/>
      <c r="MI240" s="20"/>
      <c r="MJ240" s="20"/>
      <c r="MK240" s="20"/>
      <c r="ML240" s="20"/>
      <c r="MM240" s="20"/>
      <c r="MN240" s="20"/>
      <c r="MO240" s="20"/>
      <c r="MP240" s="20"/>
      <c r="MQ240" s="20"/>
      <c r="MR240" s="20"/>
      <c r="MS240" s="20"/>
      <c r="MT240" s="20"/>
      <c r="MU240" s="20"/>
      <c r="MV240" s="20"/>
      <c r="MW240" s="20"/>
      <c r="MX240" s="20"/>
      <c r="MY240" s="20"/>
      <c r="MZ240" s="20"/>
      <c r="NA240" s="20"/>
      <c r="NB240" s="20"/>
      <c r="NC240" s="20"/>
      <c r="ND240" s="20"/>
      <c r="NE240" s="20"/>
      <c r="NF240" s="20"/>
      <c r="NG240" s="20"/>
      <c r="NH240" s="20"/>
      <c r="NI240" s="20"/>
      <c r="NJ240" s="20"/>
      <c r="NK240" s="20"/>
      <c r="NL240" s="20"/>
      <c r="NM240" s="20"/>
      <c r="NN240" s="20"/>
      <c r="NO240" s="20"/>
      <c r="NP240" s="20"/>
      <c r="NQ240" s="20"/>
      <c r="NR240" s="20"/>
      <c r="NS240" s="20"/>
      <c r="NT240" s="20"/>
      <c r="NU240" s="20"/>
      <c r="NV240" s="20"/>
      <c r="NW240" s="20"/>
      <c r="NX240" s="20"/>
      <c r="NY240" s="20"/>
      <c r="NZ240" s="20"/>
      <c r="OA240" s="20"/>
      <c r="OB240" s="20"/>
      <c r="OC240" s="20"/>
      <c r="OD240" s="20"/>
      <c r="OE240" s="20"/>
      <c r="OF240" s="20"/>
      <c r="OG240" s="20"/>
      <c r="OH240" s="20"/>
      <c r="OI240" s="20"/>
      <c r="OJ240" s="20"/>
      <c r="OK240" s="20"/>
      <c r="OL240" s="20"/>
      <c r="OM240" s="20"/>
      <c r="ON240" s="20"/>
      <c r="OO240" s="20"/>
      <c r="OP240" s="20"/>
      <c r="OQ240" s="20"/>
      <c r="OR240" s="20"/>
      <c r="OS240" s="20"/>
      <c r="OT240" s="20"/>
      <c r="OU240" s="20"/>
      <c r="OV240" s="20"/>
      <c r="OW240" s="20"/>
      <c r="OX240" s="20"/>
      <c r="OY240" s="20"/>
      <c r="OZ240" s="20"/>
      <c r="PA240" s="20"/>
      <c r="PB240" s="20"/>
      <c r="PC240" s="20"/>
      <c r="PD240" s="20"/>
      <c r="PE240" s="20"/>
      <c r="PF240" s="20"/>
      <c r="PG240" s="20"/>
      <c r="PH240" s="20"/>
      <c r="PI240" s="20"/>
      <c r="PJ240" s="20"/>
      <c r="PK240" s="20"/>
      <c r="PL240" s="20"/>
      <c r="PM240" s="20"/>
      <c r="PN240" s="20"/>
      <c r="PO240" s="20"/>
      <c r="PP240" s="20"/>
      <c r="PQ240" s="20"/>
      <c r="PR240" s="20"/>
      <c r="PS240" s="20"/>
      <c r="PT240" s="20"/>
      <c r="PU240" s="20"/>
      <c r="PV240" s="20"/>
      <c r="PW240" s="20"/>
      <c r="PX240" s="20"/>
      <c r="PY240" s="20"/>
      <c r="PZ240" s="20"/>
      <c r="QA240" s="20"/>
      <c r="QB240" s="20"/>
      <c r="QC240" s="20"/>
      <c r="QD240" s="20"/>
      <c r="QE240" s="20"/>
      <c r="QF240" s="20"/>
      <c r="QG240" s="20"/>
      <c r="QH240" s="20"/>
      <c r="QI240" s="20"/>
      <c r="QJ240" s="20"/>
      <c r="QK240" s="20"/>
      <c r="QL240" s="20"/>
      <c r="QM240" s="20"/>
      <c r="QN240" s="20"/>
      <c r="QO240" s="20"/>
      <c r="QP240" s="20"/>
      <c r="QQ240" s="20"/>
      <c r="QR240" s="20"/>
      <c r="QS240" s="20"/>
      <c r="QT240" s="20"/>
      <c r="QU240" s="20"/>
      <c r="QV240" s="20"/>
      <c r="QW240" s="20"/>
      <c r="QX240" s="20"/>
      <c r="QY240" s="20"/>
      <c r="QZ240" s="20"/>
      <c r="RA240" s="20"/>
      <c r="RB240" s="20"/>
      <c r="RC240" s="20"/>
      <c r="RD240" s="20"/>
      <c r="RE240" s="20"/>
      <c r="RF240" s="20"/>
      <c r="RG240" s="20"/>
      <c r="RH240" s="20"/>
      <c r="RI240" s="20"/>
      <c r="RJ240" s="20"/>
      <c r="RK240" s="20"/>
      <c r="RL240" s="20"/>
      <c r="RM240" s="20"/>
      <c r="RN240" s="20"/>
      <c r="RO240" s="20"/>
      <c r="RP240" s="20"/>
      <c r="RQ240" s="20"/>
      <c r="RR240" s="20"/>
      <c r="RS240" s="20"/>
      <c r="RT240" s="20"/>
      <c r="RU240" s="20"/>
      <c r="RV240" s="20"/>
      <c r="RW240" s="20"/>
      <c r="RX240" s="20"/>
      <c r="RY240" s="20"/>
      <c r="RZ240" s="20"/>
      <c r="SA240" s="20"/>
      <c r="SB240" s="20"/>
      <c r="SC240" s="20"/>
      <c r="SD240" s="20"/>
      <c r="SE240" s="20"/>
      <c r="SF240" s="20"/>
      <c r="SG240" s="20"/>
      <c r="SH240" s="20"/>
      <c r="SI240" s="20"/>
      <c r="SJ240" s="20"/>
      <c r="SK240" s="20"/>
      <c r="SL240" s="20"/>
      <c r="SM240" s="20"/>
      <c r="SN240" s="20"/>
      <c r="SO240" s="20"/>
      <c r="SP240" s="20"/>
      <c r="SQ240" s="20"/>
      <c r="SR240" s="20"/>
      <c r="SS240" s="20"/>
      <c r="ST240" s="20"/>
      <c r="SU240" s="20"/>
      <c r="SV240" s="20"/>
      <c r="SW240" s="20"/>
      <c r="SX240" s="20"/>
      <c r="SY240" s="20"/>
      <c r="SZ240" s="20"/>
      <c r="TA240" s="20"/>
      <c r="TB240" s="20"/>
      <c r="TC240" s="20"/>
      <c r="TD240" s="20"/>
      <c r="TE240" s="20"/>
      <c r="TF240" s="20"/>
      <c r="TG240" s="20"/>
      <c r="TH240" s="20"/>
      <c r="TI240" s="20"/>
      <c r="TJ240" s="20"/>
    </row>
    <row r="241" spans="1:530" s="17" customFormat="1" ht="93" customHeight="1" x14ac:dyDescent="0.25">
      <c r="A241" s="45" t="s">
        <v>326</v>
      </c>
      <c r="B241" s="38" t="str">
        <f>'дод 3'!A167</f>
        <v>7691</v>
      </c>
      <c r="C241" s="38" t="str">
        <f>'дод 3'!B167</f>
        <v>0490</v>
      </c>
      <c r="D241" s="16" t="str">
        <f>'дод 3'!C167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1" s="54">
        <v>0</v>
      </c>
      <c r="F241" s="54"/>
      <c r="G241" s="54"/>
      <c r="H241" s="54"/>
      <c r="I241" s="54"/>
      <c r="J241" s="54"/>
      <c r="K241" s="157"/>
      <c r="L241" s="54">
        <v>2696249.54</v>
      </c>
      <c r="M241" s="54"/>
      <c r="N241" s="54">
        <f>1321371+1074878.54-450000-230000</f>
        <v>1716249.54</v>
      </c>
      <c r="O241" s="54"/>
      <c r="P241" s="54"/>
      <c r="Q241" s="54">
        <f>300000+450000+230000</f>
        <v>980000</v>
      </c>
      <c r="R241" s="150">
        <v>240050</v>
      </c>
      <c r="S241" s="150"/>
      <c r="T241" s="150">
        <v>190175</v>
      </c>
      <c r="U241" s="150"/>
      <c r="V241" s="150"/>
      <c r="W241" s="150">
        <v>49875</v>
      </c>
      <c r="X241" s="155">
        <f t="shared" si="118"/>
        <v>8.9031076849066437</v>
      </c>
      <c r="Y241" s="150">
        <f t="shared" si="119"/>
        <v>240050</v>
      </c>
      <c r="Z241" s="173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  <c r="IW241" s="20"/>
      <c r="IX241" s="20"/>
      <c r="IY241" s="20"/>
      <c r="IZ241" s="20"/>
      <c r="JA241" s="20"/>
      <c r="JB241" s="20"/>
      <c r="JC241" s="20"/>
      <c r="JD241" s="20"/>
      <c r="JE241" s="20"/>
      <c r="JF241" s="20"/>
      <c r="JG241" s="20"/>
      <c r="JH241" s="20"/>
      <c r="JI241" s="20"/>
      <c r="JJ241" s="20"/>
      <c r="JK241" s="20"/>
      <c r="JL241" s="20"/>
      <c r="JM241" s="20"/>
      <c r="JN241" s="20"/>
      <c r="JO241" s="20"/>
      <c r="JP241" s="20"/>
      <c r="JQ241" s="20"/>
      <c r="JR241" s="20"/>
      <c r="JS241" s="20"/>
      <c r="JT241" s="20"/>
      <c r="JU241" s="20"/>
      <c r="JV241" s="20"/>
      <c r="JW241" s="20"/>
      <c r="JX241" s="20"/>
      <c r="JY241" s="20"/>
      <c r="JZ241" s="20"/>
      <c r="KA241" s="20"/>
      <c r="KB241" s="20"/>
      <c r="KC241" s="20"/>
      <c r="KD241" s="20"/>
      <c r="KE241" s="20"/>
      <c r="KF241" s="20"/>
      <c r="KG241" s="20"/>
      <c r="KH241" s="20"/>
      <c r="KI241" s="20"/>
      <c r="KJ241" s="20"/>
      <c r="KK241" s="20"/>
      <c r="KL241" s="20"/>
      <c r="KM241" s="20"/>
      <c r="KN241" s="20"/>
      <c r="KO241" s="20"/>
      <c r="KP241" s="20"/>
      <c r="KQ241" s="20"/>
      <c r="KR241" s="20"/>
      <c r="KS241" s="20"/>
      <c r="KT241" s="20"/>
      <c r="KU241" s="20"/>
      <c r="KV241" s="20"/>
      <c r="KW241" s="20"/>
      <c r="KX241" s="20"/>
      <c r="KY241" s="20"/>
      <c r="KZ241" s="20"/>
      <c r="LA241" s="20"/>
      <c r="LB241" s="20"/>
      <c r="LC241" s="20"/>
      <c r="LD241" s="20"/>
      <c r="LE241" s="20"/>
      <c r="LF241" s="20"/>
      <c r="LG241" s="20"/>
      <c r="LH241" s="20"/>
      <c r="LI241" s="20"/>
      <c r="LJ241" s="20"/>
      <c r="LK241" s="20"/>
      <c r="LL241" s="20"/>
      <c r="LM241" s="20"/>
      <c r="LN241" s="20"/>
      <c r="LO241" s="20"/>
      <c r="LP241" s="20"/>
      <c r="LQ241" s="20"/>
      <c r="LR241" s="20"/>
      <c r="LS241" s="20"/>
      <c r="LT241" s="20"/>
      <c r="LU241" s="20"/>
      <c r="LV241" s="20"/>
      <c r="LW241" s="20"/>
      <c r="LX241" s="20"/>
      <c r="LY241" s="20"/>
      <c r="LZ241" s="20"/>
      <c r="MA241" s="20"/>
      <c r="MB241" s="20"/>
      <c r="MC241" s="20"/>
      <c r="MD241" s="20"/>
      <c r="ME241" s="20"/>
      <c r="MF241" s="20"/>
      <c r="MG241" s="20"/>
      <c r="MH241" s="20"/>
      <c r="MI241" s="20"/>
      <c r="MJ241" s="20"/>
      <c r="MK241" s="20"/>
      <c r="ML241" s="20"/>
      <c r="MM241" s="20"/>
      <c r="MN241" s="20"/>
      <c r="MO241" s="20"/>
      <c r="MP241" s="20"/>
      <c r="MQ241" s="20"/>
      <c r="MR241" s="20"/>
      <c r="MS241" s="20"/>
      <c r="MT241" s="20"/>
      <c r="MU241" s="20"/>
      <c r="MV241" s="20"/>
      <c r="MW241" s="20"/>
      <c r="MX241" s="20"/>
      <c r="MY241" s="20"/>
      <c r="MZ241" s="20"/>
      <c r="NA241" s="20"/>
      <c r="NB241" s="20"/>
      <c r="NC241" s="20"/>
      <c r="ND241" s="20"/>
      <c r="NE241" s="20"/>
      <c r="NF241" s="20"/>
      <c r="NG241" s="20"/>
      <c r="NH241" s="20"/>
      <c r="NI241" s="20"/>
      <c r="NJ241" s="20"/>
      <c r="NK241" s="20"/>
      <c r="NL241" s="20"/>
      <c r="NM241" s="20"/>
      <c r="NN241" s="20"/>
      <c r="NO241" s="20"/>
      <c r="NP241" s="20"/>
      <c r="NQ241" s="20"/>
      <c r="NR241" s="20"/>
      <c r="NS241" s="20"/>
      <c r="NT241" s="20"/>
      <c r="NU241" s="20"/>
      <c r="NV241" s="20"/>
      <c r="NW241" s="20"/>
      <c r="NX241" s="20"/>
      <c r="NY241" s="20"/>
      <c r="NZ241" s="20"/>
      <c r="OA241" s="20"/>
      <c r="OB241" s="20"/>
      <c r="OC241" s="20"/>
      <c r="OD241" s="20"/>
      <c r="OE241" s="20"/>
      <c r="OF241" s="20"/>
      <c r="OG241" s="20"/>
      <c r="OH241" s="20"/>
      <c r="OI241" s="20"/>
      <c r="OJ241" s="20"/>
      <c r="OK241" s="20"/>
      <c r="OL241" s="20"/>
      <c r="OM241" s="20"/>
      <c r="ON241" s="20"/>
      <c r="OO241" s="20"/>
      <c r="OP241" s="20"/>
      <c r="OQ241" s="20"/>
      <c r="OR241" s="20"/>
      <c r="OS241" s="20"/>
      <c r="OT241" s="20"/>
      <c r="OU241" s="20"/>
      <c r="OV241" s="20"/>
      <c r="OW241" s="20"/>
      <c r="OX241" s="20"/>
      <c r="OY241" s="20"/>
      <c r="OZ241" s="20"/>
      <c r="PA241" s="20"/>
      <c r="PB241" s="20"/>
      <c r="PC241" s="20"/>
      <c r="PD241" s="20"/>
      <c r="PE241" s="20"/>
      <c r="PF241" s="20"/>
      <c r="PG241" s="20"/>
      <c r="PH241" s="20"/>
      <c r="PI241" s="20"/>
      <c r="PJ241" s="20"/>
      <c r="PK241" s="20"/>
      <c r="PL241" s="20"/>
      <c r="PM241" s="20"/>
      <c r="PN241" s="20"/>
      <c r="PO241" s="20"/>
      <c r="PP241" s="20"/>
      <c r="PQ241" s="20"/>
      <c r="PR241" s="20"/>
      <c r="PS241" s="20"/>
      <c r="PT241" s="20"/>
      <c r="PU241" s="20"/>
      <c r="PV241" s="20"/>
      <c r="PW241" s="20"/>
      <c r="PX241" s="20"/>
      <c r="PY241" s="20"/>
      <c r="PZ241" s="20"/>
      <c r="QA241" s="20"/>
      <c r="QB241" s="20"/>
      <c r="QC241" s="20"/>
      <c r="QD241" s="20"/>
      <c r="QE241" s="20"/>
      <c r="QF241" s="20"/>
      <c r="QG241" s="20"/>
      <c r="QH241" s="20"/>
      <c r="QI241" s="20"/>
      <c r="QJ241" s="20"/>
      <c r="QK241" s="20"/>
      <c r="QL241" s="20"/>
      <c r="QM241" s="20"/>
      <c r="QN241" s="20"/>
      <c r="QO241" s="20"/>
      <c r="QP241" s="20"/>
      <c r="QQ241" s="20"/>
      <c r="QR241" s="20"/>
      <c r="QS241" s="20"/>
      <c r="QT241" s="20"/>
      <c r="QU241" s="20"/>
      <c r="QV241" s="20"/>
      <c r="QW241" s="20"/>
      <c r="QX241" s="20"/>
      <c r="QY241" s="20"/>
      <c r="QZ241" s="20"/>
      <c r="RA241" s="20"/>
      <c r="RB241" s="20"/>
      <c r="RC241" s="20"/>
      <c r="RD241" s="20"/>
      <c r="RE241" s="20"/>
      <c r="RF241" s="20"/>
      <c r="RG241" s="20"/>
      <c r="RH241" s="20"/>
      <c r="RI241" s="20"/>
      <c r="RJ241" s="20"/>
      <c r="RK241" s="20"/>
      <c r="RL241" s="20"/>
      <c r="RM241" s="20"/>
      <c r="RN241" s="20"/>
      <c r="RO241" s="20"/>
      <c r="RP241" s="20"/>
      <c r="RQ241" s="20"/>
      <c r="RR241" s="20"/>
      <c r="RS241" s="20"/>
      <c r="RT241" s="20"/>
      <c r="RU241" s="20"/>
      <c r="RV241" s="20"/>
      <c r="RW241" s="20"/>
      <c r="RX241" s="20"/>
      <c r="RY241" s="20"/>
      <c r="RZ241" s="20"/>
      <c r="SA241" s="20"/>
      <c r="SB241" s="20"/>
      <c r="SC241" s="20"/>
      <c r="SD241" s="20"/>
      <c r="SE241" s="20"/>
      <c r="SF241" s="20"/>
      <c r="SG241" s="20"/>
      <c r="SH241" s="20"/>
      <c r="SI241" s="20"/>
      <c r="SJ241" s="20"/>
      <c r="SK241" s="20"/>
      <c r="SL241" s="20"/>
      <c r="SM241" s="20"/>
      <c r="SN241" s="20"/>
      <c r="SO241" s="20"/>
      <c r="SP241" s="20"/>
      <c r="SQ241" s="20"/>
      <c r="SR241" s="20"/>
      <c r="SS241" s="20"/>
      <c r="ST241" s="20"/>
      <c r="SU241" s="20"/>
      <c r="SV241" s="20"/>
      <c r="SW241" s="20"/>
      <c r="SX241" s="20"/>
      <c r="SY241" s="20"/>
      <c r="SZ241" s="20"/>
      <c r="TA241" s="20"/>
      <c r="TB241" s="20"/>
      <c r="TC241" s="20"/>
      <c r="TD241" s="20"/>
      <c r="TE241" s="20"/>
      <c r="TF241" s="20"/>
      <c r="TG241" s="20"/>
      <c r="TH241" s="20"/>
      <c r="TI241" s="20"/>
      <c r="TJ241" s="20"/>
    </row>
    <row r="242" spans="1:530" s="25" customFormat="1" ht="34.5" customHeight="1" x14ac:dyDescent="0.2">
      <c r="A242" s="147" t="s">
        <v>229</v>
      </c>
      <c r="B242" s="57"/>
      <c r="C242" s="57"/>
      <c r="D242" s="24" t="s">
        <v>46</v>
      </c>
      <c r="E242" s="51">
        <v>4307418</v>
      </c>
      <c r="F242" s="51">
        <f t="shared" ref="F242:J243" si="147">F243</f>
        <v>3320099</v>
      </c>
      <c r="G242" s="51">
        <f t="shared" si="147"/>
        <v>52700</v>
      </c>
      <c r="H242" s="51">
        <f t="shared" si="147"/>
        <v>3095886.5</v>
      </c>
      <c r="I242" s="51">
        <f t="shared" si="147"/>
        <v>2433005.77</v>
      </c>
      <c r="J242" s="51">
        <f t="shared" si="147"/>
        <v>26029.439999999999</v>
      </c>
      <c r="K242" s="156">
        <f t="shared" si="117"/>
        <v>71.873370543559972</v>
      </c>
      <c r="L242" s="51">
        <v>0</v>
      </c>
      <c r="M242" s="51">
        <f t="shared" ref="M242:M243" si="148">M243</f>
        <v>0</v>
      </c>
      <c r="N242" s="51">
        <f t="shared" ref="N242:N243" si="149">N243</f>
        <v>0</v>
      </c>
      <c r="O242" s="51">
        <f t="shared" ref="O242:O243" si="150">O243</f>
        <v>0</v>
      </c>
      <c r="P242" s="51">
        <f t="shared" ref="P242:P243" si="151">P243</f>
        <v>0</v>
      </c>
      <c r="Q242" s="51">
        <f t="shared" ref="Q242:W243" si="152">Q243</f>
        <v>0</v>
      </c>
      <c r="R242" s="51">
        <f t="shared" si="152"/>
        <v>0</v>
      </c>
      <c r="S242" s="51">
        <f t="shared" si="152"/>
        <v>0</v>
      </c>
      <c r="T242" s="51">
        <f t="shared" si="152"/>
        <v>0</v>
      </c>
      <c r="U242" s="51">
        <f t="shared" si="152"/>
        <v>0</v>
      </c>
      <c r="V242" s="51">
        <f t="shared" si="152"/>
        <v>0</v>
      </c>
      <c r="W242" s="51">
        <f t="shared" si="152"/>
        <v>0</v>
      </c>
      <c r="X242" s="154"/>
      <c r="Y242" s="149">
        <f t="shared" si="119"/>
        <v>3095886.5</v>
      </c>
      <c r="Z242" s="173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  <c r="NN242" s="31"/>
      <c r="NO242" s="31"/>
      <c r="NP242" s="31"/>
      <c r="NQ242" s="31"/>
      <c r="NR242" s="31"/>
      <c r="NS242" s="31"/>
      <c r="NT242" s="31"/>
      <c r="NU242" s="31"/>
      <c r="NV242" s="31"/>
      <c r="NW242" s="31"/>
      <c r="NX242" s="31"/>
      <c r="NY242" s="31"/>
      <c r="NZ242" s="31"/>
      <c r="OA242" s="31"/>
      <c r="OB242" s="31"/>
      <c r="OC242" s="31"/>
      <c r="OD242" s="31"/>
      <c r="OE242" s="31"/>
      <c r="OF242" s="31"/>
      <c r="OG242" s="31"/>
      <c r="OH242" s="31"/>
      <c r="OI242" s="31"/>
      <c r="OJ242" s="31"/>
      <c r="OK242" s="31"/>
      <c r="OL242" s="31"/>
      <c r="OM242" s="31"/>
      <c r="ON242" s="31"/>
      <c r="OO242" s="31"/>
      <c r="OP242" s="31"/>
      <c r="OQ242" s="31"/>
      <c r="OR242" s="31"/>
      <c r="OS242" s="31"/>
      <c r="OT242" s="31"/>
      <c r="OU242" s="31"/>
      <c r="OV242" s="31"/>
      <c r="OW242" s="31"/>
      <c r="OX242" s="31"/>
      <c r="OY242" s="31"/>
      <c r="OZ242" s="31"/>
      <c r="PA242" s="31"/>
      <c r="PB242" s="31"/>
      <c r="PC242" s="31"/>
      <c r="PD242" s="31"/>
      <c r="PE242" s="31"/>
      <c r="PF242" s="31"/>
      <c r="PG242" s="31"/>
      <c r="PH242" s="31"/>
      <c r="PI242" s="31"/>
      <c r="PJ242" s="31"/>
      <c r="PK242" s="31"/>
      <c r="PL242" s="31"/>
      <c r="PM242" s="31"/>
      <c r="PN242" s="31"/>
      <c r="PO242" s="31"/>
      <c r="PP242" s="31"/>
      <c r="PQ242" s="31"/>
      <c r="PR242" s="31"/>
      <c r="PS242" s="31"/>
      <c r="PT242" s="31"/>
      <c r="PU242" s="31"/>
      <c r="PV242" s="31"/>
      <c r="PW242" s="31"/>
      <c r="PX242" s="31"/>
      <c r="PY242" s="31"/>
      <c r="PZ242" s="31"/>
      <c r="QA242" s="31"/>
      <c r="QB242" s="31"/>
      <c r="QC242" s="31"/>
      <c r="QD242" s="31"/>
      <c r="QE242" s="31"/>
      <c r="QF242" s="31"/>
      <c r="QG242" s="31"/>
      <c r="QH242" s="31"/>
      <c r="QI242" s="31"/>
      <c r="QJ242" s="31"/>
      <c r="QK242" s="31"/>
      <c r="QL242" s="31"/>
      <c r="QM242" s="31"/>
      <c r="QN242" s="31"/>
      <c r="QO242" s="31"/>
      <c r="QP242" s="31"/>
      <c r="QQ242" s="31"/>
      <c r="QR242" s="31"/>
      <c r="QS242" s="31"/>
      <c r="QT242" s="31"/>
      <c r="QU242" s="31"/>
      <c r="QV242" s="31"/>
      <c r="QW242" s="31"/>
      <c r="QX242" s="31"/>
      <c r="QY242" s="31"/>
      <c r="QZ242" s="31"/>
      <c r="RA242" s="31"/>
      <c r="RB242" s="31"/>
      <c r="RC242" s="31"/>
      <c r="RD242" s="31"/>
      <c r="RE242" s="31"/>
      <c r="RF242" s="31"/>
      <c r="RG242" s="31"/>
      <c r="RH242" s="31"/>
      <c r="RI242" s="31"/>
      <c r="RJ242" s="31"/>
      <c r="RK242" s="31"/>
      <c r="RL242" s="31"/>
      <c r="RM242" s="31"/>
      <c r="RN242" s="31"/>
      <c r="RO242" s="31"/>
      <c r="RP242" s="31"/>
      <c r="RQ242" s="31"/>
      <c r="RR242" s="31"/>
      <c r="RS242" s="31"/>
      <c r="RT242" s="31"/>
      <c r="RU242" s="31"/>
      <c r="RV242" s="31"/>
      <c r="RW242" s="31"/>
      <c r="RX242" s="31"/>
      <c r="RY242" s="31"/>
      <c r="RZ242" s="31"/>
      <c r="SA242" s="31"/>
      <c r="SB242" s="31"/>
      <c r="SC242" s="31"/>
      <c r="SD242" s="31"/>
      <c r="SE242" s="31"/>
      <c r="SF242" s="31"/>
      <c r="SG242" s="31"/>
      <c r="SH242" s="31"/>
      <c r="SI242" s="31"/>
      <c r="SJ242" s="31"/>
      <c r="SK242" s="31"/>
      <c r="SL242" s="31"/>
      <c r="SM242" s="31"/>
      <c r="SN242" s="31"/>
      <c r="SO242" s="31"/>
      <c r="SP242" s="31"/>
      <c r="SQ242" s="31"/>
      <c r="SR242" s="31"/>
      <c r="SS242" s="31"/>
      <c r="ST242" s="31"/>
      <c r="SU242" s="31"/>
      <c r="SV242" s="31"/>
      <c r="SW242" s="31"/>
      <c r="SX242" s="31"/>
      <c r="SY242" s="31"/>
      <c r="SZ242" s="31"/>
      <c r="TA242" s="31"/>
      <c r="TB242" s="31"/>
      <c r="TC242" s="31"/>
      <c r="TD242" s="31"/>
      <c r="TE242" s="31"/>
      <c r="TF242" s="31"/>
      <c r="TG242" s="31"/>
      <c r="TH242" s="31"/>
      <c r="TI242" s="31"/>
      <c r="TJ242" s="31"/>
    </row>
    <row r="243" spans="1:530" s="33" customFormat="1" ht="35.25" customHeight="1" x14ac:dyDescent="0.25">
      <c r="A243" s="59" t="s">
        <v>227</v>
      </c>
      <c r="B243" s="58"/>
      <c r="C243" s="58"/>
      <c r="D243" s="27" t="s">
        <v>46</v>
      </c>
      <c r="E243" s="53">
        <v>4307418</v>
      </c>
      <c r="F243" s="53">
        <f t="shared" si="147"/>
        <v>3320099</v>
      </c>
      <c r="G243" s="53">
        <f t="shared" si="147"/>
        <v>52700</v>
      </c>
      <c r="H243" s="53">
        <f t="shared" si="147"/>
        <v>3095886.5</v>
      </c>
      <c r="I243" s="53">
        <f t="shared" si="147"/>
        <v>2433005.77</v>
      </c>
      <c r="J243" s="53">
        <f t="shared" si="147"/>
        <v>26029.439999999999</v>
      </c>
      <c r="K243" s="156">
        <f t="shared" si="117"/>
        <v>71.873370543559972</v>
      </c>
      <c r="L243" s="53">
        <v>0</v>
      </c>
      <c r="M243" s="53">
        <f t="shared" si="148"/>
        <v>0</v>
      </c>
      <c r="N243" s="53">
        <f t="shared" si="149"/>
        <v>0</v>
      </c>
      <c r="O243" s="53">
        <f t="shared" si="150"/>
        <v>0</v>
      </c>
      <c r="P243" s="53">
        <f t="shared" si="151"/>
        <v>0</v>
      </c>
      <c r="Q243" s="53">
        <f t="shared" si="152"/>
        <v>0</v>
      </c>
      <c r="R243" s="53">
        <f t="shared" si="152"/>
        <v>0</v>
      </c>
      <c r="S243" s="53">
        <f t="shared" si="152"/>
        <v>0</v>
      </c>
      <c r="T243" s="53">
        <f t="shared" si="152"/>
        <v>0</v>
      </c>
      <c r="U243" s="53">
        <f t="shared" si="152"/>
        <v>0</v>
      </c>
      <c r="V243" s="53">
        <f t="shared" si="152"/>
        <v>0</v>
      </c>
      <c r="W243" s="53">
        <f t="shared" si="152"/>
        <v>0</v>
      </c>
      <c r="X243" s="154"/>
      <c r="Y243" s="149">
        <f t="shared" si="119"/>
        <v>3095886.5</v>
      </c>
      <c r="Z243" s="173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  <c r="IT243" s="32"/>
      <c r="IU243" s="32"/>
      <c r="IV243" s="32"/>
      <c r="IW243" s="32"/>
      <c r="IX243" s="32"/>
      <c r="IY243" s="32"/>
      <c r="IZ243" s="32"/>
      <c r="JA243" s="32"/>
      <c r="JB243" s="32"/>
      <c r="JC243" s="32"/>
      <c r="JD243" s="32"/>
      <c r="JE243" s="32"/>
      <c r="JF243" s="32"/>
      <c r="JG243" s="32"/>
      <c r="JH243" s="32"/>
      <c r="JI243" s="32"/>
      <c r="JJ243" s="32"/>
      <c r="JK243" s="32"/>
      <c r="JL243" s="32"/>
      <c r="JM243" s="32"/>
      <c r="JN243" s="32"/>
      <c r="JO243" s="32"/>
      <c r="JP243" s="32"/>
      <c r="JQ243" s="32"/>
      <c r="JR243" s="32"/>
      <c r="JS243" s="32"/>
      <c r="JT243" s="32"/>
      <c r="JU243" s="32"/>
      <c r="JV243" s="32"/>
      <c r="JW243" s="32"/>
      <c r="JX243" s="32"/>
      <c r="JY243" s="32"/>
      <c r="JZ243" s="32"/>
      <c r="KA243" s="32"/>
      <c r="KB243" s="32"/>
      <c r="KC243" s="32"/>
      <c r="KD243" s="32"/>
      <c r="KE243" s="32"/>
      <c r="KF243" s="32"/>
      <c r="KG243" s="32"/>
      <c r="KH243" s="32"/>
      <c r="KI243" s="32"/>
      <c r="KJ243" s="32"/>
      <c r="KK243" s="32"/>
      <c r="KL243" s="32"/>
      <c r="KM243" s="32"/>
      <c r="KN243" s="32"/>
      <c r="KO243" s="32"/>
      <c r="KP243" s="32"/>
      <c r="KQ243" s="32"/>
      <c r="KR243" s="32"/>
      <c r="KS243" s="32"/>
      <c r="KT243" s="32"/>
      <c r="KU243" s="32"/>
      <c r="KV243" s="32"/>
      <c r="KW243" s="32"/>
      <c r="KX243" s="32"/>
      <c r="KY243" s="32"/>
      <c r="KZ243" s="32"/>
      <c r="LA243" s="32"/>
      <c r="LB243" s="32"/>
      <c r="LC243" s="32"/>
      <c r="LD243" s="32"/>
      <c r="LE243" s="32"/>
      <c r="LF243" s="32"/>
      <c r="LG243" s="32"/>
      <c r="LH243" s="32"/>
      <c r="LI243" s="32"/>
      <c r="LJ243" s="32"/>
      <c r="LK243" s="32"/>
      <c r="LL243" s="32"/>
      <c r="LM243" s="32"/>
      <c r="LN243" s="32"/>
      <c r="LO243" s="32"/>
      <c r="LP243" s="32"/>
      <c r="LQ243" s="32"/>
      <c r="LR243" s="32"/>
      <c r="LS243" s="32"/>
      <c r="LT243" s="32"/>
      <c r="LU243" s="32"/>
      <c r="LV243" s="32"/>
      <c r="LW243" s="32"/>
      <c r="LX243" s="32"/>
      <c r="LY243" s="32"/>
      <c r="LZ243" s="32"/>
      <c r="MA243" s="32"/>
      <c r="MB243" s="32"/>
      <c r="MC243" s="32"/>
      <c r="MD243" s="32"/>
      <c r="ME243" s="32"/>
      <c r="MF243" s="32"/>
      <c r="MG243" s="32"/>
      <c r="MH243" s="32"/>
      <c r="MI243" s="32"/>
      <c r="MJ243" s="32"/>
      <c r="MK243" s="32"/>
      <c r="ML243" s="32"/>
      <c r="MM243" s="32"/>
      <c r="MN243" s="32"/>
      <c r="MO243" s="32"/>
      <c r="MP243" s="32"/>
      <c r="MQ243" s="32"/>
      <c r="MR243" s="32"/>
      <c r="MS243" s="32"/>
      <c r="MT243" s="32"/>
      <c r="MU243" s="32"/>
      <c r="MV243" s="32"/>
      <c r="MW243" s="32"/>
      <c r="MX243" s="32"/>
      <c r="MY243" s="32"/>
      <c r="MZ243" s="32"/>
      <c r="NA243" s="32"/>
      <c r="NB243" s="32"/>
      <c r="NC243" s="32"/>
      <c r="ND243" s="32"/>
      <c r="NE243" s="32"/>
      <c r="NF243" s="32"/>
      <c r="NG243" s="32"/>
      <c r="NH243" s="32"/>
      <c r="NI243" s="32"/>
      <c r="NJ243" s="32"/>
      <c r="NK243" s="32"/>
      <c r="NL243" s="32"/>
      <c r="NM243" s="32"/>
      <c r="NN243" s="32"/>
      <c r="NO243" s="32"/>
      <c r="NP243" s="32"/>
      <c r="NQ243" s="32"/>
      <c r="NR243" s="32"/>
      <c r="NS243" s="32"/>
      <c r="NT243" s="32"/>
      <c r="NU243" s="32"/>
      <c r="NV243" s="32"/>
      <c r="NW243" s="32"/>
      <c r="NX243" s="32"/>
      <c r="NY243" s="32"/>
      <c r="NZ243" s="32"/>
      <c r="OA243" s="32"/>
      <c r="OB243" s="32"/>
      <c r="OC243" s="32"/>
      <c r="OD243" s="32"/>
      <c r="OE243" s="32"/>
      <c r="OF243" s="32"/>
      <c r="OG243" s="32"/>
      <c r="OH243" s="32"/>
      <c r="OI243" s="32"/>
      <c r="OJ243" s="32"/>
      <c r="OK243" s="32"/>
      <c r="OL243" s="32"/>
      <c r="OM243" s="32"/>
      <c r="ON243" s="32"/>
      <c r="OO243" s="32"/>
      <c r="OP243" s="32"/>
      <c r="OQ243" s="32"/>
      <c r="OR243" s="32"/>
      <c r="OS243" s="32"/>
      <c r="OT243" s="32"/>
      <c r="OU243" s="32"/>
      <c r="OV243" s="32"/>
      <c r="OW243" s="32"/>
      <c r="OX243" s="32"/>
      <c r="OY243" s="32"/>
      <c r="OZ243" s="32"/>
      <c r="PA243" s="32"/>
      <c r="PB243" s="32"/>
      <c r="PC243" s="32"/>
      <c r="PD243" s="32"/>
      <c r="PE243" s="32"/>
      <c r="PF243" s="32"/>
      <c r="PG243" s="32"/>
      <c r="PH243" s="32"/>
      <c r="PI243" s="32"/>
      <c r="PJ243" s="32"/>
      <c r="PK243" s="32"/>
      <c r="PL243" s="32"/>
      <c r="PM243" s="32"/>
      <c r="PN243" s="32"/>
      <c r="PO243" s="32"/>
      <c r="PP243" s="32"/>
      <c r="PQ243" s="32"/>
      <c r="PR243" s="32"/>
      <c r="PS243" s="32"/>
      <c r="PT243" s="32"/>
      <c r="PU243" s="32"/>
      <c r="PV243" s="32"/>
      <c r="PW243" s="32"/>
      <c r="PX243" s="32"/>
      <c r="PY243" s="32"/>
      <c r="PZ243" s="32"/>
      <c r="QA243" s="32"/>
      <c r="QB243" s="32"/>
      <c r="QC243" s="32"/>
      <c r="QD243" s="32"/>
      <c r="QE243" s="32"/>
      <c r="QF243" s="32"/>
      <c r="QG243" s="32"/>
      <c r="QH243" s="32"/>
      <c r="QI243" s="32"/>
      <c r="QJ243" s="32"/>
      <c r="QK243" s="32"/>
      <c r="QL243" s="32"/>
      <c r="QM243" s="32"/>
      <c r="QN243" s="32"/>
      <c r="QO243" s="32"/>
      <c r="QP243" s="32"/>
      <c r="QQ243" s="32"/>
      <c r="QR243" s="32"/>
      <c r="QS243" s="32"/>
      <c r="QT243" s="32"/>
      <c r="QU243" s="32"/>
      <c r="QV243" s="32"/>
      <c r="QW243" s="32"/>
      <c r="QX243" s="32"/>
      <c r="QY243" s="32"/>
      <c r="QZ243" s="32"/>
      <c r="RA243" s="32"/>
      <c r="RB243" s="32"/>
      <c r="RC243" s="32"/>
      <c r="RD243" s="32"/>
      <c r="RE243" s="32"/>
      <c r="RF243" s="32"/>
      <c r="RG243" s="32"/>
      <c r="RH243" s="32"/>
      <c r="RI243" s="32"/>
      <c r="RJ243" s="32"/>
      <c r="RK243" s="32"/>
      <c r="RL243" s="32"/>
      <c r="RM243" s="32"/>
      <c r="RN243" s="32"/>
      <c r="RO243" s="32"/>
      <c r="RP243" s="32"/>
      <c r="RQ243" s="32"/>
      <c r="RR243" s="32"/>
      <c r="RS243" s="32"/>
      <c r="RT243" s="32"/>
      <c r="RU243" s="32"/>
      <c r="RV243" s="32"/>
      <c r="RW243" s="32"/>
      <c r="RX243" s="32"/>
      <c r="RY243" s="32"/>
      <c r="RZ243" s="32"/>
      <c r="SA243" s="32"/>
      <c r="SB243" s="32"/>
      <c r="SC243" s="32"/>
      <c r="SD243" s="32"/>
      <c r="SE243" s="32"/>
      <c r="SF243" s="32"/>
      <c r="SG243" s="32"/>
      <c r="SH243" s="32"/>
      <c r="SI243" s="32"/>
      <c r="SJ243" s="32"/>
      <c r="SK243" s="32"/>
      <c r="SL243" s="32"/>
      <c r="SM243" s="32"/>
      <c r="SN243" s="32"/>
      <c r="SO243" s="32"/>
      <c r="SP243" s="32"/>
      <c r="SQ243" s="32"/>
      <c r="SR243" s="32"/>
      <c r="SS243" s="32"/>
      <c r="ST243" s="32"/>
      <c r="SU243" s="32"/>
      <c r="SV243" s="32"/>
      <c r="SW243" s="32"/>
      <c r="SX243" s="32"/>
      <c r="SY243" s="32"/>
      <c r="SZ243" s="32"/>
      <c r="TA243" s="32"/>
      <c r="TB243" s="32"/>
      <c r="TC243" s="32"/>
      <c r="TD243" s="32"/>
      <c r="TE243" s="32"/>
      <c r="TF243" s="32"/>
      <c r="TG243" s="32"/>
      <c r="TH243" s="32"/>
      <c r="TI243" s="32"/>
      <c r="TJ243" s="32"/>
    </row>
    <row r="244" spans="1:530" s="17" customFormat="1" ht="45" x14ac:dyDescent="0.25">
      <c r="A244" s="36" t="s">
        <v>228</v>
      </c>
      <c r="B244" s="37" t="str">
        <f>'дод 3'!A14</f>
        <v>0160</v>
      </c>
      <c r="C244" s="37" t="str">
        <f>'дод 3'!B14</f>
        <v>0111</v>
      </c>
      <c r="D244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44" s="54">
        <v>4307418</v>
      </c>
      <c r="F244" s="54">
        <v>3320099</v>
      </c>
      <c r="G244" s="54">
        <v>52700</v>
      </c>
      <c r="H244" s="54">
        <v>3095886.5</v>
      </c>
      <c r="I244" s="54">
        <v>2433005.77</v>
      </c>
      <c r="J244" s="54">
        <v>26029.439999999999</v>
      </c>
      <c r="K244" s="157">
        <f t="shared" si="117"/>
        <v>71.873370543559972</v>
      </c>
      <c r="L244" s="54">
        <v>0</v>
      </c>
      <c r="M244" s="54"/>
      <c r="N244" s="54"/>
      <c r="O244" s="54"/>
      <c r="P244" s="54"/>
      <c r="Q244" s="54"/>
      <c r="R244" s="150"/>
      <c r="S244" s="150"/>
      <c r="T244" s="150"/>
      <c r="U244" s="150"/>
      <c r="V244" s="150"/>
      <c r="W244" s="150"/>
      <c r="X244" s="155"/>
      <c r="Y244" s="150">
        <f t="shared" si="119"/>
        <v>3095886.5</v>
      </c>
      <c r="Z244" s="174">
        <v>15</v>
      </c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  <c r="IW244" s="20"/>
      <c r="IX244" s="20"/>
      <c r="IY244" s="20"/>
      <c r="IZ244" s="20"/>
      <c r="JA244" s="20"/>
      <c r="JB244" s="20"/>
      <c r="JC244" s="20"/>
      <c r="JD244" s="20"/>
      <c r="JE244" s="20"/>
      <c r="JF244" s="20"/>
      <c r="JG244" s="20"/>
      <c r="JH244" s="20"/>
      <c r="JI244" s="20"/>
      <c r="JJ244" s="20"/>
      <c r="JK244" s="20"/>
      <c r="JL244" s="20"/>
      <c r="JM244" s="20"/>
      <c r="JN244" s="20"/>
      <c r="JO244" s="20"/>
      <c r="JP244" s="20"/>
      <c r="JQ244" s="20"/>
      <c r="JR244" s="20"/>
      <c r="JS244" s="20"/>
      <c r="JT244" s="20"/>
      <c r="JU244" s="20"/>
      <c r="JV244" s="20"/>
      <c r="JW244" s="20"/>
      <c r="JX244" s="20"/>
      <c r="JY244" s="20"/>
      <c r="JZ244" s="20"/>
      <c r="KA244" s="20"/>
      <c r="KB244" s="20"/>
      <c r="KC244" s="20"/>
      <c r="KD244" s="20"/>
      <c r="KE244" s="20"/>
      <c r="KF244" s="20"/>
      <c r="KG244" s="20"/>
      <c r="KH244" s="20"/>
      <c r="KI244" s="20"/>
      <c r="KJ244" s="20"/>
      <c r="KK244" s="20"/>
      <c r="KL244" s="20"/>
      <c r="KM244" s="20"/>
      <c r="KN244" s="20"/>
      <c r="KO244" s="20"/>
      <c r="KP244" s="20"/>
      <c r="KQ244" s="20"/>
      <c r="KR244" s="20"/>
      <c r="KS244" s="20"/>
      <c r="KT244" s="20"/>
      <c r="KU244" s="20"/>
      <c r="KV244" s="20"/>
      <c r="KW244" s="20"/>
      <c r="KX244" s="20"/>
      <c r="KY244" s="20"/>
      <c r="KZ244" s="20"/>
      <c r="LA244" s="20"/>
      <c r="LB244" s="20"/>
      <c r="LC244" s="20"/>
      <c r="LD244" s="20"/>
      <c r="LE244" s="20"/>
      <c r="LF244" s="20"/>
      <c r="LG244" s="20"/>
      <c r="LH244" s="20"/>
      <c r="LI244" s="20"/>
      <c r="LJ244" s="20"/>
      <c r="LK244" s="20"/>
      <c r="LL244" s="20"/>
      <c r="LM244" s="20"/>
      <c r="LN244" s="20"/>
      <c r="LO244" s="20"/>
      <c r="LP244" s="20"/>
      <c r="LQ244" s="20"/>
      <c r="LR244" s="20"/>
      <c r="LS244" s="20"/>
      <c r="LT244" s="20"/>
      <c r="LU244" s="20"/>
      <c r="LV244" s="20"/>
      <c r="LW244" s="20"/>
      <c r="LX244" s="20"/>
      <c r="LY244" s="20"/>
      <c r="LZ244" s="20"/>
      <c r="MA244" s="20"/>
      <c r="MB244" s="20"/>
      <c r="MC244" s="20"/>
      <c r="MD244" s="20"/>
      <c r="ME244" s="20"/>
      <c r="MF244" s="20"/>
      <c r="MG244" s="20"/>
      <c r="MH244" s="20"/>
      <c r="MI244" s="20"/>
      <c r="MJ244" s="20"/>
      <c r="MK244" s="20"/>
      <c r="ML244" s="20"/>
      <c r="MM244" s="20"/>
      <c r="MN244" s="20"/>
      <c r="MO244" s="20"/>
      <c r="MP244" s="20"/>
      <c r="MQ244" s="20"/>
      <c r="MR244" s="20"/>
      <c r="MS244" s="20"/>
      <c r="MT244" s="20"/>
      <c r="MU244" s="20"/>
      <c r="MV244" s="20"/>
      <c r="MW244" s="20"/>
      <c r="MX244" s="20"/>
      <c r="MY244" s="20"/>
      <c r="MZ244" s="20"/>
      <c r="NA244" s="20"/>
      <c r="NB244" s="20"/>
      <c r="NC244" s="20"/>
      <c r="ND244" s="20"/>
      <c r="NE244" s="20"/>
      <c r="NF244" s="20"/>
      <c r="NG244" s="20"/>
      <c r="NH244" s="20"/>
      <c r="NI244" s="20"/>
      <c r="NJ244" s="20"/>
      <c r="NK244" s="20"/>
      <c r="NL244" s="20"/>
      <c r="NM244" s="20"/>
      <c r="NN244" s="20"/>
      <c r="NO244" s="20"/>
      <c r="NP244" s="20"/>
      <c r="NQ244" s="20"/>
      <c r="NR244" s="20"/>
      <c r="NS244" s="20"/>
      <c r="NT244" s="20"/>
      <c r="NU244" s="20"/>
      <c r="NV244" s="20"/>
      <c r="NW244" s="20"/>
      <c r="NX244" s="20"/>
      <c r="NY244" s="20"/>
      <c r="NZ244" s="20"/>
      <c r="OA244" s="20"/>
      <c r="OB244" s="20"/>
      <c r="OC244" s="20"/>
      <c r="OD244" s="20"/>
      <c r="OE244" s="20"/>
      <c r="OF244" s="20"/>
      <c r="OG244" s="20"/>
      <c r="OH244" s="20"/>
      <c r="OI244" s="20"/>
      <c r="OJ244" s="20"/>
      <c r="OK244" s="20"/>
      <c r="OL244" s="20"/>
      <c r="OM244" s="20"/>
      <c r="ON244" s="20"/>
      <c r="OO244" s="20"/>
      <c r="OP244" s="20"/>
      <c r="OQ244" s="20"/>
      <c r="OR244" s="20"/>
      <c r="OS244" s="20"/>
      <c r="OT244" s="20"/>
      <c r="OU244" s="20"/>
      <c r="OV244" s="20"/>
      <c r="OW244" s="20"/>
      <c r="OX244" s="20"/>
      <c r="OY244" s="20"/>
      <c r="OZ244" s="20"/>
      <c r="PA244" s="20"/>
      <c r="PB244" s="20"/>
      <c r="PC244" s="20"/>
      <c r="PD244" s="20"/>
      <c r="PE244" s="20"/>
      <c r="PF244" s="20"/>
      <c r="PG244" s="20"/>
      <c r="PH244" s="20"/>
      <c r="PI244" s="20"/>
      <c r="PJ244" s="20"/>
      <c r="PK244" s="20"/>
      <c r="PL244" s="20"/>
      <c r="PM244" s="20"/>
      <c r="PN244" s="20"/>
      <c r="PO244" s="20"/>
      <c r="PP244" s="20"/>
      <c r="PQ244" s="20"/>
      <c r="PR244" s="20"/>
      <c r="PS244" s="20"/>
      <c r="PT244" s="20"/>
      <c r="PU244" s="20"/>
      <c r="PV244" s="20"/>
      <c r="PW244" s="20"/>
      <c r="PX244" s="20"/>
      <c r="PY244" s="20"/>
      <c r="PZ244" s="20"/>
      <c r="QA244" s="20"/>
      <c r="QB244" s="20"/>
      <c r="QC244" s="20"/>
      <c r="QD244" s="20"/>
      <c r="QE244" s="20"/>
      <c r="QF244" s="20"/>
      <c r="QG244" s="20"/>
      <c r="QH244" s="20"/>
      <c r="QI244" s="20"/>
      <c r="QJ244" s="20"/>
      <c r="QK244" s="20"/>
      <c r="QL244" s="20"/>
      <c r="QM244" s="20"/>
      <c r="QN244" s="20"/>
      <c r="QO244" s="20"/>
      <c r="QP244" s="20"/>
      <c r="QQ244" s="20"/>
      <c r="QR244" s="20"/>
      <c r="QS244" s="20"/>
      <c r="QT244" s="20"/>
      <c r="QU244" s="20"/>
      <c r="QV244" s="20"/>
      <c r="QW244" s="20"/>
      <c r="QX244" s="20"/>
      <c r="QY244" s="20"/>
      <c r="QZ244" s="20"/>
      <c r="RA244" s="20"/>
      <c r="RB244" s="20"/>
      <c r="RC244" s="20"/>
      <c r="RD244" s="20"/>
      <c r="RE244" s="20"/>
      <c r="RF244" s="20"/>
      <c r="RG244" s="20"/>
      <c r="RH244" s="20"/>
      <c r="RI244" s="20"/>
      <c r="RJ244" s="20"/>
      <c r="RK244" s="20"/>
      <c r="RL244" s="20"/>
      <c r="RM244" s="20"/>
      <c r="RN244" s="20"/>
      <c r="RO244" s="20"/>
      <c r="RP244" s="20"/>
      <c r="RQ244" s="20"/>
      <c r="RR244" s="20"/>
      <c r="RS244" s="20"/>
      <c r="RT244" s="20"/>
      <c r="RU244" s="20"/>
      <c r="RV244" s="20"/>
      <c r="RW244" s="20"/>
      <c r="RX244" s="20"/>
      <c r="RY244" s="20"/>
      <c r="RZ244" s="20"/>
      <c r="SA244" s="20"/>
      <c r="SB244" s="20"/>
      <c r="SC244" s="20"/>
      <c r="SD244" s="20"/>
      <c r="SE244" s="20"/>
      <c r="SF244" s="20"/>
      <c r="SG244" s="20"/>
      <c r="SH244" s="20"/>
      <c r="SI244" s="20"/>
      <c r="SJ244" s="20"/>
      <c r="SK244" s="20"/>
      <c r="SL244" s="20"/>
      <c r="SM244" s="20"/>
      <c r="SN244" s="20"/>
      <c r="SO244" s="20"/>
      <c r="SP244" s="20"/>
      <c r="SQ244" s="20"/>
      <c r="SR244" s="20"/>
      <c r="SS244" s="20"/>
      <c r="ST244" s="20"/>
      <c r="SU244" s="20"/>
      <c r="SV244" s="20"/>
      <c r="SW244" s="20"/>
      <c r="SX244" s="20"/>
      <c r="SY244" s="20"/>
      <c r="SZ244" s="20"/>
      <c r="TA244" s="20"/>
      <c r="TB244" s="20"/>
      <c r="TC244" s="20"/>
      <c r="TD244" s="20"/>
      <c r="TE244" s="20"/>
      <c r="TF244" s="20"/>
      <c r="TG244" s="20"/>
      <c r="TH244" s="20"/>
      <c r="TI244" s="20"/>
      <c r="TJ244" s="20"/>
    </row>
    <row r="245" spans="1:530" s="25" customFormat="1" ht="37.5" customHeight="1" x14ac:dyDescent="0.2">
      <c r="A245" s="147" t="s">
        <v>230</v>
      </c>
      <c r="B245" s="57"/>
      <c r="C245" s="57"/>
      <c r="D245" s="24" t="s">
        <v>43</v>
      </c>
      <c r="E245" s="51">
        <v>20366500</v>
      </c>
      <c r="F245" s="51">
        <f t="shared" ref="F245:J245" si="153">F246</f>
        <v>13897700</v>
      </c>
      <c r="G245" s="51">
        <f t="shared" si="153"/>
        <v>314600</v>
      </c>
      <c r="H245" s="51">
        <f t="shared" si="153"/>
        <v>13766249.77</v>
      </c>
      <c r="I245" s="51">
        <f t="shared" si="153"/>
        <v>10421894.48</v>
      </c>
      <c r="J245" s="51">
        <f t="shared" si="153"/>
        <v>161160.16</v>
      </c>
      <c r="K245" s="156">
        <f t="shared" si="117"/>
        <v>67.592614194878848</v>
      </c>
      <c r="L245" s="51">
        <v>135000</v>
      </c>
      <c r="M245" s="51">
        <f t="shared" ref="M245" si="154">M246</f>
        <v>135000</v>
      </c>
      <c r="N245" s="51">
        <f t="shared" ref="N245" si="155">N246</f>
        <v>0</v>
      </c>
      <c r="O245" s="51">
        <f t="shared" ref="O245" si="156">O246</f>
        <v>0</v>
      </c>
      <c r="P245" s="51">
        <f t="shared" ref="P245" si="157">P246</f>
        <v>0</v>
      </c>
      <c r="Q245" s="51">
        <f t="shared" ref="Q245:W245" si="158">Q246</f>
        <v>135000</v>
      </c>
      <c r="R245" s="51">
        <f t="shared" si="158"/>
        <v>45500</v>
      </c>
      <c r="S245" s="51">
        <f t="shared" si="158"/>
        <v>45500</v>
      </c>
      <c r="T245" s="51">
        <f t="shared" si="158"/>
        <v>0</v>
      </c>
      <c r="U245" s="51">
        <f t="shared" si="158"/>
        <v>0</v>
      </c>
      <c r="V245" s="51">
        <f t="shared" si="158"/>
        <v>0</v>
      </c>
      <c r="W245" s="51">
        <f t="shared" si="158"/>
        <v>45500</v>
      </c>
      <c r="X245" s="154">
        <f t="shared" si="118"/>
        <v>33.703703703703702</v>
      </c>
      <c r="Y245" s="149">
        <f t="shared" si="119"/>
        <v>13811749.77</v>
      </c>
      <c r="Z245" s="174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  <c r="NN245" s="31"/>
      <c r="NO245" s="31"/>
      <c r="NP245" s="31"/>
      <c r="NQ245" s="31"/>
      <c r="NR245" s="31"/>
      <c r="NS245" s="31"/>
      <c r="NT245" s="31"/>
      <c r="NU245" s="31"/>
      <c r="NV245" s="31"/>
      <c r="NW245" s="31"/>
      <c r="NX245" s="31"/>
      <c r="NY245" s="31"/>
      <c r="NZ245" s="31"/>
      <c r="OA245" s="31"/>
      <c r="OB245" s="31"/>
      <c r="OC245" s="31"/>
      <c r="OD245" s="31"/>
      <c r="OE245" s="31"/>
      <c r="OF245" s="31"/>
      <c r="OG245" s="31"/>
      <c r="OH245" s="31"/>
      <c r="OI245" s="31"/>
      <c r="OJ245" s="31"/>
      <c r="OK245" s="31"/>
      <c r="OL245" s="31"/>
      <c r="OM245" s="31"/>
      <c r="ON245" s="31"/>
      <c r="OO245" s="31"/>
      <c r="OP245" s="31"/>
      <c r="OQ245" s="31"/>
      <c r="OR245" s="31"/>
      <c r="OS245" s="31"/>
      <c r="OT245" s="31"/>
      <c r="OU245" s="31"/>
      <c r="OV245" s="31"/>
      <c r="OW245" s="31"/>
      <c r="OX245" s="31"/>
      <c r="OY245" s="31"/>
      <c r="OZ245" s="31"/>
      <c r="PA245" s="31"/>
      <c r="PB245" s="31"/>
      <c r="PC245" s="31"/>
      <c r="PD245" s="31"/>
      <c r="PE245" s="31"/>
      <c r="PF245" s="31"/>
      <c r="PG245" s="31"/>
      <c r="PH245" s="31"/>
      <c r="PI245" s="31"/>
      <c r="PJ245" s="31"/>
      <c r="PK245" s="31"/>
      <c r="PL245" s="31"/>
      <c r="PM245" s="31"/>
      <c r="PN245" s="31"/>
      <c r="PO245" s="31"/>
      <c r="PP245" s="31"/>
      <c r="PQ245" s="31"/>
      <c r="PR245" s="31"/>
      <c r="PS245" s="31"/>
      <c r="PT245" s="31"/>
      <c r="PU245" s="31"/>
      <c r="PV245" s="31"/>
      <c r="PW245" s="31"/>
      <c r="PX245" s="31"/>
      <c r="PY245" s="31"/>
      <c r="PZ245" s="31"/>
      <c r="QA245" s="31"/>
      <c r="QB245" s="31"/>
      <c r="QC245" s="31"/>
      <c r="QD245" s="31"/>
      <c r="QE245" s="31"/>
      <c r="QF245" s="31"/>
      <c r="QG245" s="31"/>
      <c r="QH245" s="31"/>
      <c r="QI245" s="31"/>
      <c r="QJ245" s="31"/>
      <c r="QK245" s="31"/>
      <c r="QL245" s="31"/>
      <c r="QM245" s="31"/>
      <c r="QN245" s="31"/>
      <c r="QO245" s="31"/>
      <c r="QP245" s="31"/>
      <c r="QQ245" s="31"/>
      <c r="QR245" s="31"/>
      <c r="QS245" s="31"/>
      <c r="QT245" s="31"/>
      <c r="QU245" s="31"/>
      <c r="QV245" s="31"/>
      <c r="QW245" s="31"/>
      <c r="QX245" s="31"/>
      <c r="QY245" s="31"/>
      <c r="QZ245" s="31"/>
      <c r="RA245" s="31"/>
      <c r="RB245" s="31"/>
      <c r="RC245" s="31"/>
      <c r="RD245" s="31"/>
      <c r="RE245" s="31"/>
      <c r="RF245" s="31"/>
      <c r="RG245" s="31"/>
      <c r="RH245" s="31"/>
      <c r="RI245" s="31"/>
      <c r="RJ245" s="31"/>
      <c r="RK245" s="31"/>
      <c r="RL245" s="31"/>
      <c r="RM245" s="31"/>
      <c r="RN245" s="31"/>
      <c r="RO245" s="31"/>
      <c r="RP245" s="31"/>
      <c r="RQ245" s="31"/>
      <c r="RR245" s="31"/>
      <c r="RS245" s="31"/>
      <c r="RT245" s="31"/>
      <c r="RU245" s="31"/>
      <c r="RV245" s="31"/>
      <c r="RW245" s="31"/>
      <c r="RX245" s="31"/>
      <c r="RY245" s="31"/>
      <c r="RZ245" s="31"/>
      <c r="SA245" s="31"/>
      <c r="SB245" s="31"/>
      <c r="SC245" s="31"/>
      <c r="SD245" s="31"/>
      <c r="SE245" s="31"/>
      <c r="SF245" s="31"/>
      <c r="SG245" s="31"/>
      <c r="SH245" s="31"/>
      <c r="SI245" s="31"/>
      <c r="SJ245" s="31"/>
      <c r="SK245" s="31"/>
      <c r="SL245" s="31"/>
      <c r="SM245" s="31"/>
      <c r="SN245" s="31"/>
      <c r="SO245" s="31"/>
      <c r="SP245" s="31"/>
      <c r="SQ245" s="31"/>
      <c r="SR245" s="31"/>
      <c r="SS245" s="31"/>
      <c r="ST245" s="31"/>
      <c r="SU245" s="31"/>
      <c r="SV245" s="31"/>
      <c r="SW245" s="31"/>
      <c r="SX245" s="31"/>
      <c r="SY245" s="31"/>
      <c r="SZ245" s="31"/>
      <c r="TA245" s="31"/>
      <c r="TB245" s="31"/>
      <c r="TC245" s="31"/>
      <c r="TD245" s="31"/>
      <c r="TE245" s="31"/>
      <c r="TF245" s="31"/>
      <c r="TG245" s="31"/>
      <c r="TH245" s="31"/>
      <c r="TI245" s="31"/>
      <c r="TJ245" s="31"/>
    </row>
    <row r="246" spans="1:530" s="33" customFormat="1" ht="37.5" customHeight="1" x14ac:dyDescent="0.25">
      <c r="A246" s="59" t="s">
        <v>231</v>
      </c>
      <c r="B246" s="58"/>
      <c r="C246" s="58"/>
      <c r="D246" s="27" t="s">
        <v>43</v>
      </c>
      <c r="E246" s="53">
        <v>20366500</v>
      </c>
      <c r="F246" s="53">
        <f t="shared" ref="F246:Q246" si="159">F247+F248++F249+F250+F251+F252</f>
        <v>13897700</v>
      </c>
      <c r="G246" s="53">
        <f t="shared" si="159"/>
        <v>314600</v>
      </c>
      <c r="H246" s="53">
        <f t="shared" ref="H246:J246" si="160">H247+H248++H249+H250+H251+H252</f>
        <v>13766249.77</v>
      </c>
      <c r="I246" s="53">
        <f t="shared" si="160"/>
        <v>10421894.48</v>
      </c>
      <c r="J246" s="53">
        <f t="shared" si="160"/>
        <v>161160.16</v>
      </c>
      <c r="K246" s="156">
        <f t="shared" si="117"/>
        <v>67.592614194878848</v>
      </c>
      <c r="L246" s="53">
        <v>135000</v>
      </c>
      <c r="M246" s="53">
        <f>M247+M248++M249+M250+M251+M252</f>
        <v>135000</v>
      </c>
      <c r="N246" s="53">
        <f t="shared" si="159"/>
        <v>0</v>
      </c>
      <c r="O246" s="53">
        <f t="shared" si="159"/>
        <v>0</v>
      </c>
      <c r="P246" s="53">
        <f t="shared" si="159"/>
        <v>0</v>
      </c>
      <c r="Q246" s="53">
        <f t="shared" si="159"/>
        <v>135000</v>
      </c>
      <c r="R246" s="53">
        <f t="shared" ref="R246:W246" si="161">R247+R248++R249+R250+R251+R252</f>
        <v>45500</v>
      </c>
      <c r="S246" s="53">
        <f t="shared" si="161"/>
        <v>45500</v>
      </c>
      <c r="T246" s="53">
        <f t="shared" si="161"/>
        <v>0</v>
      </c>
      <c r="U246" s="53">
        <f t="shared" si="161"/>
        <v>0</v>
      </c>
      <c r="V246" s="53">
        <f t="shared" si="161"/>
        <v>0</v>
      </c>
      <c r="W246" s="53">
        <f t="shared" si="161"/>
        <v>45500</v>
      </c>
      <c r="X246" s="154">
        <f t="shared" si="118"/>
        <v>33.703703703703702</v>
      </c>
      <c r="Y246" s="149">
        <f t="shared" si="119"/>
        <v>13811749.77</v>
      </c>
      <c r="Z246" s="174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  <c r="IT246" s="32"/>
      <c r="IU246" s="32"/>
      <c r="IV246" s="32"/>
      <c r="IW246" s="32"/>
      <c r="IX246" s="32"/>
      <c r="IY246" s="32"/>
      <c r="IZ246" s="32"/>
      <c r="JA246" s="32"/>
      <c r="JB246" s="32"/>
      <c r="JC246" s="32"/>
      <c r="JD246" s="32"/>
      <c r="JE246" s="32"/>
      <c r="JF246" s="32"/>
      <c r="JG246" s="32"/>
      <c r="JH246" s="32"/>
      <c r="JI246" s="32"/>
      <c r="JJ246" s="32"/>
      <c r="JK246" s="32"/>
      <c r="JL246" s="32"/>
      <c r="JM246" s="32"/>
      <c r="JN246" s="32"/>
      <c r="JO246" s="32"/>
      <c r="JP246" s="32"/>
      <c r="JQ246" s="32"/>
      <c r="JR246" s="32"/>
      <c r="JS246" s="32"/>
      <c r="JT246" s="32"/>
      <c r="JU246" s="32"/>
      <c r="JV246" s="32"/>
      <c r="JW246" s="32"/>
      <c r="JX246" s="32"/>
      <c r="JY246" s="32"/>
      <c r="JZ246" s="32"/>
      <c r="KA246" s="32"/>
      <c r="KB246" s="32"/>
      <c r="KC246" s="32"/>
      <c r="KD246" s="32"/>
      <c r="KE246" s="32"/>
      <c r="KF246" s="32"/>
      <c r="KG246" s="32"/>
      <c r="KH246" s="32"/>
      <c r="KI246" s="32"/>
      <c r="KJ246" s="32"/>
      <c r="KK246" s="32"/>
      <c r="KL246" s="32"/>
      <c r="KM246" s="32"/>
      <c r="KN246" s="32"/>
      <c r="KO246" s="32"/>
      <c r="KP246" s="32"/>
      <c r="KQ246" s="32"/>
      <c r="KR246" s="32"/>
      <c r="KS246" s="32"/>
      <c r="KT246" s="32"/>
      <c r="KU246" s="32"/>
      <c r="KV246" s="32"/>
      <c r="KW246" s="32"/>
      <c r="KX246" s="32"/>
      <c r="KY246" s="32"/>
      <c r="KZ246" s="32"/>
      <c r="LA246" s="32"/>
      <c r="LB246" s="32"/>
      <c r="LC246" s="32"/>
      <c r="LD246" s="32"/>
      <c r="LE246" s="32"/>
      <c r="LF246" s="32"/>
      <c r="LG246" s="32"/>
      <c r="LH246" s="32"/>
      <c r="LI246" s="32"/>
      <c r="LJ246" s="32"/>
      <c r="LK246" s="32"/>
      <c r="LL246" s="32"/>
      <c r="LM246" s="32"/>
      <c r="LN246" s="32"/>
      <c r="LO246" s="32"/>
      <c r="LP246" s="32"/>
      <c r="LQ246" s="32"/>
      <c r="LR246" s="32"/>
      <c r="LS246" s="32"/>
      <c r="LT246" s="32"/>
      <c r="LU246" s="32"/>
      <c r="LV246" s="32"/>
      <c r="LW246" s="32"/>
      <c r="LX246" s="32"/>
      <c r="LY246" s="32"/>
      <c r="LZ246" s="32"/>
      <c r="MA246" s="32"/>
      <c r="MB246" s="32"/>
      <c r="MC246" s="32"/>
      <c r="MD246" s="32"/>
      <c r="ME246" s="32"/>
      <c r="MF246" s="32"/>
      <c r="MG246" s="32"/>
      <c r="MH246" s="32"/>
      <c r="MI246" s="32"/>
      <c r="MJ246" s="32"/>
      <c r="MK246" s="32"/>
      <c r="ML246" s="32"/>
      <c r="MM246" s="32"/>
      <c r="MN246" s="32"/>
      <c r="MO246" s="32"/>
      <c r="MP246" s="32"/>
      <c r="MQ246" s="32"/>
      <c r="MR246" s="32"/>
      <c r="MS246" s="32"/>
      <c r="MT246" s="32"/>
      <c r="MU246" s="32"/>
      <c r="MV246" s="32"/>
      <c r="MW246" s="32"/>
      <c r="MX246" s="32"/>
      <c r="MY246" s="32"/>
      <c r="MZ246" s="32"/>
      <c r="NA246" s="32"/>
      <c r="NB246" s="32"/>
      <c r="NC246" s="32"/>
      <c r="ND246" s="32"/>
      <c r="NE246" s="32"/>
      <c r="NF246" s="32"/>
      <c r="NG246" s="32"/>
      <c r="NH246" s="32"/>
      <c r="NI246" s="32"/>
      <c r="NJ246" s="32"/>
      <c r="NK246" s="32"/>
      <c r="NL246" s="32"/>
      <c r="NM246" s="32"/>
      <c r="NN246" s="32"/>
      <c r="NO246" s="32"/>
      <c r="NP246" s="32"/>
      <c r="NQ246" s="32"/>
      <c r="NR246" s="32"/>
      <c r="NS246" s="32"/>
      <c r="NT246" s="32"/>
      <c r="NU246" s="32"/>
      <c r="NV246" s="32"/>
      <c r="NW246" s="32"/>
      <c r="NX246" s="32"/>
      <c r="NY246" s="32"/>
      <c r="NZ246" s="32"/>
      <c r="OA246" s="32"/>
      <c r="OB246" s="32"/>
      <c r="OC246" s="32"/>
      <c r="OD246" s="32"/>
      <c r="OE246" s="32"/>
      <c r="OF246" s="32"/>
      <c r="OG246" s="32"/>
      <c r="OH246" s="32"/>
      <c r="OI246" s="32"/>
      <c r="OJ246" s="32"/>
      <c r="OK246" s="32"/>
      <c r="OL246" s="32"/>
      <c r="OM246" s="32"/>
      <c r="ON246" s="32"/>
      <c r="OO246" s="32"/>
      <c r="OP246" s="32"/>
      <c r="OQ246" s="32"/>
      <c r="OR246" s="32"/>
      <c r="OS246" s="32"/>
      <c r="OT246" s="32"/>
      <c r="OU246" s="32"/>
      <c r="OV246" s="32"/>
      <c r="OW246" s="32"/>
      <c r="OX246" s="32"/>
      <c r="OY246" s="32"/>
      <c r="OZ246" s="32"/>
      <c r="PA246" s="32"/>
      <c r="PB246" s="32"/>
      <c r="PC246" s="32"/>
      <c r="PD246" s="32"/>
      <c r="PE246" s="32"/>
      <c r="PF246" s="32"/>
      <c r="PG246" s="32"/>
      <c r="PH246" s="32"/>
      <c r="PI246" s="32"/>
      <c r="PJ246" s="32"/>
      <c r="PK246" s="32"/>
      <c r="PL246" s="32"/>
      <c r="PM246" s="32"/>
      <c r="PN246" s="32"/>
      <c r="PO246" s="32"/>
      <c r="PP246" s="32"/>
      <c r="PQ246" s="32"/>
      <c r="PR246" s="32"/>
      <c r="PS246" s="32"/>
      <c r="PT246" s="32"/>
      <c r="PU246" s="32"/>
      <c r="PV246" s="32"/>
      <c r="PW246" s="32"/>
      <c r="PX246" s="32"/>
      <c r="PY246" s="32"/>
      <c r="PZ246" s="32"/>
      <c r="QA246" s="32"/>
      <c r="QB246" s="32"/>
      <c r="QC246" s="32"/>
      <c r="QD246" s="32"/>
      <c r="QE246" s="32"/>
      <c r="QF246" s="32"/>
      <c r="QG246" s="32"/>
      <c r="QH246" s="32"/>
      <c r="QI246" s="32"/>
      <c r="QJ246" s="32"/>
      <c r="QK246" s="32"/>
      <c r="QL246" s="32"/>
      <c r="QM246" s="32"/>
      <c r="QN246" s="32"/>
      <c r="QO246" s="32"/>
      <c r="QP246" s="32"/>
      <c r="QQ246" s="32"/>
      <c r="QR246" s="32"/>
      <c r="QS246" s="32"/>
      <c r="QT246" s="32"/>
      <c r="QU246" s="32"/>
      <c r="QV246" s="32"/>
      <c r="QW246" s="32"/>
      <c r="QX246" s="32"/>
      <c r="QY246" s="32"/>
      <c r="QZ246" s="32"/>
      <c r="RA246" s="32"/>
      <c r="RB246" s="32"/>
      <c r="RC246" s="32"/>
      <c r="RD246" s="32"/>
      <c r="RE246" s="32"/>
      <c r="RF246" s="32"/>
      <c r="RG246" s="32"/>
      <c r="RH246" s="32"/>
      <c r="RI246" s="32"/>
      <c r="RJ246" s="32"/>
      <c r="RK246" s="32"/>
      <c r="RL246" s="32"/>
      <c r="RM246" s="32"/>
      <c r="RN246" s="32"/>
      <c r="RO246" s="32"/>
      <c r="RP246" s="32"/>
      <c r="RQ246" s="32"/>
      <c r="RR246" s="32"/>
      <c r="RS246" s="32"/>
      <c r="RT246" s="32"/>
      <c r="RU246" s="32"/>
      <c r="RV246" s="32"/>
      <c r="RW246" s="32"/>
      <c r="RX246" s="32"/>
      <c r="RY246" s="32"/>
      <c r="RZ246" s="32"/>
      <c r="SA246" s="32"/>
      <c r="SB246" s="32"/>
      <c r="SC246" s="32"/>
      <c r="SD246" s="32"/>
      <c r="SE246" s="32"/>
      <c r="SF246" s="32"/>
      <c r="SG246" s="32"/>
      <c r="SH246" s="32"/>
      <c r="SI246" s="32"/>
      <c r="SJ246" s="32"/>
      <c r="SK246" s="32"/>
      <c r="SL246" s="32"/>
      <c r="SM246" s="32"/>
      <c r="SN246" s="32"/>
      <c r="SO246" s="32"/>
      <c r="SP246" s="32"/>
      <c r="SQ246" s="32"/>
      <c r="SR246" s="32"/>
      <c r="SS246" s="32"/>
      <c r="ST246" s="32"/>
      <c r="SU246" s="32"/>
      <c r="SV246" s="32"/>
      <c r="SW246" s="32"/>
      <c r="SX246" s="32"/>
      <c r="SY246" s="32"/>
      <c r="SZ246" s="32"/>
      <c r="TA246" s="32"/>
      <c r="TB246" s="32"/>
      <c r="TC246" s="32"/>
      <c r="TD246" s="32"/>
      <c r="TE246" s="32"/>
      <c r="TF246" s="32"/>
      <c r="TG246" s="32"/>
      <c r="TH246" s="32"/>
      <c r="TI246" s="32"/>
      <c r="TJ246" s="32"/>
    </row>
    <row r="247" spans="1:530" s="17" customFormat="1" ht="47.25" customHeight="1" x14ac:dyDescent="0.25">
      <c r="A247" s="36" t="s">
        <v>232</v>
      </c>
      <c r="B247" s="37" t="str">
        <f>'дод 3'!A14</f>
        <v>0160</v>
      </c>
      <c r="C247" s="37" t="str">
        <f>'дод 3'!B14</f>
        <v>0111</v>
      </c>
      <c r="D247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47" s="54">
        <v>17991500</v>
      </c>
      <c r="F247" s="54">
        <v>13897700</v>
      </c>
      <c r="G247" s="54">
        <v>314600</v>
      </c>
      <c r="H247" s="54">
        <v>13274419.91</v>
      </c>
      <c r="I247" s="54">
        <v>10421894.48</v>
      </c>
      <c r="J247" s="54">
        <v>161160.16</v>
      </c>
      <c r="K247" s="157">
        <f t="shared" si="117"/>
        <v>73.781618597671127</v>
      </c>
      <c r="L247" s="54">
        <v>25000</v>
      </c>
      <c r="M247" s="54">
        <v>25000</v>
      </c>
      <c r="N247" s="54"/>
      <c r="O247" s="54"/>
      <c r="P247" s="54"/>
      <c r="Q247" s="54">
        <v>25000</v>
      </c>
      <c r="R247" s="150">
        <v>25000</v>
      </c>
      <c r="S247" s="150">
        <v>25000</v>
      </c>
      <c r="T247" s="150"/>
      <c r="U247" s="150"/>
      <c r="V247" s="150"/>
      <c r="W247" s="150">
        <v>25000</v>
      </c>
      <c r="X247" s="155">
        <f t="shared" si="118"/>
        <v>100</v>
      </c>
      <c r="Y247" s="150">
        <f t="shared" si="119"/>
        <v>13299419.91</v>
      </c>
      <c r="Z247" s="174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  <c r="IW247" s="20"/>
      <c r="IX247" s="20"/>
      <c r="IY247" s="20"/>
      <c r="IZ247" s="20"/>
      <c r="JA247" s="20"/>
      <c r="JB247" s="20"/>
      <c r="JC247" s="20"/>
      <c r="JD247" s="20"/>
      <c r="JE247" s="20"/>
      <c r="JF247" s="20"/>
      <c r="JG247" s="20"/>
      <c r="JH247" s="20"/>
      <c r="JI247" s="20"/>
      <c r="JJ247" s="20"/>
      <c r="JK247" s="20"/>
      <c r="JL247" s="20"/>
      <c r="JM247" s="20"/>
      <c r="JN247" s="20"/>
      <c r="JO247" s="20"/>
      <c r="JP247" s="20"/>
      <c r="JQ247" s="20"/>
      <c r="JR247" s="20"/>
      <c r="JS247" s="20"/>
      <c r="JT247" s="20"/>
      <c r="JU247" s="20"/>
      <c r="JV247" s="20"/>
      <c r="JW247" s="20"/>
      <c r="JX247" s="20"/>
      <c r="JY247" s="20"/>
      <c r="JZ247" s="20"/>
      <c r="KA247" s="20"/>
      <c r="KB247" s="20"/>
      <c r="KC247" s="20"/>
      <c r="KD247" s="20"/>
      <c r="KE247" s="20"/>
      <c r="KF247" s="20"/>
      <c r="KG247" s="20"/>
      <c r="KH247" s="20"/>
      <c r="KI247" s="20"/>
      <c r="KJ247" s="20"/>
      <c r="KK247" s="20"/>
      <c r="KL247" s="20"/>
      <c r="KM247" s="20"/>
      <c r="KN247" s="20"/>
      <c r="KO247" s="20"/>
      <c r="KP247" s="20"/>
      <c r="KQ247" s="20"/>
      <c r="KR247" s="20"/>
      <c r="KS247" s="20"/>
      <c r="KT247" s="20"/>
      <c r="KU247" s="20"/>
      <c r="KV247" s="20"/>
      <c r="KW247" s="20"/>
      <c r="KX247" s="20"/>
      <c r="KY247" s="20"/>
      <c r="KZ247" s="20"/>
      <c r="LA247" s="20"/>
      <c r="LB247" s="20"/>
      <c r="LC247" s="20"/>
      <c r="LD247" s="20"/>
      <c r="LE247" s="20"/>
      <c r="LF247" s="20"/>
      <c r="LG247" s="20"/>
      <c r="LH247" s="20"/>
      <c r="LI247" s="20"/>
      <c r="LJ247" s="20"/>
      <c r="LK247" s="20"/>
      <c r="LL247" s="20"/>
      <c r="LM247" s="20"/>
      <c r="LN247" s="20"/>
      <c r="LO247" s="20"/>
      <c r="LP247" s="20"/>
      <c r="LQ247" s="20"/>
      <c r="LR247" s="20"/>
      <c r="LS247" s="20"/>
      <c r="LT247" s="20"/>
      <c r="LU247" s="20"/>
      <c r="LV247" s="20"/>
      <c r="LW247" s="20"/>
      <c r="LX247" s="20"/>
      <c r="LY247" s="20"/>
      <c r="LZ247" s="20"/>
      <c r="MA247" s="20"/>
      <c r="MB247" s="20"/>
      <c r="MC247" s="20"/>
      <c r="MD247" s="20"/>
      <c r="ME247" s="20"/>
      <c r="MF247" s="20"/>
      <c r="MG247" s="20"/>
      <c r="MH247" s="20"/>
      <c r="MI247" s="20"/>
      <c r="MJ247" s="20"/>
      <c r="MK247" s="20"/>
      <c r="ML247" s="20"/>
      <c r="MM247" s="20"/>
      <c r="MN247" s="20"/>
      <c r="MO247" s="20"/>
      <c r="MP247" s="20"/>
      <c r="MQ247" s="20"/>
      <c r="MR247" s="20"/>
      <c r="MS247" s="20"/>
      <c r="MT247" s="20"/>
      <c r="MU247" s="20"/>
      <c r="MV247" s="20"/>
      <c r="MW247" s="20"/>
      <c r="MX247" s="20"/>
      <c r="MY247" s="20"/>
      <c r="MZ247" s="20"/>
      <c r="NA247" s="20"/>
      <c r="NB247" s="20"/>
      <c r="NC247" s="20"/>
      <c r="ND247" s="20"/>
      <c r="NE247" s="20"/>
      <c r="NF247" s="20"/>
      <c r="NG247" s="20"/>
      <c r="NH247" s="20"/>
      <c r="NI247" s="20"/>
      <c r="NJ247" s="20"/>
      <c r="NK247" s="20"/>
      <c r="NL247" s="20"/>
      <c r="NM247" s="20"/>
      <c r="NN247" s="20"/>
      <c r="NO247" s="20"/>
      <c r="NP247" s="20"/>
      <c r="NQ247" s="20"/>
      <c r="NR247" s="20"/>
      <c r="NS247" s="20"/>
      <c r="NT247" s="20"/>
      <c r="NU247" s="20"/>
      <c r="NV247" s="20"/>
      <c r="NW247" s="20"/>
      <c r="NX247" s="20"/>
      <c r="NY247" s="20"/>
      <c r="NZ247" s="20"/>
      <c r="OA247" s="20"/>
      <c r="OB247" s="20"/>
      <c r="OC247" s="20"/>
      <c r="OD247" s="20"/>
      <c r="OE247" s="20"/>
      <c r="OF247" s="20"/>
      <c r="OG247" s="20"/>
      <c r="OH247" s="20"/>
      <c r="OI247" s="20"/>
      <c r="OJ247" s="20"/>
      <c r="OK247" s="20"/>
      <c r="OL247" s="20"/>
      <c r="OM247" s="20"/>
      <c r="ON247" s="20"/>
      <c r="OO247" s="20"/>
      <c r="OP247" s="20"/>
      <c r="OQ247" s="20"/>
      <c r="OR247" s="20"/>
      <c r="OS247" s="20"/>
      <c r="OT247" s="20"/>
      <c r="OU247" s="20"/>
      <c r="OV247" s="20"/>
      <c r="OW247" s="20"/>
      <c r="OX247" s="20"/>
      <c r="OY247" s="20"/>
      <c r="OZ247" s="20"/>
      <c r="PA247" s="20"/>
      <c r="PB247" s="20"/>
      <c r="PC247" s="20"/>
      <c r="PD247" s="20"/>
      <c r="PE247" s="20"/>
      <c r="PF247" s="20"/>
      <c r="PG247" s="20"/>
      <c r="PH247" s="20"/>
      <c r="PI247" s="20"/>
      <c r="PJ247" s="20"/>
      <c r="PK247" s="20"/>
      <c r="PL247" s="20"/>
      <c r="PM247" s="20"/>
      <c r="PN247" s="20"/>
      <c r="PO247" s="20"/>
      <c r="PP247" s="20"/>
      <c r="PQ247" s="20"/>
      <c r="PR247" s="20"/>
      <c r="PS247" s="20"/>
      <c r="PT247" s="20"/>
      <c r="PU247" s="20"/>
      <c r="PV247" s="20"/>
      <c r="PW247" s="20"/>
      <c r="PX247" s="20"/>
      <c r="PY247" s="20"/>
      <c r="PZ247" s="20"/>
      <c r="QA247" s="20"/>
      <c r="QB247" s="20"/>
      <c r="QC247" s="20"/>
      <c r="QD247" s="20"/>
      <c r="QE247" s="20"/>
      <c r="QF247" s="20"/>
      <c r="QG247" s="20"/>
      <c r="QH247" s="20"/>
      <c r="QI247" s="20"/>
      <c r="QJ247" s="20"/>
      <c r="QK247" s="20"/>
      <c r="QL247" s="20"/>
      <c r="QM247" s="20"/>
      <c r="QN247" s="20"/>
      <c r="QO247" s="20"/>
      <c r="QP247" s="20"/>
      <c r="QQ247" s="20"/>
      <c r="QR247" s="20"/>
      <c r="QS247" s="20"/>
      <c r="QT247" s="20"/>
      <c r="QU247" s="20"/>
      <c r="QV247" s="20"/>
      <c r="QW247" s="20"/>
      <c r="QX247" s="20"/>
      <c r="QY247" s="20"/>
      <c r="QZ247" s="20"/>
      <c r="RA247" s="20"/>
      <c r="RB247" s="20"/>
      <c r="RC247" s="20"/>
      <c r="RD247" s="20"/>
      <c r="RE247" s="20"/>
      <c r="RF247" s="20"/>
      <c r="RG247" s="20"/>
      <c r="RH247" s="20"/>
      <c r="RI247" s="20"/>
      <c r="RJ247" s="20"/>
      <c r="RK247" s="20"/>
      <c r="RL247" s="20"/>
      <c r="RM247" s="20"/>
      <c r="RN247" s="20"/>
      <c r="RO247" s="20"/>
      <c r="RP247" s="20"/>
      <c r="RQ247" s="20"/>
      <c r="RR247" s="20"/>
      <c r="RS247" s="20"/>
      <c r="RT247" s="20"/>
      <c r="RU247" s="20"/>
      <c r="RV247" s="20"/>
      <c r="RW247" s="20"/>
      <c r="RX247" s="20"/>
      <c r="RY247" s="20"/>
      <c r="RZ247" s="20"/>
      <c r="SA247" s="20"/>
      <c r="SB247" s="20"/>
      <c r="SC247" s="20"/>
      <c r="SD247" s="20"/>
      <c r="SE247" s="20"/>
      <c r="SF247" s="20"/>
      <c r="SG247" s="20"/>
      <c r="SH247" s="20"/>
      <c r="SI247" s="20"/>
      <c r="SJ247" s="20"/>
      <c r="SK247" s="20"/>
      <c r="SL247" s="20"/>
      <c r="SM247" s="20"/>
      <c r="SN247" s="20"/>
      <c r="SO247" s="20"/>
      <c r="SP247" s="20"/>
      <c r="SQ247" s="20"/>
      <c r="SR247" s="20"/>
      <c r="SS247" s="20"/>
      <c r="ST247" s="20"/>
      <c r="SU247" s="20"/>
      <c r="SV247" s="20"/>
      <c r="SW247" s="20"/>
      <c r="SX247" s="20"/>
      <c r="SY247" s="20"/>
      <c r="SZ247" s="20"/>
      <c r="TA247" s="20"/>
      <c r="TB247" s="20"/>
      <c r="TC247" s="20"/>
      <c r="TD247" s="20"/>
      <c r="TE247" s="20"/>
      <c r="TF247" s="20"/>
      <c r="TG247" s="20"/>
      <c r="TH247" s="20"/>
      <c r="TI247" s="20"/>
      <c r="TJ247" s="20"/>
    </row>
    <row r="248" spans="1:530" s="22" customFormat="1" ht="29.25" customHeight="1" x14ac:dyDescent="0.25">
      <c r="A248" s="36" t="s">
        <v>233</v>
      </c>
      <c r="B248" s="37" t="str">
        <f>'дод 3'!A134</f>
        <v>7130</v>
      </c>
      <c r="C248" s="37" t="str">
        <f>'дод 3'!B134</f>
        <v>0421</v>
      </c>
      <c r="D248" s="18" t="str">
        <f>'дод 3'!C134</f>
        <v>Здійснення заходів із землеустрою</v>
      </c>
      <c r="E248" s="54">
        <v>665000</v>
      </c>
      <c r="F248" s="54"/>
      <c r="G248" s="54"/>
      <c r="H248" s="54"/>
      <c r="I248" s="54"/>
      <c r="J248" s="54"/>
      <c r="K248" s="157">
        <f t="shared" si="117"/>
        <v>0</v>
      </c>
      <c r="L248" s="54">
        <v>0</v>
      </c>
      <c r="M248" s="54"/>
      <c r="N248" s="54"/>
      <c r="O248" s="54"/>
      <c r="P248" s="54"/>
      <c r="Q248" s="54"/>
      <c r="R248" s="152"/>
      <c r="S248" s="152"/>
      <c r="T248" s="152"/>
      <c r="U248" s="152"/>
      <c r="V248" s="152"/>
      <c r="W248" s="152"/>
      <c r="X248" s="155"/>
      <c r="Y248" s="150">
        <f t="shared" si="119"/>
        <v>0</v>
      </c>
      <c r="Z248" s="174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  <c r="SO248" s="30"/>
      <c r="SP248" s="30"/>
      <c r="SQ248" s="30"/>
      <c r="SR248" s="30"/>
      <c r="SS248" s="30"/>
      <c r="ST248" s="30"/>
      <c r="SU248" s="30"/>
      <c r="SV248" s="30"/>
      <c r="SW248" s="30"/>
      <c r="SX248" s="30"/>
      <c r="SY248" s="30"/>
      <c r="SZ248" s="30"/>
      <c r="TA248" s="30"/>
      <c r="TB248" s="30"/>
      <c r="TC248" s="30"/>
      <c r="TD248" s="30"/>
      <c r="TE248" s="30"/>
      <c r="TF248" s="30"/>
      <c r="TG248" s="30"/>
      <c r="TH248" s="30"/>
      <c r="TI248" s="30"/>
      <c r="TJ248" s="30"/>
    </row>
    <row r="249" spans="1:530" s="17" customFormat="1" ht="27" customHeight="1" x14ac:dyDescent="0.25">
      <c r="A249" s="45" t="s">
        <v>234</v>
      </c>
      <c r="B249" s="38" t="str">
        <f>'дод 3'!A160</f>
        <v>7610</v>
      </c>
      <c r="C249" s="38" t="str">
        <f>'дод 3'!B160</f>
        <v>0411</v>
      </c>
      <c r="D249" s="16" t="str">
        <f>'дод 3'!C160</f>
        <v>Сприяння розвитку малого та середнього підприємництва</v>
      </c>
      <c r="E249" s="54">
        <v>873000</v>
      </c>
      <c r="F249" s="54"/>
      <c r="G249" s="54"/>
      <c r="H249" s="54">
        <v>84006</v>
      </c>
      <c r="I249" s="54"/>
      <c r="J249" s="54"/>
      <c r="K249" s="157">
        <f t="shared" si="117"/>
        <v>9.6226804123711354</v>
      </c>
      <c r="L249" s="54">
        <v>0</v>
      </c>
      <c r="M249" s="54"/>
      <c r="N249" s="54"/>
      <c r="O249" s="54"/>
      <c r="P249" s="54"/>
      <c r="Q249" s="54"/>
      <c r="R249" s="150"/>
      <c r="S249" s="150"/>
      <c r="T249" s="150"/>
      <c r="U249" s="150"/>
      <c r="V249" s="150"/>
      <c r="W249" s="150"/>
      <c r="X249" s="155"/>
      <c r="Y249" s="150">
        <f t="shared" si="119"/>
        <v>84006</v>
      </c>
      <c r="Z249" s="174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  <c r="JD249" s="20"/>
      <c r="JE249" s="20"/>
      <c r="JF249" s="20"/>
      <c r="JG249" s="20"/>
      <c r="JH249" s="20"/>
      <c r="JI249" s="20"/>
      <c r="JJ249" s="20"/>
      <c r="JK249" s="20"/>
      <c r="JL249" s="20"/>
      <c r="JM249" s="20"/>
      <c r="JN249" s="20"/>
      <c r="JO249" s="20"/>
      <c r="JP249" s="20"/>
      <c r="JQ249" s="20"/>
      <c r="JR249" s="20"/>
      <c r="JS249" s="20"/>
      <c r="JT249" s="20"/>
      <c r="JU249" s="20"/>
      <c r="JV249" s="20"/>
      <c r="JW249" s="20"/>
      <c r="JX249" s="20"/>
      <c r="JY249" s="20"/>
      <c r="JZ249" s="20"/>
      <c r="KA249" s="20"/>
      <c r="KB249" s="20"/>
      <c r="KC249" s="20"/>
      <c r="KD249" s="20"/>
      <c r="KE249" s="20"/>
      <c r="KF249" s="20"/>
      <c r="KG249" s="20"/>
      <c r="KH249" s="20"/>
      <c r="KI249" s="20"/>
      <c r="KJ249" s="20"/>
      <c r="KK249" s="20"/>
      <c r="KL249" s="20"/>
      <c r="KM249" s="20"/>
      <c r="KN249" s="20"/>
      <c r="KO249" s="20"/>
      <c r="KP249" s="20"/>
      <c r="KQ249" s="20"/>
      <c r="KR249" s="20"/>
      <c r="KS249" s="20"/>
      <c r="KT249" s="20"/>
      <c r="KU249" s="20"/>
      <c r="KV249" s="20"/>
      <c r="KW249" s="20"/>
      <c r="KX249" s="20"/>
      <c r="KY249" s="20"/>
      <c r="KZ249" s="20"/>
      <c r="LA249" s="20"/>
      <c r="LB249" s="20"/>
      <c r="LC249" s="20"/>
      <c r="LD249" s="20"/>
      <c r="LE249" s="20"/>
      <c r="LF249" s="20"/>
      <c r="LG249" s="20"/>
      <c r="LH249" s="20"/>
      <c r="LI249" s="20"/>
      <c r="LJ249" s="20"/>
      <c r="LK249" s="20"/>
      <c r="LL249" s="20"/>
      <c r="LM249" s="20"/>
      <c r="LN249" s="20"/>
      <c r="LO249" s="20"/>
      <c r="LP249" s="20"/>
      <c r="LQ249" s="20"/>
      <c r="LR249" s="20"/>
      <c r="LS249" s="20"/>
      <c r="LT249" s="20"/>
      <c r="LU249" s="20"/>
      <c r="LV249" s="20"/>
      <c r="LW249" s="20"/>
      <c r="LX249" s="20"/>
      <c r="LY249" s="20"/>
      <c r="LZ249" s="20"/>
      <c r="MA249" s="20"/>
      <c r="MB249" s="20"/>
      <c r="MC249" s="20"/>
      <c r="MD249" s="20"/>
      <c r="ME249" s="20"/>
      <c r="MF249" s="20"/>
      <c r="MG249" s="20"/>
      <c r="MH249" s="20"/>
      <c r="MI249" s="20"/>
      <c r="MJ249" s="20"/>
      <c r="MK249" s="20"/>
      <c r="ML249" s="20"/>
      <c r="MM249" s="20"/>
      <c r="MN249" s="20"/>
      <c r="MO249" s="20"/>
      <c r="MP249" s="20"/>
      <c r="MQ249" s="20"/>
      <c r="MR249" s="20"/>
      <c r="MS249" s="20"/>
      <c r="MT249" s="20"/>
      <c r="MU249" s="20"/>
      <c r="MV249" s="20"/>
      <c r="MW249" s="20"/>
      <c r="MX249" s="20"/>
      <c r="MY249" s="20"/>
      <c r="MZ249" s="20"/>
      <c r="NA249" s="20"/>
      <c r="NB249" s="20"/>
      <c r="NC249" s="20"/>
      <c r="ND249" s="20"/>
      <c r="NE249" s="20"/>
      <c r="NF249" s="20"/>
      <c r="NG249" s="20"/>
      <c r="NH249" s="20"/>
      <c r="NI249" s="20"/>
      <c r="NJ249" s="20"/>
      <c r="NK249" s="20"/>
      <c r="NL249" s="20"/>
      <c r="NM249" s="20"/>
      <c r="NN249" s="20"/>
      <c r="NO249" s="20"/>
      <c r="NP249" s="20"/>
      <c r="NQ249" s="20"/>
      <c r="NR249" s="20"/>
      <c r="NS249" s="20"/>
      <c r="NT249" s="20"/>
      <c r="NU249" s="20"/>
      <c r="NV249" s="20"/>
      <c r="NW249" s="20"/>
      <c r="NX249" s="20"/>
      <c r="NY249" s="20"/>
      <c r="NZ249" s="20"/>
      <c r="OA249" s="20"/>
      <c r="OB249" s="20"/>
      <c r="OC249" s="20"/>
      <c r="OD249" s="20"/>
      <c r="OE249" s="20"/>
      <c r="OF249" s="20"/>
      <c r="OG249" s="20"/>
      <c r="OH249" s="20"/>
      <c r="OI249" s="20"/>
      <c r="OJ249" s="20"/>
      <c r="OK249" s="20"/>
      <c r="OL249" s="20"/>
      <c r="OM249" s="20"/>
      <c r="ON249" s="20"/>
      <c r="OO249" s="20"/>
      <c r="OP249" s="20"/>
      <c r="OQ249" s="20"/>
      <c r="OR249" s="20"/>
      <c r="OS249" s="20"/>
      <c r="OT249" s="20"/>
      <c r="OU249" s="20"/>
      <c r="OV249" s="20"/>
      <c r="OW249" s="20"/>
      <c r="OX249" s="20"/>
      <c r="OY249" s="20"/>
      <c r="OZ249" s="20"/>
      <c r="PA249" s="20"/>
      <c r="PB249" s="20"/>
      <c r="PC249" s="20"/>
      <c r="PD249" s="20"/>
      <c r="PE249" s="20"/>
      <c r="PF249" s="20"/>
      <c r="PG249" s="20"/>
      <c r="PH249" s="20"/>
      <c r="PI249" s="20"/>
      <c r="PJ249" s="20"/>
      <c r="PK249" s="20"/>
      <c r="PL249" s="20"/>
      <c r="PM249" s="20"/>
      <c r="PN249" s="20"/>
      <c r="PO249" s="20"/>
      <c r="PP249" s="20"/>
      <c r="PQ249" s="20"/>
      <c r="PR249" s="20"/>
      <c r="PS249" s="20"/>
      <c r="PT249" s="20"/>
      <c r="PU249" s="20"/>
      <c r="PV249" s="20"/>
      <c r="PW249" s="20"/>
      <c r="PX249" s="20"/>
      <c r="PY249" s="20"/>
      <c r="PZ249" s="20"/>
      <c r="QA249" s="20"/>
      <c r="QB249" s="20"/>
      <c r="QC249" s="20"/>
      <c r="QD249" s="20"/>
      <c r="QE249" s="20"/>
      <c r="QF249" s="20"/>
      <c r="QG249" s="20"/>
      <c r="QH249" s="20"/>
      <c r="QI249" s="20"/>
      <c r="QJ249" s="20"/>
      <c r="QK249" s="20"/>
      <c r="QL249" s="20"/>
      <c r="QM249" s="20"/>
      <c r="QN249" s="20"/>
      <c r="QO249" s="20"/>
      <c r="QP249" s="20"/>
      <c r="QQ249" s="20"/>
      <c r="QR249" s="20"/>
      <c r="QS249" s="20"/>
      <c r="QT249" s="20"/>
      <c r="QU249" s="20"/>
      <c r="QV249" s="20"/>
      <c r="QW249" s="20"/>
      <c r="QX249" s="20"/>
      <c r="QY249" s="20"/>
      <c r="QZ249" s="20"/>
      <c r="RA249" s="20"/>
      <c r="RB249" s="20"/>
      <c r="RC249" s="20"/>
      <c r="RD249" s="20"/>
      <c r="RE249" s="20"/>
      <c r="RF249" s="20"/>
      <c r="RG249" s="20"/>
      <c r="RH249" s="20"/>
      <c r="RI249" s="20"/>
      <c r="RJ249" s="20"/>
      <c r="RK249" s="20"/>
      <c r="RL249" s="20"/>
      <c r="RM249" s="20"/>
      <c r="RN249" s="20"/>
      <c r="RO249" s="20"/>
      <c r="RP249" s="20"/>
      <c r="RQ249" s="20"/>
      <c r="RR249" s="20"/>
      <c r="RS249" s="20"/>
      <c r="RT249" s="20"/>
      <c r="RU249" s="20"/>
      <c r="RV249" s="20"/>
      <c r="RW249" s="20"/>
      <c r="RX249" s="20"/>
      <c r="RY249" s="20"/>
      <c r="RZ249" s="20"/>
      <c r="SA249" s="20"/>
      <c r="SB249" s="20"/>
      <c r="SC249" s="20"/>
      <c r="SD249" s="20"/>
      <c r="SE249" s="20"/>
      <c r="SF249" s="20"/>
      <c r="SG249" s="20"/>
      <c r="SH249" s="20"/>
      <c r="SI249" s="20"/>
      <c r="SJ249" s="20"/>
      <c r="SK249" s="20"/>
      <c r="SL249" s="20"/>
      <c r="SM249" s="20"/>
      <c r="SN249" s="20"/>
      <c r="SO249" s="20"/>
      <c r="SP249" s="20"/>
      <c r="SQ249" s="20"/>
      <c r="SR249" s="20"/>
      <c r="SS249" s="20"/>
      <c r="ST249" s="20"/>
      <c r="SU249" s="20"/>
      <c r="SV249" s="20"/>
      <c r="SW249" s="20"/>
      <c r="SX249" s="20"/>
      <c r="SY249" s="20"/>
      <c r="SZ249" s="20"/>
      <c r="TA249" s="20"/>
      <c r="TB249" s="20"/>
      <c r="TC249" s="20"/>
      <c r="TD249" s="20"/>
      <c r="TE249" s="20"/>
      <c r="TF249" s="20"/>
      <c r="TG249" s="20"/>
      <c r="TH249" s="20"/>
      <c r="TI249" s="20"/>
      <c r="TJ249" s="20"/>
    </row>
    <row r="250" spans="1:530" s="17" customFormat="1" ht="37.5" customHeight="1" x14ac:dyDescent="0.25">
      <c r="A250" s="45" t="s">
        <v>287</v>
      </c>
      <c r="B250" s="38" t="str">
        <f>'дод 3'!A163</f>
        <v>7650</v>
      </c>
      <c r="C250" s="38" t="str">
        <f>'дод 3'!B163</f>
        <v>0490</v>
      </c>
      <c r="D250" s="16" t="str">
        <f>'дод 3'!C163</f>
        <v>Проведення експертної грошової оцінки земельної ділянки чи права на неї</v>
      </c>
      <c r="E250" s="54">
        <v>0</v>
      </c>
      <c r="F250" s="54"/>
      <c r="G250" s="54"/>
      <c r="H250" s="54"/>
      <c r="I250" s="54"/>
      <c r="J250" s="54"/>
      <c r="K250" s="157"/>
      <c r="L250" s="54">
        <v>20000</v>
      </c>
      <c r="M250" s="54">
        <f>30000-10000</f>
        <v>20000</v>
      </c>
      <c r="N250" s="54"/>
      <c r="O250" s="54"/>
      <c r="P250" s="54"/>
      <c r="Q250" s="54">
        <f>30000-10000</f>
        <v>20000</v>
      </c>
      <c r="R250" s="150">
        <v>4500</v>
      </c>
      <c r="S250" s="150">
        <v>4500</v>
      </c>
      <c r="T250" s="150"/>
      <c r="U250" s="150"/>
      <c r="V250" s="150"/>
      <c r="W250" s="150">
        <v>4500</v>
      </c>
      <c r="X250" s="155">
        <f t="shared" si="118"/>
        <v>22.5</v>
      </c>
      <c r="Y250" s="150">
        <f t="shared" si="119"/>
        <v>4500</v>
      </c>
      <c r="Z250" s="174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  <c r="IW250" s="20"/>
      <c r="IX250" s="20"/>
      <c r="IY250" s="20"/>
      <c r="IZ250" s="20"/>
      <c r="JA250" s="20"/>
      <c r="JB250" s="20"/>
      <c r="JC250" s="20"/>
      <c r="JD250" s="20"/>
      <c r="JE250" s="20"/>
      <c r="JF250" s="20"/>
      <c r="JG250" s="20"/>
      <c r="JH250" s="20"/>
      <c r="JI250" s="20"/>
      <c r="JJ250" s="20"/>
      <c r="JK250" s="20"/>
      <c r="JL250" s="20"/>
      <c r="JM250" s="20"/>
      <c r="JN250" s="20"/>
      <c r="JO250" s="20"/>
      <c r="JP250" s="20"/>
      <c r="JQ250" s="20"/>
      <c r="JR250" s="20"/>
      <c r="JS250" s="20"/>
      <c r="JT250" s="20"/>
      <c r="JU250" s="20"/>
      <c r="JV250" s="20"/>
      <c r="JW250" s="20"/>
      <c r="JX250" s="20"/>
      <c r="JY250" s="20"/>
      <c r="JZ250" s="20"/>
      <c r="KA250" s="20"/>
      <c r="KB250" s="20"/>
      <c r="KC250" s="20"/>
      <c r="KD250" s="20"/>
      <c r="KE250" s="20"/>
      <c r="KF250" s="20"/>
      <c r="KG250" s="20"/>
      <c r="KH250" s="20"/>
      <c r="KI250" s="20"/>
      <c r="KJ250" s="20"/>
      <c r="KK250" s="20"/>
      <c r="KL250" s="20"/>
      <c r="KM250" s="20"/>
      <c r="KN250" s="20"/>
      <c r="KO250" s="20"/>
      <c r="KP250" s="20"/>
      <c r="KQ250" s="20"/>
      <c r="KR250" s="20"/>
      <c r="KS250" s="20"/>
      <c r="KT250" s="20"/>
      <c r="KU250" s="20"/>
      <c r="KV250" s="20"/>
      <c r="KW250" s="20"/>
      <c r="KX250" s="20"/>
      <c r="KY250" s="20"/>
      <c r="KZ250" s="20"/>
      <c r="LA250" s="20"/>
      <c r="LB250" s="20"/>
      <c r="LC250" s="20"/>
      <c r="LD250" s="20"/>
      <c r="LE250" s="20"/>
      <c r="LF250" s="20"/>
      <c r="LG250" s="20"/>
      <c r="LH250" s="20"/>
      <c r="LI250" s="20"/>
      <c r="LJ250" s="20"/>
      <c r="LK250" s="20"/>
      <c r="LL250" s="20"/>
      <c r="LM250" s="20"/>
      <c r="LN250" s="20"/>
      <c r="LO250" s="20"/>
      <c r="LP250" s="20"/>
      <c r="LQ250" s="20"/>
      <c r="LR250" s="20"/>
      <c r="LS250" s="20"/>
      <c r="LT250" s="20"/>
      <c r="LU250" s="20"/>
      <c r="LV250" s="20"/>
      <c r="LW250" s="20"/>
      <c r="LX250" s="20"/>
      <c r="LY250" s="20"/>
      <c r="LZ250" s="20"/>
      <c r="MA250" s="20"/>
      <c r="MB250" s="20"/>
      <c r="MC250" s="20"/>
      <c r="MD250" s="20"/>
      <c r="ME250" s="20"/>
      <c r="MF250" s="20"/>
      <c r="MG250" s="20"/>
      <c r="MH250" s="20"/>
      <c r="MI250" s="20"/>
      <c r="MJ250" s="20"/>
      <c r="MK250" s="20"/>
      <c r="ML250" s="20"/>
      <c r="MM250" s="20"/>
      <c r="MN250" s="20"/>
      <c r="MO250" s="20"/>
      <c r="MP250" s="20"/>
      <c r="MQ250" s="20"/>
      <c r="MR250" s="20"/>
      <c r="MS250" s="20"/>
      <c r="MT250" s="20"/>
      <c r="MU250" s="20"/>
      <c r="MV250" s="20"/>
      <c r="MW250" s="20"/>
      <c r="MX250" s="20"/>
      <c r="MY250" s="20"/>
      <c r="MZ250" s="20"/>
      <c r="NA250" s="20"/>
      <c r="NB250" s="20"/>
      <c r="NC250" s="20"/>
      <c r="ND250" s="20"/>
      <c r="NE250" s="20"/>
      <c r="NF250" s="20"/>
      <c r="NG250" s="20"/>
      <c r="NH250" s="20"/>
      <c r="NI250" s="20"/>
      <c r="NJ250" s="20"/>
      <c r="NK250" s="20"/>
      <c r="NL250" s="20"/>
      <c r="NM250" s="20"/>
      <c r="NN250" s="20"/>
      <c r="NO250" s="20"/>
      <c r="NP250" s="20"/>
      <c r="NQ250" s="20"/>
      <c r="NR250" s="20"/>
      <c r="NS250" s="20"/>
      <c r="NT250" s="20"/>
      <c r="NU250" s="20"/>
      <c r="NV250" s="20"/>
      <c r="NW250" s="20"/>
      <c r="NX250" s="20"/>
      <c r="NY250" s="20"/>
      <c r="NZ250" s="20"/>
      <c r="OA250" s="20"/>
      <c r="OB250" s="20"/>
      <c r="OC250" s="20"/>
      <c r="OD250" s="20"/>
      <c r="OE250" s="20"/>
      <c r="OF250" s="20"/>
      <c r="OG250" s="20"/>
      <c r="OH250" s="20"/>
      <c r="OI250" s="20"/>
      <c r="OJ250" s="20"/>
      <c r="OK250" s="20"/>
      <c r="OL250" s="20"/>
      <c r="OM250" s="20"/>
      <c r="ON250" s="20"/>
      <c r="OO250" s="20"/>
      <c r="OP250" s="20"/>
      <c r="OQ250" s="20"/>
      <c r="OR250" s="20"/>
      <c r="OS250" s="20"/>
      <c r="OT250" s="20"/>
      <c r="OU250" s="20"/>
      <c r="OV250" s="20"/>
      <c r="OW250" s="20"/>
      <c r="OX250" s="20"/>
      <c r="OY250" s="20"/>
      <c r="OZ250" s="20"/>
      <c r="PA250" s="20"/>
      <c r="PB250" s="20"/>
      <c r="PC250" s="20"/>
      <c r="PD250" s="20"/>
      <c r="PE250" s="20"/>
      <c r="PF250" s="20"/>
      <c r="PG250" s="20"/>
      <c r="PH250" s="20"/>
      <c r="PI250" s="20"/>
      <c r="PJ250" s="20"/>
      <c r="PK250" s="20"/>
      <c r="PL250" s="20"/>
      <c r="PM250" s="20"/>
      <c r="PN250" s="20"/>
      <c r="PO250" s="20"/>
      <c r="PP250" s="20"/>
      <c r="PQ250" s="20"/>
      <c r="PR250" s="20"/>
      <c r="PS250" s="20"/>
      <c r="PT250" s="20"/>
      <c r="PU250" s="20"/>
      <c r="PV250" s="20"/>
      <c r="PW250" s="20"/>
      <c r="PX250" s="20"/>
      <c r="PY250" s="20"/>
      <c r="PZ250" s="20"/>
      <c r="QA250" s="20"/>
      <c r="QB250" s="20"/>
      <c r="QC250" s="20"/>
      <c r="QD250" s="20"/>
      <c r="QE250" s="20"/>
      <c r="QF250" s="20"/>
      <c r="QG250" s="20"/>
      <c r="QH250" s="20"/>
      <c r="QI250" s="20"/>
      <c r="QJ250" s="20"/>
      <c r="QK250" s="20"/>
      <c r="QL250" s="20"/>
      <c r="QM250" s="20"/>
      <c r="QN250" s="20"/>
      <c r="QO250" s="20"/>
      <c r="QP250" s="20"/>
      <c r="QQ250" s="20"/>
      <c r="QR250" s="20"/>
      <c r="QS250" s="20"/>
      <c r="QT250" s="20"/>
      <c r="QU250" s="20"/>
      <c r="QV250" s="20"/>
      <c r="QW250" s="20"/>
      <c r="QX250" s="20"/>
      <c r="QY250" s="20"/>
      <c r="QZ250" s="20"/>
      <c r="RA250" s="20"/>
      <c r="RB250" s="20"/>
      <c r="RC250" s="20"/>
      <c r="RD250" s="20"/>
      <c r="RE250" s="20"/>
      <c r="RF250" s="20"/>
      <c r="RG250" s="20"/>
      <c r="RH250" s="20"/>
      <c r="RI250" s="20"/>
      <c r="RJ250" s="20"/>
      <c r="RK250" s="20"/>
      <c r="RL250" s="20"/>
      <c r="RM250" s="20"/>
      <c r="RN250" s="20"/>
      <c r="RO250" s="20"/>
      <c r="RP250" s="20"/>
      <c r="RQ250" s="20"/>
      <c r="RR250" s="20"/>
      <c r="RS250" s="20"/>
      <c r="RT250" s="20"/>
      <c r="RU250" s="20"/>
      <c r="RV250" s="20"/>
      <c r="RW250" s="20"/>
      <c r="RX250" s="20"/>
      <c r="RY250" s="20"/>
      <c r="RZ250" s="20"/>
      <c r="SA250" s="20"/>
      <c r="SB250" s="20"/>
      <c r="SC250" s="20"/>
      <c r="SD250" s="20"/>
      <c r="SE250" s="20"/>
      <c r="SF250" s="20"/>
      <c r="SG250" s="20"/>
      <c r="SH250" s="20"/>
      <c r="SI250" s="20"/>
      <c r="SJ250" s="20"/>
      <c r="SK250" s="20"/>
      <c r="SL250" s="20"/>
      <c r="SM250" s="20"/>
      <c r="SN250" s="20"/>
      <c r="SO250" s="20"/>
      <c r="SP250" s="20"/>
      <c r="SQ250" s="20"/>
      <c r="SR250" s="20"/>
      <c r="SS250" s="20"/>
      <c r="ST250" s="20"/>
      <c r="SU250" s="20"/>
      <c r="SV250" s="20"/>
      <c r="SW250" s="20"/>
      <c r="SX250" s="20"/>
      <c r="SY250" s="20"/>
      <c r="SZ250" s="20"/>
      <c r="TA250" s="20"/>
      <c r="TB250" s="20"/>
      <c r="TC250" s="20"/>
      <c r="TD250" s="20"/>
      <c r="TE250" s="20"/>
      <c r="TF250" s="20"/>
      <c r="TG250" s="20"/>
      <c r="TH250" s="20"/>
      <c r="TI250" s="20"/>
      <c r="TJ250" s="20"/>
    </row>
    <row r="251" spans="1:530" s="17" customFormat="1" ht="51.75" customHeight="1" x14ac:dyDescent="0.25">
      <c r="A251" s="45" t="s">
        <v>289</v>
      </c>
      <c r="B251" s="38" t="str">
        <f>'дод 3'!A164</f>
        <v>7660</v>
      </c>
      <c r="C251" s="38" t="str">
        <f>'дод 3'!B164</f>
        <v>0490</v>
      </c>
      <c r="D251" s="16" t="str">
        <f>'дод 3'!C164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1" s="54">
        <v>0</v>
      </c>
      <c r="F251" s="54"/>
      <c r="G251" s="54"/>
      <c r="H251" s="54"/>
      <c r="I251" s="54"/>
      <c r="J251" s="54"/>
      <c r="K251" s="157"/>
      <c r="L251" s="54">
        <v>90000</v>
      </c>
      <c r="M251" s="54">
        <f>45000+45000</f>
        <v>90000</v>
      </c>
      <c r="N251" s="54"/>
      <c r="O251" s="54"/>
      <c r="P251" s="54"/>
      <c r="Q251" s="54">
        <f>45000+45000</f>
        <v>90000</v>
      </c>
      <c r="R251" s="150">
        <v>16000</v>
      </c>
      <c r="S251" s="150">
        <v>16000</v>
      </c>
      <c r="T251" s="150"/>
      <c r="U251" s="150"/>
      <c r="V251" s="150"/>
      <c r="W251" s="150">
        <v>16000</v>
      </c>
      <c r="X251" s="155">
        <f t="shared" si="118"/>
        <v>17.777777777777779</v>
      </c>
      <c r="Y251" s="150">
        <f t="shared" si="119"/>
        <v>16000</v>
      </c>
      <c r="Z251" s="174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  <c r="IW251" s="20"/>
      <c r="IX251" s="20"/>
      <c r="IY251" s="20"/>
      <c r="IZ251" s="20"/>
      <c r="JA251" s="20"/>
      <c r="JB251" s="20"/>
      <c r="JC251" s="20"/>
      <c r="JD251" s="20"/>
      <c r="JE251" s="20"/>
      <c r="JF251" s="20"/>
      <c r="JG251" s="20"/>
      <c r="JH251" s="20"/>
      <c r="JI251" s="20"/>
      <c r="JJ251" s="20"/>
      <c r="JK251" s="20"/>
      <c r="JL251" s="20"/>
      <c r="JM251" s="20"/>
      <c r="JN251" s="20"/>
      <c r="JO251" s="20"/>
      <c r="JP251" s="20"/>
      <c r="JQ251" s="20"/>
      <c r="JR251" s="20"/>
      <c r="JS251" s="20"/>
      <c r="JT251" s="20"/>
      <c r="JU251" s="20"/>
      <c r="JV251" s="20"/>
      <c r="JW251" s="20"/>
      <c r="JX251" s="20"/>
      <c r="JY251" s="20"/>
      <c r="JZ251" s="20"/>
      <c r="KA251" s="20"/>
      <c r="KB251" s="20"/>
      <c r="KC251" s="20"/>
      <c r="KD251" s="20"/>
      <c r="KE251" s="20"/>
      <c r="KF251" s="20"/>
      <c r="KG251" s="20"/>
      <c r="KH251" s="20"/>
      <c r="KI251" s="20"/>
      <c r="KJ251" s="20"/>
      <c r="KK251" s="20"/>
      <c r="KL251" s="20"/>
      <c r="KM251" s="20"/>
      <c r="KN251" s="20"/>
      <c r="KO251" s="20"/>
      <c r="KP251" s="20"/>
      <c r="KQ251" s="20"/>
      <c r="KR251" s="20"/>
      <c r="KS251" s="20"/>
      <c r="KT251" s="20"/>
      <c r="KU251" s="20"/>
      <c r="KV251" s="20"/>
      <c r="KW251" s="20"/>
      <c r="KX251" s="20"/>
      <c r="KY251" s="20"/>
      <c r="KZ251" s="20"/>
      <c r="LA251" s="20"/>
      <c r="LB251" s="20"/>
      <c r="LC251" s="20"/>
      <c r="LD251" s="20"/>
      <c r="LE251" s="20"/>
      <c r="LF251" s="20"/>
      <c r="LG251" s="20"/>
      <c r="LH251" s="20"/>
      <c r="LI251" s="20"/>
      <c r="LJ251" s="20"/>
      <c r="LK251" s="20"/>
      <c r="LL251" s="20"/>
      <c r="LM251" s="20"/>
      <c r="LN251" s="20"/>
      <c r="LO251" s="20"/>
      <c r="LP251" s="20"/>
      <c r="LQ251" s="20"/>
      <c r="LR251" s="20"/>
      <c r="LS251" s="20"/>
      <c r="LT251" s="20"/>
      <c r="LU251" s="20"/>
      <c r="LV251" s="20"/>
      <c r="LW251" s="20"/>
      <c r="LX251" s="20"/>
      <c r="LY251" s="20"/>
      <c r="LZ251" s="20"/>
      <c r="MA251" s="20"/>
      <c r="MB251" s="20"/>
      <c r="MC251" s="20"/>
      <c r="MD251" s="20"/>
      <c r="ME251" s="20"/>
      <c r="MF251" s="20"/>
      <c r="MG251" s="20"/>
      <c r="MH251" s="20"/>
      <c r="MI251" s="20"/>
      <c r="MJ251" s="20"/>
      <c r="MK251" s="20"/>
      <c r="ML251" s="20"/>
      <c r="MM251" s="20"/>
      <c r="MN251" s="20"/>
      <c r="MO251" s="20"/>
      <c r="MP251" s="20"/>
      <c r="MQ251" s="20"/>
      <c r="MR251" s="20"/>
      <c r="MS251" s="20"/>
      <c r="MT251" s="20"/>
      <c r="MU251" s="20"/>
      <c r="MV251" s="20"/>
      <c r="MW251" s="20"/>
      <c r="MX251" s="20"/>
      <c r="MY251" s="20"/>
      <c r="MZ251" s="20"/>
      <c r="NA251" s="20"/>
      <c r="NB251" s="20"/>
      <c r="NC251" s="20"/>
      <c r="ND251" s="20"/>
      <c r="NE251" s="20"/>
      <c r="NF251" s="20"/>
      <c r="NG251" s="20"/>
      <c r="NH251" s="20"/>
      <c r="NI251" s="20"/>
      <c r="NJ251" s="20"/>
      <c r="NK251" s="20"/>
      <c r="NL251" s="20"/>
      <c r="NM251" s="20"/>
      <c r="NN251" s="20"/>
      <c r="NO251" s="20"/>
      <c r="NP251" s="20"/>
      <c r="NQ251" s="20"/>
      <c r="NR251" s="20"/>
      <c r="NS251" s="20"/>
      <c r="NT251" s="20"/>
      <c r="NU251" s="20"/>
      <c r="NV251" s="20"/>
      <c r="NW251" s="20"/>
      <c r="NX251" s="20"/>
      <c r="NY251" s="20"/>
      <c r="NZ251" s="20"/>
      <c r="OA251" s="20"/>
      <c r="OB251" s="20"/>
      <c r="OC251" s="20"/>
      <c r="OD251" s="20"/>
      <c r="OE251" s="20"/>
      <c r="OF251" s="20"/>
      <c r="OG251" s="20"/>
      <c r="OH251" s="20"/>
      <c r="OI251" s="20"/>
      <c r="OJ251" s="20"/>
      <c r="OK251" s="20"/>
      <c r="OL251" s="20"/>
      <c r="OM251" s="20"/>
      <c r="ON251" s="20"/>
      <c r="OO251" s="20"/>
      <c r="OP251" s="20"/>
      <c r="OQ251" s="20"/>
      <c r="OR251" s="20"/>
      <c r="OS251" s="20"/>
      <c r="OT251" s="20"/>
      <c r="OU251" s="20"/>
      <c r="OV251" s="20"/>
      <c r="OW251" s="20"/>
      <c r="OX251" s="20"/>
      <c r="OY251" s="20"/>
      <c r="OZ251" s="20"/>
      <c r="PA251" s="20"/>
      <c r="PB251" s="20"/>
      <c r="PC251" s="20"/>
      <c r="PD251" s="20"/>
      <c r="PE251" s="20"/>
      <c r="PF251" s="20"/>
      <c r="PG251" s="20"/>
      <c r="PH251" s="20"/>
      <c r="PI251" s="20"/>
      <c r="PJ251" s="20"/>
      <c r="PK251" s="20"/>
      <c r="PL251" s="20"/>
      <c r="PM251" s="20"/>
      <c r="PN251" s="20"/>
      <c r="PO251" s="20"/>
      <c r="PP251" s="20"/>
      <c r="PQ251" s="20"/>
      <c r="PR251" s="20"/>
      <c r="PS251" s="20"/>
      <c r="PT251" s="20"/>
      <c r="PU251" s="20"/>
      <c r="PV251" s="20"/>
      <c r="PW251" s="20"/>
      <c r="PX251" s="20"/>
      <c r="PY251" s="20"/>
      <c r="PZ251" s="20"/>
      <c r="QA251" s="20"/>
      <c r="QB251" s="20"/>
      <c r="QC251" s="20"/>
      <c r="QD251" s="20"/>
      <c r="QE251" s="20"/>
      <c r="QF251" s="20"/>
      <c r="QG251" s="20"/>
      <c r="QH251" s="20"/>
      <c r="QI251" s="20"/>
      <c r="QJ251" s="20"/>
      <c r="QK251" s="20"/>
      <c r="QL251" s="20"/>
      <c r="QM251" s="20"/>
      <c r="QN251" s="20"/>
      <c r="QO251" s="20"/>
      <c r="QP251" s="20"/>
      <c r="QQ251" s="20"/>
      <c r="QR251" s="20"/>
      <c r="QS251" s="20"/>
      <c r="QT251" s="20"/>
      <c r="QU251" s="20"/>
      <c r="QV251" s="20"/>
      <c r="QW251" s="20"/>
      <c r="QX251" s="20"/>
      <c r="QY251" s="20"/>
      <c r="QZ251" s="20"/>
      <c r="RA251" s="20"/>
      <c r="RB251" s="20"/>
      <c r="RC251" s="20"/>
      <c r="RD251" s="20"/>
      <c r="RE251" s="20"/>
      <c r="RF251" s="20"/>
      <c r="RG251" s="20"/>
      <c r="RH251" s="20"/>
      <c r="RI251" s="20"/>
      <c r="RJ251" s="20"/>
      <c r="RK251" s="20"/>
      <c r="RL251" s="20"/>
      <c r="RM251" s="20"/>
      <c r="RN251" s="20"/>
      <c r="RO251" s="20"/>
      <c r="RP251" s="20"/>
      <c r="RQ251" s="20"/>
      <c r="RR251" s="20"/>
      <c r="RS251" s="20"/>
      <c r="RT251" s="20"/>
      <c r="RU251" s="20"/>
      <c r="RV251" s="20"/>
      <c r="RW251" s="20"/>
      <c r="RX251" s="20"/>
      <c r="RY251" s="20"/>
      <c r="RZ251" s="20"/>
      <c r="SA251" s="20"/>
      <c r="SB251" s="20"/>
      <c r="SC251" s="20"/>
      <c r="SD251" s="20"/>
      <c r="SE251" s="20"/>
      <c r="SF251" s="20"/>
      <c r="SG251" s="20"/>
      <c r="SH251" s="20"/>
      <c r="SI251" s="20"/>
      <c r="SJ251" s="20"/>
      <c r="SK251" s="20"/>
      <c r="SL251" s="20"/>
      <c r="SM251" s="20"/>
      <c r="SN251" s="20"/>
      <c r="SO251" s="20"/>
      <c r="SP251" s="20"/>
      <c r="SQ251" s="20"/>
      <c r="SR251" s="20"/>
      <c r="SS251" s="20"/>
      <c r="ST251" s="20"/>
      <c r="SU251" s="20"/>
      <c r="SV251" s="20"/>
      <c r="SW251" s="20"/>
      <c r="SX251" s="20"/>
      <c r="SY251" s="20"/>
      <c r="SZ251" s="20"/>
      <c r="TA251" s="20"/>
      <c r="TB251" s="20"/>
      <c r="TC251" s="20"/>
      <c r="TD251" s="20"/>
      <c r="TE251" s="20"/>
      <c r="TF251" s="20"/>
      <c r="TG251" s="20"/>
      <c r="TH251" s="20"/>
      <c r="TI251" s="20"/>
      <c r="TJ251" s="20"/>
    </row>
    <row r="252" spans="1:530" s="17" customFormat="1" ht="23.25" customHeight="1" x14ac:dyDescent="0.25">
      <c r="A252" s="45" t="s">
        <v>285</v>
      </c>
      <c r="B252" s="38" t="str">
        <f>'дод 3'!A168</f>
        <v>7693</v>
      </c>
      <c r="C252" s="38" t="str">
        <f>'дод 3'!B168</f>
        <v>0490</v>
      </c>
      <c r="D252" s="16" t="str">
        <f>'дод 3'!C168</f>
        <v>Інші заходи, пов'язані з економічною діяльністю</v>
      </c>
      <c r="E252" s="54">
        <v>837000</v>
      </c>
      <c r="F252" s="54"/>
      <c r="G252" s="54"/>
      <c r="H252" s="54">
        <v>407823.86</v>
      </c>
      <c r="I252" s="54"/>
      <c r="J252" s="54"/>
      <c r="K252" s="157">
        <f t="shared" si="117"/>
        <v>48.724475507765831</v>
      </c>
      <c r="L252" s="54">
        <v>0</v>
      </c>
      <c r="M252" s="54"/>
      <c r="N252" s="54"/>
      <c r="O252" s="54"/>
      <c r="P252" s="54"/>
      <c r="Q252" s="54"/>
      <c r="R252" s="150"/>
      <c r="S252" s="150"/>
      <c r="T252" s="150"/>
      <c r="U252" s="150"/>
      <c r="V252" s="150"/>
      <c r="W252" s="150"/>
      <c r="X252" s="155"/>
      <c r="Y252" s="150">
        <f t="shared" si="119"/>
        <v>407823.86</v>
      </c>
      <c r="Z252" s="174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  <c r="IW252" s="20"/>
      <c r="IX252" s="20"/>
      <c r="IY252" s="20"/>
      <c r="IZ252" s="20"/>
      <c r="JA252" s="20"/>
      <c r="JB252" s="20"/>
      <c r="JC252" s="20"/>
      <c r="JD252" s="20"/>
      <c r="JE252" s="20"/>
      <c r="JF252" s="20"/>
      <c r="JG252" s="20"/>
      <c r="JH252" s="20"/>
      <c r="JI252" s="20"/>
      <c r="JJ252" s="20"/>
      <c r="JK252" s="20"/>
      <c r="JL252" s="20"/>
      <c r="JM252" s="20"/>
      <c r="JN252" s="20"/>
      <c r="JO252" s="20"/>
      <c r="JP252" s="20"/>
      <c r="JQ252" s="20"/>
      <c r="JR252" s="20"/>
      <c r="JS252" s="20"/>
      <c r="JT252" s="20"/>
      <c r="JU252" s="20"/>
      <c r="JV252" s="20"/>
      <c r="JW252" s="20"/>
      <c r="JX252" s="20"/>
      <c r="JY252" s="20"/>
      <c r="JZ252" s="20"/>
      <c r="KA252" s="20"/>
      <c r="KB252" s="20"/>
      <c r="KC252" s="20"/>
      <c r="KD252" s="20"/>
      <c r="KE252" s="20"/>
      <c r="KF252" s="20"/>
      <c r="KG252" s="20"/>
      <c r="KH252" s="20"/>
      <c r="KI252" s="20"/>
      <c r="KJ252" s="20"/>
      <c r="KK252" s="20"/>
      <c r="KL252" s="20"/>
      <c r="KM252" s="20"/>
      <c r="KN252" s="20"/>
      <c r="KO252" s="20"/>
      <c r="KP252" s="20"/>
      <c r="KQ252" s="20"/>
      <c r="KR252" s="20"/>
      <c r="KS252" s="20"/>
      <c r="KT252" s="20"/>
      <c r="KU252" s="20"/>
      <c r="KV252" s="20"/>
      <c r="KW252" s="20"/>
      <c r="KX252" s="20"/>
      <c r="KY252" s="20"/>
      <c r="KZ252" s="20"/>
      <c r="LA252" s="20"/>
      <c r="LB252" s="20"/>
      <c r="LC252" s="20"/>
      <c r="LD252" s="20"/>
      <c r="LE252" s="20"/>
      <c r="LF252" s="20"/>
      <c r="LG252" s="20"/>
      <c r="LH252" s="20"/>
      <c r="LI252" s="20"/>
      <c r="LJ252" s="20"/>
      <c r="LK252" s="20"/>
      <c r="LL252" s="20"/>
      <c r="LM252" s="20"/>
      <c r="LN252" s="20"/>
      <c r="LO252" s="20"/>
      <c r="LP252" s="20"/>
      <c r="LQ252" s="20"/>
      <c r="LR252" s="20"/>
      <c r="LS252" s="20"/>
      <c r="LT252" s="20"/>
      <c r="LU252" s="20"/>
      <c r="LV252" s="20"/>
      <c r="LW252" s="20"/>
      <c r="LX252" s="20"/>
      <c r="LY252" s="20"/>
      <c r="LZ252" s="20"/>
      <c r="MA252" s="20"/>
      <c r="MB252" s="20"/>
      <c r="MC252" s="20"/>
      <c r="MD252" s="20"/>
      <c r="ME252" s="20"/>
      <c r="MF252" s="20"/>
      <c r="MG252" s="20"/>
      <c r="MH252" s="20"/>
      <c r="MI252" s="20"/>
      <c r="MJ252" s="20"/>
      <c r="MK252" s="20"/>
      <c r="ML252" s="20"/>
      <c r="MM252" s="20"/>
      <c r="MN252" s="20"/>
      <c r="MO252" s="20"/>
      <c r="MP252" s="20"/>
      <c r="MQ252" s="20"/>
      <c r="MR252" s="20"/>
      <c r="MS252" s="20"/>
      <c r="MT252" s="20"/>
      <c r="MU252" s="20"/>
      <c r="MV252" s="20"/>
      <c r="MW252" s="20"/>
      <c r="MX252" s="20"/>
      <c r="MY252" s="20"/>
      <c r="MZ252" s="20"/>
      <c r="NA252" s="20"/>
      <c r="NB252" s="20"/>
      <c r="NC252" s="20"/>
      <c r="ND252" s="20"/>
      <c r="NE252" s="20"/>
      <c r="NF252" s="20"/>
      <c r="NG252" s="20"/>
      <c r="NH252" s="20"/>
      <c r="NI252" s="20"/>
      <c r="NJ252" s="20"/>
      <c r="NK252" s="20"/>
      <c r="NL252" s="20"/>
      <c r="NM252" s="20"/>
      <c r="NN252" s="20"/>
      <c r="NO252" s="20"/>
      <c r="NP252" s="20"/>
      <c r="NQ252" s="20"/>
      <c r="NR252" s="20"/>
      <c r="NS252" s="20"/>
      <c r="NT252" s="20"/>
      <c r="NU252" s="20"/>
      <c r="NV252" s="20"/>
      <c r="NW252" s="20"/>
      <c r="NX252" s="20"/>
      <c r="NY252" s="20"/>
      <c r="NZ252" s="20"/>
      <c r="OA252" s="20"/>
      <c r="OB252" s="20"/>
      <c r="OC252" s="20"/>
      <c r="OD252" s="20"/>
      <c r="OE252" s="20"/>
      <c r="OF252" s="20"/>
      <c r="OG252" s="20"/>
      <c r="OH252" s="20"/>
      <c r="OI252" s="20"/>
      <c r="OJ252" s="20"/>
      <c r="OK252" s="20"/>
      <c r="OL252" s="20"/>
      <c r="OM252" s="20"/>
      <c r="ON252" s="20"/>
      <c r="OO252" s="20"/>
      <c r="OP252" s="20"/>
      <c r="OQ252" s="20"/>
      <c r="OR252" s="20"/>
      <c r="OS252" s="20"/>
      <c r="OT252" s="20"/>
      <c r="OU252" s="20"/>
      <c r="OV252" s="20"/>
      <c r="OW252" s="20"/>
      <c r="OX252" s="20"/>
      <c r="OY252" s="20"/>
      <c r="OZ252" s="20"/>
      <c r="PA252" s="20"/>
      <c r="PB252" s="20"/>
      <c r="PC252" s="20"/>
      <c r="PD252" s="20"/>
      <c r="PE252" s="20"/>
      <c r="PF252" s="20"/>
      <c r="PG252" s="20"/>
      <c r="PH252" s="20"/>
      <c r="PI252" s="20"/>
      <c r="PJ252" s="20"/>
      <c r="PK252" s="20"/>
      <c r="PL252" s="20"/>
      <c r="PM252" s="20"/>
      <c r="PN252" s="20"/>
      <c r="PO252" s="20"/>
      <c r="PP252" s="20"/>
      <c r="PQ252" s="20"/>
      <c r="PR252" s="20"/>
      <c r="PS252" s="20"/>
      <c r="PT252" s="20"/>
      <c r="PU252" s="20"/>
      <c r="PV252" s="20"/>
      <c r="PW252" s="20"/>
      <c r="PX252" s="20"/>
      <c r="PY252" s="20"/>
      <c r="PZ252" s="20"/>
      <c r="QA252" s="20"/>
      <c r="QB252" s="20"/>
      <c r="QC252" s="20"/>
      <c r="QD252" s="20"/>
      <c r="QE252" s="20"/>
      <c r="QF252" s="20"/>
      <c r="QG252" s="20"/>
      <c r="QH252" s="20"/>
      <c r="QI252" s="20"/>
      <c r="QJ252" s="20"/>
      <c r="QK252" s="20"/>
      <c r="QL252" s="20"/>
      <c r="QM252" s="20"/>
      <c r="QN252" s="20"/>
      <c r="QO252" s="20"/>
      <c r="QP252" s="20"/>
      <c r="QQ252" s="20"/>
      <c r="QR252" s="20"/>
      <c r="QS252" s="20"/>
      <c r="QT252" s="20"/>
      <c r="QU252" s="20"/>
      <c r="QV252" s="20"/>
      <c r="QW252" s="20"/>
      <c r="QX252" s="20"/>
      <c r="QY252" s="20"/>
      <c r="QZ252" s="20"/>
      <c r="RA252" s="20"/>
      <c r="RB252" s="20"/>
      <c r="RC252" s="20"/>
      <c r="RD252" s="20"/>
      <c r="RE252" s="20"/>
      <c r="RF252" s="20"/>
      <c r="RG252" s="20"/>
      <c r="RH252" s="20"/>
      <c r="RI252" s="20"/>
      <c r="RJ252" s="20"/>
      <c r="RK252" s="20"/>
      <c r="RL252" s="20"/>
      <c r="RM252" s="20"/>
      <c r="RN252" s="20"/>
      <c r="RO252" s="20"/>
      <c r="RP252" s="20"/>
      <c r="RQ252" s="20"/>
      <c r="RR252" s="20"/>
      <c r="RS252" s="20"/>
      <c r="RT252" s="20"/>
      <c r="RU252" s="20"/>
      <c r="RV252" s="20"/>
      <c r="RW252" s="20"/>
      <c r="RX252" s="20"/>
      <c r="RY252" s="20"/>
      <c r="RZ252" s="20"/>
      <c r="SA252" s="20"/>
      <c r="SB252" s="20"/>
      <c r="SC252" s="20"/>
      <c r="SD252" s="20"/>
      <c r="SE252" s="20"/>
      <c r="SF252" s="20"/>
      <c r="SG252" s="20"/>
      <c r="SH252" s="20"/>
      <c r="SI252" s="20"/>
      <c r="SJ252" s="20"/>
      <c r="SK252" s="20"/>
      <c r="SL252" s="20"/>
      <c r="SM252" s="20"/>
      <c r="SN252" s="20"/>
      <c r="SO252" s="20"/>
      <c r="SP252" s="20"/>
      <c r="SQ252" s="20"/>
      <c r="SR252" s="20"/>
      <c r="SS252" s="20"/>
      <c r="ST252" s="20"/>
      <c r="SU252" s="20"/>
      <c r="SV252" s="20"/>
      <c r="SW252" s="20"/>
      <c r="SX252" s="20"/>
      <c r="SY252" s="20"/>
      <c r="SZ252" s="20"/>
      <c r="TA252" s="20"/>
      <c r="TB252" s="20"/>
      <c r="TC252" s="20"/>
      <c r="TD252" s="20"/>
      <c r="TE252" s="20"/>
      <c r="TF252" s="20"/>
      <c r="TG252" s="20"/>
      <c r="TH252" s="20"/>
      <c r="TI252" s="20"/>
      <c r="TJ252" s="20"/>
    </row>
    <row r="253" spans="1:530" s="17" customFormat="1" ht="29.25" customHeight="1" x14ac:dyDescent="0.2">
      <c r="A253" s="65" t="s">
        <v>499</v>
      </c>
      <c r="B253" s="55"/>
      <c r="C253" s="55"/>
      <c r="D253" s="24" t="s">
        <v>500</v>
      </c>
      <c r="E253" s="51">
        <v>3358</v>
      </c>
      <c r="F253" s="51">
        <f t="shared" ref="F253:W253" si="162">F254</f>
        <v>0</v>
      </c>
      <c r="G253" s="51">
        <f t="shared" si="162"/>
        <v>0</v>
      </c>
      <c r="H253" s="51">
        <f t="shared" si="162"/>
        <v>1260</v>
      </c>
      <c r="I253" s="51">
        <f t="shared" si="162"/>
        <v>0</v>
      </c>
      <c r="J253" s="51">
        <f t="shared" si="162"/>
        <v>0</v>
      </c>
      <c r="K253" s="156">
        <f t="shared" si="117"/>
        <v>37.522334723049433</v>
      </c>
      <c r="L253" s="51">
        <v>0</v>
      </c>
      <c r="M253" s="51">
        <f t="shared" si="162"/>
        <v>0</v>
      </c>
      <c r="N253" s="51">
        <f t="shared" si="162"/>
        <v>0</v>
      </c>
      <c r="O253" s="51">
        <f t="shared" si="162"/>
        <v>0</v>
      </c>
      <c r="P253" s="51">
        <f t="shared" si="162"/>
        <v>0</v>
      </c>
      <c r="Q253" s="51">
        <f t="shared" si="162"/>
        <v>0</v>
      </c>
      <c r="R253" s="51">
        <f t="shared" si="162"/>
        <v>0</v>
      </c>
      <c r="S253" s="51">
        <f t="shared" si="162"/>
        <v>0</v>
      </c>
      <c r="T253" s="51">
        <f t="shared" si="162"/>
        <v>0</v>
      </c>
      <c r="U253" s="51">
        <f t="shared" si="162"/>
        <v>0</v>
      </c>
      <c r="V253" s="51">
        <f t="shared" si="162"/>
        <v>0</v>
      </c>
      <c r="W253" s="51">
        <f t="shared" si="162"/>
        <v>0</v>
      </c>
      <c r="X253" s="154"/>
      <c r="Y253" s="149">
        <f t="shared" si="119"/>
        <v>1260</v>
      </c>
      <c r="Z253" s="174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  <c r="IW253" s="20"/>
      <c r="IX253" s="20"/>
      <c r="IY253" s="20"/>
      <c r="IZ253" s="20"/>
      <c r="JA253" s="20"/>
      <c r="JB253" s="20"/>
      <c r="JC253" s="20"/>
      <c r="JD253" s="20"/>
      <c r="JE253" s="20"/>
      <c r="JF253" s="20"/>
      <c r="JG253" s="20"/>
      <c r="JH253" s="20"/>
      <c r="JI253" s="20"/>
      <c r="JJ253" s="20"/>
      <c r="JK253" s="20"/>
      <c r="JL253" s="20"/>
      <c r="JM253" s="20"/>
      <c r="JN253" s="20"/>
      <c r="JO253" s="20"/>
      <c r="JP253" s="20"/>
      <c r="JQ253" s="20"/>
      <c r="JR253" s="20"/>
      <c r="JS253" s="20"/>
      <c r="JT253" s="20"/>
      <c r="JU253" s="20"/>
      <c r="JV253" s="20"/>
      <c r="JW253" s="20"/>
      <c r="JX253" s="20"/>
      <c r="JY253" s="20"/>
      <c r="JZ253" s="20"/>
      <c r="KA253" s="20"/>
      <c r="KB253" s="20"/>
      <c r="KC253" s="20"/>
      <c r="KD253" s="20"/>
      <c r="KE253" s="20"/>
      <c r="KF253" s="20"/>
      <c r="KG253" s="20"/>
      <c r="KH253" s="20"/>
      <c r="KI253" s="20"/>
      <c r="KJ253" s="20"/>
      <c r="KK253" s="20"/>
      <c r="KL253" s="20"/>
      <c r="KM253" s="20"/>
      <c r="KN253" s="20"/>
      <c r="KO253" s="20"/>
      <c r="KP253" s="20"/>
      <c r="KQ253" s="20"/>
      <c r="KR253" s="20"/>
      <c r="KS253" s="20"/>
      <c r="KT253" s="20"/>
      <c r="KU253" s="20"/>
      <c r="KV253" s="20"/>
      <c r="KW253" s="20"/>
      <c r="KX253" s="20"/>
      <c r="KY253" s="20"/>
      <c r="KZ253" s="20"/>
      <c r="LA253" s="20"/>
      <c r="LB253" s="20"/>
      <c r="LC253" s="20"/>
      <c r="LD253" s="20"/>
      <c r="LE253" s="20"/>
      <c r="LF253" s="20"/>
      <c r="LG253" s="20"/>
      <c r="LH253" s="20"/>
      <c r="LI253" s="20"/>
      <c r="LJ253" s="20"/>
      <c r="LK253" s="20"/>
      <c r="LL253" s="20"/>
      <c r="LM253" s="20"/>
      <c r="LN253" s="20"/>
      <c r="LO253" s="20"/>
      <c r="LP253" s="20"/>
      <c r="LQ253" s="20"/>
      <c r="LR253" s="20"/>
      <c r="LS253" s="20"/>
      <c r="LT253" s="20"/>
      <c r="LU253" s="20"/>
      <c r="LV253" s="20"/>
      <c r="LW253" s="20"/>
      <c r="LX253" s="20"/>
      <c r="LY253" s="20"/>
      <c r="LZ253" s="20"/>
      <c r="MA253" s="20"/>
      <c r="MB253" s="20"/>
      <c r="MC253" s="20"/>
      <c r="MD253" s="20"/>
      <c r="ME253" s="20"/>
      <c r="MF253" s="20"/>
      <c r="MG253" s="20"/>
      <c r="MH253" s="20"/>
      <c r="MI253" s="20"/>
      <c r="MJ253" s="20"/>
      <c r="MK253" s="20"/>
      <c r="ML253" s="20"/>
      <c r="MM253" s="20"/>
      <c r="MN253" s="20"/>
      <c r="MO253" s="20"/>
      <c r="MP253" s="20"/>
      <c r="MQ253" s="20"/>
      <c r="MR253" s="20"/>
      <c r="MS253" s="20"/>
      <c r="MT253" s="20"/>
      <c r="MU253" s="20"/>
      <c r="MV253" s="20"/>
      <c r="MW253" s="20"/>
      <c r="MX253" s="20"/>
      <c r="MY253" s="20"/>
      <c r="MZ253" s="20"/>
      <c r="NA253" s="20"/>
      <c r="NB253" s="20"/>
      <c r="NC253" s="20"/>
      <c r="ND253" s="20"/>
      <c r="NE253" s="20"/>
      <c r="NF253" s="20"/>
      <c r="NG253" s="20"/>
      <c r="NH253" s="20"/>
      <c r="NI253" s="20"/>
      <c r="NJ253" s="20"/>
      <c r="NK253" s="20"/>
      <c r="NL253" s="20"/>
      <c r="NM253" s="20"/>
      <c r="NN253" s="20"/>
      <c r="NO253" s="20"/>
      <c r="NP253" s="20"/>
      <c r="NQ253" s="20"/>
      <c r="NR253" s="20"/>
      <c r="NS253" s="20"/>
      <c r="NT253" s="20"/>
      <c r="NU253" s="20"/>
      <c r="NV253" s="20"/>
      <c r="NW253" s="20"/>
      <c r="NX253" s="20"/>
      <c r="NY253" s="20"/>
      <c r="NZ253" s="20"/>
      <c r="OA253" s="20"/>
      <c r="OB253" s="20"/>
      <c r="OC253" s="20"/>
      <c r="OD253" s="20"/>
      <c r="OE253" s="20"/>
      <c r="OF253" s="20"/>
      <c r="OG253" s="20"/>
      <c r="OH253" s="20"/>
      <c r="OI253" s="20"/>
      <c r="OJ253" s="20"/>
      <c r="OK253" s="20"/>
      <c r="OL253" s="20"/>
      <c r="OM253" s="20"/>
      <c r="ON253" s="20"/>
      <c r="OO253" s="20"/>
      <c r="OP253" s="20"/>
      <c r="OQ253" s="20"/>
      <c r="OR253" s="20"/>
      <c r="OS253" s="20"/>
      <c r="OT253" s="20"/>
      <c r="OU253" s="20"/>
      <c r="OV253" s="20"/>
      <c r="OW253" s="20"/>
      <c r="OX253" s="20"/>
      <c r="OY253" s="20"/>
      <c r="OZ253" s="20"/>
      <c r="PA253" s="20"/>
      <c r="PB253" s="20"/>
      <c r="PC253" s="20"/>
      <c r="PD253" s="20"/>
      <c r="PE253" s="20"/>
      <c r="PF253" s="20"/>
      <c r="PG253" s="20"/>
      <c r="PH253" s="20"/>
      <c r="PI253" s="20"/>
      <c r="PJ253" s="20"/>
      <c r="PK253" s="20"/>
      <c r="PL253" s="20"/>
      <c r="PM253" s="20"/>
      <c r="PN253" s="20"/>
      <c r="PO253" s="20"/>
      <c r="PP253" s="20"/>
      <c r="PQ253" s="20"/>
      <c r="PR253" s="20"/>
      <c r="PS253" s="20"/>
      <c r="PT253" s="20"/>
      <c r="PU253" s="20"/>
      <c r="PV253" s="20"/>
      <c r="PW253" s="20"/>
      <c r="PX253" s="20"/>
      <c r="PY253" s="20"/>
      <c r="PZ253" s="20"/>
      <c r="QA253" s="20"/>
      <c r="QB253" s="20"/>
      <c r="QC253" s="20"/>
      <c r="QD253" s="20"/>
      <c r="QE253" s="20"/>
      <c r="QF253" s="20"/>
      <c r="QG253" s="20"/>
      <c r="QH253" s="20"/>
      <c r="QI253" s="20"/>
      <c r="QJ253" s="20"/>
      <c r="QK253" s="20"/>
      <c r="QL253" s="20"/>
      <c r="QM253" s="20"/>
      <c r="QN253" s="20"/>
      <c r="QO253" s="20"/>
      <c r="QP253" s="20"/>
      <c r="QQ253" s="20"/>
      <c r="QR253" s="20"/>
      <c r="QS253" s="20"/>
      <c r="QT253" s="20"/>
      <c r="QU253" s="20"/>
      <c r="QV253" s="20"/>
      <c r="QW253" s="20"/>
      <c r="QX253" s="20"/>
      <c r="QY253" s="20"/>
      <c r="QZ253" s="20"/>
      <c r="RA253" s="20"/>
      <c r="RB253" s="20"/>
      <c r="RC253" s="20"/>
      <c r="RD253" s="20"/>
      <c r="RE253" s="20"/>
      <c r="RF253" s="20"/>
      <c r="RG253" s="20"/>
      <c r="RH253" s="20"/>
      <c r="RI253" s="20"/>
      <c r="RJ253" s="20"/>
      <c r="RK253" s="20"/>
      <c r="RL253" s="20"/>
      <c r="RM253" s="20"/>
      <c r="RN253" s="20"/>
      <c r="RO253" s="20"/>
      <c r="RP253" s="20"/>
      <c r="RQ253" s="20"/>
      <c r="RR253" s="20"/>
      <c r="RS253" s="20"/>
      <c r="RT253" s="20"/>
      <c r="RU253" s="20"/>
      <c r="RV253" s="20"/>
      <c r="RW253" s="20"/>
      <c r="RX253" s="20"/>
      <c r="RY253" s="20"/>
      <c r="RZ253" s="20"/>
      <c r="SA253" s="20"/>
      <c r="SB253" s="20"/>
      <c r="SC253" s="20"/>
      <c r="SD253" s="20"/>
      <c r="SE253" s="20"/>
      <c r="SF253" s="20"/>
      <c r="SG253" s="20"/>
      <c r="SH253" s="20"/>
      <c r="SI253" s="20"/>
      <c r="SJ253" s="20"/>
      <c r="SK253" s="20"/>
      <c r="SL253" s="20"/>
      <c r="SM253" s="20"/>
      <c r="SN253" s="20"/>
      <c r="SO253" s="20"/>
      <c r="SP253" s="20"/>
      <c r="SQ253" s="20"/>
      <c r="SR253" s="20"/>
      <c r="SS253" s="20"/>
      <c r="ST253" s="20"/>
      <c r="SU253" s="20"/>
      <c r="SV253" s="20"/>
      <c r="SW253" s="20"/>
      <c r="SX253" s="20"/>
      <c r="SY253" s="20"/>
      <c r="SZ253" s="20"/>
      <c r="TA253" s="20"/>
      <c r="TB253" s="20"/>
      <c r="TC253" s="20"/>
      <c r="TD253" s="20"/>
      <c r="TE253" s="20"/>
      <c r="TF253" s="20"/>
      <c r="TG253" s="20"/>
      <c r="TH253" s="20"/>
      <c r="TI253" s="20"/>
      <c r="TJ253" s="20"/>
    </row>
    <row r="254" spans="1:530" s="33" customFormat="1" ht="33.75" customHeight="1" x14ac:dyDescent="0.25">
      <c r="A254" s="66" t="s">
        <v>498</v>
      </c>
      <c r="B254" s="56"/>
      <c r="C254" s="56"/>
      <c r="D254" s="27" t="s">
        <v>500</v>
      </c>
      <c r="E254" s="53">
        <v>3358</v>
      </c>
      <c r="F254" s="53">
        <f t="shared" ref="F254:W254" si="163">F255</f>
        <v>0</v>
      </c>
      <c r="G254" s="53">
        <f t="shared" si="163"/>
        <v>0</v>
      </c>
      <c r="H254" s="53">
        <f t="shared" si="163"/>
        <v>1260</v>
      </c>
      <c r="I254" s="53">
        <f t="shared" si="163"/>
        <v>0</v>
      </c>
      <c r="J254" s="53">
        <f t="shared" si="163"/>
        <v>0</v>
      </c>
      <c r="K254" s="156">
        <f t="shared" si="117"/>
        <v>37.522334723049433</v>
      </c>
      <c r="L254" s="53">
        <v>0</v>
      </c>
      <c r="M254" s="53">
        <f t="shared" si="163"/>
        <v>0</v>
      </c>
      <c r="N254" s="53">
        <f t="shared" si="163"/>
        <v>0</v>
      </c>
      <c r="O254" s="53">
        <f t="shared" si="163"/>
        <v>0</v>
      </c>
      <c r="P254" s="53">
        <f t="shared" si="163"/>
        <v>0</v>
      </c>
      <c r="Q254" s="53">
        <f t="shared" si="163"/>
        <v>0</v>
      </c>
      <c r="R254" s="53">
        <f t="shared" si="163"/>
        <v>0</v>
      </c>
      <c r="S254" s="53">
        <f t="shared" si="163"/>
        <v>0</v>
      </c>
      <c r="T254" s="53">
        <f t="shared" si="163"/>
        <v>0</v>
      </c>
      <c r="U254" s="53">
        <f t="shared" si="163"/>
        <v>0</v>
      </c>
      <c r="V254" s="53">
        <f t="shared" si="163"/>
        <v>0</v>
      </c>
      <c r="W254" s="53">
        <f t="shared" si="163"/>
        <v>0</v>
      </c>
      <c r="X254" s="154"/>
      <c r="Y254" s="149">
        <f t="shared" si="119"/>
        <v>1260</v>
      </c>
      <c r="Z254" s="174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  <c r="IT254" s="32"/>
      <c r="IU254" s="32"/>
      <c r="IV254" s="32"/>
      <c r="IW254" s="32"/>
      <c r="IX254" s="32"/>
      <c r="IY254" s="32"/>
      <c r="IZ254" s="32"/>
      <c r="JA254" s="32"/>
      <c r="JB254" s="32"/>
      <c r="JC254" s="32"/>
      <c r="JD254" s="32"/>
      <c r="JE254" s="32"/>
      <c r="JF254" s="32"/>
      <c r="JG254" s="32"/>
      <c r="JH254" s="32"/>
      <c r="JI254" s="32"/>
      <c r="JJ254" s="32"/>
      <c r="JK254" s="32"/>
      <c r="JL254" s="32"/>
      <c r="JM254" s="32"/>
      <c r="JN254" s="32"/>
      <c r="JO254" s="32"/>
      <c r="JP254" s="32"/>
      <c r="JQ254" s="32"/>
      <c r="JR254" s="32"/>
      <c r="JS254" s="32"/>
      <c r="JT254" s="32"/>
      <c r="JU254" s="32"/>
      <c r="JV254" s="32"/>
      <c r="JW254" s="32"/>
      <c r="JX254" s="32"/>
      <c r="JY254" s="32"/>
      <c r="JZ254" s="32"/>
      <c r="KA254" s="32"/>
      <c r="KB254" s="32"/>
      <c r="KC254" s="32"/>
      <c r="KD254" s="32"/>
      <c r="KE254" s="32"/>
      <c r="KF254" s="32"/>
      <c r="KG254" s="32"/>
      <c r="KH254" s="32"/>
      <c r="KI254" s="32"/>
      <c r="KJ254" s="32"/>
      <c r="KK254" s="32"/>
      <c r="KL254" s="32"/>
      <c r="KM254" s="32"/>
      <c r="KN254" s="32"/>
      <c r="KO254" s="32"/>
      <c r="KP254" s="32"/>
      <c r="KQ254" s="32"/>
      <c r="KR254" s="32"/>
      <c r="KS254" s="32"/>
      <c r="KT254" s="32"/>
      <c r="KU254" s="32"/>
      <c r="KV254" s="32"/>
      <c r="KW254" s="32"/>
      <c r="KX254" s="32"/>
      <c r="KY254" s="32"/>
      <c r="KZ254" s="32"/>
      <c r="LA254" s="32"/>
      <c r="LB254" s="32"/>
      <c r="LC254" s="32"/>
      <c r="LD254" s="32"/>
      <c r="LE254" s="32"/>
      <c r="LF254" s="32"/>
      <c r="LG254" s="32"/>
      <c r="LH254" s="32"/>
      <c r="LI254" s="32"/>
      <c r="LJ254" s="32"/>
      <c r="LK254" s="32"/>
      <c r="LL254" s="32"/>
      <c r="LM254" s="32"/>
      <c r="LN254" s="32"/>
      <c r="LO254" s="32"/>
      <c r="LP254" s="32"/>
      <c r="LQ254" s="32"/>
      <c r="LR254" s="32"/>
      <c r="LS254" s="32"/>
      <c r="LT254" s="32"/>
      <c r="LU254" s="32"/>
      <c r="LV254" s="32"/>
      <c r="LW254" s="32"/>
      <c r="LX254" s="32"/>
      <c r="LY254" s="32"/>
      <c r="LZ254" s="32"/>
      <c r="MA254" s="32"/>
      <c r="MB254" s="32"/>
      <c r="MC254" s="32"/>
      <c r="MD254" s="32"/>
      <c r="ME254" s="32"/>
      <c r="MF254" s="32"/>
      <c r="MG254" s="32"/>
      <c r="MH254" s="32"/>
      <c r="MI254" s="32"/>
      <c r="MJ254" s="32"/>
      <c r="MK254" s="32"/>
      <c r="ML254" s="32"/>
      <c r="MM254" s="32"/>
      <c r="MN254" s="32"/>
      <c r="MO254" s="32"/>
      <c r="MP254" s="32"/>
      <c r="MQ254" s="32"/>
      <c r="MR254" s="32"/>
      <c r="MS254" s="32"/>
      <c r="MT254" s="32"/>
      <c r="MU254" s="32"/>
      <c r="MV254" s="32"/>
      <c r="MW254" s="32"/>
      <c r="MX254" s="32"/>
      <c r="MY254" s="32"/>
      <c r="MZ254" s="32"/>
      <c r="NA254" s="32"/>
      <c r="NB254" s="32"/>
      <c r="NC254" s="32"/>
      <c r="ND254" s="32"/>
      <c r="NE254" s="32"/>
      <c r="NF254" s="32"/>
      <c r="NG254" s="32"/>
      <c r="NH254" s="32"/>
      <c r="NI254" s="32"/>
      <c r="NJ254" s="32"/>
      <c r="NK254" s="32"/>
      <c r="NL254" s="32"/>
      <c r="NM254" s="32"/>
      <c r="NN254" s="32"/>
      <c r="NO254" s="32"/>
      <c r="NP254" s="32"/>
      <c r="NQ254" s="32"/>
      <c r="NR254" s="32"/>
      <c r="NS254" s="32"/>
      <c r="NT254" s="32"/>
      <c r="NU254" s="32"/>
      <c r="NV254" s="32"/>
      <c r="NW254" s="32"/>
      <c r="NX254" s="32"/>
      <c r="NY254" s="32"/>
      <c r="NZ254" s="32"/>
      <c r="OA254" s="32"/>
      <c r="OB254" s="32"/>
      <c r="OC254" s="32"/>
      <c r="OD254" s="32"/>
      <c r="OE254" s="32"/>
      <c r="OF254" s="32"/>
      <c r="OG254" s="32"/>
      <c r="OH254" s="32"/>
      <c r="OI254" s="32"/>
      <c r="OJ254" s="32"/>
      <c r="OK254" s="32"/>
      <c r="OL254" s="32"/>
      <c r="OM254" s="32"/>
      <c r="ON254" s="32"/>
      <c r="OO254" s="32"/>
      <c r="OP254" s="32"/>
      <c r="OQ254" s="32"/>
      <c r="OR254" s="32"/>
      <c r="OS254" s="32"/>
      <c r="OT254" s="32"/>
      <c r="OU254" s="32"/>
      <c r="OV254" s="32"/>
      <c r="OW254" s="32"/>
      <c r="OX254" s="32"/>
      <c r="OY254" s="32"/>
      <c r="OZ254" s="32"/>
      <c r="PA254" s="32"/>
      <c r="PB254" s="32"/>
      <c r="PC254" s="32"/>
      <c r="PD254" s="32"/>
      <c r="PE254" s="32"/>
      <c r="PF254" s="32"/>
      <c r="PG254" s="32"/>
      <c r="PH254" s="32"/>
      <c r="PI254" s="32"/>
      <c r="PJ254" s="32"/>
      <c r="PK254" s="32"/>
      <c r="PL254" s="32"/>
      <c r="PM254" s="32"/>
      <c r="PN254" s="32"/>
      <c r="PO254" s="32"/>
      <c r="PP254" s="32"/>
      <c r="PQ254" s="32"/>
      <c r="PR254" s="32"/>
      <c r="PS254" s="32"/>
      <c r="PT254" s="32"/>
      <c r="PU254" s="32"/>
      <c r="PV254" s="32"/>
      <c r="PW254" s="32"/>
      <c r="PX254" s="32"/>
      <c r="PY254" s="32"/>
      <c r="PZ254" s="32"/>
      <c r="QA254" s="32"/>
      <c r="QB254" s="32"/>
      <c r="QC254" s="32"/>
      <c r="QD254" s="32"/>
      <c r="QE254" s="32"/>
      <c r="QF254" s="32"/>
      <c r="QG254" s="32"/>
      <c r="QH254" s="32"/>
      <c r="QI254" s="32"/>
      <c r="QJ254" s="32"/>
      <c r="QK254" s="32"/>
      <c r="QL254" s="32"/>
      <c r="QM254" s="32"/>
      <c r="QN254" s="32"/>
      <c r="QO254" s="32"/>
      <c r="QP254" s="32"/>
      <c r="QQ254" s="32"/>
      <c r="QR254" s="32"/>
      <c r="QS254" s="32"/>
      <c r="QT254" s="32"/>
      <c r="QU254" s="32"/>
      <c r="QV254" s="32"/>
      <c r="QW254" s="32"/>
      <c r="QX254" s="32"/>
      <c r="QY254" s="32"/>
      <c r="QZ254" s="32"/>
      <c r="RA254" s="32"/>
      <c r="RB254" s="32"/>
      <c r="RC254" s="32"/>
      <c r="RD254" s="32"/>
      <c r="RE254" s="32"/>
      <c r="RF254" s="32"/>
      <c r="RG254" s="32"/>
      <c r="RH254" s="32"/>
      <c r="RI254" s="32"/>
      <c r="RJ254" s="32"/>
      <c r="RK254" s="32"/>
      <c r="RL254" s="32"/>
      <c r="RM254" s="32"/>
      <c r="RN254" s="32"/>
      <c r="RO254" s="32"/>
      <c r="RP254" s="32"/>
      <c r="RQ254" s="32"/>
      <c r="RR254" s="32"/>
      <c r="RS254" s="32"/>
      <c r="RT254" s="32"/>
      <c r="RU254" s="32"/>
      <c r="RV254" s="32"/>
      <c r="RW254" s="32"/>
      <c r="RX254" s="32"/>
      <c r="RY254" s="32"/>
      <c r="RZ254" s="32"/>
      <c r="SA254" s="32"/>
      <c r="SB254" s="32"/>
      <c r="SC254" s="32"/>
      <c r="SD254" s="32"/>
      <c r="SE254" s="32"/>
      <c r="SF254" s="32"/>
      <c r="SG254" s="32"/>
      <c r="SH254" s="32"/>
      <c r="SI254" s="32"/>
      <c r="SJ254" s="32"/>
      <c r="SK254" s="32"/>
      <c r="SL254" s="32"/>
      <c r="SM254" s="32"/>
      <c r="SN254" s="32"/>
      <c r="SO254" s="32"/>
      <c r="SP254" s="32"/>
      <c r="SQ254" s="32"/>
      <c r="SR254" s="32"/>
      <c r="SS254" s="32"/>
      <c r="ST254" s="32"/>
      <c r="SU254" s="32"/>
      <c r="SV254" s="32"/>
      <c r="SW254" s="32"/>
      <c r="SX254" s="32"/>
      <c r="SY254" s="32"/>
      <c r="SZ254" s="32"/>
      <c r="TA254" s="32"/>
      <c r="TB254" s="32"/>
      <c r="TC254" s="32"/>
      <c r="TD254" s="32"/>
      <c r="TE254" s="32"/>
      <c r="TF254" s="32"/>
      <c r="TG254" s="32"/>
      <c r="TH254" s="32"/>
      <c r="TI254" s="32"/>
      <c r="TJ254" s="32"/>
    </row>
    <row r="255" spans="1:530" s="17" customFormat="1" ht="45" x14ac:dyDescent="0.25">
      <c r="A255" s="45" t="s">
        <v>497</v>
      </c>
      <c r="B255" s="45" t="s">
        <v>127</v>
      </c>
      <c r="C255" s="45" t="s">
        <v>50</v>
      </c>
      <c r="D255" s="16" t="s">
        <v>128</v>
      </c>
      <c r="E255" s="54">
        <v>3358</v>
      </c>
      <c r="F255" s="54"/>
      <c r="G255" s="54"/>
      <c r="H255" s="54">
        <v>1260</v>
      </c>
      <c r="I255" s="54"/>
      <c r="J255" s="54"/>
      <c r="K255" s="157">
        <f t="shared" si="117"/>
        <v>37.522334723049433</v>
      </c>
      <c r="L255" s="54">
        <v>0</v>
      </c>
      <c r="M255" s="54"/>
      <c r="N255" s="54"/>
      <c r="O255" s="54"/>
      <c r="P255" s="54"/>
      <c r="Q255" s="54"/>
      <c r="R255" s="150"/>
      <c r="S255" s="150"/>
      <c r="T255" s="150"/>
      <c r="U255" s="150"/>
      <c r="V255" s="150"/>
      <c r="W255" s="150"/>
      <c r="X255" s="155"/>
      <c r="Y255" s="150">
        <f t="shared" si="119"/>
        <v>1260</v>
      </c>
      <c r="Z255" s="174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  <c r="IW255" s="20"/>
      <c r="IX255" s="20"/>
      <c r="IY255" s="20"/>
      <c r="IZ255" s="20"/>
      <c r="JA255" s="20"/>
      <c r="JB255" s="20"/>
      <c r="JC255" s="20"/>
      <c r="JD255" s="20"/>
      <c r="JE255" s="20"/>
      <c r="JF255" s="20"/>
      <c r="JG255" s="20"/>
      <c r="JH255" s="20"/>
      <c r="JI255" s="20"/>
      <c r="JJ255" s="20"/>
      <c r="JK255" s="20"/>
      <c r="JL255" s="20"/>
      <c r="JM255" s="20"/>
      <c r="JN255" s="20"/>
      <c r="JO255" s="20"/>
      <c r="JP255" s="20"/>
      <c r="JQ255" s="20"/>
      <c r="JR255" s="20"/>
      <c r="JS255" s="20"/>
      <c r="JT255" s="20"/>
      <c r="JU255" s="20"/>
      <c r="JV255" s="20"/>
      <c r="JW255" s="20"/>
      <c r="JX255" s="20"/>
      <c r="JY255" s="20"/>
      <c r="JZ255" s="20"/>
      <c r="KA255" s="20"/>
      <c r="KB255" s="20"/>
      <c r="KC255" s="20"/>
      <c r="KD255" s="20"/>
      <c r="KE255" s="20"/>
      <c r="KF255" s="20"/>
      <c r="KG255" s="20"/>
      <c r="KH255" s="20"/>
      <c r="KI255" s="20"/>
      <c r="KJ255" s="20"/>
      <c r="KK255" s="20"/>
      <c r="KL255" s="20"/>
      <c r="KM255" s="20"/>
      <c r="KN255" s="20"/>
      <c r="KO255" s="20"/>
      <c r="KP255" s="20"/>
      <c r="KQ255" s="20"/>
      <c r="KR255" s="20"/>
      <c r="KS255" s="20"/>
      <c r="KT255" s="20"/>
      <c r="KU255" s="20"/>
      <c r="KV255" s="20"/>
      <c r="KW255" s="20"/>
      <c r="KX255" s="20"/>
      <c r="KY255" s="20"/>
      <c r="KZ255" s="20"/>
      <c r="LA255" s="20"/>
      <c r="LB255" s="20"/>
      <c r="LC255" s="20"/>
      <c r="LD255" s="20"/>
      <c r="LE255" s="20"/>
      <c r="LF255" s="20"/>
      <c r="LG255" s="20"/>
      <c r="LH255" s="20"/>
      <c r="LI255" s="20"/>
      <c r="LJ255" s="20"/>
      <c r="LK255" s="20"/>
      <c r="LL255" s="20"/>
      <c r="LM255" s="20"/>
      <c r="LN255" s="20"/>
      <c r="LO255" s="20"/>
      <c r="LP255" s="20"/>
      <c r="LQ255" s="20"/>
      <c r="LR255" s="20"/>
      <c r="LS255" s="20"/>
      <c r="LT255" s="20"/>
      <c r="LU255" s="20"/>
      <c r="LV255" s="20"/>
      <c r="LW255" s="20"/>
      <c r="LX255" s="20"/>
      <c r="LY255" s="20"/>
      <c r="LZ255" s="20"/>
      <c r="MA255" s="20"/>
      <c r="MB255" s="20"/>
      <c r="MC255" s="20"/>
      <c r="MD255" s="20"/>
      <c r="ME255" s="20"/>
      <c r="MF255" s="20"/>
      <c r="MG255" s="20"/>
      <c r="MH255" s="20"/>
      <c r="MI255" s="20"/>
      <c r="MJ255" s="20"/>
      <c r="MK255" s="20"/>
      <c r="ML255" s="20"/>
      <c r="MM255" s="20"/>
      <c r="MN255" s="20"/>
      <c r="MO255" s="20"/>
      <c r="MP255" s="20"/>
      <c r="MQ255" s="20"/>
      <c r="MR255" s="20"/>
      <c r="MS255" s="20"/>
      <c r="MT255" s="20"/>
      <c r="MU255" s="20"/>
      <c r="MV255" s="20"/>
      <c r="MW255" s="20"/>
      <c r="MX255" s="20"/>
      <c r="MY255" s="20"/>
      <c r="MZ255" s="20"/>
      <c r="NA255" s="20"/>
      <c r="NB255" s="20"/>
      <c r="NC255" s="20"/>
      <c r="ND255" s="20"/>
      <c r="NE255" s="20"/>
      <c r="NF255" s="20"/>
      <c r="NG255" s="20"/>
      <c r="NH255" s="20"/>
      <c r="NI255" s="20"/>
      <c r="NJ255" s="20"/>
      <c r="NK255" s="20"/>
      <c r="NL255" s="20"/>
      <c r="NM255" s="20"/>
      <c r="NN255" s="20"/>
      <c r="NO255" s="20"/>
      <c r="NP255" s="20"/>
      <c r="NQ255" s="20"/>
      <c r="NR255" s="20"/>
      <c r="NS255" s="20"/>
      <c r="NT255" s="20"/>
      <c r="NU255" s="20"/>
      <c r="NV255" s="20"/>
      <c r="NW255" s="20"/>
      <c r="NX255" s="20"/>
      <c r="NY255" s="20"/>
      <c r="NZ255" s="20"/>
      <c r="OA255" s="20"/>
      <c r="OB255" s="20"/>
      <c r="OC255" s="20"/>
      <c r="OD255" s="20"/>
      <c r="OE255" s="20"/>
      <c r="OF255" s="20"/>
      <c r="OG255" s="20"/>
      <c r="OH255" s="20"/>
      <c r="OI255" s="20"/>
      <c r="OJ255" s="20"/>
      <c r="OK255" s="20"/>
      <c r="OL255" s="20"/>
      <c r="OM255" s="20"/>
      <c r="ON255" s="20"/>
      <c r="OO255" s="20"/>
      <c r="OP255" s="20"/>
      <c r="OQ255" s="20"/>
      <c r="OR255" s="20"/>
      <c r="OS255" s="20"/>
      <c r="OT255" s="20"/>
      <c r="OU255" s="20"/>
      <c r="OV255" s="20"/>
      <c r="OW255" s="20"/>
      <c r="OX255" s="20"/>
      <c r="OY255" s="20"/>
      <c r="OZ255" s="20"/>
      <c r="PA255" s="20"/>
      <c r="PB255" s="20"/>
      <c r="PC255" s="20"/>
      <c r="PD255" s="20"/>
      <c r="PE255" s="20"/>
      <c r="PF255" s="20"/>
      <c r="PG255" s="20"/>
      <c r="PH255" s="20"/>
      <c r="PI255" s="20"/>
      <c r="PJ255" s="20"/>
      <c r="PK255" s="20"/>
      <c r="PL255" s="20"/>
      <c r="PM255" s="20"/>
      <c r="PN255" s="20"/>
      <c r="PO255" s="20"/>
      <c r="PP255" s="20"/>
      <c r="PQ255" s="20"/>
      <c r="PR255" s="20"/>
      <c r="PS255" s="20"/>
      <c r="PT255" s="20"/>
      <c r="PU255" s="20"/>
      <c r="PV255" s="20"/>
      <c r="PW255" s="20"/>
      <c r="PX255" s="20"/>
      <c r="PY255" s="20"/>
      <c r="PZ255" s="20"/>
      <c r="QA255" s="20"/>
      <c r="QB255" s="20"/>
      <c r="QC255" s="20"/>
      <c r="QD255" s="20"/>
      <c r="QE255" s="20"/>
      <c r="QF255" s="20"/>
      <c r="QG255" s="20"/>
      <c r="QH255" s="20"/>
      <c r="QI255" s="20"/>
      <c r="QJ255" s="20"/>
      <c r="QK255" s="20"/>
      <c r="QL255" s="20"/>
      <c r="QM255" s="20"/>
      <c r="QN255" s="20"/>
      <c r="QO255" s="20"/>
      <c r="QP255" s="20"/>
      <c r="QQ255" s="20"/>
      <c r="QR255" s="20"/>
      <c r="QS255" s="20"/>
      <c r="QT255" s="20"/>
      <c r="QU255" s="20"/>
      <c r="QV255" s="20"/>
      <c r="QW255" s="20"/>
      <c r="QX255" s="20"/>
      <c r="QY255" s="20"/>
      <c r="QZ255" s="20"/>
      <c r="RA255" s="20"/>
      <c r="RB255" s="20"/>
      <c r="RC255" s="20"/>
      <c r="RD255" s="20"/>
      <c r="RE255" s="20"/>
      <c r="RF255" s="20"/>
      <c r="RG255" s="20"/>
      <c r="RH255" s="20"/>
      <c r="RI255" s="20"/>
      <c r="RJ255" s="20"/>
      <c r="RK255" s="20"/>
      <c r="RL255" s="20"/>
      <c r="RM255" s="20"/>
      <c r="RN255" s="20"/>
      <c r="RO255" s="20"/>
      <c r="RP255" s="20"/>
      <c r="RQ255" s="20"/>
      <c r="RR255" s="20"/>
      <c r="RS255" s="20"/>
      <c r="RT255" s="20"/>
      <c r="RU255" s="20"/>
      <c r="RV255" s="20"/>
      <c r="RW255" s="20"/>
      <c r="RX255" s="20"/>
      <c r="RY255" s="20"/>
      <c r="RZ255" s="20"/>
      <c r="SA255" s="20"/>
      <c r="SB255" s="20"/>
      <c r="SC255" s="20"/>
      <c r="SD255" s="20"/>
      <c r="SE255" s="20"/>
      <c r="SF255" s="20"/>
      <c r="SG255" s="20"/>
      <c r="SH255" s="20"/>
      <c r="SI255" s="20"/>
      <c r="SJ255" s="20"/>
      <c r="SK255" s="20"/>
      <c r="SL255" s="20"/>
      <c r="SM255" s="20"/>
      <c r="SN255" s="20"/>
      <c r="SO255" s="20"/>
      <c r="SP255" s="20"/>
      <c r="SQ255" s="20"/>
      <c r="SR255" s="20"/>
      <c r="SS255" s="20"/>
      <c r="ST255" s="20"/>
      <c r="SU255" s="20"/>
      <c r="SV255" s="20"/>
      <c r="SW255" s="20"/>
      <c r="SX255" s="20"/>
      <c r="SY255" s="20"/>
      <c r="SZ255" s="20"/>
      <c r="TA255" s="20"/>
      <c r="TB255" s="20"/>
      <c r="TC255" s="20"/>
      <c r="TD255" s="20"/>
      <c r="TE255" s="20"/>
      <c r="TF255" s="20"/>
      <c r="TG255" s="20"/>
      <c r="TH255" s="20"/>
      <c r="TI255" s="20"/>
      <c r="TJ255" s="20"/>
    </row>
    <row r="256" spans="1:530" s="25" customFormat="1" ht="31.5" customHeight="1" x14ac:dyDescent="0.2">
      <c r="A256" s="147" t="s">
        <v>235</v>
      </c>
      <c r="B256" s="57"/>
      <c r="C256" s="57"/>
      <c r="D256" s="24" t="s">
        <v>45</v>
      </c>
      <c r="E256" s="51">
        <v>132542242.05</v>
      </c>
      <c r="F256" s="51">
        <f t="shared" ref="F256:J256" si="164">F257</f>
        <v>14064000</v>
      </c>
      <c r="G256" s="51">
        <f t="shared" si="164"/>
        <v>244400</v>
      </c>
      <c r="H256" s="51">
        <f t="shared" si="164"/>
        <v>95241645.879999995</v>
      </c>
      <c r="I256" s="51">
        <f t="shared" si="164"/>
        <v>11120946.67</v>
      </c>
      <c r="J256" s="51">
        <f t="shared" si="164"/>
        <v>122625.76</v>
      </c>
      <c r="K256" s="156">
        <f t="shared" si="117"/>
        <v>71.857578691079638</v>
      </c>
      <c r="L256" s="51">
        <v>93500</v>
      </c>
      <c r="M256" s="51">
        <f t="shared" ref="M256" si="165">M257</f>
        <v>0</v>
      </c>
      <c r="N256" s="51">
        <f t="shared" ref="N256" si="166">N257</f>
        <v>93500</v>
      </c>
      <c r="O256" s="51">
        <f t="shared" ref="O256" si="167">O257</f>
        <v>0</v>
      </c>
      <c r="P256" s="51">
        <f t="shared" ref="P256" si="168">P257</f>
        <v>0</v>
      </c>
      <c r="Q256" s="51">
        <f t="shared" ref="Q256:W256" si="169">Q257</f>
        <v>0</v>
      </c>
      <c r="R256" s="51">
        <f t="shared" si="169"/>
        <v>48500</v>
      </c>
      <c r="S256" s="51">
        <f t="shared" si="169"/>
        <v>0</v>
      </c>
      <c r="T256" s="51">
        <f t="shared" si="169"/>
        <v>48500</v>
      </c>
      <c r="U256" s="51">
        <f t="shared" si="169"/>
        <v>0</v>
      </c>
      <c r="V256" s="51">
        <f t="shared" si="169"/>
        <v>0</v>
      </c>
      <c r="W256" s="51">
        <f t="shared" si="169"/>
        <v>0</v>
      </c>
      <c r="X256" s="154">
        <f t="shared" si="118"/>
        <v>51.871657754010691</v>
      </c>
      <c r="Y256" s="149">
        <f t="shared" si="119"/>
        <v>95290145.879999995</v>
      </c>
      <c r="Z256" s="174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/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/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  <c r="NN256" s="31"/>
      <c r="NO256" s="31"/>
      <c r="NP256" s="31"/>
      <c r="NQ256" s="31"/>
      <c r="NR256" s="31"/>
      <c r="NS256" s="31"/>
      <c r="NT256" s="31"/>
      <c r="NU256" s="31"/>
      <c r="NV256" s="31"/>
      <c r="NW256" s="31"/>
      <c r="NX256" s="31"/>
      <c r="NY256" s="31"/>
      <c r="NZ256" s="31"/>
      <c r="OA256" s="31"/>
      <c r="OB256" s="31"/>
      <c r="OC256" s="31"/>
      <c r="OD256" s="31"/>
      <c r="OE256" s="31"/>
      <c r="OF256" s="31"/>
      <c r="OG256" s="31"/>
      <c r="OH256" s="31"/>
      <c r="OI256" s="31"/>
      <c r="OJ256" s="31"/>
      <c r="OK256" s="31"/>
      <c r="OL256" s="31"/>
      <c r="OM256" s="31"/>
      <c r="ON256" s="31"/>
      <c r="OO256" s="31"/>
      <c r="OP256" s="31"/>
      <c r="OQ256" s="31"/>
      <c r="OR256" s="31"/>
      <c r="OS256" s="31"/>
      <c r="OT256" s="31"/>
      <c r="OU256" s="31"/>
      <c r="OV256" s="31"/>
      <c r="OW256" s="31"/>
      <c r="OX256" s="31"/>
      <c r="OY256" s="31"/>
      <c r="OZ256" s="31"/>
      <c r="PA256" s="31"/>
      <c r="PB256" s="31"/>
      <c r="PC256" s="31"/>
      <c r="PD256" s="31"/>
      <c r="PE256" s="31"/>
      <c r="PF256" s="31"/>
      <c r="PG256" s="31"/>
      <c r="PH256" s="31"/>
      <c r="PI256" s="31"/>
      <c r="PJ256" s="31"/>
      <c r="PK256" s="31"/>
      <c r="PL256" s="31"/>
      <c r="PM256" s="31"/>
      <c r="PN256" s="31"/>
      <c r="PO256" s="31"/>
      <c r="PP256" s="31"/>
      <c r="PQ256" s="31"/>
      <c r="PR256" s="31"/>
      <c r="PS256" s="31"/>
      <c r="PT256" s="31"/>
      <c r="PU256" s="31"/>
      <c r="PV256" s="31"/>
      <c r="PW256" s="31"/>
      <c r="PX256" s="31"/>
      <c r="PY256" s="31"/>
      <c r="PZ256" s="31"/>
      <c r="QA256" s="31"/>
      <c r="QB256" s="31"/>
      <c r="QC256" s="31"/>
      <c r="QD256" s="31"/>
      <c r="QE256" s="31"/>
      <c r="QF256" s="31"/>
      <c r="QG256" s="31"/>
      <c r="QH256" s="31"/>
      <c r="QI256" s="31"/>
      <c r="QJ256" s="31"/>
      <c r="QK256" s="31"/>
      <c r="QL256" s="31"/>
      <c r="QM256" s="31"/>
      <c r="QN256" s="31"/>
      <c r="QO256" s="31"/>
      <c r="QP256" s="31"/>
      <c r="QQ256" s="31"/>
      <c r="QR256" s="31"/>
      <c r="QS256" s="31"/>
      <c r="QT256" s="31"/>
      <c r="QU256" s="31"/>
      <c r="QV256" s="31"/>
      <c r="QW256" s="31"/>
      <c r="QX256" s="31"/>
      <c r="QY256" s="31"/>
      <c r="QZ256" s="31"/>
      <c r="RA256" s="31"/>
      <c r="RB256" s="31"/>
      <c r="RC256" s="31"/>
      <c r="RD256" s="31"/>
      <c r="RE256" s="31"/>
      <c r="RF256" s="31"/>
      <c r="RG256" s="31"/>
      <c r="RH256" s="31"/>
      <c r="RI256" s="31"/>
      <c r="RJ256" s="31"/>
      <c r="RK256" s="31"/>
      <c r="RL256" s="31"/>
      <c r="RM256" s="31"/>
      <c r="RN256" s="31"/>
      <c r="RO256" s="31"/>
      <c r="RP256" s="31"/>
      <c r="RQ256" s="31"/>
      <c r="RR256" s="31"/>
      <c r="RS256" s="31"/>
      <c r="RT256" s="31"/>
      <c r="RU256" s="31"/>
      <c r="RV256" s="31"/>
      <c r="RW256" s="31"/>
      <c r="RX256" s="31"/>
      <c r="RY256" s="31"/>
      <c r="RZ256" s="31"/>
      <c r="SA256" s="31"/>
      <c r="SB256" s="31"/>
      <c r="SC256" s="31"/>
      <c r="SD256" s="31"/>
      <c r="SE256" s="31"/>
      <c r="SF256" s="31"/>
      <c r="SG256" s="31"/>
      <c r="SH256" s="31"/>
      <c r="SI256" s="31"/>
      <c r="SJ256" s="31"/>
      <c r="SK256" s="31"/>
      <c r="SL256" s="31"/>
      <c r="SM256" s="31"/>
      <c r="SN256" s="31"/>
      <c r="SO256" s="31"/>
      <c r="SP256" s="31"/>
      <c r="SQ256" s="31"/>
      <c r="SR256" s="31"/>
      <c r="SS256" s="31"/>
      <c r="ST256" s="31"/>
      <c r="SU256" s="31"/>
      <c r="SV256" s="31"/>
      <c r="SW256" s="31"/>
      <c r="SX256" s="31"/>
      <c r="SY256" s="31"/>
      <c r="SZ256" s="31"/>
      <c r="TA256" s="31"/>
      <c r="TB256" s="31"/>
      <c r="TC256" s="31"/>
      <c r="TD256" s="31"/>
      <c r="TE256" s="31"/>
      <c r="TF256" s="31"/>
      <c r="TG256" s="31"/>
      <c r="TH256" s="31"/>
      <c r="TI256" s="31"/>
      <c r="TJ256" s="31"/>
    </row>
    <row r="257" spans="1:530" s="33" customFormat="1" ht="34.5" customHeight="1" x14ac:dyDescent="0.25">
      <c r="A257" s="59" t="s">
        <v>236</v>
      </c>
      <c r="B257" s="58"/>
      <c r="C257" s="58"/>
      <c r="D257" s="27" t="s">
        <v>45</v>
      </c>
      <c r="E257" s="53">
        <v>132542242.05</v>
      </c>
      <c r="F257" s="53">
        <f t="shared" ref="F257:Q257" si="170">SUM(F258+F259+F260+F262+F263+F264+F265+F261)</f>
        <v>14064000</v>
      </c>
      <c r="G257" s="53">
        <f t="shared" si="170"/>
        <v>244400</v>
      </c>
      <c r="H257" s="53">
        <f t="shared" ref="H257:J257" si="171">SUM(H258+H259+H260+H262+H263+H264+H265+H261)</f>
        <v>95241645.879999995</v>
      </c>
      <c r="I257" s="53">
        <f t="shared" si="171"/>
        <v>11120946.67</v>
      </c>
      <c r="J257" s="53">
        <f t="shared" si="171"/>
        <v>122625.76</v>
      </c>
      <c r="K257" s="156">
        <f t="shared" si="117"/>
        <v>71.857578691079638</v>
      </c>
      <c r="L257" s="53">
        <v>93500</v>
      </c>
      <c r="M257" s="53">
        <f t="shared" si="170"/>
        <v>0</v>
      </c>
      <c r="N257" s="53">
        <f t="shared" si="170"/>
        <v>93500</v>
      </c>
      <c r="O257" s="53">
        <f t="shared" si="170"/>
        <v>0</v>
      </c>
      <c r="P257" s="53">
        <f t="shared" si="170"/>
        <v>0</v>
      </c>
      <c r="Q257" s="53">
        <f t="shared" si="170"/>
        <v>0</v>
      </c>
      <c r="R257" s="53">
        <f t="shared" ref="R257:W257" si="172">SUM(R258+R259+R260+R262+R263+R264+R265+R261)</f>
        <v>48500</v>
      </c>
      <c r="S257" s="53">
        <f t="shared" si="172"/>
        <v>0</v>
      </c>
      <c r="T257" s="53">
        <f t="shared" si="172"/>
        <v>48500</v>
      </c>
      <c r="U257" s="53">
        <f t="shared" si="172"/>
        <v>0</v>
      </c>
      <c r="V257" s="53">
        <f t="shared" si="172"/>
        <v>0</v>
      </c>
      <c r="W257" s="53">
        <f t="shared" si="172"/>
        <v>0</v>
      </c>
      <c r="X257" s="154">
        <f t="shared" si="118"/>
        <v>51.871657754010691</v>
      </c>
      <c r="Y257" s="149">
        <f t="shared" si="119"/>
        <v>95290145.879999995</v>
      </c>
      <c r="Z257" s="174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  <c r="IU257" s="32"/>
      <c r="IV257" s="32"/>
      <c r="IW257" s="32"/>
      <c r="IX257" s="32"/>
      <c r="IY257" s="32"/>
      <c r="IZ257" s="32"/>
      <c r="JA257" s="32"/>
      <c r="JB257" s="32"/>
      <c r="JC257" s="32"/>
      <c r="JD257" s="32"/>
      <c r="JE257" s="32"/>
      <c r="JF257" s="32"/>
      <c r="JG257" s="32"/>
      <c r="JH257" s="32"/>
      <c r="JI257" s="32"/>
      <c r="JJ257" s="32"/>
      <c r="JK257" s="32"/>
      <c r="JL257" s="32"/>
      <c r="JM257" s="32"/>
      <c r="JN257" s="32"/>
      <c r="JO257" s="32"/>
      <c r="JP257" s="32"/>
      <c r="JQ257" s="32"/>
      <c r="JR257" s="32"/>
      <c r="JS257" s="32"/>
      <c r="JT257" s="32"/>
      <c r="JU257" s="32"/>
      <c r="JV257" s="32"/>
      <c r="JW257" s="32"/>
      <c r="JX257" s="32"/>
      <c r="JY257" s="32"/>
      <c r="JZ257" s="32"/>
      <c r="KA257" s="32"/>
      <c r="KB257" s="32"/>
      <c r="KC257" s="32"/>
      <c r="KD257" s="32"/>
      <c r="KE257" s="32"/>
      <c r="KF257" s="32"/>
      <c r="KG257" s="32"/>
      <c r="KH257" s="32"/>
      <c r="KI257" s="32"/>
      <c r="KJ257" s="32"/>
      <c r="KK257" s="32"/>
      <c r="KL257" s="32"/>
      <c r="KM257" s="32"/>
      <c r="KN257" s="32"/>
      <c r="KO257" s="32"/>
      <c r="KP257" s="32"/>
      <c r="KQ257" s="32"/>
      <c r="KR257" s="32"/>
      <c r="KS257" s="32"/>
      <c r="KT257" s="32"/>
      <c r="KU257" s="32"/>
      <c r="KV257" s="32"/>
      <c r="KW257" s="32"/>
      <c r="KX257" s="32"/>
      <c r="KY257" s="32"/>
      <c r="KZ257" s="32"/>
      <c r="LA257" s="32"/>
      <c r="LB257" s="32"/>
      <c r="LC257" s="32"/>
      <c r="LD257" s="32"/>
      <c r="LE257" s="32"/>
      <c r="LF257" s="32"/>
      <c r="LG257" s="32"/>
      <c r="LH257" s="32"/>
      <c r="LI257" s="32"/>
      <c r="LJ257" s="32"/>
      <c r="LK257" s="32"/>
      <c r="LL257" s="32"/>
      <c r="LM257" s="32"/>
      <c r="LN257" s="32"/>
      <c r="LO257" s="32"/>
      <c r="LP257" s="32"/>
      <c r="LQ257" s="32"/>
      <c r="LR257" s="32"/>
      <c r="LS257" s="32"/>
      <c r="LT257" s="32"/>
      <c r="LU257" s="32"/>
      <c r="LV257" s="32"/>
      <c r="LW257" s="32"/>
      <c r="LX257" s="32"/>
      <c r="LY257" s="32"/>
      <c r="LZ257" s="32"/>
      <c r="MA257" s="32"/>
      <c r="MB257" s="32"/>
      <c r="MC257" s="32"/>
      <c r="MD257" s="32"/>
      <c r="ME257" s="32"/>
      <c r="MF257" s="32"/>
      <c r="MG257" s="32"/>
      <c r="MH257" s="32"/>
      <c r="MI257" s="32"/>
      <c r="MJ257" s="32"/>
      <c r="MK257" s="32"/>
      <c r="ML257" s="32"/>
      <c r="MM257" s="32"/>
      <c r="MN257" s="32"/>
      <c r="MO257" s="32"/>
      <c r="MP257" s="32"/>
      <c r="MQ257" s="32"/>
      <c r="MR257" s="32"/>
      <c r="MS257" s="32"/>
      <c r="MT257" s="32"/>
      <c r="MU257" s="32"/>
      <c r="MV257" s="32"/>
      <c r="MW257" s="32"/>
      <c r="MX257" s="32"/>
      <c r="MY257" s="32"/>
      <c r="MZ257" s="32"/>
      <c r="NA257" s="32"/>
      <c r="NB257" s="32"/>
      <c r="NC257" s="32"/>
      <c r="ND257" s="32"/>
      <c r="NE257" s="32"/>
      <c r="NF257" s="32"/>
      <c r="NG257" s="32"/>
      <c r="NH257" s="32"/>
      <c r="NI257" s="32"/>
      <c r="NJ257" s="32"/>
      <c r="NK257" s="32"/>
      <c r="NL257" s="32"/>
      <c r="NM257" s="32"/>
      <c r="NN257" s="32"/>
      <c r="NO257" s="32"/>
      <c r="NP257" s="32"/>
      <c r="NQ257" s="32"/>
      <c r="NR257" s="32"/>
      <c r="NS257" s="32"/>
      <c r="NT257" s="32"/>
      <c r="NU257" s="32"/>
      <c r="NV257" s="32"/>
      <c r="NW257" s="32"/>
      <c r="NX257" s="32"/>
      <c r="NY257" s="32"/>
      <c r="NZ257" s="32"/>
      <c r="OA257" s="32"/>
      <c r="OB257" s="32"/>
      <c r="OC257" s="32"/>
      <c r="OD257" s="32"/>
      <c r="OE257" s="32"/>
      <c r="OF257" s="32"/>
      <c r="OG257" s="32"/>
      <c r="OH257" s="32"/>
      <c r="OI257" s="32"/>
      <c r="OJ257" s="32"/>
      <c r="OK257" s="32"/>
      <c r="OL257" s="32"/>
      <c r="OM257" s="32"/>
      <c r="ON257" s="32"/>
      <c r="OO257" s="32"/>
      <c r="OP257" s="32"/>
      <c r="OQ257" s="32"/>
      <c r="OR257" s="32"/>
      <c r="OS257" s="32"/>
      <c r="OT257" s="32"/>
      <c r="OU257" s="32"/>
      <c r="OV257" s="32"/>
      <c r="OW257" s="32"/>
      <c r="OX257" s="32"/>
      <c r="OY257" s="32"/>
      <c r="OZ257" s="32"/>
      <c r="PA257" s="32"/>
      <c r="PB257" s="32"/>
      <c r="PC257" s="32"/>
      <c r="PD257" s="32"/>
      <c r="PE257" s="32"/>
      <c r="PF257" s="32"/>
      <c r="PG257" s="32"/>
      <c r="PH257" s="32"/>
      <c r="PI257" s="32"/>
      <c r="PJ257" s="32"/>
      <c r="PK257" s="32"/>
      <c r="PL257" s="32"/>
      <c r="PM257" s="32"/>
      <c r="PN257" s="32"/>
      <c r="PO257" s="32"/>
      <c r="PP257" s="32"/>
      <c r="PQ257" s="32"/>
      <c r="PR257" s="32"/>
      <c r="PS257" s="32"/>
      <c r="PT257" s="32"/>
      <c r="PU257" s="32"/>
      <c r="PV257" s="32"/>
      <c r="PW257" s="32"/>
      <c r="PX257" s="32"/>
      <c r="PY257" s="32"/>
      <c r="PZ257" s="32"/>
      <c r="QA257" s="32"/>
      <c r="QB257" s="32"/>
      <c r="QC257" s="32"/>
      <c r="QD257" s="32"/>
      <c r="QE257" s="32"/>
      <c r="QF257" s="32"/>
      <c r="QG257" s="32"/>
      <c r="QH257" s="32"/>
      <c r="QI257" s="32"/>
      <c r="QJ257" s="32"/>
      <c r="QK257" s="32"/>
      <c r="QL257" s="32"/>
      <c r="QM257" s="32"/>
      <c r="QN257" s="32"/>
      <c r="QO257" s="32"/>
      <c r="QP257" s="32"/>
      <c r="QQ257" s="32"/>
      <c r="QR257" s="32"/>
      <c r="QS257" s="32"/>
      <c r="QT257" s="32"/>
      <c r="QU257" s="32"/>
      <c r="QV257" s="32"/>
      <c r="QW257" s="32"/>
      <c r="QX257" s="32"/>
      <c r="QY257" s="32"/>
      <c r="QZ257" s="32"/>
      <c r="RA257" s="32"/>
      <c r="RB257" s="32"/>
      <c r="RC257" s="32"/>
      <c r="RD257" s="32"/>
      <c r="RE257" s="32"/>
      <c r="RF257" s="32"/>
      <c r="RG257" s="32"/>
      <c r="RH257" s="32"/>
      <c r="RI257" s="32"/>
      <c r="RJ257" s="32"/>
      <c r="RK257" s="32"/>
      <c r="RL257" s="32"/>
      <c r="RM257" s="32"/>
      <c r="RN257" s="32"/>
      <c r="RO257" s="32"/>
      <c r="RP257" s="32"/>
      <c r="RQ257" s="32"/>
      <c r="RR257" s="32"/>
      <c r="RS257" s="32"/>
      <c r="RT257" s="32"/>
      <c r="RU257" s="32"/>
      <c r="RV257" s="32"/>
      <c r="RW257" s="32"/>
      <c r="RX257" s="32"/>
      <c r="RY257" s="32"/>
      <c r="RZ257" s="32"/>
      <c r="SA257" s="32"/>
      <c r="SB257" s="32"/>
      <c r="SC257" s="32"/>
      <c r="SD257" s="32"/>
      <c r="SE257" s="32"/>
      <c r="SF257" s="32"/>
      <c r="SG257" s="32"/>
      <c r="SH257" s="32"/>
      <c r="SI257" s="32"/>
      <c r="SJ257" s="32"/>
      <c r="SK257" s="32"/>
      <c r="SL257" s="32"/>
      <c r="SM257" s="32"/>
      <c r="SN257" s="32"/>
      <c r="SO257" s="32"/>
      <c r="SP257" s="32"/>
      <c r="SQ257" s="32"/>
      <c r="SR257" s="32"/>
      <c r="SS257" s="32"/>
      <c r="ST257" s="32"/>
      <c r="SU257" s="32"/>
      <c r="SV257" s="32"/>
      <c r="SW257" s="32"/>
      <c r="SX257" s="32"/>
      <c r="SY257" s="32"/>
      <c r="SZ257" s="32"/>
      <c r="TA257" s="32"/>
      <c r="TB257" s="32"/>
      <c r="TC257" s="32"/>
      <c r="TD257" s="32"/>
      <c r="TE257" s="32"/>
      <c r="TF257" s="32"/>
      <c r="TG257" s="32"/>
      <c r="TH257" s="32"/>
      <c r="TI257" s="32"/>
      <c r="TJ257" s="32"/>
    </row>
    <row r="258" spans="1:530" s="17" customFormat="1" ht="44.25" customHeight="1" x14ac:dyDescent="0.25">
      <c r="A258" s="36" t="s">
        <v>237</v>
      </c>
      <c r="B258" s="37" t="str">
        <f>'дод 3'!A14</f>
        <v>0160</v>
      </c>
      <c r="C258" s="37" t="str">
        <f>'дод 3'!B14</f>
        <v>0111</v>
      </c>
      <c r="D258" s="16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58" s="54">
        <v>17873340</v>
      </c>
      <c r="F258" s="54">
        <v>14064000</v>
      </c>
      <c r="G258" s="54">
        <v>244400</v>
      </c>
      <c r="H258" s="54">
        <v>14048650.960000001</v>
      </c>
      <c r="I258" s="54">
        <v>11120946.67</v>
      </c>
      <c r="J258" s="54">
        <v>122625.76</v>
      </c>
      <c r="K258" s="157">
        <f t="shared" si="117"/>
        <v>78.601150988007845</v>
      </c>
      <c r="L258" s="54">
        <v>0</v>
      </c>
      <c r="M258" s="54"/>
      <c r="N258" s="54"/>
      <c r="O258" s="54"/>
      <c r="P258" s="54"/>
      <c r="Q258" s="54"/>
      <c r="R258" s="150"/>
      <c r="S258" s="150"/>
      <c r="T258" s="150"/>
      <c r="U258" s="150"/>
      <c r="V258" s="150"/>
      <c r="W258" s="150"/>
      <c r="X258" s="155"/>
      <c r="Y258" s="150">
        <f t="shared" si="119"/>
        <v>14048650.960000001</v>
      </c>
      <c r="Z258" s="174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  <c r="IW258" s="20"/>
      <c r="IX258" s="20"/>
      <c r="IY258" s="20"/>
      <c r="IZ258" s="20"/>
      <c r="JA258" s="20"/>
      <c r="JB258" s="20"/>
      <c r="JC258" s="20"/>
      <c r="JD258" s="20"/>
      <c r="JE258" s="20"/>
      <c r="JF258" s="20"/>
      <c r="JG258" s="20"/>
      <c r="JH258" s="20"/>
      <c r="JI258" s="20"/>
      <c r="JJ258" s="20"/>
      <c r="JK258" s="20"/>
      <c r="JL258" s="20"/>
      <c r="JM258" s="20"/>
      <c r="JN258" s="20"/>
      <c r="JO258" s="20"/>
      <c r="JP258" s="20"/>
      <c r="JQ258" s="20"/>
      <c r="JR258" s="20"/>
      <c r="JS258" s="20"/>
      <c r="JT258" s="20"/>
      <c r="JU258" s="20"/>
      <c r="JV258" s="20"/>
      <c r="JW258" s="20"/>
      <c r="JX258" s="20"/>
      <c r="JY258" s="20"/>
      <c r="JZ258" s="20"/>
      <c r="KA258" s="20"/>
      <c r="KB258" s="20"/>
      <c r="KC258" s="20"/>
      <c r="KD258" s="20"/>
      <c r="KE258" s="20"/>
      <c r="KF258" s="20"/>
      <c r="KG258" s="20"/>
      <c r="KH258" s="20"/>
      <c r="KI258" s="20"/>
      <c r="KJ258" s="20"/>
      <c r="KK258" s="20"/>
      <c r="KL258" s="20"/>
      <c r="KM258" s="20"/>
      <c r="KN258" s="20"/>
      <c r="KO258" s="20"/>
      <c r="KP258" s="20"/>
      <c r="KQ258" s="20"/>
      <c r="KR258" s="20"/>
      <c r="KS258" s="20"/>
      <c r="KT258" s="20"/>
      <c r="KU258" s="20"/>
      <c r="KV258" s="20"/>
      <c r="KW258" s="20"/>
      <c r="KX258" s="20"/>
      <c r="KY258" s="20"/>
      <c r="KZ258" s="20"/>
      <c r="LA258" s="20"/>
      <c r="LB258" s="20"/>
      <c r="LC258" s="20"/>
      <c r="LD258" s="20"/>
      <c r="LE258" s="20"/>
      <c r="LF258" s="20"/>
      <c r="LG258" s="20"/>
      <c r="LH258" s="20"/>
      <c r="LI258" s="20"/>
      <c r="LJ258" s="20"/>
      <c r="LK258" s="20"/>
      <c r="LL258" s="20"/>
      <c r="LM258" s="20"/>
      <c r="LN258" s="20"/>
      <c r="LO258" s="20"/>
      <c r="LP258" s="20"/>
      <c r="LQ258" s="20"/>
      <c r="LR258" s="20"/>
      <c r="LS258" s="20"/>
      <c r="LT258" s="20"/>
      <c r="LU258" s="20"/>
      <c r="LV258" s="20"/>
      <c r="LW258" s="20"/>
      <c r="LX258" s="20"/>
      <c r="LY258" s="20"/>
      <c r="LZ258" s="20"/>
      <c r="MA258" s="20"/>
      <c r="MB258" s="20"/>
      <c r="MC258" s="20"/>
      <c r="MD258" s="20"/>
      <c r="ME258" s="20"/>
      <c r="MF258" s="20"/>
      <c r="MG258" s="20"/>
      <c r="MH258" s="20"/>
      <c r="MI258" s="20"/>
      <c r="MJ258" s="20"/>
      <c r="MK258" s="20"/>
      <c r="ML258" s="20"/>
      <c r="MM258" s="20"/>
      <c r="MN258" s="20"/>
      <c r="MO258" s="20"/>
      <c r="MP258" s="20"/>
      <c r="MQ258" s="20"/>
      <c r="MR258" s="20"/>
      <c r="MS258" s="20"/>
      <c r="MT258" s="20"/>
      <c r="MU258" s="20"/>
      <c r="MV258" s="20"/>
      <c r="MW258" s="20"/>
      <c r="MX258" s="20"/>
      <c r="MY258" s="20"/>
      <c r="MZ258" s="20"/>
      <c r="NA258" s="20"/>
      <c r="NB258" s="20"/>
      <c r="NC258" s="20"/>
      <c r="ND258" s="20"/>
      <c r="NE258" s="20"/>
      <c r="NF258" s="20"/>
      <c r="NG258" s="20"/>
      <c r="NH258" s="20"/>
      <c r="NI258" s="20"/>
      <c r="NJ258" s="20"/>
      <c r="NK258" s="20"/>
      <c r="NL258" s="20"/>
      <c r="NM258" s="20"/>
      <c r="NN258" s="20"/>
      <c r="NO258" s="20"/>
      <c r="NP258" s="20"/>
      <c r="NQ258" s="20"/>
      <c r="NR258" s="20"/>
      <c r="NS258" s="20"/>
      <c r="NT258" s="20"/>
      <c r="NU258" s="20"/>
      <c r="NV258" s="20"/>
      <c r="NW258" s="20"/>
      <c r="NX258" s="20"/>
      <c r="NY258" s="20"/>
      <c r="NZ258" s="20"/>
      <c r="OA258" s="20"/>
      <c r="OB258" s="20"/>
      <c r="OC258" s="20"/>
      <c r="OD258" s="20"/>
      <c r="OE258" s="20"/>
      <c r="OF258" s="20"/>
      <c r="OG258" s="20"/>
      <c r="OH258" s="20"/>
      <c r="OI258" s="20"/>
      <c r="OJ258" s="20"/>
      <c r="OK258" s="20"/>
      <c r="OL258" s="20"/>
      <c r="OM258" s="20"/>
      <c r="ON258" s="20"/>
      <c r="OO258" s="20"/>
      <c r="OP258" s="20"/>
      <c r="OQ258" s="20"/>
      <c r="OR258" s="20"/>
      <c r="OS258" s="20"/>
      <c r="OT258" s="20"/>
      <c r="OU258" s="20"/>
      <c r="OV258" s="20"/>
      <c r="OW258" s="20"/>
      <c r="OX258" s="20"/>
      <c r="OY258" s="20"/>
      <c r="OZ258" s="20"/>
      <c r="PA258" s="20"/>
      <c r="PB258" s="20"/>
      <c r="PC258" s="20"/>
      <c r="PD258" s="20"/>
      <c r="PE258" s="20"/>
      <c r="PF258" s="20"/>
      <c r="PG258" s="20"/>
      <c r="PH258" s="20"/>
      <c r="PI258" s="20"/>
      <c r="PJ258" s="20"/>
      <c r="PK258" s="20"/>
      <c r="PL258" s="20"/>
      <c r="PM258" s="20"/>
      <c r="PN258" s="20"/>
      <c r="PO258" s="20"/>
      <c r="PP258" s="20"/>
      <c r="PQ258" s="20"/>
      <c r="PR258" s="20"/>
      <c r="PS258" s="20"/>
      <c r="PT258" s="20"/>
      <c r="PU258" s="20"/>
      <c r="PV258" s="20"/>
      <c r="PW258" s="20"/>
      <c r="PX258" s="20"/>
      <c r="PY258" s="20"/>
      <c r="PZ258" s="20"/>
      <c r="QA258" s="20"/>
      <c r="QB258" s="20"/>
      <c r="QC258" s="20"/>
      <c r="QD258" s="20"/>
      <c r="QE258" s="20"/>
      <c r="QF258" s="20"/>
      <c r="QG258" s="20"/>
      <c r="QH258" s="20"/>
      <c r="QI258" s="20"/>
      <c r="QJ258" s="20"/>
      <c r="QK258" s="20"/>
      <c r="QL258" s="20"/>
      <c r="QM258" s="20"/>
      <c r="QN258" s="20"/>
      <c r="QO258" s="20"/>
      <c r="QP258" s="20"/>
      <c r="QQ258" s="20"/>
      <c r="QR258" s="20"/>
      <c r="QS258" s="20"/>
      <c r="QT258" s="20"/>
      <c r="QU258" s="20"/>
      <c r="QV258" s="20"/>
      <c r="QW258" s="20"/>
      <c r="QX258" s="20"/>
      <c r="QY258" s="20"/>
      <c r="QZ258" s="20"/>
      <c r="RA258" s="20"/>
      <c r="RB258" s="20"/>
      <c r="RC258" s="20"/>
      <c r="RD258" s="20"/>
      <c r="RE258" s="20"/>
      <c r="RF258" s="20"/>
      <c r="RG258" s="20"/>
      <c r="RH258" s="20"/>
      <c r="RI258" s="20"/>
      <c r="RJ258" s="20"/>
      <c r="RK258" s="20"/>
      <c r="RL258" s="20"/>
      <c r="RM258" s="20"/>
      <c r="RN258" s="20"/>
      <c r="RO258" s="20"/>
      <c r="RP258" s="20"/>
      <c r="RQ258" s="20"/>
      <c r="RR258" s="20"/>
      <c r="RS258" s="20"/>
      <c r="RT258" s="20"/>
      <c r="RU258" s="20"/>
      <c r="RV258" s="20"/>
      <c r="RW258" s="20"/>
      <c r="RX258" s="20"/>
      <c r="RY258" s="20"/>
      <c r="RZ258" s="20"/>
      <c r="SA258" s="20"/>
      <c r="SB258" s="20"/>
      <c r="SC258" s="20"/>
      <c r="SD258" s="20"/>
      <c r="SE258" s="20"/>
      <c r="SF258" s="20"/>
      <c r="SG258" s="20"/>
      <c r="SH258" s="20"/>
      <c r="SI258" s="20"/>
      <c r="SJ258" s="20"/>
      <c r="SK258" s="20"/>
      <c r="SL258" s="20"/>
      <c r="SM258" s="20"/>
      <c r="SN258" s="20"/>
      <c r="SO258" s="20"/>
      <c r="SP258" s="20"/>
      <c r="SQ258" s="20"/>
      <c r="SR258" s="20"/>
      <c r="SS258" s="20"/>
      <c r="ST258" s="20"/>
      <c r="SU258" s="20"/>
      <c r="SV258" s="20"/>
      <c r="SW258" s="20"/>
      <c r="SX258" s="20"/>
      <c r="SY258" s="20"/>
      <c r="SZ258" s="20"/>
      <c r="TA258" s="20"/>
      <c r="TB258" s="20"/>
      <c r="TC258" s="20"/>
      <c r="TD258" s="20"/>
      <c r="TE258" s="20"/>
      <c r="TF258" s="20"/>
      <c r="TG258" s="20"/>
      <c r="TH258" s="20"/>
      <c r="TI258" s="20"/>
      <c r="TJ258" s="20"/>
    </row>
    <row r="259" spans="1:530" s="17" customFormat="1" ht="18.75" customHeight="1" x14ac:dyDescent="0.25">
      <c r="A259" s="36" t="s">
        <v>279</v>
      </c>
      <c r="B259" s="37" t="str">
        <f>'дод 3'!A161</f>
        <v>7640</v>
      </c>
      <c r="C259" s="37" t="str">
        <f>'дод 3'!B161</f>
        <v>0470</v>
      </c>
      <c r="D259" s="18" t="s">
        <v>493</v>
      </c>
      <c r="E259" s="54">
        <v>237946</v>
      </c>
      <c r="F259" s="54"/>
      <c r="G259" s="54"/>
      <c r="H259" s="54">
        <v>77508</v>
      </c>
      <c r="I259" s="54"/>
      <c r="J259" s="54"/>
      <c r="K259" s="157">
        <f t="shared" si="117"/>
        <v>32.573777243576274</v>
      </c>
      <c r="L259" s="54">
        <v>0</v>
      </c>
      <c r="M259" s="54"/>
      <c r="N259" s="54"/>
      <c r="O259" s="54"/>
      <c r="P259" s="54"/>
      <c r="Q259" s="54"/>
      <c r="R259" s="150"/>
      <c r="S259" s="150"/>
      <c r="T259" s="150"/>
      <c r="U259" s="150"/>
      <c r="V259" s="150"/>
      <c r="W259" s="150"/>
      <c r="X259" s="155"/>
      <c r="Y259" s="150">
        <f t="shared" si="119"/>
        <v>77508</v>
      </c>
      <c r="Z259" s="174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  <c r="IW259" s="20"/>
      <c r="IX259" s="20"/>
      <c r="IY259" s="20"/>
      <c r="IZ259" s="20"/>
      <c r="JA259" s="20"/>
      <c r="JB259" s="20"/>
      <c r="JC259" s="20"/>
      <c r="JD259" s="20"/>
      <c r="JE259" s="20"/>
      <c r="JF259" s="20"/>
      <c r="JG259" s="20"/>
      <c r="JH259" s="20"/>
      <c r="JI259" s="20"/>
      <c r="JJ259" s="20"/>
      <c r="JK259" s="20"/>
      <c r="JL259" s="20"/>
      <c r="JM259" s="20"/>
      <c r="JN259" s="20"/>
      <c r="JO259" s="20"/>
      <c r="JP259" s="20"/>
      <c r="JQ259" s="20"/>
      <c r="JR259" s="20"/>
      <c r="JS259" s="20"/>
      <c r="JT259" s="20"/>
      <c r="JU259" s="20"/>
      <c r="JV259" s="20"/>
      <c r="JW259" s="20"/>
      <c r="JX259" s="20"/>
      <c r="JY259" s="20"/>
      <c r="JZ259" s="20"/>
      <c r="KA259" s="20"/>
      <c r="KB259" s="20"/>
      <c r="KC259" s="20"/>
      <c r="KD259" s="20"/>
      <c r="KE259" s="20"/>
      <c r="KF259" s="20"/>
      <c r="KG259" s="20"/>
      <c r="KH259" s="20"/>
      <c r="KI259" s="20"/>
      <c r="KJ259" s="20"/>
      <c r="KK259" s="20"/>
      <c r="KL259" s="20"/>
      <c r="KM259" s="20"/>
      <c r="KN259" s="20"/>
      <c r="KO259" s="20"/>
      <c r="KP259" s="20"/>
      <c r="KQ259" s="20"/>
      <c r="KR259" s="20"/>
      <c r="KS259" s="20"/>
      <c r="KT259" s="20"/>
      <c r="KU259" s="20"/>
      <c r="KV259" s="20"/>
      <c r="KW259" s="20"/>
      <c r="KX259" s="20"/>
      <c r="KY259" s="20"/>
      <c r="KZ259" s="20"/>
      <c r="LA259" s="20"/>
      <c r="LB259" s="20"/>
      <c r="LC259" s="20"/>
      <c r="LD259" s="20"/>
      <c r="LE259" s="20"/>
      <c r="LF259" s="20"/>
      <c r="LG259" s="20"/>
      <c r="LH259" s="20"/>
      <c r="LI259" s="20"/>
      <c r="LJ259" s="20"/>
      <c r="LK259" s="20"/>
      <c r="LL259" s="20"/>
      <c r="LM259" s="20"/>
      <c r="LN259" s="20"/>
      <c r="LO259" s="20"/>
      <c r="LP259" s="20"/>
      <c r="LQ259" s="20"/>
      <c r="LR259" s="20"/>
      <c r="LS259" s="20"/>
      <c r="LT259" s="20"/>
      <c r="LU259" s="20"/>
      <c r="LV259" s="20"/>
      <c r="LW259" s="20"/>
      <c r="LX259" s="20"/>
      <c r="LY259" s="20"/>
      <c r="LZ259" s="20"/>
      <c r="MA259" s="20"/>
      <c r="MB259" s="20"/>
      <c r="MC259" s="20"/>
      <c r="MD259" s="20"/>
      <c r="ME259" s="20"/>
      <c r="MF259" s="20"/>
      <c r="MG259" s="20"/>
      <c r="MH259" s="20"/>
      <c r="MI259" s="20"/>
      <c r="MJ259" s="20"/>
      <c r="MK259" s="20"/>
      <c r="ML259" s="20"/>
      <c r="MM259" s="20"/>
      <c r="MN259" s="20"/>
      <c r="MO259" s="20"/>
      <c r="MP259" s="20"/>
      <c r="MQ259" s="20"/>
      <c r="MR259" s="20"/>
      <c r="MS259" s="20"/>
      <c r="MT259" s="20"/>
      <c r="MU259" s="20"/>
      <c r="MV259" s="20"/>
      <c r="MW259" s="20"/>
      <c r="MX259" s="20"/>
      <c r="MY259" s="20"/>
      <c r="MZ259" s="20"/>
      <c r="NA259" s="20"/>
      <c r="NB259" s="20"/>
      <c r="NC259" s="20"/>
      <c r="ND259" s="20"/>
      <c r="NE259" s="20"/>
      <c r="NF259" s="20"/>
      <c r="NG259" s="20"/>
      <c r="NH259" s="20"/>
      <c r="NI259" s="20"/>
      <c r="NJ259" s="20"/>
      <c r="NK259" s="20"/>
      <c r="NL259" s="20"/>
      <c r="NM259" s="20"/>
      <c r="NN259" s="20"/>
      <c r="NO259" s="20"/>
      <c r="NP259" s="20"/>
      <c r="NQ259" s="20"/>
      <c r="NR259" s="20"/>
      <c r="NS259" s="20"/>
      <c r="NT259" s="20"/>
      <c r="NU259" s="20"/>
      <c r="NV259" s="20"/>
      <c r="NW259" s="20"/>
      <c r="NX259" s="20"/>
      <c r="NY259" s="20"/>
      <c r="NZ259" s="20"/>
      <c r="OA259" s="20"/>
      <c r="OB259" s="20"/>
      <c r="OC259" s="20"/>
      <c r="OD259" s="20"/>
      <c r="OE259" s="20"/>
      <c r="OF259" s="20"/>
      <c r="OG259" s="20"/>
      <c r="OH259" s="20"/>
      <c r="OI259" s="20"/>
      <c r="OJ259" s="20"/>
      <c r="OK259" s="20"/>
      <c r="OL259" s="20"/>
      <c r="OM259" s="20"/>
      <c r="ON259" s="20"/>
      <c r="OO259" s="20"/>
      <c r="OP259" s="20"/>
      <c r="OQ259" s="20"/>
      <c r="OR259" s="20"/>
      <c r="OS259" s="20"/>
      <c r="OT259" s="20"/>
      <c r="OU259" s="20"/>
      <c r="OV259" s="20"/>
      <c r="OW259" s="20"/>
      <c r="OX259" s="20"/>
      <c r="OY259" s="20"/>
      <c r="OZ259" s="20"/>
      <c r="PA259" s="20"/>
      <c r="PB259" s="20"/>
      <c r="PC259" s="20"/>
      <c r="PD259" s="20"/>
      <c r="PE259" s="20"/>
      <c r="PF259" s="20"/>
      <c r="PG259" s="20"/>
      <c r="PH259" s="20"/>
      <c r="PI259" s="20"/>
      <c r="PJ259" s="20"/>
      <c r="PK259" s="20"/>
      <c r="PL259" s="20"/>
      <c r="PM259" s="20"/>
      <c r="PN259" s="20"/>
      <c r="PO259" s="20"/>
      <c r="PP259" s="20"/>
      <c r="PQ259" s="20"/>
      <c r="PR259" s="20"/>
      <c r="PS259" s="20"/>
      <c r="PT259" s="20"/>
      <c r="PU259" s="20"/>
      <c r="PV259" s="20"/>
      <c r="PW259" s="20"/>
      <c r="PX259" s="20"/>
      <c r="PY259" s="20"/>
      <c r="PZ259" s="20"/>
      <c r="QA259" s="20"/>
      <c r="QB259" s="20"/>
      <c r="QC259" s="20"/>
      <c r="QD259" s="20"/>
      <c r="QE259" s="20"/>
      <c r="QF259" s="20"/>
      <c r="QG259" s="20"/>
      <c r="QH259" s="20"/>
      <c r="QI259" s="20"/>
      <c r="QJ259" s="20"/>
      <c r="QK259" s="20"/>
      <c r="QL259" s="20"/>
      <c r="QM259" s="20"/>
      <c r="QN259" s="20"/>
      <c r="QO259" s="20"/>
      <c r="QP259" s="20"/>
      <c r="QQ259" s="20"/>
      <c r="QR259" s="20"/>
      <c r="QS259" s="20"/>
      <c r="QT259" s="20"/>
      <c r="QU259" s="20"/>
      <c r="QV259" s="20"/>
      <c r="QW259" s="20"/>
      <c r="QX259" s="20"/>
      <c r="QY259" s="20"/>
      <c r="QZ259" s="20"/>
      <c r="RA259" s="20"/>
      <c r="RB259" s="20"/>
      <c r="RC259" s="20"/>
      <c r="RD259" s="20"/>
      <c r="RE259" s="20"/>
      <c r="RF259" s="20"/>
      <c r="RG259" s="20"/>
      <c r="RH259" s="20"/>
      <c r="RI259" s="20"/>
      <c r="RJ259" s="20"/>
      <c r="RK259" s="20"/>
      <c r="RL259" s="20"/>
      <c r="RM259" s="20"/>
      <c r="RN259" s="20"/>
      <c r="RO259" s="20"/>
      <c r="RP259" s="20"/>
      <c r="RQ259" s="20"/>
      <c r="RR259" s="20"/>
      <c r="RS259" s="20"/>
      <c r="RT259" s="20"/>
      <c r="RU259" s="20"/>
      <c r="RV259" s="20"/>
      <c r="RW259" s="20"/>
      <c r="RX259" s="20"/>
      <c r="RY259" s="20"/>
      <c r="RZ259" s="20"/>
      <c r="SA259" s="20"/>
      <c r="SB259" s="20"/>
      <c r="SC259" s="20"/>
      <c r="SD259" s="20"/>
      <c r="SE259" s="20"/>
      <c r="SF259" s="20"/>
      <c r="SG259" s="20"/>
      <c r="SH259" s="20"/>
      <c r="SI259" s="20"/>
      <c r="SJ259" s="20"/>
      <c r="SK259" s="20"/>
      <c r="SL259" s="20"/>
      <c r="SM259" s="20"/>
      <c r="SN259" s="20"/>
      <c r="SO259" s="20"/>
      <c r="SP259" s="20"/>
      <c r="SQ259" s="20"/>
      <c r="SR259" s="20"/>
      <c r="SS259" s="20"/>
      <c r="ST259" s="20"/>
      <c r="SU259" s="20"/>
      <c r="SV259" s="20"/>
      <c r="SW259" s="20"/>
      <c r="SX259" s="20"/>
      <c r="SY259" s="20"/>
      <c r="SZ259" s="20"/>
      <c r="TA259" s="20"/>
      <c r="TB259" s="20"/>
      <c r="TC259" s="20"/>
      <c r="TD259" s="20"/>
      <c r="TE259" s="20"/>
      <c r="TF259" s="20"/>
      <c r="TG259" s="20"/>
      <c r="TH259" s="20"/>
      <c r="TI259" s="20"/>
      <c r="TJ259" s="20"/>
    </row>
    <row r="260" spans="1:530" s="17" customFormat="1" ht="24" customHeight="1" x14ac:dyDescent="0.25">
      <c r="A260" s="36" t="s">
        <v>361</v>
      </c>
      <c r="B260" s="37" t="str">
        <f>'дод 3'!A168</f>
        <v>7693</v>
      </c>
      <c r="C260" s="37" t="str">
        <f>'дод 3'!B168</f>
        <v>0490</v>
      </c>
      <c r="D260" s="18" t="str">
        <f>'дод 3'!C168</f>
        <v>Інші заходи, пов'язані з економічною діяльністю</v>
      </c>
      <c r="E260" s="54">
        <v>213200</v>
      </c>
      <c r="F260" s="54"/>
      <c r="G260" s="54"/>
      <c r="H260" s="54"/>
      <c r="I260" s="54"/>
      <c r="J260" s="54"/>
      <c r="K260" s="157">
        <f t="shared" si="117"/>
        <v>0</v>
      </c>
      <c r="L260" s="54">
        <v>0</v>
      </c>
      <c r="M260" s="54"/>
      <c r="N260" s="54"/>
      <c r="O260" s="54"/>
      <c r="P260" s="54"/>
      <c r="Q260" s="54"/>
      <c r="R260" s="150"/>
      <c r="S260" s="150"/>
      <c r="T260" s="150"/>
      <c r="U260" s="150"/>
      <c r="V260" s="150"/>
      <c r="W260" s="150"/>
      <c r="X260" s="155"/>
      <c r="Y260" s="150">
        <f t="shared" si="119"/>
        <v>0</v>
      </c>
      <c r="Z260" s="174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  <c r="PZ260" s="20"/>
      <c r="QA260" s="20"/>
      <c r="QB260" s="20"/>
      <c r="QC260" s="20"/>
      <c r="QD260" s="20"/>
      <c r="QE260" s="20"/>
      <c r="QF260" s="20"/>
      <c r="QG260" s="20"/>
      <c r="QH260" s="20"/>
      <c r="QI260" s="20"/>
      <c r="QJ260" s="20"/>
      <c r="QK260" s="20"/>
      <c r="QL260" s="20"/>
      <c r="QM260" s="20"/>
      <c r="QN260" s="20"/>
      <c r="QO260" s="20"/>
      <c r="QP260" s="20"/>
      <c r="QQ260" s="20"/>
      <c r="QR260" s="20"/>
      <c r="QS260" s="20"/>
      <c r="QT260" s="20"/>
      <c r="QU260" s="20"/>
      <c r="QV260" s="20"/>
      <c r="QW260" s="20"/>
      <c r="QX260" s="20"/>
      <c r="QY260" s="20"/>
      <c r="QZ260" s="20"/>
      <c r="RA260" s="20"/>
      <c r="RB260" s="20"/>
      <c r="RC260" s="20"/>
      <c r="RD260" s="20"/>
      <c r="RE260" s="20"/>
      <c r="RF260" s="20"/>
      <c r="RG260" s="20"/>
      <c r="RH260" s="20"/>
      <c r="RI260" s="20"/>
      <c r="RJ260" s="20"/>
      <c r="RK260" s="20"/>
      <c r="RL260" s="20"/>
      <c r="RM260" s="20"/>
      <c r="RN260" s="20"/>
      <c r="RO260" s="20"/>
      <c r="RP260" s="20"/>
      <c r="RQ260" s="20"/>
      <c r="RR260" s="20"/>
      <c r="RS260" s="20"/>
      <c r="RT260" s="20"/>
      <c r="RU260" s="20"/>
      <c r="RV260" s="20"/>
      <c r="RW260" s="20"/>
      <c r="RX260" s="20"/>
      <c r="RY260" s="20"/>
      <c r="RZ260" s="20"/>
      <c r="SA260" s="20"/>
      <c r="SB260" s="20"/>
      <c r="SC260" s="20"/>
      <c r="SD260" s="20"/>
      <c r="SE260" s="20"/>
      <c r="SF260" s="20"/>
      <c r="SG260" s="20"/>
      <c r="SH260" s="20"/>
      <c r="SI260" s="20"/>
      <c r="SJ260" s="20"/>
      <c r="SK260" s="20"/>
      <c r="SL260" s="20"/>
      <c r="SM260" s="20"/>
      <c r="SN260" s="20"/>
      <c r="SO260" s="20"/>
      <c r="SP260" s="20"/>
      <c r="SQ260" s="20"/>
      <c r="SR260" s="20"/>
      <c r="SS260" s="20"/>
      <c r="ST260" s="20"/>
      <c r="SU260" s="20"/>
      <c r="SV260" s="20"/>
      <c r="SW260" s="20"/>
      <c r="SX260" s="20"/>
      <c r="SY260" s="20"/>
      <c r="SZ260" s="20"/>
      <c r="TA260" s="20"/>
      <c r="TB260" s="20"/>
      <c r="TC260" s="20"/>
      <c r="TD260" s="20"/>
      <c r="TE260" s="20"/>
      <c r="TF260" s="20"/>
      <c r="TG260" s="20"/>
      <c r="TH260" s="20"/>
      <c r="TI260" s="20"/>
      <c r="TJ260" s="20"/>
    </row>
    <row r="261" spans="1:530" s="17" customFormat="1" ht="33.75" customHeight="1" x14ac:dyDescent="0.25">
      <c r="A261" s="36">
        <v>3718330</v>
      </c>
      <c r="B261" s="37">
        <f>'дод 3'!A181</f>
        <v>8330</v>
      </c>
      <c r="C261" s="36" t="s">
        <v>99</v>
      </c>
      <c r="D261" s="18" t="str">
        <f>'дод 3'!C181</f>
        <v xml:space="preserve">Інша діяльність у сфері екології та охорони природних ресурсів </v>
      </c>
      <c r="E261" s="54">
        <v>75000</v>
      </c>
      <c r="F261" s="54"/>
      <c r="G261" s="54"/>
      <c r="H261" s="54"/>
      <c r="I261" s="54"/>
      <c r="J261" s="54"/>
      <c r="K261" s="157">
        <f t="shared" si="117"/>
        <v>0</v>
      </c>
      <c r="L261" s="54">
        <v>0</v>
      </c>
      <c r="M261" s="54"/>
      <c r="N261" s="54"/>
      <c r="O261" s="54"/>
      <c r="P261" s="54"/>
      <c r="Q261" s="54"/>
      <c r="R261" s="150"/>
      <c r="S261" s="150"/>
      <c r="T261" s="150"/>
      <c r="U261" s="150"/>
      <c r="V261" s="150"/>
      <c r="W261" s="150"/>
      <c r="X261" s="155"/>
      <c r="Y261" s="150">
        <f t="shared" si="119"/>
        <v>0</v>
      </c>
      <c r="Z261" s="174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0"/>
      <c r="JA261" s="20"/>
      <c r="JB261" s="20"/>
      <c r="JC261" s="20"/>
      <c r="JD261" s="20"/>
      <c r="JE261" s="20"/>
      <c r="JF261" s="20"/>
      <c r="JG261" s="20"/>
      <c r="JH261" s="20"/>
      <c r="JI261" s="20"/>
      <c r="JJ261" s="20"/>
      <c r="JK261" s="20"/>
      <c r="JL261" s="20"/>
      <c r="JM261" s="20"/>
      <c r="JN261" s="20"/>
      <c r="JO261" s="20"/>
      <c r="JP261" s="20"/>
      <c r="JQ261" s="20"/>
      <c r="JR261" s="20"/>
      <c r="JS261" s="20"/>
      <c r="JT261" s="20"/>
      <c r="JU261" s="20"/>
      <c r="JV261" s="20"/>
      <c r="JW261" s="20"/>
      <c r="JX261" s="20"/>
      <c r="JY261" s="20"/>
      <c r="JZ261" s="20"/>
      <c r="KA261" s="20"/>
      <c r="KB261" s="20"/>
      <c r="KC261" s="20"/>
      <c r="KD261" s="20"/>
      <c r="KE261" s="20"/>
      <c r="KF261" s="20"/>
      <c r="KG261" s="20"/>
      <c r="KH261" s="20"/>
      <c r="KI261" s="20"/>
      <c r="KJ261" s="20"/>
      <c r="KK261" s="20"/>
      <c r="KL261" s="20"/>
      <c r="KM261" s="20"/>
      <c r="KN261" s="20"/>
      <c r="KO261" s="20"/>
      <c r="KP261" s="20"/>
      <c r="KQ261" s="20"/>
      <c r="KR261" s="20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20"/>
      <c r="LK261" s="20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20"/>
      <c r="MD261" s="20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0"/>
      <c r="MW261" s="20"/>
      <c r="MX261" s="20"/>
      <c r="MY261" s="20"/>
      <c r="MZ261" s="20"/>
      <c r="NA261" s="20"/>
      <c r="NB261" s="20"/>
      <c r="NC261" s="20"/>
      <c r="ND261" s="20"/>
      <c r="NE261" s="20"/>
      <c r="NF261" s="20"/>
      <c r="NG261" s="20"/>
      <c r="NH261" s="20"/>
      <c r="NI261" s="20"/>
      <c r="NJ261" s="20"/>
      <c r="NK261" s="20"/>
      <c r="NL261" s="20"/>
      <c r="NM261" s="20"/>
      <c r="NN261" s="20"/>
      <c r="NO261" s="20"/>
      <c r="NP261" s="20"/>
      <c r="NQ261" s="20"/>
      <c r="NR261" s="20"/>
      <c r="NS261" s="20"/>
      <c r="NT261" s="20"/>
      <c r="NU261" s="20"/>
      <c r="NV261" s="20"/>
      <c r="NW261" s="20"/>
      <c r="NX261" s="20"/>
      <c r="NY261" s="20"/>
      <c r="NZ261" s="20"/>
      <c r="OA261" s="20"/>
      <c r="OB261" s="20"/>
      <c r="OC261" s="20"/>
      <c r="OD261" s="20"/>
      <c r="OE261" s="20"/>
      <c r="OF261" s="20"/>
      <c r="OG261" s="20"/>
      <c r="OH261" s="20"/>
      <c r="OI261" s="20"/>
      <c r="OJ261" s="20"/>
      <c r="OK261" s="20"/>
      <c r="OL261" s="20"/>
      <c r="OM261" s="20"/>
      <c r="ON261" s="20"/>
      <c r="OO261" s="20"/>
      <c r="OP261" s="20"/>
      <c r="OQ261" s="20"/>
      <c r="OR261" s="20"/>
      <c r="OS261" s="20"/>
      <c r="OT261" s="20"/>
      <c r="OU261" s="20"/>
      <c r="OV261" s="20"/>
      <c r="OW261" s="20"/>
      <c r="OX261" s="20"/>
      <c r="OY261" s="20"/>
      <c r="OZ261" s="20"/>
      <c r="PA261" s="20"/>
      <c r="PB261" s="20"/>
      <c r="PC261" s="20"/>
      <c r="PD261" s="20"/>
      <c r="PE261" s="20"/>
      <c r="PF261" s="20"/>
      <c r="PG261" s="20"/>
      <c r="PH261" s="20"/>
      <c r="PI261" s="20"/>
      <c r="PJ261" s="20"/>
      <c r="PK261" s="20"/>
      <c r="PL261" s="20"/>
      <c r="PM261" s="20"/>
      <c r="PN261" s="20"/>
      <c r="PO261" s="20"/>
      <c r="PP261" s="20"/>
      <c r="PQ261" s="20"/>
      <c r="PR261" s="20"/>
      <c r="PS261" s="20"/>
      <c r="PT261" s="20"/>
      <c r="PU261" s="20"/>
      <c r="PV261" s="20"/>
      <c r="PW261" s="20"/>
      <c r="PX261" s="20"/>
      <c r="PY261" s="20"/>
      <c r="PZ261" s="20"/>
      <c r="QA261" s="20"/>
      <c r="QB261" s="20"/>
      <c r="QC261" s="20"/>
      <c r="QD261" s="20"/>
      <c r="QE261" s="20"/>
      <c r="QF261" s="20"/>
      <c r="QG261" s="20"/>
      <c r="QH261" s="20"/>
      <c r="QI261" s="20"/>
      <c r="QJ261" s="20"/>
      <c r="QK261" s="20"/>
      <c r="QL261" s="20"/>
      <c r="QM261" s="20"/>
      <c r="QN261" s="20"/>
      <c r="QO261" s="20"/>
      <c r="QP261" s="20"/>
      <c r="QQ261" s="20"/>
      <c r="QR261" s="20"/>
      <c r="QS261" s="20"/>
      <c r="QT261" s="20"/>
      <c r="QU261" s="20"/>
      <c r="QV261" s="20"/>
      <c r="QW261" s="20"/>
      <c r="QX261" s="20"/>
      <c r="QY261" s="20"/>
      <c r="QZ261" s="20"/>
      <c r="RA261" s="20"/>
      <c r="RB261" s="20"/>
      <c r="RC261" s="20"/>
      <c r="RD261" s="20"/>
      <c r="RE261" s="20"/>
      <c r="RF261" s="20"/>
      <c r="RG261" s="20"/>
      <c r="RH261" s="20"/>
      <c r="RI261" s="20"/>
      <c r="RJ261" s="20"/>
      <c r="RK261" s="20"/>
      <c r="RL261" s="20"/>
      <c r="RM261" s="20"/>
      <c r="RN261" s="20"/>
      <c r="RO261" s="20"/>
      <c r="RP261" s="20"/>
      <c r="RQ261" s="20"/>
      <c r="RR261" s="20"/>
      <c r="RS261" s="20"/>
      <c r="RT261" s="20"/>
      <c r="RU261" s="20"/>
      <c r="RV261" s="20"/>
      <c r="RW261" s="20"/>
      <c r="RX261" s="20"/>
      <c r="RY261" s="20"/>
      <c r="RZ261" s="20"/>
      <c r="SA261" s="20"/>
      <c r="SB261" s="20"/>
      <c r="SC261" s="20"/>
      <c r="SD261" s="20"/>
      <c r="SE261" s="20"/>
      <c r="SF261" s="20"/>
      <c r="SG261" s="20"/>
      <c r="SH261" s="20"/>
      <c r="SI261" s="20"/>
      <c r="SJ261" s="20"/>
      <c r="SK261" s="20"/>
      <c r="SL261" s="20"/>
      <c r="SM261" s="20"/>
      <c r="SN261" s="20"/>
      <c r="SO261" s="20"/>
      <c r="SP261" s="20"/>
      <c r="SQ261" s="20"/>
      <c r="SR261" s="20"/>
      <c r="SS261" s="20"/>
      <c r="ST261" s="20"/>
      <c r="SU261" s="20"/>
      <c r="SV261" s="20"/>
      <c r="SW261" s="20"/>
      <c r="SX261" s="20"/>
      <c r="SY261" s="20"/>
      <c r="SZ261" s="20"/>
      <c r="TA261" s="20"/>
      <c r="TB261" s="20"/>
      <c r="TC261" s="20"/>
      <c r="TD261" s="20"/>
      <c r="TE261" s="20"/>
      <c r="TF261" s="20"/>
      <c r="TG261" s="20"/>
      <c r="TH261" s="20"/>
      <c r="TI261" s="20"/>
      <c r="TJ261" s="20"/>
    </row>
    <row r="262" spans="1:530" s="17" customFormat="1" ht="26.25" customHeight="1" x14ac:dyDescent="0.25">
      <c r="A262" s="36" t="s">
        <v>238</v>
      </c>
      <c r="B262" s="37" t="str">
        <f>'дод 3'!A182</f>
        <v>8340</v>
      </c>
      <c r="C262" s="36" t="str">
        <f>'дод 3'!B182</f>
        <v>0540</v>
      </c>
      <c r="D262" s="18" t="str">
        <f>'дод 3'!C182</f>
        <v>Природоохоронні заходи за рахунок цільових фондів</v>
      </c>
      <c r="E262" s="54">
        <v>0</v>
      </c>
      <c r="F262" s="54"/>
      <c r="G262" s="54"/>
      <c r="H262" s="54"/>
      <c r="I262" s="54"/>
      <c r="J262" s="54"/>
      <c r="K262" s="157"/>
      <c r="L262" s="54">
        <v>93500</v>
      </c>
      <c r="M262" s="54"/>
      <c r="N262" s="54">
        <f>45000+48500</f>
        <v>93500</v>
      </c>
      <c r="O262" s="54"/>
      <c r="P262" s="54"/>
      <c r="Q262" s="54"/>
      <c r="R262" s="150">
        <v>48500</v>
      </c>
      <c r="S262" s="150"/>
      <c r="T262" s="150">
        <v>48500</v>
      </c>
      <c r="U262" s="150"/>
      <c r="V262" s="150"/>
      <c r="W262" s="150"/>
      <c r="X262" s="155">
        <f t="shared" si="118"/>
        <v>51.871657754010691</v>
      </c>
      <c r="Y262" s="150">
        <f t="shared" si="119"/>
        <v>48500</v>
      </c>
      <c r="Z262" s="174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0"/>
      <c r="JA262" s="20"/>
      <c r="JB262" s="20"/>
      <c r="JC262" s="20"/>
      <c r="JD262" s="20"/>
      <c r="JE262" s="20"/>
      <c r="JF262" s="20"/>
      <c r="JG262" s="20"/>
      <c r="JH262" s="20"/>
      <c r="JI262" s="20"/>
      <c r="JJ262" s="20"/>
      <c r="JK262" s="20"/>
      <c r="JL262" s="20"/>
      <c r="JM262" s="20"/>
      <c r="JN262" s="20"/>
      <c r="JO262" s="20"/>
      <c r="JP262" s="20"/>
      <c r="JQ262" s="20"/>
      <c r="JR262" s="20"/>
      <c r="JS262" s="20"/>
      <c r="JT262" s="20"/>
      <c r="JU262" s="20"/>
      <c r="JV262" s="20"/>
      <c r="JW262" s="20"/>
      <c r="JX262" s="20"/>
      <c r="JY262" s="20"/>
      <c r="JZ262" s="20"/>
      <c r="KA262" s="20"/>
      <c r="KB262" s="20"/>
      <c r="KC262" s="20"/>
      <c r="KD262" s="20"/>
      <c r="KE262" s="20"/>
      <c r="KF262" s="20"/>
      <c r="KG262" s="20"/>
      <c r="KH262" s="20"/>
      <c r="KI262" s="20"/>
      <c r="KJ262" s="20"/>
      <c r="KK262" s="20"/>
      <c r="KL262" s="20"/>
      <c r="KM262" s="20"/>
      <c r="KN262" s="20"/>
      <c r="KO262" s="20"/>
      <c r="KP262" s="20"/>
      <c r="KQ262" s="20"/>
      <c r="KR262" s="20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20"/>
      <c r="LK262" s="20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20"/>
      <c r="MD262" s="20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0"/>
      <c r="MW262" s="20"/>
      <c r="MX262" s="20"/>
      <c r="MY262" s="20"/>
      <c r="MZ262" s="20"/>
      <c r="NA262" s="20"/>
      <c r="NB262" s="20"/>
      <c r="NC262" s="20"/>
      <c r="ND262" s="20"/>
      <c r="NE262" s="20"/>
      <c r="NF262" s="20"/>
      <c r="NG262" s="20"/>
      <c r="NH262" s="20"/>
      <c r="NI262" s="20"/>
      <c r="NJ262" s="20"/>
      <c r="NK262" s="20"/>
      <c r="NL262" s="20"/>
      <c r="NM262" s="20"/>
      <c r="NN262" s="20"/>
      <c r="NO262" s="20"/>
      <c r="NP262" s="20"/>
      <c r="NQ262" s="20"/>
      <c r="NR262" s="20"/>
      <c r="NS262" s="20"/>
      <c r="NT262" s="20"/>
      <c r="NU262" s="20"/>
      <c r="NV262" s="20"/>
      <c r="NW262" s="20"/>
      <c r="NX262" s="20"/>
      <c r="NY262" s="20"/>
      <c r="NZ262" s="20"/>
      <c r="OA262" s="20"/>
      <c r="OB262" s="20"/>
      <c r="OC262" s="20"/>
      <c r="OD262" s="20"/>
      <c r="OE262" s="20"/>
      <c r="OF262" s="20"/>
      <c r="OG262" s="20"/>
      <c r="OH262" s="20"/>
      <c r="OI262" s="20"/>
      <c r="OJ262" s="20"/>
      <c r="OK262" s="20"/>
      <c r="OL262" s="20"/>
      <c r="OM262" s="20"/>
      <c r="ON262" s="20"/>
      <c r="OO262" s="20"/>
      <c r="OP262" s="20"/>
      <c r="OQ262" s="20"/>
      <c r="OR262" s="20"/>
      <c r="OS262" s="20"/>
      <c r="OT262" s="20"/>
      <c r="OU262" s="20"/>
      <c r="OV262" s="20"/>
      <c r="OW262" s="20"/>
      <c r="OX262" s="20"/>
      <c r="OY262" s="20"/>
      <c r="OZ262" s="20"/>
      <c r="PA262" s="20"/>
      <c r="PB262" s="20"/>
      <c r="PC262" s="20"/>
      <c r="PD262" s="20"/>
      <c r="PE262" s="20"/>
      <c r="PF262" s="20"/>
      <c r="PG262" s="20"/>
      <c r="PH262" s="20"/>
      <c r="PI262" s="20"/>
      <c r="PJ262" s="20"/>
      <c r="PK262" s="20"/>
      <c r="PL262" s="20"/>
      <c r="PM262" s="20"/>
      <c r="PN262" s="20"/>
      <c r="PO262" s="20"/>
      <c r="PP262" s="20"/>
      <c r="PQ262" s="20"/>
      <c r="PR262" s="20"/>
      <c r="PS262" s="20"/>
      <c r="PT262" s="20"/>
      <c r="PU262" s="20"/>
      <c r="PV262" s="20"/>
      <c r="PW262" s="20"/>
      <c r="PX262" s="20"/>
      <c r="PY262" s="20"/>
      <c r="PZ262" s="20"/>
      <c r="QA262" s="20"/>
      <c r="QB262" s="20"/>
      <c r="QC262" s="20"/>
      <c r="QD262" s="20"/>
      <c r="QE262" s="20"/>
      <c r="QF262" s="20"/>
      <c r="QG262" s="20"/>
      <c r="QH262" s="20"/>
      <c r="QI262" s="20"/>
      <c r="QJ262" s="20"/>
      <c r="QK262" s="20"/>
      <c r="QL262" s="20"/>
      <c r="QM262" s="20"/>
      <c r="QN262" s="20"/>
      <c r="QO262" s="20"/>
      <c r="QP262" s="20"/>
      <c r="QQ262" s="20"/>
      <c r="QR262" s="20"/>
      <c r="QS262" s="20"/>
      <c r="QT262" s="20"/>
      <c r="QU262" s="20"/>
      <c r="QV262" s="20"/>
      <c r="QW262" s="20"/>
      <c r="QX262" s="20"/>
      <c r="QY262" s="20"/>
      <c r="QZ262" s="20"/>
      <c r="RA262" s="20"/>
      <c r="RB262" s="20"/>
      <c r="RC262" s="20"/>
      <c r="RD262" s="20"/>
      <c r="RE262" s="20"/>
      <c r="RF262" s="20"/>
      <c r="RG262" s="20"/>
      <c r="RH262" s="20"/>
      <c r="RI262" s="20"/>
      <c r="RJ262" s="20"/>
      <c r="RK262" s="20"/>
      <c r="RL262" s="20"/>
      <c r="RM262" s="20"/>
      <c r="RN262" s="20"/>
      <c r="RO262" s="20"/>
      <c r="RP262" s="20"/>
      <c r="RQ262" s="20"/>
      <c r="RR262" s="20"/>
      <c r="RS262" s="20"/>
      <c r="RT262" s="20"/>
      <c r="RU262" s="20"/>
      <c r="RV262" s="20"/>
      <c r="RW262" s="20"/>
      <c r="RX262" s="20"/>
      <c r="RY262" s="20"/>
      <c r="RZ262" s="20"/>
      <c r="SA262" s="20"/>
      <c r="SB262" s="20"/>
      <c r="SC262" s="20"/>
      <c r="SD262" s="20"/>
      <c r="SE262" s="20"/>
      <c r="SF262" s="20"/>
      <c r="SG262" s="20"/>
      <c r="SH262" s="20"/>
      <c r="SI262" s="20"/>
      <c r="SJ262" s="20"/>
      <c r="SK262" s="20"/>
      <c r="SL262" s="20"/>
      <c r="SM262" s="20"/>
      <c r="SN262" s="20"/>
      <c r="SO262" s="20"/>
      <c r="SP262" s="20"/>
      <c r="SQ262" s="20"/>
      <c r="SR262" s="20"/>
      <c r="SS262" s="20"/>
      <c r="ST262" s="20"/>
      <c r="SU262" s="20"/>
      <c r="SV262" s="20"/>
      <c r="SW262" s="20"/>
      <c r="SX262" s="20"/>
      <c r="SY262" s="20"/>
      <c r="SZ262" s="20"/>
      <c r="TA262" s="20"/>
      <c r="TB262" s="20"/>
      <c r="TC262" s="20"/>
      <c r="TD262" s="20"/>
      <c r="TE262" s="20"/>
      <c r="TF262" s="20"/>
      <c r="TG262" s="20"/>
      <c r="TH262" s="20"/>
      <c r="TI262" s="20"/>
      <c r="TJ262" s="20"/>
    </row>
    <row r="263" spans="1:530" s="17" customFormat="1" ht="27" customHeight="1" x14ac:dyDescent="0.25">
      <c r="A263" s="36" t="s">
        <v>239</v>
      </c>
      <c r="B263" s="37" t="str">
        <f>'дод 3'!A185</f>
        <v>8600</v>
      </c>
      <c r="C263" s="37" t="str">
        <f>'дод 3'!B185</f>
        <v>0170</v>
      </c>
      <c r="D263" s="18" t="str">
        <f>'дод 3'!C185</f>
        <v>Обслуговування місцевого боргу</v>
      </c>
      <c r="E263" s="54">
        <v>712065</v>
      </c>
      <c r="F263" s="54"/>
      <c r="G263" s="54"/>
      <c r="H263" s="54">
        <v>28186.92</v>
      </c>
      <c r="I263" s="54"/>
      <c r="J263" s="54"/>
      <c r="K263" s="157">
        <f t="shared" si="117"/>
        <v>3.9584757009542662</v>
      </c>
      <c r="L263" s="54">
        <v>0</v>
      </c>
      <c r="M263" s="54"/>
      <c r="N263" s="54"/>
      <c r="O263" s="54"/>
      <c r="P263" s="54"/>
      <c r="Q263" s="54"/>
      <c r="R263" s="150"/>
      <c r="S263" s="150"/>
      <c r="T263" s="150"/>
      <c r="U263" s="150"/>
      <c r="V263" s="150"/>
      <c r="W263" s="150"/>
      <c r="X263" s="155"/>
      <c r="Y263" s="150">
        <f t="shared" si="119"/>
        <v>28186.92</v>
      </c>
      <c r="Z263" s="174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0"/>
      <c r="JA263" s="20"/>
      <c r="JB263" s="20"/>
      <c r="JC263" s="20"/>
      <c r="JD263" s="20"/>
      <c r="JE263" s="20"/>
      <c r="JF263" s="20"/>
      <c r="JG263" s="20"/>
      <c r="JH263" s="20"/>
      <c r="JI263" s="20"/>
      <c r="JJ263" s="20"/>
      <c r="JK263" s="20"/>
      <c r="JL263" s="20"/>
      <c r="JM263" s="20"/>
      <c r="JN263" s="20"/>
      <c r="JO263" s="20"/>
      <c r="JP263" s="20"/>
      <c r="JQ263" s="20"/>
      <c r="JR263" s="20"/>
      <c r="JS263" s="20"/>
      <c r="JT263" s="20"/>
      <c r="JU263" s="20"/>
      <c r="JV263" s="20"/>
      <c r="JW263" s="20"/>
      <c r="JX263" s="20"/>
      <c r="JY263" s="20"/>
      <c r="JZ263" s="20"/>
      <c r="KA263" s="20"/>
      <c r="KB263" s="20"/>
      <c r="KC263" s="20"/>
      <c r="KD263" s="20"/>
      <c r="KE263" s="20"/>
      <c r="KF263" s="20"/>
      <c r="KG263" s="20"/>
      <c r="KH263" s="20"/>
      <c r="KI263" s="20"/>
      <c r="KJ263" s="20"/>
      <c r="KK263" s="20"/>
      <c r="KL263" s="20"/>
      <c r="KM263" s="20"/>
      <c r="KN263" s="20"/>
      <c r="KO263" s="20"/>
      <c r="KP263" s="20"/>
      <c r="KQ263" s="20"/>
      <c r="KR263" s="20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20"/>
      <c r="LK263" s="20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20"/>
      <c r="MD263" s="20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0"/>
      <c r="MW263" s="20"/>
      <c r="MX263" s="20"/>
      <c r="MY263" s="20"/>
      <c r="MZ263" s="20"/>
      <c r="NA263" s="20"/>
      <c r="NB263" s="20"/>
      <c r="NC263" s="20"/>
      <c r="ND263" s="20"/>
      <c r="NE263" s="20"/>
      <c r="NF263" s="20"/>
      <c r="NG263" s="20"/>
      <c r="NH263" s="20"/>
      <c r="NI263" s="20"/>
      <c r="NJ263" s="20"/>
      <c r="NK263" s="20"/>
      <c r="NL263" s="20"/>
      <c r="NM263" s="20"/>
      <c r="NN263" s="20"/>
      <c r="NO263" s="20"/>
      <c r="NP263" s="20"/>
      <c r="NQ263" s="20"/>
      <c r="NR263" s="20"/>
      <c r="NS263" s="20"/>
      <c r="NT263" s="20"/>
      <c r="NU263" s="20"/>
      <c r="NV263" s="20"/>
      <c r="NW263" s="20"/>
      <c r="NX263" s="20"/>
      <c r="NY263" s="20"/>
      <c r="NZ263" s="20"/>
      <c r="OA263" s="20"/>
      <c r="OB263" s="20"/>
      <c r="OC263" s="20"/>
      <c r="OD263" s="20"/>
      <c r="OE263" s="20"/>
      <c r="OF263" s="20"/>
      <c r="OG263" s="20"/>
      <c r="OH263" s="20"/>
      <c r="OI263" s="20"/>
      <c r="OJ263" s="20"/>
      <c r="OK263" s="20"/>
      <c r="OL263" s="20"/>
      <c r="OM263" s="20"/>
      <c r="ON263" s="20"/>
      <c r="OO263" s="20"/>
      <c r="OP263" s="20"/>
      <c r="OQ263" s="20"/>
      <c r="OR263" s="20"/>
      <c r="OS263" s="20"/>
      <c r="OT263" s="20"/>
      <c r="OU263" s="20"/>
      <c r="OV263" s="20"/>
      <c r="OW263" s="20"/>
      <c r="OX263" s="20"/>
      <c r="OY263" s="20"/>
      <c r="OZ263" s="20"/>
      <c r="PA263" s="20"/>
      <c r="PB263" s="20"/>
      <c r="PC263" s="20"/>
      <c r="PD263" s="20"/>
      <c r="PE263" s="20"/>
      <c r="PF263" s="20"/>
      <c r="PG263" s="20"/>
      <c r="PH263" s="20"/>
      <c r="PI263" s="20"/>
      <c r="PJ263" s="20"/>
      <c r="PK263" s="20"/>
      <c r="PL263" s="20"/>
      <c r="PM263" s="20"/>
      <c r="PN263" s="20"/>
      <c r="PO263" s="20"/>
      <c r="PP263" s="20"/>
      <c r="PQ263" s="20"/>
      <c r="PR263" s="20"/>
      <c r="PS263" s="20"/>
      <c r="PT263" s="20"/>
      <c r="PU263" s="20"/>
      <c r="PV263" s="20"/>
      <c r="PW263" s="20"/>
      <c r="PX263" s="20"/>
      <c r="PY263" s="20"/>
      <c r="PZ263" s="20"/>
      <c r="QA263" s="20"/>
      <c r="QB263" s="20"/>
      <c r="QC263" s="20"/>
      <c r="QD263" s="20"/>
      <c r="QE263" s="20"/>
      <c r="QF263" s="20"/>
      <c r="QG263" s="20"/>
      <c r="QH263" s="20"/>
      <c r="QI263" s="20"/>
      <c r="QJ263" s="20"/>
      <c r="QK263" s="20"/>
      <c r="QL263" s="20"/>
      <c r="QM263" s="20"/>
      <c r="QN263" s="20"/>
      <c r="QO263" s="20"/>
      <c r="QP263" s="20"/>
      <c r="QQ263" s="20"/>
      <c r="QR263" s="20"/>
      <c r="QS263" s="20"/>
      <c r="QT263" s="20"/>
      <c r="QU263" s="20"/>
      <c r="QV263" s="20"/>
      <c r="QW263" s="20"/>
      <c r="QX263" s="20"/>
      <c r="QY263" s="20"/>
      <c r="QZ263" s="20"/>
      <c r="RA263" s="20"/>
      <c r="RB263" s="20"/>
      <c r="RC263" s="20"/>
      <c r="RD263" s="20"/>
      <c r="RE263" s="20"/>
      <c r="RF263" s="20"/>
      <c r="RG263" s="20"/>
      <c r="RH263" s="20"/>
      <c r="RI263" s="20"/>
      <c r="RJ263" s="20"/>
      <c r="RK263" s="20"/>
      <c r="RL263" s="20"/>
      <c r="RM263" s="20"/>
      <c r="RN263" s="20"/>
      <c r="RO263" s="20"/>
      <c r="RP263" s="20"/>
      <c r="RQ263" s="20"/>
      <c r="RR263" s="20"/>
      <c r="RS263" s="20"/>
      <c r="RT263" s="20"/>
      <c r="RU263" s="20"/>
      <c r="RV263" s="20"/>
      <c r="RW263" s="20"/>
      <c r="RX263" s="20"/>
      <c r="RY263" s="20"/>
      <c r="RZ263" s="20"/>
      <c r="SA263" s="20"/>
      <c r="SB263" s="20"/>
      <c r="SC263" s="20"/>
      <c r="SD263" s="20"/>
      <c r="SE263" s="20"/>
      <c r="SF263" s="20"/>
      <c r="SG263" s="20"/>
      <c r="SH263" s="20"/>
      <c r="SI263" s="20"/>
      <c r="SJ263" s="20"/>
      <c r="SK263" s="20"/>
      <c r="SL263" s="20"/>
      <c r="SM263" s="20"/>
      <c r="SN263" s="20"/>
      <c r="SO263" s="20"/>
      <c r="SP263" s="20"/>
      <c r="SQ263" s="20"/>
      <c r="SR263" s="20"/>
      <c r="SS263" s="20"/>
      <c r="ST263" s="20"/>
      <c r="SU263" s="20"/>
      <c r="SV263" s="20"/>
      <c r="SW263" s="20"/>
      <c r="SX263" s="20"/>
      <c r="SY263" s="20"/>
      <c r="SZ263" s="20"/>
      <c r="TA263" s="20"/>
      <c r="TB263" s="20"/>
      <c r="TC263" s="20"/>
      <c r="TD263" s="20"/>
      <c r="TE263" s="20"/>
      <c r="TF263" s="20"/>
      <c r="TG263" s="20"/>
      <c r="TH263" s="20"/>
      <c r="TI263" s="20"/>
      <c r="TJ263" s="20"/>
    </row>
    <row r="264" spans="1:530" s="17" customFormat="1" ht="21" customHeight="1" x14ac:dyDescent="0.25">
      <c r="A264" s="36" t="s">
        <v>252</v>
      </c>
      <c r="B264" s="37" t="str">
        <f>'дод 3'!A186</f>
        <v>8700</v>
      </c>
      <c r="C264" s="37" t="str">
        <f>'дод 3'!B186</f>
        <v>0133</v>
      </c>
      <c r="D264" s="18" t="str">
        <f>'дод 3'!C186</f>
        <v>Резервний фонд</v>
      </c>
      <c r="E264" s="54">
        <v>5314091.0500000007</v>
      </c>
      <c r="F264" s="54"/>
      <c r="G264" s="54"/>
      <c r="H264" s="54"/>
      <c r="I264" s="54"/>
      <c r="J264" s="54"/>
      <c r="K264" s="157">
        <f t="shared" si="117"/>
        <v>0</v>
      </c>
      <c r="L264" s="54">
        <v>0</v>
      </c>
      <c r="M264" s="54"/>
      <c r="N264" s="54"/>
      <c r="O264" s="54"/>
      <c r="P264" s="54"/>
      <c r="Q264" s="54"/>
      <c r="R264" s="150"/>
      <c r="S264" s="150"/>
      <c r="T264" s="150"/>
      <c r="U264" s="150"/>
      <c r="V264" s="150"/>
      <c r="W264" s="150"/>
      <c r="X264" s="155"/>
      <c r="Y264" s="150">
        <f t="shared" si="119"/>
        <v>0</v>
      </c>
      <c r="Z264" s="174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  <c r="IW264" s="20"/>
      <c r="IX264" s="20"/>
      <c r="IY264" s="20"/>
      <c r="IZ264" s="20"/>
      <c r="JA264" s="20"/>
      <c r="JB264" s="20"/>
      <c r="JC264" s="20"/>
      <c r="JD264" s="20"/>
      <c r="JE264" s="20"/>
      <c r="JF264" s="20"/>
      <c r="JG264" s="20"/>
      <c r="JH264" s="20"/>
      <c r="JI264" s="20"/>
      <c r="JJ264" s="20"/>
      <c r="JK264" s="20"/>
      <c r="JL264" s="20"/>
      <c r="JM264" s="20"/>
      <c r="JN264" s="20"/>
      <c r="JO264" s="20"/>
      <c r="JP264" s="20"/>
      <c r="JQ264" s="20"/>
      <c r="JR264" s="20"/>
      <c r="JS264" s="20"/>
      <c r="JT264" s="20"/>
      <c r="JU264" s="20"/>
      <c r="JV264" s="20"/>
      <c r="JW264" s="20"/>
      <c r="JX264" s="20"/>
      <c r="JY264" s="20"/>
      <c r="JZ264" s="20"/>
      <c r="KA264" s="20"/>
      <c r="KB264" s="20"/>
      <c r="KC264" s="20"/>
      <c r="KD264" s="20"/>
      <c r="KE264" s="20"/>
      <c r="KF264" s="20"/>
      <c r="KG264" s="20"/>
      <c r="KH264" s="20"/>
      <c r="KI264" s="20"/>
      <c r="KJ264" s="20"/>
      <c r="KK264" s="20"/>
      <c r="KL264" s="20"/>
      <c r="KM264" s="20"/>
      <c r="KN264" s="20"/>
      <c r="KO264" s="20"/>
      <c r="KP264" s="20"/>
      <c r="KQ264" s="20"/>
      <c r="KR264" s="20"/>
      <c r="KS264" s="20"/>
      <c r="KT264" s="20"/>
      <c r="KU264" s="20"/>
      <c r="KV264" s="20"/>
      <c r="KW264" s="20"/>
      <c r="KX264" s="20"/>
      <c r="KY264" s="20"/>
      <c r="KZ264" s="20"/>
      <c r="LA264" s="20"/>
      <c r="LB264" s="20"/>
      <c r="LC264" s="20"/>
      <c r="LD264" s="20"/>
      <c r="LE264" s="20"/>
      <c r="LF264" s="20"/>
      <c r="LG264" s="20"/>
      <c r="LH264" s="20"/>
      <c r="LI264" s="20"/>
      <c r="LJ264" s="20"/>
      <c r="LK264" s="20"/>
      <c r="LL264" s="20"/>
      <c r="LM264" s="20"/>
      <c r="LN264" s="20"/>
      <c r="LO264" s="20"/>
      <c r="LP264" s="20"/>
      <c r="LQ264" s="20"/>
      <c r="LR264" s="20"/>
      <c r="LS264" s="20"/>
      <c r="LT264" s="20"/>
      <c r="LU264" s="20"/>
      <c r="LV264" s="20"/>
      <c r="LW264" s="20"/>
      <c r="LX264" s="20"/>
      <c r="LY264" s="20"/>
      <c r="LZ264" s="20"/>
      <c r="MA264" s="20"/>
      <c r="MB264" s="20"/>
      <c r="MC264" s="20"/>
      <c r="MD264" s="20"/>
      <c r="ME264" s="20"/>
      <c r="MF264" s="20"/>
      <c r="MG264" s="20"/>
      <c r="MH264" s="20"/>
      <c r="MI264" s="20"/>
      <c r="MJ264" s="20"/>
      <c r="MK264" s="20"/>
      <c r="ML264" s="20"/>
      <c r="MM264" s="20"/>
      <c r="MN264" s="20"/>
      <c r="MO264" s="20"/>
      <c r="MP264" s="20"/>
      <c r="MQ264" s="20"/>
      <c r="MR264" s="20"/>
      <c r="MS264" s="20"/>
      <c r="MT264" s="20"/>
      <c r="MU264" s="20"/>
      <c r="MV264" s="20"/>
      <c r="MW264" s="20"/>
      <c r="MX264" s="20"/>
      <c r="MY264" s="20"/>
      <c r="MZ264" s="20"/>
      <c r="NA264" s="20"/>
      <c r="NB264" s="20"/>
      <c r="NC264" s="20"/>
      <c r="ND264" s="20"/>
      <c r="NE264" s="20"/>
      <c r="NF264" s="20"/>
      <c r="NG264" s="20"/>
      <c r="NH264" s="20"/>
      <c r="NI264" s="20"/>
      <c r="NJ264" s="20"/>
      <c r="NK264" s="20"/>
      <c r="NL264" s="20"/>
      <c r="NM264" s="20"/>
      <c r="NN264" s="20"/>
      <c r="NO264" s="20"/>
      <c r="NP264" s="20"/>
      <c r="NQ264" s="20"/>
      <c r="NR264" s="20"/>
      <c r="NS264" s="20"/>
      <c r="NT264" s="20"/>
      <c r="NU264" s="20"/>
      <c r="NV264" s="20"/>
      <c r="NW264" s="20"/>
      <c r="NX264" s="20"/>
      <c r="NY264" s="20"/>
      <c r="NZ264" s="20"/>
      <c r="OA264" s="20"/>
      <c r="OB264" s="20"/>
      <c r="OC264" s="20"/>
      <c r="OD264" s="20"/>
      <c r="OE264" s="20"/>
      <c r="OF264" s="20"/>
      <c r="OG264" s="20"/>
      <c r="OH264" s="20"/>
      <c r="OI264" s="20"/>
      <c r="OJ264" s="20"/>
      <c r="OK264" s="20"/>
      <c r="OL264" s="20"/>
      <c r="OM264" s="20"/>
      <c r="ON264" s="20"/>
      <c r="OO264" s="20"/>
      <c r="OP264" s="20"/>
      <c r="OQ264" s="20"/>
      <c r="OR264" s="20"/>
      <c r="OS264" s="20"/>
      <c r="OT264" s="20"/>
      <c r="OU264" s="20"/>
      <c r="OV264" s="20"/>
      <c r="OW264" s="20"/>
      <c r="OX264" s="20"/>
      <c r="OY264" s="20"/>
      <c r="OZ264" s="20"/>
      <c r="PA264" s="20"/>
      <c r="PB264" s="20"/>
      <c r="PC264" s="20"/>
      <c r="PD264" s="20"/>
      <c r="PE264" s="20"/>
      <c r="PF264" s="20"/>
      <c r="PG264" s="20"/>
      <c r="PH264" s="20"/>
      <c r="PI264" s="20"/>
      <c r="PJ264" s="20"/>
      <c r="PK264" s="20"/>
      <c r="PL264" s="20"/>
      <c r="PM264" s="20"/>
      <c r="PN264" s="20"/>
      <c r="PO264" s="20"/>
      <c r="PP264" s="20"/>
      <c r="PQ264" s="20"/>
      <c r="PR264" s="20"/>
      <c r="PS264" s="20"/>
      <c r="PT264" s="20"/>
      <c r="PU264" s="20"/>
      <c r="PV264" s="20"/>
      <c r="PW264" s="20"/>
      <c r="PX264" s="20"/>
      <c r="PY264" s="20"/>
      <c r="PZ264" s="20"/>
      <c r="QA264" s="20"/>
      <c r="QB264" s="20"/>
      <c r="QC264" s="20"/>
      <c r="QD264" s="20"/>
      <c r="QE264" s="20"/>
      <c r="QF264" s="20"/>
      <c r="QG264" s="20"/>
      <c r="QH264" s="20"/>
      <c r="QI264" s="20"/>
      <c r="QJ264" s="20"/>
      <c r="QK264" s="20"/>
      <c r="QL264" s="20"/>
      <c r="QM264" s="20"/>
      <c r="QN264" s="20"/>
      <c r="QO264" s="20"/>
      <c r="QP264" s="20"/>
      <c r="QQ264" s="20"/>
      <c r="QR264" s="20"/>
      <c r="QS264" s="20"/>
      <c r="QT264" s="20"/>
      <c r="QU264" s="20"/>
      <c r="QV264" s="20"/>
      <c r="QW264" s="20"/>
      <c r="QX264" s="20"/>
      <c r="QY264" s="20"/>
      <c r="QZ264" s="20"/>
      <c r="RA264" s="20"/>
      <c r="RB264" s="20"/>
      <c r="RC264" s="20"/>
      <c r="RD264" s="20"/>
      <c r="RE264" s="20"/>
      <c r="RF264" s="20"/>
      <c r="RG264" s="20"/>
      <c r="RH264" s="20"/>
      <c r="RI264" s="20"/>
      <c r="RJ264" s="20"/>
      <c r="RK264" s="20"/>
      <c r="RL264" s="20"/>
      <c r="RM264" s="20"/>
      <c r="RN264" s="20"/>
      <c r="RO264" s="20"/>
      <c r="RP264" s="20"/>
      <c r="RQ264" s="20"/>
      <c r="RR264" s="20"/>
      <c r="RS264" s="20"/>
      <c r="RT264" s="20"/>
      <c r="RU264" s="20"/>
      <c r="RV264" s="20"/>
      <c r="RW264" s="20"/>
      <c r="RX264" s="20"/>
      <c r="RY264" s="20"/>
      <c r="RZ264" s="20"/>
      <c r="SA264" s="20"/>
      <c r="SB264" s="20"/>
      <c r="SC264" s="20"/>
      <c r="SD264" s="20"/>
      <c r="SE264" s="20"/>
      <c r="SF264" s="20"/>
      <c r="SG264" s="20"/>
      <c r="SH264" s="20"/>
      <c r="SI264" s="20"/>
      <c r="SJ264" s="20"/>
      <c r="SK264" s="20"/>
      <c r="SL264" s="20"/>
      <c r="SM264" s="20"/>
      <c r="SN264" s="20"/>
      <c r="SO264" s="20"/>
      <c r="SP264" s="20"/>
      <c r="SQ264" s="20"/>
      <c r="SR264" s="20"/>
      <c r="SS264" s="20"/>
      <c r="ST264" s="20"/>
      <c r="SU264" s="20"/>
      <c r="SV264" s="20"/>
      <c r="SW264" s="20"/>
      <c r="SX264" s="20"/>
      <c r="SY264" s="20"/>
      <c r="SZ264" s="20"/>
      <c r="TA264" s="20"/>
      <c r="TB264" s="20"/>
      <c r="TC264" s="20"/>
      <c r="TD264" s="20"/>
      <c r="TE264" s="20"/>
      <c r="TF264" s="20"/>
      <c r="TG264" s="20"/>
      <c r="TH264" s="20"/>
      <c r="TI264" s="20"/>
      <c r="TJ264" s="20"/>
    </row>
    <row r="265" spans="1:530" s="17" customFormat="1" ht="22.5" customHeight="1" x14ac:dyDescent="0.25">
      <c r="A265" s="36" t="s">
        <v>253</v>
      </c>
      <c r="B265" s="37" t="str">
        <f>'дод 3'!A189</f>
        <v>9110</v>
      </c>
      <c r="C265" s="37" t="str">
        <f>'дод 3'!B189</f>
        <v>0180</v>
      </c>
      <c r="D265" s="18" t="str">
        <f>'дод 3'!C189</f>
        <v>Реверсна дотація</v>
      </c>
      <c r="E265" s="54">
        <v>108116600</v>
      </c>
      <c r="F265" s="54"/>
      <c r="G265" s="54"/>
      <c r="H265" s="54">
        <v>81087300</v>
      </c>
      <c r="I265" s="54"/>
      <c r="J265" s="54"/>
      <c r="K265" s="157">
        <f t="shared" si="117"/>
        <v>74.999861260897958</v>
      </c>
      <c r="L265" s="54">
        <v>0</v>
      </c>
      <c r="M265" s="54"/>
      <c r="N265" s="54"/>
      <c r="O265" s="54"/>
      <c r="P265" s="54"/>
      <c r="Q265" s="54"/>
      <c r="R265" s="150"/>
      <c r="S265" s="150"/>
      <c r="T265" s="150"/>
      <c r="U265" s="150"/>
      <c r="V265" s="150"/>
      <c r="W265" s="150"/>
      <c r="X265" s="155"/>
      <c r="Y265" s="150">
        <f t="shared" si="119"/>
        <v>81087300</v>
      </c>
      <c r="Z265" s="174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0"/>
      <c r="JA265" s="20"/>
      <c r="JB265" s="20"/>
      <c r="JC265" s="20"/>
      <c r="JD265" s="20"/>
      <c r="JE265" s="20"/>
      <c r="JF265" s="20"/>
      <c r="JG265" s="20"/>
      <c r="JH265" s="20"/>
      <c r="JI265" s="20"/>
      <c r="JJ265" s="20"/>
      <c r="JK265" s="20"/>
      <c r="JL265" s="20"/>
      <c r="JM265" s="20"/>
      <c r="JN265" s="20"/>
      <c r="JO265" s="20"/>
      <c r="JP265" s="20"/>
      <c r="JQ265" s="20"/>
      <c r="JR265" s="20"/>
      <c r="JS265" s="20"/>
      <c r="JT265" s="20"/>
      <c r="JU265" s="20"/>
      <c r="JV265" s="20"/>
      <c r="JW265" s="20"/>
      <c r="JX265" s="20"/>
      <c r="JY265" s="20"/>
      <c r="JZ265" s="20"/>
      <c r="KA265" s="20"/>
      <c r="KB265" s="20"/>
      <c r="KC265" s="20"/>
      <c r="KD265" s="20"/>
      <c r="KE265" s="20"/>
      <c r="KF265" s="20"/>
      <c r="KG265" s="20"/>
      <c r="KH265" s="20"/>
      <c r="KI265" s="20"/>
      <c r="KJ265" s="20"/>
      <c r="KK265" s="20"/>
      <c r="KL265" s="20"/>
      <c r="KM265" s="20"/>
      <c r="KN265" s="20"/>
      <c r="KO265" s="20"/>
      <c r="KP265" s="20"/>
      <c r="KQ265" s="20"/>
      <c r="KR265" s="20"/>
      <c r="KS265" s="20"/>
      <c r="KT265" s="20"/>
      <c r="KU265" s="20"/>
      <c r="KV265" s="20"/>
      <c r="KW265" s="20"/>
      <c r="KX265" s="20"/>
      <c r="KY265" s="20"/>
      <c r="KZ265" s="20"/>
      <c r="LA265" s="20"/>
      <c r="LB265" s="20"/>
      <c r="LC265" s="20"/>
      <c r="LD265" s="20"/>
      <c r="LE265" s="20"/>
      <c r="LF265" s="20"/>
      <c r="LG265" s="20"/>
      <c r="LH265" s="20"/>
      <c r="LI265" s="20"/>
      <c r="LJ265" s="20"/>
      <c r="LK265" s="20"/>
      <c r="LL265" s="20"/>
      <c r="LM265" s="20"/>
      <c r="LN265" s="20"/>
      <c r="LO265" s="20"/>
      <c r="LP265" s="20"/>
      <c r="LQ265" s="20"/>
      <c r="LR265" s="20"/>
      <c r="LS265" s="20"/>
      <c r="LT265" s="20"/>
      <c r="LU265" s="20"/>
      <c r="LV265" s="20"/>
      <c r="LW265" s="20"/>
      <c r="LX265" s="20"/>
      <c r="LY265" s="20"/>
      <c r="LZ265" s="20"/>
      <c r="MA265" s="20"/>
      <c r="MB265" s="20"/>
      <c r="MC265" s="20"/>
      <c r="MD265" s="20"/>
      <c r="ME265" s="20"/>
      <c r="MF265" s="20"/>
      <c r="MG265" s="20"/>
      <c r="MH265" s="20"/>
      <c r="MI265" s="20"/>
      <c r="MJ265" s="20"/>
      <c r="MK265" s="20"/>
      <c r="ML265" s="20"/>
      <c r="MM265" s="20"/>
      <c r="MN265" s="20"/>
      <c r="MO265" s="20"/>
      <c r="MP265" s="20"/>
      <c r="MQ265" s="20"/>
      <c r="MR265" s="20"/>
      <c r="MS265" s="20"/>
      <c r="MT265" s="20"/>
      <c r="MU265" s="20"/>
      <c r="MV265" s="20"/>
      <c r="MW265" s="20"/>
      <c r="MX265" s="20"/>
      <c r="MY265" s="20"/>
      <c r="MZ265" s="20"/>
      <c r="NA265" s="20"/>
      <c r="NB265" s="20"/>
      <c r="NC265" s="20"/>
      <c r="ND265" s="20"/>
      <c r="NE265" s="20"/>
      <c r="NF265" s="20"/>
      <c r="NG265" s="20"/>
      <c r="NH265" s="20"/>
      <c r="NI265" s="20"/>
      <c r="NJ265" s="20"/>
      <c r="NK265" s="20"/>
      <c r="NL265" s="20"/>
      <c r="NM265" s="20"/>
      <c r="NN265" s="20"/>
      <c r="NO265" s="20"/>
      <c r="NP265" s="20"/>
      <c r="NQ265" s="20"/>
      <c r="NR265" s="20"/>
      <c r="NS265" s="20"/>
      <c r="NT265" s="20"/>
      <c r="NU265" s="20"/>
      <c r="NV265" s="20"/>
      <c r="NW265" s="20"/>
      <c r="NX265" s="20"/>
      <c r="NY265" s="20"/>
      <c r="NZ265" s="20"/>
      <c r="OA265" s="20"/>
      <c r="OB265" s="20"/>
      <c r="OC265" s="20"/>
      <c r="OD265" s="20"/>
      <c r="OE265" s="20"/>
      <c r="OF265" s="20"/>
      <c r="OG265" s="20"/>
      <c r="OH265" s="20"/>
      <c r="OI265" s="20"/>
      <c r="OJ265" s="20"/>
      <c r="OK265" s="20"/>
      <c r="OL265" s="20"/>
      <c r="OM265" s="20"/>
      <c r="ON265" s="20"/>
      <c r="OO265" s="20"/>
      <c r="OP265" s="20"/>
      <c r="OQ265" s="20"/>
      <c r="OR265" s="20"/>
      <c r="OS265" s="20"/>
      <c r="OT265" s="20"/>
      <c r="OU265" s="20"/>
      <c r="OV265" s="20"/>
      <c r="OW265" s="20"/>
      <c r="OX265" s="20"/>
      <c r="OY265" s="20"/>
      <c r="OZ265" s="20"/>
      <c r="PA265" s="20"/>
      <c r="PB265" s="20"/>
      <c r="PC265" s="20"/>
      <c r="PD265" s="20"/>
      <c r="PE265" s="20"/>
      <c r="PF265" s="20"/>
      <c r="PG265" s="20"/>
      <c r="PH265" s="20"/>
      <c r="PI265" s="20"/>
      <c r="PJ265" s="20"/>
      <c r="PK265" s="20"/>
      <c r="PL265" s="20"/>
      <c r="PM265" s="20"/>
      <c r="PN265" s="20"/>
      <c r="PO265" s="20"/>
      <c r="PP265" s="20"/>
      <c r="PQ265" s="20"/>
      <c r="PR265" s="20"/>
      <c r="PS265" s="20"/>
      <c r="PT265" s="20"/>
      <c r="PU265" s="20"/>
      <c r="PV265" s="20"/>
      <c r="PW265" s="20"/>
      <c r="PX265" s="20"/>
      <c r="PY265" s="20"/>
      <c r="PZ265" s="20"/>
      <c r="QA265" s="20"/>
      <c r="QB265" s="20"/>
      <c r="QC265" s="20"/>
      <c r="QD265" s="20"/>
      <c r="QE265" s="20"/>
      <c r="QF265" s="20"/>
      <c r="QG265" s="20"/>
      <c r="QH265" s="20"/>
      <c r="QI265" s="20"/>
      <c r="QJ265" s="20"/>
      <c r="QK265" s="20"/>
      <c r="QL265" s="20"/>
      <c r="QM265" s="20"/>
      <c r="QN265" s="20"/>
      <c r="QO265" s="20"/>
      <c r="QP265" s="20"/>
      <c r="QQ265" s="20"/>
      <c r="QR265" s="20"/>
      <c r="QS265" s="20"/>
      <c r="QT265" s="20"/>
      <c r="QU265" s="20"/>
      <c r="QV265" s="20"/>
      <c r="QW265" s="20"/>
      <c r="QX265" s="20"/>
      <c r="QY265" s="20"/>
      <c r="QZ265" s="20"/>
      <c r="RA265" s="20"/>
      <c r="RB265" s="20"/>
      <c r="RC265" s="20"/>
      <c r="RD265" s="20"/>
      <c r="RE265" s="20"/>
      <c r="RF265" s="20"/>
      <c r="RG265" s="20"/>
      <c r="RH265" s="20"/>
      <c r="RI265" s="20"/>
      <c r="RJ265" s="20"/>
      <c r="RK265" s="20"/>
      <c r="RL265" s="20"/>
      <c r="RM265" s="20"/>
      <c r="RN265" s="20"/>
      <c r="RO265" s="20"/>
      <c r="RP265" s="20"/>
      <c r="RQ265" s="20"/>
      <c r="RR265" s="20"/>
      <c r="RS265" s="20"/>
      <c r="RT265" s="20"/>
      <c r="RU265" s="20"/>
      <c r="RV265" s="20"/>
      <c r="RW265" s="20"/>
      <c r="RX265" s="20"/>
      <c r="RY265" s="20"/>
      <c r="RZ265" s="20"/>
      <c r="SA265" s="20"/>
      <c r="SB265" s="20"/>
      <c r="SC265" s="20"/>
      <c r="SD265" s="20"/>
      <c r="SE265" s="20"/>
      <c r="SF265" s="20"/>
      <c r="SG265" s="20"/>
      <c r="SH265" s="20"/>
      <c r="SI265" s="20"/>
      <c r="SJ265" s="20"/>
      <c r="SK265" s="20"/>
      <c r="SL265" s="20"/>
      <c r="SM265" s="20"/>
      <c r="SN265" s="20"/>
      <c r="SO265" s="20"/>
      <c r="SP265" s="20"/>
      <c r="SQ265" s="20"/>
      <c r="SR265" s="20"/>
      <c r="SS265" s="20"/>
      <c r="ST265" s="20"/>
      <c r="SU265" s="20"/>
      <c r="SV265" s="20"/>
      <c r="SW265" s="20"/>
      <c r="SX265" s="20"/>
      <c r="SY265" s="20"/>
      <c r="SZ265" s="20"/>
      <c r="TA265" s="20"/>
      <c r="TB265" s="20"/>
      <c r="TC265" s="20"/>
      <c r="TD265" s="20"/>
      <c r="TE265" s="20"/>
      <c r="TF265" s="20"/>
      <c r="TG265" s="20"/>
      <c r="TH265" s="20"/>
      <c r="TI265" s="20"/>
      <c r="TJ265" s="20"/>
    </row>
    <row r="266" spans="1:530" s="25" customFormat="1" ht="21" customHeight="1" x14ac:dyDescent="0.2">
      <c r="A266" s="147"/>
      <c r="B266" s="57"/>
      <c r="C266" s="144"/>
      <c r="D266" s="24" t="s">
        <v>470</v>
      </c>
      <c r="E266" s="51">
        <v>2032070312.7200003</v>
      </c>
      <c r="F266" s="51">
        <f t="shared" ref="F266:Q266" si="173">F15+F55+F102+F134+F170+F176+F186+F216+F219+F237+F242+F245+F253+F256</f>
        <v>891188419.80999994</v>
      </c>
      <c r="G266" s="51">
        <f t="shared" si="173"/>
        <v>105475513.56</v>
      </c>
      <c r="H266" s="51">
        <f t="shared" ref="H266:J266" si="174">H15+H55+H102+H134+H170+H176+H186+H216+H219+H237+H242+H245+H253+H256</f>
        <v>1412397815.5699997</v>
      </c>
      <c r="I266" s="51">
        <f t="shared" si="174"/>
        <v>662669450.34999979</v>
      </c>
      <c r="J266" s="51">
        <f t="shared" si="174"/>
        <v>57646335.139999978</v>
      </c>
      <c r="K266" s="156">
        <f t="shared" si="117"/>
        <v>69.505361439952026</v>
      </c>
      <c r="L266" s="51">
        <v>691946642.02999997</v>
      </c>
      <c r="M266" s="51">
        <f t="shared" si="173"/>
        <v>530646295.39000005</v>
      </c>
      <c r="N266" s="51">
        <f t="shared" si="173"/>
        <v>143463011.00999999</v>
      </c>
      <c r="O266" s="51">
        <f t="shared" si="173"/>
        <v>9012497</v>
      </c>
      <c r="P266" s="51">
        <f t="shared" si="173"/>
        <v>3270541</v>
      </c>
      <c r="Q266" s="51">
        <f t="shared" si="173"/>
        <v>548483631.01999998</v>
      </c>
      <c r="R266" s="51">
        <f t="shared" ref="R266:W266" si="175">R15+R55+R102+R134+R170+R176+R186+R216+R219+R237+R242+R245+R253+R256</f>
        <v>364784113.65799999</v>
      </c>
      <c r="S266" s="51">
        <f t="shared" si="175"/>
        <v>259910949.17999998</v>
      </c>
      <c r="T266" s="51">
        <f t="shared" si="175"/>
        <v>94647699.980000004</v>
      </c>
      <c r="U266" s="51">
        <f t="shared" si="175"/>
        <v>4997605.95</v>
      </c>
      <c r="V266" s="51">
        <f t="shared" si="175"/>
        <v>1259029.0899999999</v>
      </c>
      <c r="W266" s="51">
        <f t="shared" si="175"/>
        <v>270136413.68000001</v>
      </c>
      <c r="X266" s="154">
        <f t="shared" si="118"/>
        <v>52.718532253847464</v>
      </c>
      <c r="Y266" s="149">
        <f t="shared" si="119"/>
        <v>1777181929.2279997</v>
      </c>
      <c r="Z266" s="174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/>
      <c r="NH266" s="31"/>
      <c r="NI266" s="31"/>
      <c r="NJ266" s="31"/>
      <c r="NK266" s="31"/>
      <c r="NL266" s="31"/>
      <c r="NM266" s="31"/>
      <c r="NN266" s="31"/>
      <c r="NO266" s="31"/>
      <c r="NP266" s="31"/>
      <c r="NQ266" s="31"/>
      <c r="NR266" s="31"/>
      <c r="NS266" s="31"/>
      <c r="NT266" s="31"/>
      <c r="NU266" s="31"/>
      <c r="NV266" s="31"/>
      <c r="NW266" s="31"/>
      <c r="NX266" s="31"/>
      <c r="NY266" s="31"/>
      <c r="NZ266" s="31"/>
      <c r="OA266" s="31"/>
      <c r="OB266" s="31"/>
      <c r="OC266" s="31"/>
      <c r="OD266" s="31"/>
      <c r="OE266" s="31"/>
      <c r="OF266" s="31"/>
      <c r="OG266" s="31"/>
      <c r="OH266" s="31"/>
      <c r="OI266" s="31"/>
      <c r="OJ266" s="31"/>
      <c r="OK266" s="31"/>
      <c r="OL266" s="31"/>
      <c r="OM266" s="31"/>
      <c r="ON266" s="31"/>
      <c r="OO266" s="31"/>
      <c r="OP266" s="31"/>
      <c r="OQ266" s="31"/>
      <c r="OR266" s="31"/>
      <c r="OS266" s="31"/>
      <c r="OT266" s="31"/>
      <c r="OU266" s="31"/>
      <c r="OV266" s="31"/>
      <c r="OW266" s="31"/>
      <c r="OX266" s="31"/>
      <c r="OY266" s="31"/>
      <c r="OZ266" s="31"/>
      <c r="PA266" s="31"/>
      <c r="PB266" s="31"/>
      <c r="PC266" s="31"/>
      <c r="PD266" s="31"/>
      <c r="PE266" s="31"/>
      <c r="PF266" s="31"/>
      <c r="PG266" s="31"/>
      <c r="PH266" s="31"/>
      <c r="PI266" s="31"/>
      <c r="PJ266" s="31"/>
      <c r="PK266" s="31"/>
      <c r="PL266" s="31"/>
      <c r="PM266" s="31"/>
      <c r="PN266" s="31"/>
      <c r="PO266" s="31"/>
      <c r="PP266" s="31"/>
      <c r="PQ266" s="31"/>
      <c r="PR266" s="31"/>
      <c r="PS266" s="31"/>
      <c r="PT266" s="31"/>
      <c r="PU266" s="31"/>
      <c r="PV266" s="31"/>
      <c r="PW266" s="31"/>
      <c r="PX266" s="31"/>
      <c r="PY266" s="31"/>
      <c r="PZ266" s="31"/>
      <c r="QA266" s="31"/>
      <c r="QB266" s="31"/>
      <c r="QC266" s="31"/>
      <c r="QD266" s="31"/>
      <c r="QE266" s="31"/>
      <c r="QF266" s="31"/>
      <c r="QG266" s="31"/>
      <c r="QH266" s="31"/>
      <c r="QI266" s="31"/>
      <c r="QJ266" s="31"/>
      <c r="QK266" s="31"/>
      <c r="QL266" s="31"/>
      <c r="QM266" s="31"/>
      <c r="QN266" s="31"/>
      <c r="QO266" s="31"/>
      <c r="QP266" s="31"/>
      <c r="QQ266" s="31"/>
      <c r="QR266" s="31"/>
      <c r="QS266" s="31"/>
      <c r="QT266" s="31"/>
      <c r="QU266" s="31"/>
      <c r="QV266" s="31"/>
      <c r="QW266" s="31"/>
      <c r="QX266" s="31"/>
      <c r="QY266" s="31"/>
      <c r="QZ266" s="31"/>
      <c r="RA266" s="31"/>
      <c r="RB266" s="31"/>
      <c r="RC266" s="31"/>
      <c r="RD266" s="31"/>
      <c r="RE266" s="31"/>
      <c r="RF266" s="31"/>
      <c r="RG266" s="31"/>
      <c r="RH266" s="31"/>
      <c r="RI266" s="31"/>
      <c r="RJ266" s="31"/>
      <c r="RK266" s="31"/>
      <c r="RL266" s="31"/>
      <c r="RM266" s="31"/>
      <c r="RN266" s="31"/>
      <c r="RO266" s="31"/>
      <c r="RP266" s="31"/>
      <c r="RQ266" s="31"/>
      <c r="RR266" s="31"/>
      <c r="RS266" s="31"/>
      <c r="RT266" s="31"/>
      <c r="RU266" s="31"/>
      <c r="RV266" s="31"/>
      <c r="RW266" s="31"/>
      <c r="RX266" s="31"/>
      <c r="RY266" s="31"/>
      <c r="RZ266" s="31"/>
      <c r="SA266" s="31"/>
      <c r="SB266" s="31"/>
      <c r="SC266" s="31"/>
      <c r="SD266" s="31"/>
      <c r="SE266" s="31"/>
      <c r="SF266" s="31"/>
      <c r="SG266" s="31"/>
      <c r="SH266" s="31"/>
      <c r="SI266" s="31"/>
      <c r="SJ266" s="31"/>
      <c r="SK266" s="31"/>
      <c r="SL266" s="31"/>
      <c r="SM266" s="31"/>
      <c r="SN266" s="31"/>
      <c r="SO266" s="31"/>
      <c r="SP266" s="31"/>
      <c r="SQ266" s="31"/>
      <c r="SR266" s="31"/>
      <c r="SS266" s="31"/>
      <c r="ST266" s="31"/>
      <c r="SU266" s="31"/>
      <c r="SV266" s="31"/>
      <c r="SW266" s="31"/>
      <c r="SX266" s="31"/>
      <c r="SY266" s="31"/>
      <c r="SZ266" s="31"/>
      <c r="TA266" s="31"/>
      <c r="TB266" s="31"/>
      <c r="TC266" s="31"/>
      <c r="TD266" s="31"/>
      <c r="TE266" s="31"/>
      <c r="TF266" s="31"/>
      <c r="TG266" s="31"/>
      <c r="TH266" s="31"/>
      <c r="TI266" s="31"/>
      <c r="TJ266" s="31"/>
    </row>
    <row r="267" spans="1:530" s="33" customFormat="1" ht="30" x14ac:dyDescent="0.25">
      <c r="A267" s="59"/>
      <c r="B267" s="58"/>
      <c r="C267" s="52"/>
      <c r="D267" s="27" t="s">
        <v>447</v>
      </c>
      <c r="E267" s="53">
        <v>431138500</v>
      </c>
      <c r="F267" s="53">
        <f t="shared" ref="F267:Q267" si="176">F57+F58+F104+F105+F188</f>
        <v>302081404</v>
      </c>
      <c r="G267" s="53">
        <f t="shared" si="176"/>
        <v>0</v>
      </c>
      <c r="H267" s="53">
        <f t="shared" ref="H267:J267" si="177">H57+H58+H104+H105+H188</f>
        <v>324833167.77999997</v>
      </c>
      <c r="I267" s="53">
        <f t="shared" si="177"/>
        <v>222543457.12</v>
      </c>
      <c r="J267" s="53">
        <f t="shared" si="177"/>
        <v>0</v>
      </c>
      <c r="K267" s="156">
        <f t="shared" si="117"/>
        <v>75.343113124900697</v>
      </c>
      <c r="L267" s="53">
        <v>13843540.600000001</v>
      </c>
      <c r="M267" s="53">
        <f t="shared" si="176"/>
        <v>13843540.600000001</v>
      </c>
      <c r="N267" s="53">
        <f t="shared" si="176"/>
        <v>0</v>
      </c>
      <c r="O267" s="53">
        <f t="shared" si="176"/>
        <v>0</v>
      </c>
      <c r="P267" s="53">
        <f t="shared" si="176"/>
        <v>0</v>
      </c>
      <c r="Q267" s="53">
        <f t="shared" si="176"/>
        <v>13843540.600000001</v>
      </c>
      <c r="R267" s="53">
        <f t="shared" ref="R267:W267" si="178">R57+R58+R104+R105+R188</f>
        <v>3148882.42</v>
      </c>
      <c r="S267" s="53">
        <f t="shared" si="178"/>
        <v>3148882.42</v>
      </c>
      <c r="T267" s="53">
        <f t="shared" si="178"/>
        <v>0</v>
      </c>
      <c r="U267" s="53">
        <f t="shared" si="178"/>
        <v>0</v>
      </c>
      <c r="V267" s="53">
        <f t="shared" si="178"/>
        <v>0</v>
      </c>
      <c r="W267" s="53">
        <f t="shared" si="178"/>
        <v>3148882.42</v>
      </c>
      <c r="X267" s="154">
        <f t="shared" si="118"/>
        <v>22.746221584382827</v>
      </c>
      <c r="Y267" s="149">
        <f t="shared" si="119"/>
        <v>327982050.19999999</v>
      </c>
      <c r="Z267" s="174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  <c r="IW267" s="32"/>
      <c r="IX267" s="32"/>
      <c r="IY267" s="32"/>
      <c r="IZ267" s="32"/>
      <c r="JA267" s="32"/>
      <c r="JB267" s="32"/>
      <c r="JC267" s="32"/>
      <c r="JD267" s="32"/>
      <c r="JE267" s="32"/>
      <c r="JF267" s="32"/>
      <c r="JG267" s="32"/>
      <c r="JH267" s="32"/>
      <c r="JI267" s="32"/>
      <c r="JJ267" s="32"/>
      <c r="JK267" s="32"/>
      <c r="JL267" s="32"/>
      <c r="JM267" s="32"/>
      <c r="JN267" s="32"/>
      <c r="JO267" s="32"/>
      <c r="JP267" s="32"/>
      <c r="JQ267" s="32"/>
      <c r="JR267" s="32"/>
      <c r="JS267" s="32"/>
      <c r="JT267" s="32"/>
      <c r="JU267" s="32"/>
      <c r="JV267" s="32"/>
      <c r="JW267" s="32"/>
      <c r="JX267" s="32"/>
      <c r="JY267" s="32"/>
      <c r="JZ267" s="32"/>
      <c r="KA267" s="32"/>
      <c r="KB267" s="32"/>
      <c r="KC267" s="32"/>
      <c r="KD267" s="32"/>
      <c r="KE267" s="32"/>
      <c r="KF267" s="32"/>
      <c r="KG267" s="32"/>
      <c r="KH267" s="32"/>
      <c r="KI267" s="32"/>
      <c r="KJ267" s="32"/>
      <c r="KK267" s="32"/>
      <c r="KL267" s="32"/>
      <c r="KM267" s="32"/>
      <c r="KN267" s="32"/>
      <c r="KO267" s="32"/>
      <c r="KP267" s="32"/>
      <c r="KQ267" s="32"/>
      <c r="KR267" s="32"/>
      <c r="KS267" s="32"/>
      <c r="KT267" s="32"/>
      <c r="KU267" s="32"/>
      <c r="KV267" s="32"/>
      <c r="KW267" s="32"/>
      <c r="KX267" s="32"/>
      <c r="KY267" s="32"/>
      <c r="KZ267" s="32"/>
      <c r="LA267" s="32"/>
      <c r="LB267" s="32"/>
      <c r="LC267" s="32"/>
      <c r="LD267" s="32"/>
      <c r="LE267" s="32"/>
      <c r="LF267" s="32"/>
      <c r="LG267" s="32"/>
      <c r="LH267" s="32"/>
      <c r="LI267" s="32"/>
      <c r="LJ267" s="32"/>
      <c r="LK267" s="32"/>
      <c r="LL267" s="32"/>
      <c r="LM267" s="32"/>
      <c r="LN267" s="32"/>
      <c r="LO267" s="32"/>
      <c r="LP267" s="32"/>
      <c r="LQ267" s="32"/>
      <c r="LR267" s="32"/>
      <c r="LS267" s="32"/>
      <c r="LT267" s="32"/>
      <c r="LU267" s="32"/>
      <c r="LV267" s="32"/>
      <c r="LW267" s="32"/>
      <c r="LX267" s="32"/>
      <c r="LY267" s="32"/>
      <c r="LZ267" s="32"/>
      <c r="MA267" s="32"/>
      <c r="MB267" s="32"/>
      <c r="MC267" s="32"/>
      <c r="MD267" s="32"/>
      <c r="ME267" s="32"/>
      <c r="MF267" s="32"/>
      <c r="MG267" s="32"/>
      <c r="MH267" s="32"/>
      <c r="MI267" s="32"/>
      <c r="MJ267" s="32"/>
      <c r="MK267" s="32"/>
      <c r="ML267" s="32"/>
      <c r="MM267" s="32"/>
      <c r="MN267" s="32"/>
      <c r="MO267" s="32"/>
      <c r="MP267" s="32"/>
      <c r="MQ267" s="32"/>
      <c r="MR267" s="32"/>
      <c r="MS267" s="32"/>
      <c r="MT267" s="32"/>
      <c r="MU267" s="32"/>
      <c r="MV267" s="32"/>
      <c r="MW267" s="32"/>
      <c r="MX267" s="32"/>
      <c r="MY267" s="32"/>
      <c r="MZ267" s="32"/>
      <c r="NA267" s="32"/>
      <c r="NB267" s="32"/>
      <c r="NC267" s="32"/>
      <c r="ND267" s="32"/>
      <c r="NE267" s="32"/>
      <c r="NF267" s="32"/>
      <c r="NG267" s="32"/>
      <c r="NH267" s="32"/>
      <c r="NI267" s="32"/>
      <c r="NJ267" s="32"/>
      <c r="NK267" s="32"/>
      <c r="NL267" s="32"/>
      <c r="NM267" s="32"/>
      <c r="NN267" s="32"/>
      <c r="NO267" s="32"/>
      <c r="NP267" s="32"/>
      <c r="NQ267" s="32"/>
      <c r="NR267" s="32"/>
      <c r="NS267" s="32"/>
      <c r="NT267" s="32"/>
      <c r="NU267" s="32"/>
      <c r="NV267" s="32"/>
      <c r="NW267" s="32"/>
      <c r="NX267" s="32"/>
      <c r="NY267" s="32"/>
      <c r="NZ267" s="32"/>
      <c r="OA267" s="32"/>
      <c r="OB267" s="32"/>
      <c r="OC267" s="32"/>
      <c r="OD267" s="32"/>
      <c r="OE267" s="32"/>
      <c r="OF267" s="32"/>
      <c r="OG267" s="32"/>
      <c r="OH267" s="32"/>
      <c r="OI267" s="32"/>
      <c r="OJ267" s="32"/>
      <c r="OK267" s="32"/>
      <c r="OL267" s="32"/>
      <c r="OM267" s="32"/>
      <c r="ON267" s="32"/>
      <c r="OO267" s="32"/>
      <c r="OP267" s="32"/>
      <c r="OQ267" s="32"/>
      <c r="OR267" s="32"/>
      <c r="OS267" s="32"/>
      <c r="OT267" s="32"/>
      <c r="OU267" s="32"/>
      <c r="OV267" s="32"/>
      <c r="OW267" s="32"/>
      <c r="OX267" s="32"/>
      <c r="OY267" s="32"/>
      <c r="OZ267" s="32"/>
      <c r="PA267" s="32"/>
      <c r="PB267" s="32"/>
      <c r="PC267" s="32"/>
      <c r="PD267" s="32"/>
      <c r="PE267" s="32"/>
      <c r="PF267" s="32"/>
      <c r="PG267" s="32"/>
      <c r="PH267" s="32"/>
      <c r="PI267" s="32"/>
      <c r="PJ267" s="32"/>
      <c r="PK267" s="32"/>
      <c r="PL267" s="32"/>
      <c r="PM267" s="32"/>
      <c r="PN267" s="32"/>
      <c r="PO267" s="32"/>
      <c r="PP267" s="32"/>
      <c r="PQ267" s="32"/>
      <c r="PR267" s="32"/>
      <c r="PS267" s="32"/>
      <c r="PT267" s="32"/>
      <c r="PU267" s="32"/>
      <c r="PV267" s="32"/>
      <c r="PW267" s="32"/>
      <c r="PX267" s="32"/>
      <c r="PY267" s="32"/>
      <c r="PZ267" s="32"/>
      <c r="QA267" s="32"/>
      <c r="QB267" s="32"/>
      <c r="QC267" s="32"/>
      <c r="QD267" s="32"/>
      <c r="QE267" s="32"/>
      <c r="QF267" s="32"/>
      <c r="QG267" s="32"/>
      <c r="QH267" s="32"/>
      <c r="QI267" s="32"/>
      <c r="QJ267" s="32"/>
      <c r="QK267" s="32"/>
      <c r="QL267" s="32"/>
      <c r="QM267" s="32"/>
      <c r="QN267" s="32"/>
      <c r="QO267" s="32"/>
      <c r="QP267" s="32"/>
      <c r="QQ267" s="32"/>
      <c r="QR267" s="32"/>
      <c r="QS267" s="32"/>
      <c r="QT267" s="32"/>
      <c r="QU267" s="32"/>
      <c r="QV267" s="32"/>
      <c r="QW267" s="32"/>
      <c r="QX267" s="32"/>
      <c r="QY267" s="32"/>
      <c r="QZ267" s="32"/>
      <c r="RA267" s="32"/>
      <c r="RB267" s="32"/>
      <c r="RC267" s="32"/>
      <c r="RD267" s="32"/>
      <c r="RE267" s="32"/>
      <c r="RF267" s="32"/>
      <c r="RG267" s="32"/>
      <c r="RH267" s="32"/>
      <c r="RI267" s="32"/>
      <c r="RJ267" s="32"/>
      <c r="RK267" s="32"/>
      <c r="RL267" s="32"/>
      <c r="RM267" s="32"/>
      <c r="RN267" s="32"/>
      <c r="RO267" s="32"/>
      <c r="RP267" s="32"/>
      <c r="RQ267" s="32"/>
      <c r="RR267" s="32"/>
      <c r="RS267" s="32"/>
      <c r="RT267" s="32"/>
      <c r="RU267" s="32"/>
      <c r="RV267" s="32"/>
      <c r="RW267" s="32"/>
      <c r="RX267" s="32"/>
      <c r="RY267" s="32"/>
      <c r="RZ267" s="32"/>
      <c r="SA267" s="32"/>
      <c r="SB267" s="32"/>
      <c r="SC267" s="32"/>
      <c r="SD267" s="32"/>
      <c r="SE267" s="32"/>
      <c r="SF267" s="32"/>
      <c r="SG267" s="32"/>
      <c r="SH267" s="32"/>
      <c r="SI267" s="32"/>
      <c r="SJ267" s="32"/>
      <c r="SK267" s="32"/>
      <c r="SL267" s="32"/>
      <c r="SM267" s="32"/>
      <c r="SN267" s="32"/>
      <c r="SO267" s="32"/>
      <c r="SP267" s="32"/>
      <c r="SQ267" s="32"/>
      <c r="SR267" s="32"/>
      <c r="SS267" s="32"/>
      <c r="ST267" s="32"/>
      <c r="SU267" s="32"/>
      <c r="SV267" s="32"/>
      <c r="SW267" s="32"/>
      <c r="SX267" s="32"/>
      <c r="SY267" s="32"/>
      <c r="SZ267" s="32"/>
      <c r="TA267" s="32"/>
      <c r="TB267" s="32"/>
      <c r="TC267" s="32"/>
      <c r="TD267" s="32"/>
      <c r="TE267" s="32"/>
      <c r="TF267" s="32"/>
      <c r="TG267" s="32"/>
      <c r="TH267" s="32"/>
      <c r="TI267" s="32"/>
      <c r="TJ267" s="32"/>
    </row>
    <row r="268" spans="1:530" s="33" customFormat="1" ht="30" x14ac:dyDescent="0.25">
      <c r="A268" s="59"/>
      <c r="B268" s="58"/>
      <c r="C268" s="52"/>
      <c r="D268" s="27" t="s">
        <v>448</v>
      </c>
      <c r="E268" s="53">
        <v>2739700</v>
      </c>
      <c r="F268" s="53">
        <f t="shared" ref="F268:Q268" si="179">F59</f>
        <v>2249257</v>
      </c>
      <c r="G268" s="53">
        <f t="shared" si="179"/>
        <v>0</v>
      </c>
      <c r="H268" s="53">
        <f t="shared" ref="H268:J268" si="180">H59</f>
        <v>1859724.34</v>
      </c>
      <c r="I268" s="53">
        <f t="shared" si="180"/>
        <v>1526227.84</v>
      </c>
      <c r="J268" s="53">
        <f t="shared" si="180"/>
        <v>0</v>
      </c>
      <c r="K268" s="156">
        <f t="shared" si="117"/>
        <v>67.880583275541113</v>
      </c>
      <c r="L268" s="53">
        <v>0</v>
      </c>
      <c r="M268" s="53">
        <f t="shared" si="179"/>
        <v>0</v>
      </c>
      <c r="N268" s="53">
        <f t="shared" si="179"/>
        <v>0</v>
      </c>
      <c r="O268" s="53">
        <f t="shared" si="179"/>
        <v>0</v>
      </c>
      <c r="P268" s="53">
        <f t="shared" si="179"/>
        <v>0</v>
      </c>
      <c r="Q268" s="53">
        <f t="shared" si="179"/>
        <v>0</v>
      </c>
      <c r="R268" s="53">
        <f t="shared" ref="R268:W268" si="181">R59</f>
        <v>0</v>
      </c>
      <c r="S268" s="53">
        <f t="shared" si="181"/>
        <v>0</v>
      </c>
      <c r="T268" s="53">
        <f t="shared" si="181"/>
        <v>0</v>
      </c>
      <c r="U268" s="53">
        <f t="shared" si="181"/>
        <v>0</v>
      </c>
      <c r="V268" s="53">
        <f t="shared" si="181"/>
        <v>0</v>
      </c>
      <c r="W268" s="53">
        <f t="shared" si="181"/>
        <v>0</v>
      </c>
      <c r="X268" s="154"/>
      <c r="Y268" s="149">
        <f t="shared" si="119"/>
        <v>1859724.34</v>
      </c>
      <c r="Z268" s="174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</row>
    <row r="269" spans="1:530" s="33" customFormat="1" ht="30" x14ac:dyDescent="0.25">
      <c r="A269" s="59"/>
      <c r="B269" s="58"/>
      <c r="C269" s="52"/>
      <c r="D269" s="27" t="s">
        <v>449</v>
      </c>
      <c r="E269" s="53">
        <v>23658220.209999997</v>
      </c>
      <c r="F269" s="53">
        <f t="shared" ref="F269:Q269" si="182">F17+F60+F61+F62+F63+F64+F106+F107+F108+F136+F189</f>
        <v>2799250</v>
      </c>
      <c r="G269" s="53">
        <f t="shared" si="182"/>
        <v>0</v>
      </c>
      <c r="H269" s="53">
        <f t="shared" ref="H269:J269" si="183">H17+H60+H61+H62+H63+H64+H106+H107+H108+H136+H189</f>
        <v>17877097.509999998</v>
      </c>
      <c r="I269" s="53">
        <f t="shared" si="183"/>
        <v>937903.03</v>
      </c>
      <c r="J269" s="53">
        <f t="shared" si="183"/>
        <v>0</v>
      </c>
      <c r="K269" s="156">
        <f t="shared" si="117"/>
        <v>75.56399995991076</v>
      </c>
      <c r="L269" s="53">
        <v>83667153.299999997</v>
      </c>
      <c r="M269" s="53">
        <f t="shared" si="182"/>
        <v>3667153.3</v>
      </c>
      <c r="N269" s="53">
        <f t="shared" si="182"/>
        <v>80000000</v>
      </c>
      <c r="O269" s="53">
        <f t="shared" si="182"/>
        <v>0</v>
      </c>
      <c r="P269" s="53">
        <f t="shared" si="182"/>
        <v>0</v>
      </c>
      <c r="Q269" s="53">
        <f t="shared" si="182"/>
        <v>3667153.3</v>
      </c>
      <c r="R269" s="53">
        <f t="shared" ref="R269:W269" si="184">R17+R60+R61+R62+R63+R64+R106+R107+R108+R136+R189</f>
        <v>74831311.420000002</v>
      </c>
      <c r="S269" s="53">
        <f t="shared" si="184"/>
        <v>2831311.42</v>
      </c>
      <c r="T269" s="53">
        <f t="shared" si="184"/>
        <v>72000000</v>
      </c>
      <c r="U269" s="53">
        <f t="shared" si="184"/>
        <v>0</v>
      </c>
      <c r="V269" s="53">
        <f t="shared" si="184"/>
        <v>0</v>
      </c>
      <c r="W269" s="53">
        <f t="shared" si="184"/>
        <v>74831311.420000002</v>
      </c>
      <c r="X269" s="154">
        <f t="shared" si="118"/>
        <v>89.439294237347994</v>
      </c>
      <c r="Y269" s="149">
        <f t="shared" si="119"/>
        <v>92708408.930000007</v>
      </c>
      <c r="Z269" s="174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  <c r="IU269" s="32"/>
      <c r="IV269" s="32"/>
      <c r="IW269" s="32"/>
      <c r="IX269" s="32"/>
      <c r="IY269" s="32"/>
      <c r="IZ269" s="32"/>
      <c r="JA269" s="32"/>
      <c r="JB269" s="32"/>
      <c r="JC269" s="32"/>
      <c r="JD269" s="32"/>
      <c r="JE269" s="32"/>
      <c r="JF269" s="32"/>
      <c r="JG269" s="32"/>
      <c r="JH269" s="32"/>
      <c r="JI269" s="32"/>
      <c r="JJ269" s="32"/>
      <c r="JK269" s="32"/>
      <c r="JL269" s="32"/>
      <c r="JM269" s="32"/>
      <c r="JN269" s="32"/>
      <c r="JO269" s="32"/>
      <c r="JP269" s="32"/>
      <c r="JQ269" s="32"/>
      <c r="JR269" s="32"/>
      <c r="JS269" s="32"/>
      <c r="JT269" s="32"/>
      <c r="JU269" s="32"/>
      <c r="JV269" s="32"/>
      <c r="JW269" s="32"/>
      <c r="JX269" s="32"/>
      <c r="JY269" s="32"/>
      <c r="JZ269" s="32"/>
      <c r="KA269" s="32"/>
      <c r="KB269" s="32"/>
      <c r="KC269" s="32"/>
      <c r="KD269" s="32"/>
      <c r="KE269" s="32"/>
      <c r="KF269" s="32"/>
      <c r="KG269" s="32"/>
      <c r="KH269" s="32"/>
      <c r="KI269" s="32"/>
      <c r="KJ269" s="32"/>
      <c r="KK269" s="32"/>
      <c r="KL269" s="32"/>
      <c r="KM269" s="32"/>
      <c r="KN269" s="32"/>
      <c r="KO269" s="32"/>
      <c r="KP269" s="32"/>
      <c r="KQ269" s="32"/>
      <c r="KR269" s="32"/>
      <c r="KS269" s="32"/>
      <c r="KT269" s="32"/>
      <c r="KU269" s="32"/>
      <c r="KV269" s="32"/>
      <c r="KW269" s="32"/>
      <c r="KX269" s="32"/>
      <c r="KY269" s="32"/>
      <c r="KZ269" s="32"/>
      <c r="LA269" s="32"/>
      <c r="LB269" s="32"/>
      <c r="LC269" s="32"/>
      <c r="LD269" s="32"/>
      <c r="LE269" s="32"/>
      <c r="LF269" s="32"/>
      <c r="LG269" s="32"/>
      <c r="LH269" s="32"/>
      <c r="LI269" s="32"/>
      <c r="LJ269" s="32"/>
      <c r="LK269" s="32"/>
      <c r="LL269" s="32"/>
      <c r="LM269" s="32"/>
      <c r="LN269" s="32"/>
      <c r="LO269" s="32"/>
      <c r="LP269" s="32"/>
      <c r="LQ269" s="32"/>
      <c r="LR269" s="32"/>
      <c r="LS269" s="32"/>
      <c r="LT269" s="32"/>
      <c r="LU269" s="32"/>
      <c r="LV269" s="32"/>
      <c r="LW269" s="32"/>
      <c r="LX269" s="32"/>
      <c r="LY269" s="32"/>
      <c r="LZ269" s="32"/>
      <c r="MA269" s="32"/>
      <c r="MB269" s="32"/>
      <c r="MC269" s="32"/>
      <c r="MD269" s="32"/>
      <c r="ME269" s="32"/>
      <c r="MF269" s="32"/>
      <c r="MG269" s="32"/>
      <c r="MH269" s="32"/>
      <c r="MI269" s="32"/>
      <c r="MJ269" s="32"/>
      <c r="MK269" s="32"/>
      <c r="ML269" s="32"/>
      <c r="MM269" s="32"/>
      <c r="MN269" s="32"/>
      <c r="MO269" s="32"/>
      <c r="MP269" s="32"/>
      <c r="MQ269" s="32"/>
      <c r="MR269" s="32"/>
      <c r="MS269" s="32"/>
      <c r="MT269" s="32"/>
      <c r="MU269" s="32"/>
      <c r="MV269" s="32"/>
      <c r="MW269" s="32"/>
      <c r="MX269" s="32"/>
      <c r="MY269" s="32"/>
      <c r="MZ269" s="32"/>
      <c r="NA269" s="32"/>
      <c r="NB269" s="32"/>
      <c r="NC269" s="32"/>
      <c r="ND269" s="32"/>
      <c r="NE269" s="32"/>
      <c r="NF269" s="32"/>
      <c r="NG269" s="32"/>
      <c r="NH269" s="32"/>
      <c r="NI269" s="32"/>
      <c r="NJ269" s="32"/>
      <c r="NK269" s="32"/>
      <c r="NL269" s="32"/>
      <c r="NM269" s="32"/>
      <c r="NN269" s="32"/>
      <c r="NO269" s="32"/>
      <c r="NP269" s="32"/>
      <c r="NQ269" s="32"/>
      <c r="NR269" s="32"/>
      <c r="NS269" s="32"/>
      <c r="NT269" s="32"/>
      <c r="NU269" s="32"/>
      <c r="NV269" s="32"/>
      <c r="NW269" s="32"/>
      <c r="NX269" s="32"/>
      <c r="NY269" s="32"/>
      <c r="NZ269" s="32"/>
      <c r="OA269" s="32"/>
      <c r="OB269" s="32"/>
      <c r="OC269" s="32"/>
      <c r="OD269" s="32"/>
      <c r="OE269" s="32"/>
      <c r="OF269" s="32"/>
      <c r="OG269" s="32"/>
      <c r="OH269" s="32"/>
      <c r="OI269" s="32"/>
      <c r="OJ269" s="32"/>
      <c r="OK269" s="32"/>
      <c r="OL269" s="32"/>
      <c r="OM269" s="32"/>
      <c r="ON269" s="32"/>
      <c r="OO269" s="32"/>
      <c r="OP269" s="32"/>
      <c r="OQ269" s="32"/>
      <c r="OR269" s="32"/>
      <c r="OS269" s="32"/>
      <c r="OT269" s="32"/>
      <c r="OU269" s="32"/>
      <c r="OV269" s="32"/>
      <c r="OW269" s="32"/>
      <c r="OX269" s="32"/>
      <c r="OY269" s="32"/>
      <c r="OZ269" s="32"/>
      <c r="PA269" s="32"/>
      <c r="PB269" s="32"/>
      <c r="PC269" s="32"/>
      <c r="PD269" s="32"/>
      <c r="PE269" s="32"/>
      <c r="PF269" s="32"/>
      <c r="PG269" s="32"/>
      <c r="PH269" s="32"/>
      <c r="PI269" s="32"/>
      <c r="PJ269" s="32"/>
      <c r="PK269" s="32"/>
      <c r="PL269" s="32"/>
      <c r="PM269" s="32"/>
      <c r="PN269" s="32"/>
      <c r="PO269" s="32"/>
      <c r="PP269" s="32"/>
      <c r="PQ269" s="32"/>
      <c r="PR269" s="32"/>
      <c r="PS269" s="32"/>
      <c r="PT269" s="32"/>
      <c r="PU269" s="32"/>
      <c r="PV269" s="32"/>
      <c r="PW269" s="32"/>
      <c r="PX269" s="32"/>
      <c r="PY269" s="32"/>
      <c r="PZ269" s="32"/>
      <c r="QA269" s="32"/>
      <c r="QB269" s="32"/>
      <c r="QC269" s="32"/>
      <c r="QD269" s="32"/>
      <c r="QE269" s="32"/>
      <c r="QF269" s="32"/>
      <c r="QG269" s="32"/>
      <c r="QH269" s="32"/>
      <c r="QI269" s="32"/>
      <c r="QJ269" s="32"/>
      <c r="QK269" s="32"/>
      <c r="QL269" s="32"/>
      <c r="QM269" s="32"/>
      <c r="QN269" s="32"/>
      <c r="QO269" s="32"/>
      <c r="QP269" s="32"/>
      <c r="QQ269" s="32"/>
      <c r="QR269" s="32"/>
      <c r="QS269" s="32"/>
      <c r="QT269" s="32"/>
      <c r="QU269" s="32"/>
      <c r="QV269" s="32"/>
      <c r="QW269" s="32"/>
      <c r="QX269" s="32"/>
      <c r="QY269" s="32"/>
      <c r="QZ269" s="32"/>
      <c r="RA269" s="32"/>
      <c r="RB269" s="32"/>
      <c r="RC269" s="32"/>
      <c r="RD269" s="32"/>
      <c r="RE269" s="32"/>
      <c r="RF269" s="32"/>
      <c r="RG269" s="32"/>
      <c r="RH269" s="32"/>
      <c r="RI269" s="32"/>
      <c r="RJ269" s="32"/>
      <c r="RK269" s="32"/>
      <c r="RL269" s="32"/>
      <c r="RM269" s="32"/>
      <c r="RN269" s="32"/>
      <c r="RO269" s="32"/>
      <c r="RP269" s="32"/>
      <c r="RQ269" s="32"/>
      <c r="RR269" s="32"/>
      <c r="RS269" s="32"/>
      <c r="RT269" s="32"/>
      <c r="RU269" s="32"/>
      <c r="RV269" s="32"/>
      <c r="RW269" s="32"/>
      <c r="RX269" s="32"/>
      <c r="RY269" s="32"/>
      <c r="RZ269" s="32"/>
      <c r="SA269" s="32"/>
      <c r="SB269" s="32"/>
      <c r="SC269" s="32"/>
      <c r="SD269" s="32"/>
      <c r="SE269" s="32"/>
      <c r="SF269" s="32"/>
      <c r="SG269" s="32"/>
      <c r="SH269" s="32"/>
      <c r="SI269" s="32"/>
      <c r="SJ269" s="32"/>
      <c r="SK269" s="32"/>
      <c r="SL269" s="32"/>
      <c r="SM269" s="32"/>
      <c r="SN269" s="32"/>
      <c r="SO269" s="32"/>
      <c r="SP269" s="32"/>
      <c r="SQ269" s="32"/>
      <c r="SR269" s="32"/>
      <c r="SS269" s="32"/>
      <c r="ST269" s="32"/>
      <c r="SU269" s="32"/>
      <c r="SV269" s="32"/>
      <c r="SW269" s="32"/>
      <c r="SX269" s="32"/>
      <c r="SY269" s="32"/>
      <c r="SZ269" s="32"/>
      <c r="TA269" s="32"/>
      <c r="TB269" s="32"/>
      <c r="TC269" s="32"/>
      <c r="TD269" s="32"/>
      <c r="TE269" s="32"/>
      <c r="TF269" s="32"/>
      <c r="TG269" s="32"/>
      <c r="TH269" s="32"/>
      <c r="TI269" s="32"/>
      <c r="TJ269" s="32"/>
    </row>
    <row r="270" spans="1:530" s="33" customFormat="1" ht="18.75" customHeight="1" x14ac:dyDescent="0.25">
      <c r="A270" s="59"/>
      <c r="B270" s="58"/>
      <c r="C270" s="58"/>
      <c r="D270" s="112" t="s">
        <v>488</v>
      </c>
      <c r="E270" s="53">
        <v>0</v>
      </c>
      <c r="F270" s="53">
        <f t="shared" ref="F270:Q270" si="185">F109+F221</f>
        <v>0</v>
      </c>
      <c r="G270" s="53">
        <f t="shared" si="185"/>
        <v>0</v>
      </c>
      <c r="H270" s="53">
        <f t="shared" ref="H270:J270" si="186">H109+H221</f>
        <v>0</v>
      </c>
      <c r="I270" s="53">
        <f t="shared" si="186"/>
        <v>0</v>
      </c>
      <c r="J270" s="53">
        <f t="shared" si="186"/>
        <v>0</v>
      </c>
      <c r="K270" s="156"/>
      <c r="L270" s="53">
        <v>58776907</v>
      </c>
      <c r="M270" s="53">
        <f t="shared" si="185"/>
        <v>58776907</v>
      </c>
      <c r="N270" s="53">
        <f t="shared" si="185"/>
        <v>0</v>
      </c>
      <c r="O270" s="53">
        <f t="shared" si="185"/>
        <v>0</v>
      </c>
      <c r="P270" s="53">
        <f t="shared" si="185"/>
        <v>0</v>
      </c>
      <c r="Q270" s="53">
        <f t="shared" si="185"/>
        <v>58776907</v>
      </c>
      <c r="R270" s="53">
        <f t="shared" ref="R270:W270" si="187">R109+R221</f>
        <v>0</v>
      </c>
      <c r="S270" s="53">
        <f t="shared" si="187"/>
        <v>0</v>
      </c>
      <c r="T270" s="53">
        <f t="shared" si="187"/>
        <v>0</v>
      </c>
      <c r="U270" s="53">
        <f t="shared" si="187"/>
        <v>0</v>
      </c>
      <c r="V270" s="53">
        <f t="shared" si="187"/>
        <v>0</v>
      </c>
      <c r="W270" s="53">
        <f t="shared" si="187"/>
        <v>0</v>
      </c>
      <c r="X270" s="154">
        <f t="shared" si="118"/>
        <v>0</v>
      </c>
      <c r="Y270" s="149">
        <f t="shared" si="119"/>
        <v>0</v>
      </c>
      <c r="Z270" s="174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  <c r="IU270" s="32"/>
      <c r="IV270" s="32"/>
      <c r="IW270" s="32"/>
      <c r="IX270" s="32"/>
      <c r="IY270" s="32"/>
      <c r="IZ270" s="32"/>
      <c r="JA270" s="32"/>
      <c r="JB270" s="32"/>
      <c r="JC270" s="32"/>
      <c r="JD270" s="32"/>
      <c r="JE270" s="32"/>
      <c r="JF270" s="32"/>
      <c r="JG270" s="32"/>
      <c r="JH270" s="32"/>
      <c r="JI270" s="32"/>
      <c r="JJ270" s="32"/>
      <c r="JK270" s="32"/>
      <c r="JL270" s="32"/>
      <c r="JM270" s="32"/>
      <c r="JN270" s="32"/>
      <c r="JO270" s="32"/>
      <c r="JP270" s="32"/>
      <c r="JQ270" s="32"/>
      <c r="JR270" s="32"/>
      <c r="JS270" s="32"/>
      <c r="JT270" s="32"/>
      <c r="JU270" s="32"/>
      <c r="JV270" s="32"/>
      <c r="JW270" s="32"/>
      <c r="JX270" s="32"/>
      <c r="JY270" s="32"/>
      <c r="JZ270" s="32"/>
      <c r="KA270" s="32"/>
      <c r="KB270" s="32"/>
      <c r="KC270" s="32"/>
      <c r="KD270" s="32"/>
      <c r="KE270" s="32"/>
      <c r="KF270" s="32"/>
      <c r="KG270" s="32"/>
      <c r="KH270" s="32"/>
      <c r="KI270" s="32"/>
      <c r="KJ270" s="32"/>
      <c r="KK270" s="32"/>
      <c r="KL270" s="32"/>
      <c r="KM270" s="32"/>
      <c r="KN270" s="32"/>
      <c r="KO270" s="32"/>
      <c r="KP270" s="32"/>
      <c r="KQ270" s="32"/>
      <c r="KR270" s="32"/>
      <c r="KS270" s="32"/>
      <c r="KT270" s="32"/>
      <c r="KU270" s="32"/>
      <c r="KV270" s="32"/>
      <c r="KW270" s="32"/>
      <c r="KX270" s="32"/>
      <c r="KY270" s="32"/>
      <c r="KZ270" s="32"/>
      <c r="LA270" s="32"/>
      <c r="LB270" s="32"/>
      <c r="LC270" s="32"/>
      <c r="LD270" s="32"/>
      <c r="LE270" s="32"/>
      <c r="LF270" s="32"/>
      <c r="LG270" s="32"/>
      <c r="LH270" s="32"/>
      <c r="LI270" s="32"/>
      <c r="LJ270" s="32"/>
      <c r="LK270" s="32"/>
      <c r="LL270" s="32"/>
      <c r="LM270" s="32"/>
      <c r="LN270" s="32"/>
      <c r="LO270" s="32"/>
      <c r="LP270" s="32"/>
      <c r="LQ270" s="32"/>
      <c r="LR270" s="32"/>
      <c r="LS270" s="32"/>
      <c r="LT270" s="32"/>
      <c r="LU270" s="32"/>
      <c r="LV270" s="32"/>
      <c r="LW270" s="32"/>
      <c r="LX270" s="32"/>
      <c r="LY270" s="32"/>
      <c r="LZ270" s="32"/>
      <c r="MA270" s="32"/>
      <c r="MB270" s="32"/>
      <c r="MC270" s="32"/>
      <c r="MD270" s="32"/>
      <c r="ME270" s="32"/>
      <c r="MF270" s="32"/>
      <c r="MG270" s="32"/>
      <c r="MH270" s="32"/>
      <c r="MI270" s="32"/>
      <c r="MJ270" s="32"/>
      <c r="MK270" s="32"/>
      <c r="ML270" s="32"/>
      <c r="MM270" s="32"/>
      <c r="MN270" s="32"/>
      <c r="MO270" s="32"/>
      <c r="MP270" s="32"/>
      <c r="MQ270" s="32"/>
      <c r="MR270" s="32"/>
      <c r="MS270" s="32"/>
      <c r="MT270" s="32"/>
      <c r="MU270" s="32"/>
      <c r="MV270" s="32"/>
      <c r="MW270" s="32"/>
      <c r="MX270" s="32"/>
      <c r="MY270" s="32"/>
      <c r="MZ270" s="32"/>
      <c r="NA270" s="32"/>
      <c r="NB270" s="32"/>
      <c r="NC270" s="32"/>
      <c r="ND270" s="32"/>
      <c r="NE270" s="32"/>
      <c r="NF270" s="32"/>
      <c r="NG270" s="32"/>
      <c r="NH270" s="32"/>
      <c r="NI270" s="32"/>
      <c r="NJ270" s="32"/>
      <c r="NK270" s="32"/>
      <c r="NL270" s="32"/>
      <c r="NM270" s="32"/>
      <c r="NN270" s="32"/>
      <c r="NO270" s="32"/>
      <c r="NP270" s="32"/>
      <c r="NQ270" s="32"/>
      <c r="NR270" s="32"/>
      <c r="NS270" s="32"/>
      <c r="NT270" s="32"/>
      <c r="NU270" s="32"/>
      <c r="NV270" s="32"/>
      <c r="NW270" s="32"/>
      <c r="NX270" s="32"/>
      <c r="NY270" s="32"/>
      <c r="NZ270" s="32"/>
      <c r="OA270" s="32"/>
      <c r="OB270" s="32"/>
      <c r="OC270" s="32"/>
      <c r="OD270" s="32"/>
      <c r="OE270" s="32"/>
      <c r="OF270" s="32"/>
      <c r="OG270" s="32"/>
      <c r="OH270" s="32"/>
      <c r="OI270" s="32"/>
      <c r="OJ270" s="32"/>
      <c r="OK270" s="32"/>
      <c r="OL270" s="32"/>
      <c r="OM270" s="32"/>
      <c r="ON270" s="32"/>
      <c r="OO270" s="32"/>
      <c r="OP270" s="32"/>
      <c r="OQ270" s="32"/>
      <c r="OR270" s="32"/>
      <c r="OS270" s="32"/>
      <c r="OT270" s="32"/>
      <c r="OU270" s="32"/>
      <c r="OV270" s="32"/>
      <c r="OW270" s="32"/>
      <c r="OX270" s="32"/>
      <c r="OY270" s="32"/>
      <c r="OZ270" s="32"/>
      <c r="PA270" s="32"/>
      <c r="PB270" s="32"/>
      <c r="PC270" s="32"/>
      <c r="PD270" s="32"/>
      <c r="PE270" s="32"/>
      <c r="PF270" s="32"/>
      <c r="PG270" s="32"/>
      <c r="PH270" s="32"/>
      <c r="PI270" s="32"/>
      <c r="PJ270" s="32"/>
      <c r="PK270" s="32"/>
      <c r="PL270" s="32"/>
      <c r="PM270" s="32"/>
      <c r="PN270" s="32"/>
      <c r="PO270" s="32"/>
      <c r="PP270" s="32"/>
      <c r="PQ270" s="32"/>
      <c r="PR270" s="32"/>
      <c r="PS270" s="32"/>
      <c r="PT270" s="32"/>
      <c r="PU270" s="32"/>
      <c r="PV270" s="32"/>
      <c r="PW270" s="32"/>
      <c r="PX270" s="32"/>
      <c r="PY270" s="32"/>
      <c r="PZ270" s="32"/>
      <c r="QA270" s="32"/>
      <c r="QB270" s="32"/>
      <c r="QC270" s="32"/>
      <c r="QD270" s="32"/>
      <c r="QE270" s="32"/>
      <c r="QF270" s="32"/>
      <c r="QG270" s="32"/>
      <c r="QH270" s="32"/>
      <c r="QI270" s="32"/>
      <c r="QJ270" s="32"/>
      <c r="QK270" s="32"/>
      <c r="QL270" s="32"/>
      <c r="QM270" s="32"/>
      <c r="QN270" s="32"/>
      <c r="QO270" s="32"/>
      <c r="QP270" s="32"/>
      <c r="QQ270" s="32"/>
      <c r="QR270" s="32"/>
      <c r="QS270" s="32"/>
      <c r="QT270" s="32"/>
      <c r="QU270" s="32"/>
      <c r="QV270" s="32"/>
      <c r="QW270" s="32"/>
      <c r="QX270" s="32"/>
      <c r="QY270" s="32"/>
      <c r="QZ270" s="32"/>
      <c r="RA270" s="32"/>
      <c r="RB270" s="32"/>
      <c r="RC270" s="32"/>
      <c r="RD270" s="32"/>
      <c r="RE270" s="32"/>
      <c r="RF270" s="32"/>
      <c r="RG270" s="32"/>
      <c r="RH270" s="32"/>
      <c r="RI270" s="32"/>
      <c r="RJ270" s="32"/>
      <c r="RK270" s="32"/>
      <c r="RL270" s="32"/>
      <c r="RM270" s="32"/>
      <c r="RN270" s="32"/>
      <c r="RO270" s="32"/>
      <c r="RP270" s="32"/>
      <c r="RQ270" s="32"/>
      <c r="RR270" s="32"/>
      <c r="RS270" s="32"/>
      <c r="RT270" s="32"/>
      <c r="RU270" s="32"/>
      <c r="RV270" s="32"/>
      <c r="RW270" s="32"/>
      <c r="RX270" s="32"/>
      <c r="RY270" s="32"/>
      <c r="RZ270" s="32"/>
      <c r="SA270" s="32"/>
      <c r="SB270" s="32"/>
      <c r="SC270" s="32"/>
      <c r="SD270" s="32"/>
      <c r="SE270" s="32"/>
      <c r="SF270" s="32"/>
      <c r="SG270" s="32"/>
      <c r="SH270" s="32"/>
      <c r="SI270" s="32"/>
      <c r="SJ270" s="32"/>
      <c r="SK270" s="32"/>
      <c r="SL270" s="32"/>
      <c r="SM270" s="32"/>
      <c r="SN270" s="32"/>
      <c r="SO270" s="32"/>
      <c r="SP270" s="32"/>
      <c r="SQ270" s="32"/>
      <c r="SR270" s="32"/>
      <c r="SS270" s="32"/>
      <c r="ST270" s="32"/>
      <c r="SU270" s="32"/>
      <c r="SV270" s="32"/>
      <c r="SW270" s="32"/>
      <c r="SX270" s="32"/>
      <c r="SY270" s="32"/>
      <c r="SZ270" s="32"/>
      <c r="TA270" s="32"/>
      <c r="TB270" s="32"/>
      <c r="TC270" s="32"/>
      <c r="TD270" s="32"/>
      <c r="TE270" s="32"/>
      <c r="TF270" s="32"/>
      <c r="TG270" s="32"/>
      <c r="TH270" s="32"/>
      <c r="TI270" s="32"/>
      <c r="TJ270" s="32"/>
    </row>
    <row r="271" spans="1:530" s="25" customFormat="1" ht="15.75" customHeight="1" x14ac:dyDescent="0.2">
      <c r="A271" s="148"/>
      <c r="B271" s="97"/>
      <c r="C271" s="98"/>
      <c r="D271" s="99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31"/>
      <c r="S271" s="31"/>
      <c r="T271" s="31"/>
      <c r="U271" s="31"/>
      <c r="V271" s="31"/>
      <c r="W271" s="31"/>
      <c r="X271" s="31"/>
      <c r="Y271" s="31"/>
      <c r="Z271" s="174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/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  <c r="OP271" s="31"/>
      <c r="OQ271" s="31"/>
      <c r="OR271" s="31"/>
      <c r="OS271" s="31"/>
      <c r="OT271" s="31"/>
      <c r="OU271" s="31"/>
      <c r="OV271" s="31"/>
      <c r="OW271" s="31"/>
      <c r="OX271" s="31"/>
      <c r="OY271" s="31"/>
      <c r="OZ271" s="31"/>
      <c r="PA271" s="31"/>
      <c r="PB271" s="31"/>
      <c r="PC271" s="31"/>
      <c r="PD271" s="31"/>
      <c r="PE271" s="31"/>
      <c r="PF271" s="31"/>
      <c r="PG271" s="31"/>
      <c r="PH271" s="31"/>
      <c r="PI271" s="31"/>
      <c r="PJ271" s="31"/>
      <c r="PK271" s="31"/>
      <c r="PL271" s="31"/>
      <c r="PM271" s="31"/>
      <c r="PN271" s="31"/>
      <c r="PO271" s="31"/>
      <c r="PP271" s="31"/>
      <c r="PQ271" s="31"/>
      <c r="PR271" s="31"/>
      <c r="PS271" s="31"/>
      <c r="PT271" s="31"/>
      <c r="PU271" s="31"/>
      <c r="PV271" s="31"/>
      <c r="PW271" s="31"/>
      <c r="PX271" s="31"/>
      <c r="PY271" s="31"/>
      <c r="PZ271" s="31"/>
      <c r="QA271" s="31"/>
      <c r="QB271" s="31"/>
      <c r="QC271" s="31"/>
      <c r="QD271" s="31"/>
      <c r="QE271" s="31"/>
      <c r="QF271" s="31"/>
      <c r="QG271" s="31"/>
      <c r="QH271" s="31"/>
      <c r="QI271" s="31"/>
      <c r="QJ271" s="31"/>
      <c r="QK271" s="31"/>
      <c r="QL271" s="31"/>
      <c r="QM271" s="31"/>
      <c r="QN271" s="31"/>
      <c r="QO271" s="31"/>
      <c r="QP271" s="31"/>
      <c r="QQ271" s="31"/>
      <c r="QR271" s="31"/>
      <c r="QS271" s="31"/>
      <c r="QT271" s="31"/>
      <c r="QU271" s="31"/>
      <c r="QV271" s="31"/>
      <c r="QW271" s="31"/>
      <c r="QX271" s="31"/>
      <c r="QY271" s="31"/>
      <c r="QZ271" s="31"/>
      <c r="RA271" s="31"/>
      <c r="RB271" s="31"/>
      <c r="RC271" s="31"/>
      <c r="RD271" s="31"/>
      <c r="RE271" s="31"/>
      <c r="RF271" s="31"/>
      <c r="RG271" s="31"/>
      <c r="RH271" s="31"/>
      <c r="RI271" s="31"/>
      <c r="RJ271" s="31"/>
      <c r="RK271" s="31"/>
      <c r="RL271" s="31"/>
      <c r="RM271" s="31"/>
      <c r="RN271" s="31"/>
      <c r="RO271" s="31"/>
      <c r="RP271" s="31"/>
      <c r="RQ271" s="31"/>
      <c r="RR271" s="31"/>
      <c r="RS271" s="31"/>
      <c r="RT271" s="31"/>
      <c r="RU271" s="31"/>
      <c r="RV271" s="31"/>
      <c r="RW271" s="31"/>
      <c r="RX271" s="31"/>
      <c r="RY271" s="31"/>
      <c r="RZ271" s="31"/>
      <c r="SA271" s="31"/>
      <c r="SB271" s="31"/>
      <c r="SC271" s="31"/>
      <c r="SD271" s="31"/>
      <c r="SE271" s="31"/>
      <c r="SF271" s="31"/>
      <c r="SG271" s="31"/>
      <c r="SH271" s="31"/>
      <c r="SI271" s="31"/>
      <c r="SJ271" s="31"/>
      <c r="SK271" s="31"/>
      <c r="SL271" s="31"/>
      <c r="SM271" s="31"/>
      <c r="SN271" s="31"/>
      <c r="SO271" s="31"/>
      <c r="SP271" s="31"/>
      <c r="SQ271" s="31"/>
      <c r="SR271" s="31"/>
      <c r="SS271" s="31"/>
      <c r="ST271" s="31"/>
      <c r="SU271" s="31"/>
      <c r="SV271" s="31"/>
      <c r="SW271" s="31"/>
      <c r="SX271" s="31"/>
      <c r="SY271" s="31"/>
      <c r="SZ271" s="31"/>
      <c r="TA271" s="31"/>
      <c r="TB271" s="31"/>
      <c r="TC271" s="31"/>
      <c r="TD271" s="31"/>
      <c r="TE271" s="31"/>
      <c r="TF271" s="31"/>
      <c r="TG271" s="31"/>
      <c r="TH271" s="31"/>
      <c r="TI271" s="31"/>
      <c r="TJ271" s="31"/>
    </row>
    <row r="272" spans="1:530" s="25" customFormat="1" ht="36" customHeight="1" x14ac:dyDescent="0.2">
      <c r="A272" s="148"/>
      <c r="B272" s="97"/>
      <c r="C272" s="98"/>
      <c r="D272" s="99"/>
      <c r="E272" s="100">
        <f>E266-'дод 3'!D197</f>
        <v>0</v>
      </c>
      <c r="F272" s="100">
        <f>F266-'дод 3'!E197</f>
        <v>0</v>
      </c>
      <c r="G272" s="100">
        <f>G266-'дод 3'!F197</f>
        <v>0</v>
      </c>
      <c r="H272" s="100">
        <f>H266-'дод 3'!G197</f>
        <v>0</v>
      </c>
      <c r="I272" s="100">
        <f>I266-'дод 3'!H197</f>
        <v>0</v>
      </c>
      <c r="J272" s="100">
        <f>J266-'дод 3'!I197</f>
        <v>0</v>
      </c>
      <c r="K272" s="100">
        <f>K266-'дод 3'!J197</f>
        <v>0</v>
      </c>
      <c r="L272" s="100">
        <f>L266-'дод 3'!K197</f>
        <v>0</v>
      </c>
      <c r="M272" s="100">
        <f>M266-'дод 3'!L197</f>
        <v>0</v>
      </c>
      <c r="N272" s="100">
        <f>N266-'дод 3'!M197</f>
        <v>0</v>
      </c>
      <c r="O272" s="100">
        <f>O266-'дод 3'!N197</f>
        <v>0</v>
      </c>
      <c r="P272" s="100">
        <f>P266-'дод 3'!O197</f>
        <v>0</v>
      </c>
      <c r="Q272" s="100">
        <f>Q266-'дод 3'!P197</f>
        <v>0</v>
      </c>
      <c r="R272" s="100">
        <f>R266-'дод 3'!Q197</f>
        <v>0</v>
      </c>
      <c r="S272" s="100">
        <f>S266-'дод 3'!R197</f>
        <v>0</v>
      </c>
      <c r="T272" s="100">
        <f>T266-'дод 3'!S197</f>
        <v>0</v>
      </c>
      <c r="U272" s="100">
        <f>U266-'дод 3'!T197</f>
        <v>0</v>
      </c>
      <c r="V272" s="100">
        <f>V266-'дод 3'!U197</f>
        <v>0</v>
      </c>
      <c r="W272" s="100">
        <f>W266-'дод 3'!V197</f>
        <v>0</v>
      </c>
      <c r="X272" s="100">
        <f>X266-'дод 3'!W197</f>
        <v>0</v>
      </c>
      <c r="Y272" s="100">
        <f>Y266-'дод 3'!X197</f>
        <v>0</v>
      </c>
      <c r="Z272" s="174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31"/>
      <c r="KL272" s="31"/>
      <c r="KM272" s="31"/>
      <c r="KN272" s="31"/>
      <c r="KO272" s="31"/>
      <c r="KP272" s="31"/>
      <c r="KQ272" s="31"/>
      <c r="KR272" s="31"/>
      <c r="KS272" s="31"/>
      <c r="KT272" s="31"/>
      <c r="KU272" s="31"/>
      <c r="KV272" s="31"/>
      <c r="KW272" s="31"/>
      <c r="KX272" s="31"/>
      <c r="KY272" s="31"/>
      <c r="KZ272" s="31"/>
      <c r="LA272" s="31"/>
      <c r="LB272" s="31"/>
      <c r="LC272" s="31"/>
      <c r="LD272" s="31"/>
      <c r="LE272" s="31"/>
      <c r="LF272" s="31"/>
      <c r="LG272" s="31"/>
      <c r="LH272" s="31"/>
      <c r="LI272" s="31"/>
      <c r="LJ272" s="31"/>
      <c r="LK272" s="31"/>
      <c r="LL272" s="31"/>
      <c r="LM272" s="31"/>
      <c r="LN272" s="31"/>
      <c r="LO272" s="31"/>
      <c r="LP272" s="31"/>
      <c r="LQ272" s="31"/>
      <c r="LR272" s="31"/>
      <c r="LS272" s="31"/>
      <c r="LT272" s="31"/>
      <c r="LU272" s="31"/>
      <c r="LV272" s="31"/>
      <c r="LW272" s="31"/>
      <c r="LX272" s="31"/>
      <c r="LY272" s="31"/>
      <c r="LZ272" s="31"/>
      <c r="MA272" s="31"/>
      <c r="MB272" s="31"/>
      <c r="MC272" s="31"/>
      <c r="MD272" s="31"/>
      <c r="ME272" s="31"/>
      <c r="MF272" s="31"/>
      <c r="MG272" s="31"/>
      <c r="MH272" s="31"/>
      <c r="MI272" s="31"/>
      <c r="MJ272" s="31"/>
      <c r="MK272" s="31"/>
      <c r="ML272" s="31"/>
      <c r="MM272" s="31"/>
      <c r="MN272" s="31"/>
      <c r="MO272" s="31"/>
      <c r="MP272" s="31"/>
      <c r="MQ272" s="31"/>
      <c r="MR272" s="31"/>
      <c r="MS272" s="31"/>
      <c r="MT272" s="31"/>
      <c r="MU272" s="31"/>
      <c r="MV272" s="31"/>
      <c r="MW272" s="31"/>
      <c r="MX272" s="31"/>
      <c r="MY272" s="31"/>
      <c r="MZ272" s="31"/>
      <c r="NA272" s="31"/>
      <c r="NB272" s="31"/>
      <c r="NC272" s="31"/>
      <c r="ND272" s="31"/>
      <c r="NE272" s="31"/>
      <c r="NF272" s="31"/>
      <c r="NG272" s="31"/>
      <c r="NH272" s="31"/>
      <c r="NI272" s="31"/>
      <c r="NJ272" s="31"/>
      <c r="NK272" s="31"/>
      <c r="NL272" s="31"/>
      <c r="NM272" s="31"/>
      <c r="NN272" s="31"/>
      <c r="NO272" s="31"/>
      <c r="NP272" s="31"/>
      <c r="NQ272" s="31"/>
      <c r="NR272" s="31"/>
      <c r="NS272" s="31"/>
      <c r="NT272" s="31"/>
      <c r="NU272" s="31"/>
      <c r="NV272" s="31"/>
      <c r="NW272" s="31"/>
      <c r="NX272" s="31"/>
      <c r="NY272" s="31"/>
      <c r="NZ272" s="31"/>
      <c r="OA272" s="31"/>
      <c r="OB272" s="31"/>
      <c r="OC272" s="31"/>
      <c r="OD272" s="31"/>
      <c r="OE272" s="31"/>
      <c r="OF272" s="31"/>
      <c r="OG272" s="31"/>
      <c r="OH272" s="31"/>
      <c r="OI272" s="31"/>
      <c r="OJ272" s="31"/>
      <c r="OK272" s="31"/>
      <c r="OL272" s="31"/>
      <c r="OM272" s="31"/>
      <c r="ON272" s="31"/>
      <c r="OO272" s="31"/>
      <c r="OP272" s="31"/>
      <c r="OQ272" s="31"/>
      <c r="OR272" s="31"/>
      <c r="OS272" s="31"/>
      <c r="OT272" s="31"/>
      <c r="OU272" s="31"/>
      <c r="OV272" s="31"/>
      <c r="OW272" s="31"/>
      <c r="OX272" s="31"/>
      <c r="OY272" s="31"/>
      <c r="OZ272" s="31"/>
      <c r="PA272" s="31"/>
      <c r="PB272" s="31"/>
      <c r="PC272" s="31"/>
      <c r="PD272" s="31"/>
      <c r="PE272" s="31"/>
      <c r="PF272" s="31"/>
      <c r="PG272" s="31"/>
      <c r="PH272" s="31"/>
      <c r="PI272" s="31"/>
      <c r="PJ272" s="31"/>
      <c r="PK272" s="31"/>
      <c r="PL272" s="31"/>
      <c r="PM272" s="31"/>
      <c r="PN272" s="31"/>
      <c r="PO272" s="31"/>
      <c r="PP272" s="31"/>
      <c r="PQ272" s="31"/>
      <c r="PR272" s="31"/>
      <c r="PS272" s="31"/>
      <c r="PT272" s="31"/>
      <c r="PU272" s="31"/>
      <c r="PV272" s="31"/>
      <c r="PW272" s="31"/>
      <c r="PX272" s="31"/>
      <c r="PY272" s="31"/>
      <c r="PZ272" s="31"/>
      <c r="QA272" s="31"/>
      <c r="QB272" s="31"/>
      <c r="QC272" s="31"/>
      <c r="QD272" s="31"/>
      <c r="QE272" s="31"/>
      <c r="QF272" s="31"/>
      <c r="QG272" s="31"/>
      <c r="QH272" s="31"/>
      <c r="QI272" s="31"/>
      <c r="QJ272" s="31"/>
      <c r="QK272" s="31"/>
      <c r="QL272" s="31"/>
      <c r="QM272" s="31"/>
      <c r="QN272" s="31"/>
      <c r="QO272" s="31"/>
      <c r="QP272" s="31"/>
      <c r="QQ272" s="31"/>
      <c r="QR272" s="31"/>
      <c r="QS272" s="31"/>
      <c r="QT272" s="31"/>
      <c r="QU272" s="31"/>
      <c r="QV272" s="31"/>
      <c r="QW272" s="31"/>
      <c r="QX272" s="31"/>
      <c r="QY272" s="31"/>
      <c r="QZ272" s="31"/>
      <c r="RA272" s="31"/>
      <c r="RB272" s="31"/>
      <c r="RC272" s="31"/>
      <c r="RD272" s="31"/>
      <c r="RE272" s="31"/>
      <c r="RF272" s="31"/>
      <c r="RG272" s="31"/>
      <c r="RH272" s="31"/>
      <c r="RI272" s="31"/>
      <c r="RJ272" s="31"/>
      <c r="RK272" s="31"/>
      <c r="RL272" s="31"/>
      <c r="RM272" s="31"/>
      <c r="RN272" s="31"/>
      <c r="RO272" s="31"/>
      <c r="RP272" s="31"/>
      <c r="RQ272" s="31"/>
      <c r="RR272" s="31"/>
      <c r="RS272" s="31"/>
      <c r="RT272" s="31"/>
      <c r="RU272" s="31"/>
      <c r="RV272" s="31"/>
      <c r="RW272" s="31"/>
      <c r="RX272" s="31"/>
      <c r="RY272" s="31"/>
      <c r="RZ272" s="31"/>
      <c r="SA272" s="31"/>
      <c r="SB272" s="31"/>
      <c r="SC272" s="31"/>
      <c r="SD272" s="31"/>
      <c r="SE272" s="31"/>
      <c r="SF272" s="31"/>
      <c r="SG272" s="31"/>
      <c r="SH272" s="31"/>
      <c r="SI272" s="31"/>
      <c r="SJ272" s="31"/>
      <c r="SK272" s="31"/>
      <c r="SL272" s="31"/>
      <c r="SM272" s="31"/>
      <c r="SN272" s="31"/>
      <c r="SO272" s="31"/>
      <c r="SP272" s="31"/>
      <c r="SQ272" s="31"/>
      <c r="SR272" s="31"/>
      <c r="SS272" s="31"/>
      <c r="ST272" s="31"/>
      <c r="SU272" s="31"/>
      <c r="SV272" s="31"/>
      <c r="SW272" s="31"/>
      <c r="SX272" s="31"/>
      <c r="SY272" s="31"/>
      <c r="SZ272" s="31"/>
      <c r="TA272" s="31"/>
      <c r="TB272" s="31"/>
      <c r="TC272" s="31"/>
      <c r="TD272" s="31"/>
      <c r="TE272" s="31"/>
      <c r="TF272" s="31"/>
      <c r="TG272" s="31"/>
      <c r="TH272" s="31"/>
      <c r="TI272" s="31"/>
      <c r="TJ272" s="31"/>
    </row>
    <row r="273" spans="1:530" s="25" customFormat="1" ht="21.75" customHeight="1" x14ac:dyDescent="0.2">
      <c r="A273" s="148"/>
      <c r="B273" s="97"/>
      <c r="C273" s="98"/>
      <c r="D273" s="99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31"/>
      <c r="S273" s="31"/>
      <c r="T273" s="31"/>
      <c r="U273" s="31"/>
      <c r="V273" s="31"/>
      <c r="W273" s="31"/>
      <c r="X273" s="31"/>
      <c r="Y273" s="31"/>
      <c r="Z273" s="174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/>
      <c r="KZ273" s="31"/>
      <c r="LA273" s="31"/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  <c r="OP273" s="31"/>
      <c r="OQ273" s="31"/>
      <c r="OR273" s="31"/>
      <c r="OS273" s="31"/>
      <c r="OT273" s="31"/>
      <c r="OU273" s="31"/>
      <c r="OV273" s="31"/>
      <c r="OW273" s="31"/>
      <c r="OX273" s="31"/>
      <c r="OY273" s="31"/>
      <c r="OZ273" s="31"/>
      <c r="PA273" s="31"/>
      <c r="PB273" s="31"/>
      <c r="PC273" s="31"/>
      <c r="PD273" s="31"/>
      <c r="PE273" s="31"/>
      <c r="PF273" s="31"/>
      <c r="PG273" s="31"/>
      <c r="PH273" s="31"/>
      <c r="PI273" s="31"/>
      <c r="PJ273" s="31"/>
      <c r="PK273" s="31"/>
      <c r="PL273" s="31"/>
      <c r="PM273" s="31"/>
      <c r="PN273" s="31"/>
      <c r="PO273" s="31"/>
      <c r="PP273" s="31"/>
      <c r="PQ273" s="31"/>
      <c r="PR273" s="31"/>
      <c r="PS273" s="31"/>
      <c r="PT273" s="31"/>
      <c r="PU273" s="31"/>
      <c r="PV273" s="31"/>
      <c r="PW273" s="31"/>
      <c r="PX273" s="31"/>
      <c r="PY273" s="31"/>
      <c r="PZ273" s="31"/>
      <c r="QA273" s="31"/>
      <c r="QB273" s="31"/>
      <c r="QC273" s="31"/>
      <c r="QD273" s="31"/>
      <c r="QE273" s="31"/>
      <c r="QF273" s="31"/>
      <c r="QG273" s="31"/>
      <c r="QH273" s="31"/>
      <c r="QI273" s="31"/>
      <c r="QJ273" s="31"/>
      <c r="QK273" s="31"/>
      <c r="QL273" s="31"/>
      <c r="QM273" s="31"/>
      <c r="QN273" s="31"/>
      <c r="QO273" s="31"/>
      <c r="QP273" s="31"/>
      <c r="QQ273" s="31"/>
      <c r="QR273" s="31"/>
      <c r="QS273" s="31"/>
      <c r="QT273" s="31"/>
      <c r="QU273" s="31"/>
      <c r="QV273" s="31"/>
      <c r="QW273" s="31"/>
      <c r="QX273" s="31"/>
      <c r="QY273" s="31"/>
      <c r="QZ273" s="31"/>
      <c r="RA273" s="31"/>
      <c r="RB273" s="31"/>
      <c r="RC273" s="31"/>
      <c r="RD273" s="31"/>
      <c r="RE273" s="31"/>
      <c r="RF273" s="31"/>
      <c r="RG273" s="31"/>
      <c r="RH273" s="31"/>
      <c r="RI273" s="31"/>
      <c r="RJ273" s="31"/>
      <c r="RK273" s="31"/>
      <c r="RL273" s="31"/>
      <c r="RM273" s="31"/>
      <c r="RN273" s="31"/>
      <c r="RO273" s="31"/>
      <c r="RP273" s="31"/>
      <c r="RQ273" s="31"/>
      <c r="RR273" s="31"/>
      <c r="RS273" s="31"/>
      <c r="RT273" s="31"/>
      <c r="RU273" s="31"/>
      <c r="RV273" s="31"/>
      <c r="RW273" s="31"/>
      <c r="RX273" s="31"/>
      <c r="RY273" s="31"/>
      <c r="RZ273" s="31"/>
      <c r="SA273" s="31"/>
      <c r="SB273" s="31"/>
      <c r="SC273" s="31"/>
      <c r="SD273" s="31"/>
      <c r="SE273" s="31"/>
      <c r="SF273" s="31"/>
      <c r="SG273" s="31"/>
      <c r="SH273" s="31"/>
      <c r="SI273" s="31"/>
      <c r="SJ273" s="31"/>
      <c r="SK273" s="31"/>
      <c r="SL273" s="31"/>
      <c r="SM273" s="31"/>
      <c r="SN273" s="31"/>
      <c r="SO273" s="31"/>
      <c r="SP273" s="31"/>
      <c r="SQ273" s="31"/>
      <c r="SR273" s="31"/>
      <c r="SS273" s="31"/>
      <c r="ST273" s="31"/>
      <c r="SU273" s="31"/>
      <c r="SV273" s="31"/>
      <c r="SW273" s="31"/>
      <c r="SX273" s="31"/>
      <c r="SY273" s="31"/>
      <c r="SZ273" s="31"/>
      <c r="TA273" s="31"/>
      <c r="TB273" s="31"/>
      <c r="TC273" s="31"/>
      <c r="TD273" s="31"/>
      <c r="TE273" s="31"/>
      <c r="TF273" s="31"/>
      <c r="TG273" s="31"/>
      <c r="TH273" s="31"/>
      <c r="TI273" s="31"/>
      <c r="TJ273" s="31"/>
    </row>
    <row r="274" spans="1:530" s="25" customFormat="1" ht="29.25" customHeight="1" x14ac:dyDescent="0.2">
      <c r="A274" s="148"/>
      <c r="B274" s="97"/>
      <c r="C274" s="98"/>
      <c r="D274" s="99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41"/>
      <c r="S274" s="141"/>
      <c r="T274" s="141"/>
      <c r="U274" s="141"/>
      <c r="V274" s="141"/>
      <c r="W274" s="141"/>
      <c r="X274" s="31"/>
      <c r="Y274" s="31"/>
      <c r="Z274" s="174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/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  <c r="QZ274" s="31"/>
      <c r="RA274" s="31"/>
      <c r="RB274" s="31"/>
      <c r="RC274" s="31"/>
      <c r="RD274" s="31"/>
      <c r="RE274" s="31"/>
      <c r="RF274" s="31"/>
      <c r="RG274" s="31"/>
      <c r="RH274" s="31"/>
      <c r="RI274" s="31"/>
      <c r="RJ274" s="31"/>
      <c r="RK274" s="31"/>
      <c r="RL274" s="31"/>
      <c r="RM274" s="31"/>
      <c r="RN274" s="31"/>
      <c r="RO274" s="31"/>
      <c r="RP274" s="31"/>
      <c r="RQ274" s="31"/>
      <c r="RR274" s="31"/>
      <c r="RS274" s="31"/>
      <c r="RT274" s="31"/>
      <c r="RU274" s="31"/>
      <c r="RV274" s="31"/>
      <c r="RW274" s="31"/>
      <c r="RX274" s="31"/>
      <c r="RY274" s="31"/>
      <c r="RZ274" s="31"/>
      <c r="SA274" s="31"/>
      <c r="SB274" s="31"/>
      <c r="SC274" s="31"/>
      <c r="SD274" s="31"/>
      <c r="SE274" s="31"/>
      <c r="SF274" s="31"/>
      <c r="SG274" s="31"/>
      <c r="SH274" s="31"/>
      <c r="SI274" s="31"/>
      <c r="SJ274" s="31"/>
      <c r="SK274" s="31"/>
      <c r="SL274" s="31"/>
      <c r="SM274" s="31"/>
      <c r="SN274" s="31"/>
      <c r="SO274" s="31"/>
      <c r="SP274" s="31"/>
      <c r="SQ274" s="31"/>
      <c r="SR274" s="31"/>
      <c r="SS274" s="31"/>
      <c r="ST274" s="31"/>
      <c r="SU274" s="31"/>
      <c r="SV274" s="31"/>
      <c r="SW274" s="31"/>
      <c r="SX274" s="31"/>
      <c r="SY274" s="31"/>
      <c r="SZ274" s="31"/>
      <c r="TA274" s="31"/>
      <c r="TB274" s="31"/>
      <c r="TC274" s="31"/>
      <c r="TD274" s="31"/>
      <c r="TE274" s="31"/>
      <c r="TF274" s="31"/>
      <c r="TG274" s="31"/>
      <c r="TH274" s="31"/>
      <c r="TI274" s="31"/>
      <c r="TJ274" s="31"/>
    </row>
    <row r="275" spans="1:530" s="25" customFormat="1" ht="27.75" customHeight="1" x14ac:dyDescent="0.2">
      <c r="A275" s="148"/>
      <c r="B275" s="97"/>
      <c r="C275" s="98"/>
      <c r="D275" s="99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31"/>
      <c r="S275" s="31"/>
      <c r="T275" s="31"/>
      <c r="U275" s="31"/>
      <c r="V275" s="31"/>
      <c r="W275" s="31"/>
      <c r="X275" s="31"/>
      <c r="Y275" s="31"/>
      <c r="Z275" s="174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  <c r="IW275" s="31"/>
      <c r="IX275" s="31"/>
      <c r="IY275" s="31"/>
      <c r="IZ275" s="31"/>
      <c r="JA275" s="31"/>
      <c r="JB275" s="31"/>
      <c r="JC275" s="31"/>
      <c r="JD275" s="31"/>
      <c r="JE275" s="31"/>
      <c r="JF275" s="31"/>
      <c r="JG275" s="31"/>
      <c r="JH275" s="31"/>
      <c r="JI275" s="31"/>
      <c r="JJ275" s="31"/>
      <c r="JK275" s="31"/>
      <c r="JL275" s="31"/>
      <c r="JM275" s="31"/>
      <c r="JN275" s="31"/>
      <c r="JO275" s="31"/>
      <c r="JP275" s="31"/>
      <c r="JQ275" s="31"/>
      <c r="JR275" s="31"/>
      <c r="JS275" s="31"/>
      <c r="JT275" s="31"/>
      <c r="JU275" s="31"/>
      <c r="JV275" s="31"/>
      <c r="JW275" s="31"/>
      <c r="JX275" s="31"/>
      <c r="JY275" s="31"/>
      <c r="JZ275" s="31"/>
      <c r="KA275" s="31"/>
      <c r="KB275" s="31"/>
      <c r="KC275" s="31"/>
      <c r="KD275" s="31"/>
      <c r="KE275" s="31"/>
      <c r="KF275" s="31"/>
      <c r="KG275" s="31"/>
      <c r="KH275" s="31"/>
      <c r="KI275" s="31"/>
      <c r="KJ275" s="31"/>
      <c r="KK275" s="31"/>
      <c r="KL275" s="31"/>
      <c r="KM275" s="31"/>
      <c r="KN275" s="31"/>
      <c r="KO275" s="31"/>
      <c r="KP275" s="31"/>
      <c r="KQ275" s="31"/>
      <c r="KR275" s="31"/>
      <c r="KS275" s="31"/>
      <c r="KT275" s="31"/>
      <c r="KU275" s="31"/>
      <c r="KV275" s="31"/>
      <c r="KW275" s="31"/>
      <c r="KX275" s="31"/>
      <c r="KY275" s="31"/>
      <c r="KZ275" s="31"/>
      <c r="LA275" s="31"/>
      <c r="LB275" s="31"/>
      <c r="LC275" s="31"/>
      <c r="LD275" s="31"/>
      <c r="LE275" s="31"/>
      <c r="LF275" s="31"/>
      <c r="LG275" s="31"/>
      <c r="LH275" s="31"/>
      <c r="LI275" s="31"/>
      <c r="LJ275" s="31"/>
      <c r="LK275" s="31"/>
      <c r="LL275" s="31"/>
      <c r="LM275" s="31"/>
      <c r="LN275" s="31"/>
      <c r="LO275" s="31"/>
      <c r="LP275" s="31"/>
      <c r="LQ275" s="31"/>
      <c r="LR275" s="31"/>
      <c r="LS275" s="31"/>
      <c r="LT275" s="31"/>
      <c r="LU275" s="31"/>
      <c r="LV275" s="31"/>
      <c r="LW275" s="31"/>
      <c r="LX275" s="31"/>
      <c r="LY275" s="31"/>
      <c r="LZ275" s="31"/>
      <c r="MA275" s="31"/>
      <c r="MB275" s="31"/>
      <c r="MC275" s="31"/>
      <c r="MD275" s="31"/>
      <c r="ME275" s="31"/>
      <c r="MF275" s="31"/>
      <c r="MG275" s="31"/>
      <c r="MH275" s="31"/>
      <c r="MI275" s="31"/>
      <c r="MJ275" s="31"/>
      <c r="MK275" s="31"/>
      <c r="ML275" s="31"/>
      <c r="MM275" s="31"/>
      <c r="MN275" s="31"/>
      <c r="MO275" s="31"/>
      <c r="MP275" s="31"/>
      <c r="MQ275" s="31"/>
      <c r="MR275" s="31"/>
      <c r="MS275" s="31"/>
      <c r="MT275" s="31"/>
      <c r="MU275" s="31"/>
      <c r="MV275" s="31"/>
      <c r="MW275" s="31"/>
      <c r="MX275" s="31"/>
      <c r="MY275" s="31"/>
      <c r="MZ275" s="31"/>
      <c r="NA275" s="31"/>
      <c r="NB275" s="31"/>
      <c r="NC275" s="31"/>
      <c r="ND275" s="31"/>
      <c r="NE275" s="31"/>
      <c r="NF275" s="31"/>
      <c r="NG275" s="31"/>
      <c r="NH275" s="31"/>
      <c r="NI275" s="31"/>
      <c r="NJ275" s="31"/>
      <c r="NK275" s="31"/>
      <c r="NL275" s="31"/>
      <c r="NM275" s="31"/>
      <c r="NN275" s="31"/>
      <c r="NO275" s="31"/>
      <c r="NP275" s="31"/>
      <c r="NQ275" s="31"/>
      <c r="NR275" s="31"/>
      <c r="NS275" s="31"/>
      <c r="NT275" s="31"/>
      <c r="NU275" s="31"/>
      <c r="NV275" s="31"/>
      <c r="NW275" s="31"/>
      <c r="NX275" s="31"/>
      <c r="NY275" s="31"/>
      <c r="NZ275" s="31"/>
      <c r="OA275" s="31"/>
      <c r="OB275" s="31"/>
      <c r="OC275" s="31"/>
      <c r="OD275" s="31"/>
      <c r="OE275" s="31"/>
      <c r="OF275" s="31"/>
      <c r="OG275" s="31"/>
      <c r="OH275" s="31"/>
      <c r="OI275" s="31"/>
      <c r="OJ275" s="31"/>
      <c r="OK275" s="31"/>
      <c r="OL275" s="31"/>
      <c r="OM275" s="31"/>
      <c r="ON275" s="31"/>
      <c r="OO275" s="31"/>
      <c r="OP275" s="31"/>
      <c r="OQ275" s="31"/>
      <c r="OR275" s="31"/>
      <c r="OS275" s="31"/>
      <c r="OT275" s="31"/>
      <c r="OU275" s="31"/>
      <c r="OV275" s="31"/>
      <c r="OW275" s="31"/>
      <c r="OX275" s="31"/>
      <c r="OY275" s="31"/>
      <c r="OZ275" s="31"/>
      <c r="PA275" s="31"/>
      <c r="PB275" s="31"/>
      <c r="PC275" s="31"/>
      <c r="PD275" s="31"/>
      <c r="PE275" s="31"/>
      <c r="PF275" s="31"/>
      <c r="PG275" s="31"/>
      <c r="PH275" s="31"/>
      <c r="PI275" s="31"/>
      <c r="PJ275" s="31"/>
      <c r="PK275" s="31"/>
      <c r="PL275" s="31"/>
      <c r="PM275" s="31"/>
      <c r="PN275" s="31"/>
      <c r="PO275" s="31"/>
      <c r="PP275" s="31"/>
      <c r="PQ275" s="31"/>
      <c r="PR275" s="31"/>
      <c r="PS275" s="31"/>
      <c r="PT275" s="31"/>
      <c r="PU275" s="31"/>
      <c r="PV275" s="31"/>
      <c r="PW275" s="31"/>
      <c r="PX275" s="31"/>
      <c r="PY275" s="31"/>
      <c r="PZ275" s="31"/>
      <c r="QA275" s="31"/>
      <c r="QB275" s="31"/>
      <c r="QC275" s="31"/>
      <c r="QD275" s="31"/>
      <c r="QE275" s="31"/>
      <c r="QF275" s="31"/>
      <c r="QG275" s="31"/>
      <c r="QH275" s="31"/>
      <c r="QI275" s="31"/>
      <c r="QJ275" s="31"/>
      <c r="QK275" s="31"/>
      <c r="QL275" s="31"/>
      <c r="QM275" s="31"/>
      <c r="QN275" s="31"/>
      <c r="QO275" s="31"/>
      <c r="QP275" s="31"/>
      <c r="QQ275" s="31"/>
      <c r="QR275" s="31"/>
      <c r="QS275" s="31"/>
      <c r="QT275" s="31"/>
      <c r="QU275" s="31"/>
      <c r="QV275" s="31"/>
      <c r="QW275" s="31"/>
      <c r="QX275" s="31"/>
      <c r="QY275" s="31"/>
      <c r="QZ275" s="31"/>
      <c r="RA275" s="31"/>
      <c r="RB275" s="31"/>
      <c r="RC275" s="31"/>
      <c r="RD275" s="31"/>
      <c r="RE275" s="31"/>
      <c r="RF275" s="31"/>
      <c r="RG275" s="31"/>
      <c r="RH275" s="31"/>
      <c r="RI275" s="31"/>
      <c r="RJ275" s="31"/>
      <c r="RK275" s="31"/>
      <c r="RL275" s="31"/>
      <c r="RM275" s="31"/>
      <c r="RN275" s="31"/>
      <c r="RO275" s="31"/>
      <c r="RP275" s="31"/>
      <c r="RQ275" s="31"/>
      <c r="RR275" s="31"/>
      <c r="RS275" s="31"/>
      <c r="RT275" s="31"/>
      <c r="RU275" s="31"/>
      <c r="RV275" s="31"/>
      <c r="RW275" s="31"/>
      <c r="RX275" s="31"/>
      <c r="RY275" s="31"/>
      <c r="RZ275" s="31"/>
      <c r="SA275" s="31"/>
      <c r="SB275" s="31"/>
      <c r="SC275" s="31"/>
      <c r="SD275" s="31"/>
      <c r="SE275" s="31"/>
      <c r="SF275" s="31"/>
      <c r="SG275" s="31"/>
      <c r="SH275" s="31"/>
      <c r="SI275" s="31"/>
      <c r="SJ275" s="31"/>
      <c r="SK275" s="31"/>
      <c r="SL275" s="31"/>
      <c r="SM275" s="31"/>
      <c r="SN275" s="31"/>
      <c r="SO275" s="31"/>
      <c r="SP275" s="31"/>
      <c r="SQ275" s="31"/>
      <c r="SR275" s="31"/>
      <c r="SS275" s="31"/>
      <c r="ST275" s="31"/>
      <c r="SU275" s="31"/>
      <c r="SV275" s="31"/>
      <c r="SW275" s="31"/>
      <c r="SX275" s="31"/>
      <c r="SY275" s="31"/>
      <c r="SZ275" s="31"/>
      <c r="TA275" s="31"/>
      <c r="TB275" s="31"/>
      <c r="TC275" s="31"/>
      <c r="TD275" s="31"/>
      <c r="TE275" s="31"/>
      <c r="TF275" s="31"/>
      <c r="TG275" s="31"/>
      <c r="TH275" s="31"/>
      <c r="TI275" s="31"/>
      <c r="TJ275" s="31"/>
    </row>
    <row r="276" spans="1:530" s="25" customFormat="1" ht="23.25" customHeight="1" x14ac:dyDescent="0.2">
      <c r="A276" s="148"/>
      <c r="B276" s="97"/>
      <c r="C276" s="98"/>
      <c r="D276" s="99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31"/>
      <c r="S276" s="31"/>
      <c r="T276" s="31"/>
      <c r="U276" s="31"/>
      <c r="V276" s="31"/>
      <c r="W276" s="31"/>
      <c r="X276" s="31"/>
      <c r="Y276" s="31"/>
      <c r="Z276" s="174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31"/>
      <c r="KL276" s="31"/>
      <c r="KM276" s="31"/>
      <c r="KN276" s="31"/>
      <c r="KO276" s="31"/>
      <c r="KP276" s="31"/>
      <c r="KQ276" s="31"/>
      <c r="KR276" s="31"/>
      <c r="KS276" s="31"/>
      <c r="KT276" s="31"/>
      <c r="KU276" s="31"/>
      <c r="KV276" s="31"/>
      <c r="KW276" s="31"/>
      <c r="KX276" s="31"/>
      <c r="KY276" s="31"/>
      <c r="KZ276" s="31"/>
      <c r="LA276" s="31"/>
      <c r="LB276" s="31"/>
      <c r="LC276" s="31"/>
      <c r="LD276" s="31"/>
      <c r="LE276" s="31"/>
      <c r="LF276" s="31"/>
      <c r="LG276" s="31"/>
      <c r="LH276" s="31"/>
      <c r="LI276" s="31"/>
      <c r="LJ276" s="31"/>
      <c r="LK276" s="31"/>
      <c r="LL276" s="31"/>
      <c r="LM276" s="31"/>
      <c r="LN276" s="31"/>
      <c r="LO276" s="31"/>
      <c r="LP276" s="31"/>
      <c r="LQ276" s="31"/>
      <c r="LR276" s="31"/>
      <c r="LS276" s="31"/>
      <c r="LT276" s="31"/>
      <c r="LU276" s="31"/>
      <c r="LV276" s="31"/>
      <c r="LW276" s="31"/>
      <c r="LX276" s="31"/>
      <c r="LY276" s="31"/>
      <c r="LZ276" s="31"/>
      <c r="MA276" s="31"/>
      <c r="MB276" s="31"/>
      <c r="MC276" s="31"/>
      <c r="MD276" s="31"/>
      <c r="ME276" s="31"/>
      <c r="MF276" s="31"/>
      <c r="MG276" s="31"/>
      <c r="MH276" s="31"/>
      <c r="MI276" s="31"/>
      <c r="MJ276" s="31"/>
      <c r="MK276" s="31"/>
      <c r="ML276" s="31"/>
      <c r="MM276" s="31"/>
      <c r="MN276" s="31"/>
      <c r="MO276" s="31"/>
      <c r="MP276" s="31"/>
      <c r="MQ276" s="31"/>
      <c r="MR276" s="31"/>
      <c r="MS276" s="31"/>
      <c r="MT276" s="31"/>
      <c r="MU276" s="31"/>
      <c r="MV276" s="31"/>
      <c r="MW276" s="31"/>
      <c r="MX276" s="31"/>
      <c r="MY276" s="31"/>
      <c r="MZ276" s="31"/>
      <c r="NA276" s="31"/>
      <c r="NB276" s="31"/>
      <c r="NC276" s="31"/>
      <c r="ND276" s="31"/>
      <c r="NE276" s="31"/>
      <c r="NF276" s="31"/>
      <c r="NG276" s="31"/>
      <c r="NH276" s="31"/>
      <c r="NI276" s="31"/>
      <c r="NJ276" s="31"/>
      <c r="NK276" s="31"/>
      <c r="NL276" s="31"/>
      <c r="NM276" s="31"/>
      <c r="NN276" s="31"/>
      <c r="NO276" s="31"/>
      <c r="NP276" s="31"/>
      <c r="NQ276" s="31"/>
      <c r="NR276" s="31"/>
      <c r="NS276" s="31"/>
      <c r="NT276" s="31"/>
      <c r="NU276" s="31"/>
      <c r="NV276" s="31"/>
      <c r="NW276" s="31"/>
      <c r="NX276" s="31"/>
      <c r="NY276" s="31"/>
      <c r="NZ276" s="31"/>
      <c r="OA276" s="31"/>
      <c r="OB276" s="31"/>
      <c r="OC276" s="31"/>
      <c r="OD276" s="31"/>
      <c r="OE276" s="31"/>
      <c r="OF276" s="31"/>
      <c r="OG276" s="31"/>
      <c r="OH276" s="31"/>
      <c r="OI276" s="31"/>
      <c r="OJ276" s="31"/>
      <c r="OK276" s="31"/>
      <c r="OL276" s="31"/>
      <c r="OM276" s="31"/>
      <c r="ON276" s="31"/>
      <c r="OO276" s="31"/>
      <c r="OP276" s="31"/>
      <c r="OQ276" s="31"/>
      <c r="OR276" s="31"/>
      <c r="OS276" s="31"/>
      <c r="OT276" s="31"/>
      <c r="OU276" s="31"/>
      <c r="OV276" s="31"/>
      <c r="OW276" s="31"/>
      <c r="OX276" s="31"/>
      <c r="OY276" s="31"/>
      <c r="OZ276" s="31"/>
      <c r="PA276" s="31"/>
      <c r="PB276" s="31"/>
      <c r="PC276" s="31"/>
      <c r="PD276" s="31"/>
      <c r="PE276" s="31"/>
      <c r="PF276" s="31"/>
      <c r="PG276" s="31"/>
      <c r="PH276" s="31"/>
      <c r="PI276" s="31"/>
      <c r="PJ276" s="31"/>
      <c r="PK276" s="31"/>
      <c r="PL276" s="31"/>
      <c r="PM276" s="31"/>
      <c r="PN276" s="31"/>
      <c r="PO276" s="31"/>
      <c r="PP276" s="31"/>
      <c r="PQ276" s="31"/>
      <c r="PR276" s="31"/>
      <c r="PS276" s="31"/>
      <c r="PT276" s="31"/>
      <c r="PU276" s="31"/>
      <c r="PV276" s="31"/>
      <c r="PW276" s="31"/>
      <c r="PX276" s="31"/>
      <c r="PY276" s="31"/>
      <c r="PZ276" s="31"/>
      <c r="QA276" s="31"/>
      <c r="QB276" s="31"/>
      <c r="QC276" s="31"/>
      <c r="QD276" s="31"/>
      <c r="QE276" s="31"/>
      <c r="QF276" s="31"/>
      <c r="QG276" s="31"/>
      <c r="QH276" s="31"/>
      <c r="QI276" s="31"/>
      <c r="QJ276" s="31"/>
      <c r="QK276" s="31"/>
      <c r="QL276" s="31"/>
      <c r="QM276" s="31"/>
      <c r="QN276" s="31"/>
      <c r="QO276" s="31"/>
      <c r="QP276" s="31"/>
      <c r="QQ276" s="31"/>
      <c r="QR276" s="31"/>
      <c r="QS276" s="31"/>
      <c r="QT276" s="31"/>
      <c r="QU276" s="31"/>
      <c r="QV276" s="31"/>
      <c r="QW276" s="31"/>
      <c r="QX276" s="31"/>
      <c r="QY276" s="31"/>
      <c r="QZ276" s="31"/>
      <c r="RA276" s="31"/>
      <c r="RB276" s="31"/>
      <c r="RC276" s="31"/>
      <c r="RD276" s="31"/>
      <c r="RE276" s="31"/>
      <c r="RF276" s="31"/>
      <c r="RG276" s="31"/>
      <c r="RH276" s="31"/>
      <c r="RI276" s="31"/>
      <c r="RJ276" s="31"/>
      <c r="RK276" s="31"/>
      <c r="RL276" s="31"/>
      <c r="RM276" s="31"/>
      <c r="RN276" s="31"/>
      <c r="RO276" s="31"/>
      <c r="RP276" s="31"/>
      <c r="RQ276" s="31"/>
      <c r="RR276" s="31"/>
      <c r="RS276" s="31"/>
      <c r="RT276" s="31"/>
      <c r="RU276" s="31"/>
      <c r="RV276" s="31"/>
      <c r="RW276" s="31"/>
      <c r="RX276" s="31"/>
      <c r="RY276" s="31"/>
      <c r="RZ276" s="31"/>
      <c r="SA276" s="31"/>
      <c r="SB276" s="31"/>
      <c r="SC276" s="31"/>
      <c r="SD276" s="31"/>
      <c r="SE276" s="31"/>
      <c r="SF276" s="31"/>
      <c r="SG276" s="31"/>
      <c r="SH276" s="31"/>
      <c r="SI276" s="31"/>
      <c r="SJ276" s="31"/>
      <c r="SK276" s="31"/>
      <c r="SL276" s="31"/>
      <c r="SM276" s="31"/>
      <c r="SN276" s="31"/>
      <c r="SO276" s="31"/>
      <c r="SP276" s="31"/>
      <c r="SQ276" s="31"/>
      <c r="SR276" s="31"/>
      <c r="SS276" s="31"/>
      <c r="ST276" s="31"/>
      <c r="SU276" s="31"/>
      <c r="SV276" s="31"/>
      <c r="SW276" s="31"/>
      <c r="SX276" s="31"/>
      <c r="SY276" s="31"/>
      <c r="SZ276" s="31"/>
      <c r="TA276" s="31"/>
      <c r="TB276" s="31"/>
      <c r="TC276" s="31"/>
      <c r="TD276" s="31"/>
      <c r="TE276" s="31"/>
      <c r="TF276" s="31"/>
      <c r="TG276" s="31"/>
      <c r="TH276" s="31"/>
      <c r="TI276" s="31"/>
      <c r="TJ276" s="31"/>
    </row>
    <row r="277" spans="1:530" s="25" customFormat="1" ht="29.25" customHeight="1" x14ac:dyDescent="0.2">
      <c r="A277" s="148"/>
      <c r="B277" s="97"/>
      <c r="C277" s="98"/>
      <c r="D277" s="99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31"/>
      <c r="S277" s="31"/>
      <c r="T277" s="31"/>
      <c r="U277" s="31"/>
      <c r="V277" s="31"/>
      <c r="W277" s="31"/>
      <c r="X277" s="31"/>
      <c r="Y277" s="31"/>
      <c r="Z277" s="174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  <c r="IW277" s="31"/>
      <c r="IX277" s="31"/>
      <c r="IY277" s="31"/>
      <c r="IZ277" s="31"/>
      <c r="JA277" s="31"/>
      <c r="JB277" s="31"/>
      <c r="JC277" s="31"/>
      <c r="JD277" s="31"/>
      <c r="JE277" s="31"/>
      <c r="JF277" s="31"/>
      <c r="JG277" s="31"/>
      <c r="JH277" s="31"/>
      <c r="JI277" s="31"/>
      <c r="JJ277" s="31"/>
      <c r="JK277" s="31"/>
      <c r="JL277" s="31"/>
      <c r="JM277" s="31"/>
      <c r="JN277" s="31"/>
      <c r="JO277" s="31"/>
      <c r="JP277" s="31"/>
      <c r="JQ277" s="31"/>
      <c r="JR277" s="31"/>
      <c r="JS277" s="31"/>
      <c r="JT277" s="31"/>
      <c r="JU277" s="31"/>
      <c r="JV277" s="31"/>
      <c r="JW277" s="31"/>
      <c r="JX277" s="31"/>
      <c r="JY277" s="31"/>
      <c r="JZ277" s="31"/>
      <c r="KA277" s="31"/>
      <c r="KB277" s="31"/>
      <c r="KC277" s="31"/>
      <c r="KD277" s="31"/>
      <c r="KE277" s="31"/>
      <c r="KF277" s="31"/>
      <c r="KG277" s="31"/>
      <c r="KH277" s="31"/>
      <c r="KI277" s="31"/>
      <c r="KJ277" s="31"/>
      <c r="KK277" s="31"/>
      <c r="KL277" s="31"/>
      <c r="KM277" s="31"/>
      <c r="KN277" s="31"/>
      <c r="KO277" s="31"/>
      <c r="KP277" s="31"/>
      <c r="KQ277" s="31"/>
      <c r="KR277" s="31"/>
      <c r="KS277" s="31"/>
      <c r="KT277" s="31"/>
      <c r="KU277" s="31"/>
      <c r="KV277" s="31"/>
      <c r="KW277" s="31"/>
      <c r="KX277" s="31"/>
      <c r="KY277" s="31"/>
      <c r="KZ277" s="31"/>
      <c r="LA277" s="31"/>
      <c r="LB277" s="31"/>
      <c r="LC277" s="31"/>
      <c r="LD277" s="31"/>
      <c r="LE277" s="31"/>
      <c r="LF277" s="31"/>
      <c r="LG277" s="31"/>
      <c r="LH277" s="31"/>
      <c r="LI277" s="31"/>
      <c r="LJ277" s="31"/>
      <c r="LK277" s="31"/>
      <c r="LL277" s="31"/>
      <c r="LM277" s="31"/>
      <c r="LN277" s="31"/>
      <c r="LO277" s="31"/>
      <c r="LP277" s="31"/>
      <c r="LQ277" s="31"/>
      <c r="LR277" s="31"/>
      <c r="LS277" s="31"/>
      <c r="LT277" s="31"/>
      <c r="LU277" s="31"/>
      <c r="LV277" s="31"/>
      <c r="LW277" s="31"/>
      <c r="LX277" s="31"/>
      <c r="LY277" s="31"/>
      <c r="LZ277" s="31"/>
      <c r="MA277" s="31"/>
      <c r="MB277" s="31"/>
      <c r="MC277" s="31"/>
      <c r="MD277" s="31"/>
      <c r="ME277" s="31"/>
      <c r="MF277" s="31"/>
      <c r="MG277" s="31"/>
      <c r="MH277" s="31"/>
      <c r="MI277" s="31"/>
      <c r="MJ277" s="31"/>
      <c r="MK277" s="31"/>
      <c r="ML277" s="31"/>
      <c r="MM277" s="31"/>
      <c r="MN277" s="31"/>
      <c r="MO277" s="31"/>
      <c r="MP277" s="31"/>
      <c r="MQ277" s="31"/>
      <c r="MR277" s="31"/>
      <c r="MS277" s="31"/>
      <c r="MT277" s="31"/>
      <c r="MU277" s="31"/>
      <c r="MV277" s="31"/>
      <c r="MW277" s="31"/>
      <c r="MX277" s="31"/>
      <c r="MY277" s="31"/>
      <c r="MZ277" s="31"/>
      <c r="NA277" s="31"/>
      <c r="NB277" s="31"/>
      <c r="NC277" s="31"/>
      <c r="ND277" s="31"/>
      <c r="NE277" s="31"/>
      <c r="NF277" s="31"/>
      <c r="NG277" s="31"/>
      <c r="NH277" s="31"/>
      <c r="NI277" s="31"/>
      <c r="NJ277" s="31"/>
      <c r="NK277" s="31"/>
      <c r="NL277" s="31"/>
      <c r="NM277" s="31"/>
      <c r="NN277" s="31"/>
      <c r="NO277" s="31"/>
      <c r="NP277" s="31"/>
      <c r="NQ277" s="31"/>
      <c r="NR277" s="31"/>
      <c r="NS277" s="31"/>
      <c r="NT277" s="31"/>
      <c r="NU277" s="31"/>
      <c r="NV277" s="31"/>
      <c r="NW277" s="31"/>
      <c r="NX277" s="31"/>
      <c r="NY277" s="31"/>
      <c r="NZ277" s="31"/>
      <c r="OA277" s="31"/>
      <c r="OB277" s="31"/>
      <c r="OC277" s="31"/>
      <c r="OD277" s="31"/>
      <c r="OE277" s="31"/>
      <c r="OF277" s="31"/>
      <c r="OG277" s="31"/>
      <c r="OH277" s="31"/>
      <c r="OI277" s="31"/>
      <c r="OJ277" s="31"/>
      <c r="OK277" s="31"/>
      <c r="OL277" s="31"/>
      <c r="OM277" s="31"/>
      <c r="ON277" s="31"/>
      <c r="OO277" s="31"/>
      <c r="OP277" s="31"/>
      <c r="OQ277" s="31"/>
      <c r="OR277" s="31"/>
      <c r="OS277" s="31"/>
      <c r="OT277" s="31"/>
      <c r="OU277" s="31"/>
      <c r="OV277" s="31"/>
      <c r="OW277" s="31"/>
      <c r="OX277" s="31"/>
      <c r="OY277" s="31"/>
      <c r="OZ277" s="31"/>
      <c r="PA277" s="31"/>
      <c r="PB277" s="31"/>
      <c r="PC277" s="31"/>
      <c r="PD277" s="31"/>
      <c r="PE277" s="31"/>
      <c r="PF277" s="31"/>
      <c r="PG277" s="31"/>
      <c r="PH277" s="31"/>
      <c r="PI277" s="31"/>
      <c r="PJ277" s="31"/>
      <c r="PK277" s="31"/>
      <c r="PL277" s="31"/>
      <c r="PM277" s="31"/>
      <c r="PN277" s="31"/>
      <c r="PO277" s="31"/>
      <c r="PP277" s="31"/>
      <c r="PQ277" s="31"/>
      <c r="PR277" s="31"/>
      <c r="PS277" s="31"/>
      <c r="PT277" s="31"/>
      <c r="PU277" s="31"/>
      <c r="PV277" s="31"/>
      <c r="PW277" s="31"/>
      <c r="PX277" s="31"/>
      <c r="PY277" s="31"/>
      <c r="PZ277" s="31"/>
      <c r="QA277" s="31"/>
      <c r="QB277" s="31"/>
      <c r="QC277" s="31"/>
      <c r="QD277" s="31"/>
      <c r="QE277" s="31"/>
      <c r="QF277" s="31"/>
      <c r="QG277" s="31"/>
      <c r="QH277" s="31"/>
      <c r="QI277" s="31"/>
      <c r="QJ277" s="31"/>
      <c r="QK277" s="31"/>
      <c r="QL277" s="31"/>
      <c r="QM277" s="31"/>
      <c r="QN277" s="31"/>
      <c r="QO277" s="31"/>
      <c r="QP277" s="31"/>
      <c r="QQ277" s="31"/>
      <c r="QR277" s="31"/>
      <c r="QS277" s="31"/>
      <c r="QT277" s="31"/>
      <c r="QU277" s="31"/>
      <c r="QV277" s="31"/>
      <c r="QW277" s="31"/>
      <c r="QX277" s="31"/>
      <c r="QY277" s="31"/>
      <c r="QZ277" s="31"/>
      <c r="RA277" s="31"/>
      <c r="RB277" s="31"/>
      <c r="RC277" s="31"/>
      <c r="RD277" s="31"/>
      <c r="RE277" s="31"/>
      <c r="RF277" s="31"/>
      <c r="RG277" s="31"/>
      <c r="RH277" s="31"/>
      <c r="RI277" s="31"/>
      <c r="RJ277" s="31"/>
      <c r="RK277" s="31"/>
      <c r="RL277" s="31"/>
      <c r="RM277" s="31"/>
      <c r="RN277" s="31"/>
      <c r="RO277" s="31"/>
      <c r="RP277" s="31"/>
      <c r="RQ277" s="31"/>
      <c r="RR277" s="31"/>
      <c r="RS277" s="31"/>
      <c r="RT277" s="31"/>
      <c r="RU277" s="31"/>
      <c r="RV277" s="31"/>
      <c r="RW277" s="31"/>
      <c r="RX277" s="31"/>
      <c r="RY277" s="31"/>
      <c r="RZ277" s="31"/>
      <c r="SA277" s="31"/>
      <c r="SB277" s="31"/>
      <c r="SC277" s="31"/>
      <c r="SD277" s="31"/>
      <c r="SE277" s="31"/>
      <c r="SF277" s="31"/>
      <c r="SG277" s="31"/>
      <c r="SH277" s="31"/>
      <c r="SI277" s="31"/>
      <c r="SJ277" s="31"/>
      <c r="SK277" s="31"/>
      <c r="SL277" s="31"/>
      <c r="SM277" s="31"/>
      <c r="SN277" s="31"/>
      <c r="SO277" s="31"/>
      <c r="SP277" s="31"/>
      <c r="SQ277" s="31"/>
      <c r="SR277" s="31"/>
      <c r="SS277" s="31"/>
      <c r="ST277" s="31"/>
      <c r="SU277" s="31"/>
      <c r="SV277" s="31"/>
      <c r="SW277" s="31"/>
      <c r="SX277" s="31"/>
      <c r="SY277" s="31"/>
      <c r="SZ277" s="31"/>
      <c r="TA277" s="31"/>
      <c r="TB277" s="31"/>
      <c r="TC277" s="31"/>
      <c r="TD277" s="31"/>
      <c r="TE277" s="31"/>
      <c r="TF277" s="31"/>
      <c r="TG277" s="31"/>
      <c r="TH277" s="31"/>
      <c r="TI277" s="31"/>
      <c r="TJ277" s="31"/>
    </row>
    <row r="278" spans="1:530" s="164" customFormat="1" ht="49.5" customHeight="1" x14ac:dyDescent="0.6">
      <c r="A278" s="162" t="s">
        <v>525</v>
      </c>
      <c r="B278" s="162"/>
      <c r="C278" s="162"/>
      <c r="D278" s="162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83" t="s">
        <v>526</v>
      </c>
      <c r="R278" s="183"/>
      <c r="S278" s="183"/>
      <c r="T278" s="183"/>
      <c r="Z278" s="174"/>
    </row>
    <row r="279" spans="1:530" s="28" customFormat="1" ht="33" customHeight="1" x14ac:dyDescent="0.5">
      <c r="A279" s="89"/>
      <c r="B279" s="89"/>
      <c r="C279" s="89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69"/>
      <c r="S279" s="69"/>
      <c r="T279" s="69"/>
      <c r="U279" s="69"/>
      <c r="V279" s="69"/>
      <c r="Z279" s="174"/>
    </row>
    <row r="280" spans="1:530" s="28" customFormat="1" ht="16.5" customHeight="1" x14ac:dyDescent="0.25">
      <c r="A280" s="67"/>
      <c r="B280" s="74"/>
      <c r="C280" s="74"/>
      <c r="D280" s="34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Z280" s="174"/>
    </row>
    <row r="281" spans="1:530" s="28" customFormat="1" ht="18.75" customHeight="1" x14ac:dyDescent="0.25">
      <c r="A281" s="67"/>
      <c r="B281" s="74"/>
      <c r="C281" s="74"/>
      <c r="D281" s="34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Z281" s="174"/>
    </row>
    <row r="282" spans="1:530" s="28" customFormat="1" x14ac:dyDescent="0.25">
      <c r="A282" s="67"/>
      <c r="B282" s="74"/>
      <c r="C282" s="74"/>
      <c r="D282" s="34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Z282" s="170"/>
    </row>
    <row r="283" spans="1:530" s="28" customFormat="1" x14ac:dyDescent="0.25">
      <c r="A283" s="67"/>
      <c r="B283" s="74"/>
      <c r="C283" s="74"/>
      <c r="D283" s="34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Z283" s="170"/>
    </row>
    <row r="284" spans="1:530" s="28" customFormat="1" x14ac:dyDescent="0.25">
      <c r="A284" s="67"/>
      <c r="B284" s="74"/>
      <c r="C284" s="74"/>
      <c r="D284" s="34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Z284" s="170"/>
    </row>
    <row r="285" spans="1:530" s="28" customFormat="1" x14ac:dyDescent="0.25">
      <c r="A285" s="67"/>
      <c r="B285" s="74"/>
      <c r="C285" s="74"/>
      <c r="D285" s="34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Z285" s="170"/>
    </row>
    <row r="286" spans="1:530" s="28" customFormat="1" x14ac:dyDescent="0.25">
      <c r="A286" s="67"/>
      <c r="B286" s="74"/>
      <c r="C286" s="74"/>
      <c r="D286" s="34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Z286" s="170"/>
    </row>
    <row r="287" spans="1:530" s="28" customFormat="1" x14ac:dyDescent="0.25">
      <c r="A287" s="67"/>
      <c r="B287" s="74"/>
      <c r="C287" s="74"/>
      <c r="D287" s="34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Z287" s="170"/>
    </row>
    <row r="288" spans="1:530" s="28" customFormat="1" x14ac:dyDescent="0.25">
      <c r="A288" s="67"/>
      <c r="B288" s="74"/>
      <c r="C288" s="74"/>
      <c r="D288" s="34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Z288" s="170"/>
    </row>
    <row r="289" spans="1:26" s="28" customFormat="1" x14ac:dyDescent="0.25">
      <c r="A289" s="67"/>
      <c r="B289" s="74"/>
      <c r="C289" s="74"/>
      <c r="D289" s="34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Z289" s="170"/>
    </row>
    <row r="290" spans="1:26" s="28" customFormat="1" x14ac:dyDescent="0.25">
      <c r="A290" s="67"/>
      <c r="B290" s="74"/>
      <c r="C290" s="74"/>
      <c r="D290" s="34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Z290" s="170"/>
    </row>
    <row r="291" spans="1:26" s="28" customFormat="1" x14ac:dyDescent="0.25">
      <c r="A291" s="67"/>
      <c r="B291" s="74"/>
      <c r="C291" s="74"/>
      <c r="D291" s="34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Z291" s="170"/>
    </row>
    <row r="292" spans="1:26" s="28" customFormat="1" x14ac:dyDescent="0.25">
      <c r="A292" s="67"/>
      <c r="B292" s="74"/>
      <c r="C292" s="74"/>
      <c r="D292" s="34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Z292" s="170"/>
    </row>
    <row r="293" spans="1:26" s="28" customFormat="1" x14ac:dyDescent="0.25">
      <c r="A293" s="67"/>
      <c r="B293" s="74"/>
      <c r="C293" s="74"/>
      <c r="D293" s="34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Z293" s="170"/>
    </row>
    <row r="294" spans="1:26" s="28" customFormat="1" x14ac:dyDescent="0.25">
      <c r="A294" s="67"/>
      <c r="B294" s="74"/>
      <c r="C294" s="74"/>
      <c r="D294" s="34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Z294" s="170"/>
    </row>
    <row r="295" spans="1:26" s="28" customFormat="1" x14ac:dyDescent="0.25">
      <c r="A295" s="67"/>
      <c r="B295" s="74"/>
      <c r="C295" s="74"/>
      <c r="D295" s="34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Z295" s="170"/>
    </row>
    <row r="296" spans="1:26" s="28" customFormat="1" x14ac:dyDescent="0.25">
      <c r="A296" s="67"/>
      <c r="B296" s="74"/>
      <c r="C296" s="74"/>
      <c r="D296" s="34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Z296" s="170"/>
    </row>
    <row r="297" spans="1:26" s="28" customFormat="1" x14ac:dyDescent="0.25">
      <c r="A297" s="67"/>
      <c r="B297" s="74"/>
      <c r="C297" s="74"/>
      <c r="D297" s="34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Z297" s="170"/>
    </row>
    <row r="298" spans="1:26" s="28" customFormat="1" x14ac:dyDescent="0.25">
      <c r="A298" s="67"/>
      <c r="B298" s="74"/>
      <c r="C298" s="74"/>
      <c r="D298" s="34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Z298" s="170"/>
    </row>
    <row r="299" spans="1:26" s="28" customFormat="1" x14ac:dyDescent="0.25">
      <c r="A299" s="67"/>
      <c r="B299" s="74"/>
      <c r="C299" s="74"/>
      <c r="D299" s="34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Z299" s="170"/>
    </row>
    <row r="300" spans="1:26" s="28" customFormat="1" x14ac:dyDescent="0.25">
      <c r="A300" s="67"/>
      <c r="B300" s="74"/>
      <c r="C300" s="74"/>
      <c r="D300" s="34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Z300" s="170"/>
    </row>
    <row r="301" spans="1:26" s="28" customFormat="1" x14ac:dyDescent="0.25">
      <c r="A301" s="67"/>
      <c r="B301" s="74"/>
      <c r="C301" s="74"/>
      <c r="D301" s="34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Z301" s="170"/>
    </row>
    <row r="302" spans="1:26" s="28" customFormat="1" x14ac:dyDescent="0.25">
      <c r="A302" s="67"/>
      <c r="B302" s="74"/>
      <c r="C302" s="74"/>
      <c r="D302" s="34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Z302" s="170"/>
    </row>
    <row r="303" spans="1:26" s="28" customFormat="1" x14ac:dyDescent="0.25">
      <c r="A303" s="67"/>
      <c r="B303" s="74"/>
      <c r="C303" s="74"/>
      <c r="D303" s="34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Z303" s="170"/>
    </row>
    <row r="304" spans="1:26" s="28" customFormat="1" x14ac:dyDescent="0.25">
      <c r="A304" s="67"/>
      <c r="B304" s="74"/>
      <c r="C304" s="74"/>
      <c r="D304" s="34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Z304" s="170"/>
    </row>
    <row r="305" spans="1:26" s="28" customFormat="1" x14ac:dyDescent="0.25">
      <c r="A305" s="67"/>
      <c r="B305" s="74"/>
      <c r="C305" s="74"/>
      <c r="D305" s="34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Z305" s="170"/>
    </row>
    <row r="306" spans="1:26" s="28" customFormat="1" x14ac:dyDescent="0.25">
      <c r="A306" s="67"/>
      <c r="B306" s="74"/>
      <c r="C306" s="74"/>
      <c r="D306" s="34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Z306" s="170"/>
    </row>
    <row r="307" spans="1:26" s="28" customFormat="1" x14ac:dyDescent="0.25">
      <c r="A307" s="67"/>
      <c r="B307" s="74"/>
      <c r="C307" s="74"/>
      <c r="D307" s="34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Z307" s="170"/>
    </row>
    <row r="308" spans="1:26" s="28" customFormat="1" x14ac:dyDescent="0.25">
      <c r="A308" s="67"/>
      <c r="B308" s="74"/>
      <c r="C308" s="74"/>
      <c r="D308" s="34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Z308" s="170"/>
    </row>
    <row r="309" spans="1:26" s="28" customFormat="1" x14ac:dyDescent="0.25">
      <c r="A309" s="67"/>
      <c r="B309" s="74"/>
      <c r="C309" s="74"/>
      <c r="D309" s="34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Z309" s="170"/>
    </row>
    <row r="310" spans="1:26" s="28" customFormat="1" x14ac:dyDescent="0.25">
      <c r="A310" s="67"/>
      <c r="B310" s="74"/>
      <c r="C310" s="74"/>
      <c r="D310" s="34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Z310" s="170"/>
    </row>
    <row r="311" spans="1:26" s="28" customFormat="1" x14ac:dyDescent="0.25">
      <c r="A311" s="67"/>
      <c r="B311" s="74"/>
      <c r="C311" s="74"/>
      <c r="D311" s="34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Z311" s="170"/>
    </row>
    <row r="312" spans="1:26" s="28" customFormat="1" x14ac:dyDescent="0.25">
      <c r="A312" s="67"/>
      <c r="B312" s="74"/>
      <c r="C312" s="74"/>
      <c r="D312" s="34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Z312" s="170"/>
    </row>
    <row r="313" spans="1:26" s="28" customFormat="1" x14ac:dyDescent="0.25">
      <c r="A313" s="67"/>
      <c r="B313" s="74"/>
      <c r="C313" s="74"/>
      <c r="D313" s="34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Z313" s="170"/>
    </row>
    <row r="314" spans="1:26" s="28" customFormat="1" x14ac:dyDescent="0.25">
      <c r="A314" s="67"/>
      <c r="B314" s="74"/>
      <c r="C314" s="74"/>
      <c r="D314" s="34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Z314" s="170"/>
    </row>
    <row r="315" spans="1:26" s="28" customFormat="1" x14ac:dyDescent="0.25">
      <c r="A315" s="67"/>
      <c r="B315" s="74"/>
      <c r="C315" s="74"/>
      <c r="D315" s="34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Z315" s="170"/>
    </row>
    <row r="316" spans="1:26" s="28" customFormat="1" x14ac:dyDescent="0.25">
      <c r="A316" s="67"/>
      <c r="B316" s="74"/>
      <c r="C316" s="74"/>
      <c r="D316" s="34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Z316" s="170"/>
    </row>
    <row r="317" spans="1:26" s="28" customFormat="1" x14ac:dyDescent="0.25">
      <c r="A317" s="67"/>
      <c r="B317" s="74"/>
      <c r="C317" s="74"/>
      <c r="D317" s="34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Z317" s="170"/>
    </row>
    <row r="318" spans="1:26" s="28" customFormat="1" x14ac:dyDescent="0.25">
      <c r="A318" s="67"/>
      <c r="B318" s="74"/>
      <c r="C318" s="74"/>
      <c r="D318" s="34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Z318" s="170"/>
    </row>
    <row r="319" spans="1:26" s="28" customFormat="1" x14ac:dyDescent="0.25">
      <c r="A319" s="67"/>
      <c r="B319" s="74"/>
      <c r="C319" s="74"/>
      <c r="D319" s="34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Z319" s="170"/>
    </row>
    <row r="320" spans="1:26" s="28" customFormat="1" x14ac:dyDescent="0.25">
      <c r="A320" s="67"/>
      <c r="B320" s="74"/>
      <c r="C320" s="74"/>
      <c r="D320" s="34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Z320" s="170"/>
    </row>
    <row r="321" spans="1:26" s="28" customFormat="1" x14ac:dyDescent="0.25">
      <c r="A321" s="67"/>
      <c r="B321" s="74"/>
      <c r="C321" s="74"/>
      <c r="D321" s="34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Z321" s="170"/>
    </row>
    <row r="322" spans="1:26" s="28" customFormat="1" x14ac:dyDescent="0.25">
      <c r="A322" s="67"/>
      <c r="B322" s="74"/>
      <c r="C322" s="74"/>
      <c r="D322" s="34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Z322" s="170"/>
    </row>
    <row r="323" spans="1:26" s="28" customFormat="1" x14ac:dyDescent="0.25">
      <c r="A323" s="67"/>
      <c r="B323" s="74"/>
      <c r="C323" s="74"/>
      <c r="D323" s="34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Z323" s="170"/>
    </row>
    <row r="324" spans="1:26" s="28" customFormat="1" x14ac:dyDescent="0.25">
      <c r="A324" s="67"/>
      <c r="B324" s="74"/>
      <c r="C324" s="74"/>
      <c r="D324" s="34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Z324" s="170"/>
    </row>
    <row r="325" spans="1:26" s="28" customFormat="1" x14ac:dyDescent="0.25">
      <c r="A325" s="67"/>
      <c r="B325" s="74"/>
      <c r="C325" s="74"/>
      <c r="D325" s="34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Z325" s="170"/>
    </row>
    <row r="326" spans="1:26" s="28" customFormat="1" x14ac:dyDescent="0.25">
      <c r="A326" s="67"/>
      <c r="B326" s="74"/>
      <c r="C326" s="74"/>
      <c r="D326" s="34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Z326" s="170"/>
    </row>
    <row r="327" spans="1:26" s="28" customFormat="1" x14ac:dyDescent="0.25">
      <c r="A327" s="67"/>
      <c r="B327" s="74"/>
      <c r="C327" s="74"/>
      <c r="D327" s="34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Z327" s="170"/>
    </row>
    <row r="328" spans="1:26" s="28" customFormat="1" x14ac:dyDescent="0.25">
      <c r="A328" s="67"/>
      <c r="B328" s="74"/>
      <c r="C328" s="74"/>
      <c r="D328" s="34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Z328" s="170"/>
    </row>
    <row r="329" spans="1:26" s="28" customFormat="1" x14ac:dyDescent="0.25">
      <c r="A329" s="67"/>
      <c r="B329" s="74"/>
      <c r="C329" s="74"/>
      <c r="D329" s="34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Z329" s="170"/>
    </row>
    <row r="330" spans="1:26" s="28" customFormat="1" x14ac:dyDescent="0.25">
      <c r="A330" s="67"/>
      <c r="B330" s="74"/>
      <c r="C330" s="74"/>
      <c r="D330" s="34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Z330" s="170"/>
    </row>
    <row r="331" spans="1:26" s="28" customFormat="1" x14ac:dyDescent="0.25">
      <c r="A331" s="67"/>
      <c r="B331" s="74"/>
      <c r="C331" s="74"/>
      <c r="D331" s="34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Z331" s="170"/>
    </row>
    <row r="332" spans="1:26" s="28" customFormat="1" x14ac:dyDescent="0.25">
      <c r="A332" s="67"/>
      <c r="B332" s="74"/>
      <c r="C332" s="74"/>
      <c r="D332" s="34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Z332" s="170"/>
    </row>
    <row r="333" spans="1:26" s="28" customFormat="1" x14ac:dyDescent="0.25">
      <c r="A333" s="67"/>
      <c r="B333" s="74"/>
      <c r="C333" s="74"/>
      <c r="D333" s="34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Z333" s="170"/>
    </row>
    <row r="334" spans="1:26" s="28" customFormat="1" x14ac:dyDescent="0.25">
      <c r="A334" s="67"/>
      <c r="B334" s="74"/>
      <c r="C334" s="74"/>
      <c r="D334" s="34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Z334" s="170"/>
    </row>
    <row r="335" spans="1:26" s="28" customFormat="1" x14ac:dyDescent="0.25">
      <c r="A335" s="67"/>
      <c r="B335" s="74"/>
      <c r="C335" s="74"/>
      <c r="D335" s="34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Z335" s="170"/>
    </row>
    <row r="336" spans="1:26" s="28" customFormat="1" x14ac:dyDescent="0.25">
      <c r="A336" s="67"/>
      <c r="B336" s="74"/>
      <c r="C336" s="74"/>
      <c r="D336" s="34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Z336" s="170"/>
    </row>
    <row r="337" spans="1:26" s="28" customFormat="1" x14ac:dyDescent="0.25">
      <c r="A337" s="67"/>
      <c r="B337" s="74"/>
      <c r="C337" s="74"/>
      <c r="D337" s="34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Z337" s="170"/>
    </row>
    <row r="338" spans="1:26" s="28" customFormat="1" x14ac:dyDescent="0.25">
      <c r="A338" s="67"/>
      <c r="B338" s="74"/>
      <c r="C338" s="74"/>
      <c r="D338" s="34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Z338" s="170"/>
    </row>
    <row r="339" spans="1:26" s="28" customFormat="1" x14ac:dyDescent="0.25">
      <c r="A339" s="67"/>
      <c r="B339" s="74"/>
      <c r="C339" s="74"/>
      <c r="D339" s="34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Z339" s="170"/>
    </row>
    <row r="340" spans="1:26" s="28" customFormat="1" x14ac:dyDescent="0.25">
      <c r="A340" s="67"/>
      <c r="B340" s="74"/>
      <c r="C340" s="74"/>
      <c r="D340" s="34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Z340" s="170"/>
    </row>
    <row r="341" spans="1:26" s="28" customFormat="1" x14ac:dyDescent="0.25">
      <c r="A341" s="67"/>
      <c r="B341" s="74"/>
      <c r="C341" s="74"/>
      <c r="D341" s="34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Z341" s="170"/>
    </row>
    <row r="342" spans="1:26" s="28" customFormat="1" x14ac:dyDescent="0.25">
      <c r="A342" s="67"/>
      <c r="B342" s="74"/>
      <c r="C342" s="74"/>
      <c r="D342" s="34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Z342" s="170"/>
    </row>
    <row r="343" spans="1:26" s="28" customFormat="1" x14ac:dyDescent="0.25">
      <c r="A343" s="67"/>
      <c r="B343" s="74"/>
      <c r="C343" s="74"/>
      <c r="D343" s="34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Z343" s="170"/>
    </row>
    <row r="344" spans="1:26" s="28" customFormat="1" x14ac:dyDescent="0.25">
      <c r="A344" s="67"/>
      <c r="B344" s="74"/>
      <c r="C344" s="74"/>
      <c r="D344" s="34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Z344" s="170"/>
    </row>
    <row r="345" spans="1:26" s="28" customFormat="1" x14ac:dyDescent="0.25">
      <c r="A345" s="67"/>
      <c r="B345" s="74"/>
      <c r="C345" s="74"/>
      <c r="D345" s="34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Z345" s="170"/>
    </row>
    <row r="346" spans="1:26" s="28" customFormat="1" x14ac:dyDescent="0.25">
      <c r="A346" s="67"/>
      <c r="B346" s="74"/>
      <c r="C346" s="74"/>
      <c r="D346" s="34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Z346" s="170"/>
    </row>
    <row r="347" spans="1:26" s="28" customFormat="1" x14ac:dyDescent="0.25">
      <c r="A347" s="67"/>
      <c r="B347" s="74"/>
      <c r="C347" s="74"/>
      <c r="D347" s="34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Z347" s="170"/>
    </row>
    <row r="348" spans="1:26" s="28" customFormat="1" x14ac:dyDescent="0.25">
      <c r="A348" s="67"/>
      <c r="B348" s="74"/>
      <c r="C348" s="74"/>
      <c r="D348" s="34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Z348" s="170"/>
    </row>
    <row r="349" spans="1:26" s="28" customFormat="1" x14ac:dyDescent="0.25">
      <c r="A349" s="67"/>
      <c r="B349" s="74"/>
      <c r="C349" s="74"/>
      <c r="D349" s="34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Z349" s="170"/>
    </row>
    <row r="350" spans="1:26" s="28" customFormat="1" x14ac:dyDescent="0.25">
      <c r="A350" s="67"/>
      <c r="B350" s="74"/>
      <c r="C350" s="74"/>
      <c r="D350" s="34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Z350" s="170"/>
    </row>
    <row r="351" spans="1:26" s="28" customFormat="1" x14ac:dyDescent="0.25">
      <c r="A351" s="67"/>
      <c r="B351" s="74"/>
      <c r="C351" s="74"/>
      <c r="D351" s="34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Z351" s="170"/>
    </row>
    <row r="352" spans="1:26" s="28" customFormat="1" x14ac:dyDescent="0.25">
      <c r="A352" s="67"/>
      <c r="B352" s="74"/>
      <c r="C352" s="74"/>
      <c r="D352" s="34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Z352" s="170"/>
    </row>
    <row r="353" spans="1:26" s="28" customFormat="1" x14ac:dyDescent="0.25">
      <c r="A353" s="67"/>
      <c r="B353" s="74"/>
      <c r="C353" s="74"/>
      <c r="D353" s="34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Z353" s="170"/>
    </row>
    <row r="354" spans="1:26" s="28" customFormat="1" x14ac:dyDescent="0.25">
      <c r="A354" s="67"/>
      <c r="B354" s="74"/>
      <c r="C354" s="74"/>
      <c r="D354" s="34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Z354" s="170"/>
    </row>
    <row r="355" spans="1:26" s="28" customFormat="1" x14ac:dyDescent="0.25">
      <c r="A355" s="67"/>
      <c r="B355" s="74"/>
      <c r="C355" s="74"/>
      <c r="D355" s="34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Z355" s="170"/>
    </row>
    <row r="356" spans="1:26" s="28" customFormat="1" x14ac:dyDescent="0.25">
      <c r="A356" s="67"/>
      <c r="B356" s="74"/>
      <c r="C356" s="74"/>
      <c r="D356" s="34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Z356" s="170"/>
    </row>
    <row r="357" spans="1:26" s="28" customFormat="1" x14ac:dyDescent="0.25">
      <c r="A357" s="67"/>
      <c r="B357" s="74"/>
      <c r="C357" s="74"/>
      <c r="D357" s="34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Z357" s="170"/>
    </row>
    <row r="358" spans="1:26" s="28" customFormat="1" x14ac:dyDescent="0.25">
      <c r="A358" s="67"/>
      <c r="B358" s="74"/>
      <c r="C358" s="74"/>
      <c r="D358" s="34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Z358" s="170"/>
    </row>
    <row r="359" spans="1:26" s="28" customFormat="1" x14ac:dyDescent="0.25">
      <c r="A359" s="67"/>
      <c r="B359" s="74"/>
      <c r="C359" s="74"/>
      <c r="D359" s="34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Z359" s="170"/>
    </row>
    <row r="360" spans="1:26" s="28" customFormat="1" x14ac:dyDescent="0.25">
      <c r="A360" s="67"/>
      <c r="B360" s="74"/>
      <c r="C360" s="74"/>
      <c r="D360" s="34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Z360" s="170"/>
    </row>
    <row r="361" spans="1:26" s="28" customFormat="1" x14ac:dyDescent="0.25">
      <c r="A361" s="67"/>
      <c r="B361" s="74"/>
      <c r="C361" s="74"/>
      <c r="D361" s="34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Z361" s="170"/>
    </row>
    <row r="362" spans="1:26" s="28" customFormat="1" x14ac:dyDescent="0.25">
      <c r="A362" s="67"/>
      <c r="B362" s="74"/>
      <c r="C362" s="74"/>
      <c r="D362" s="34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Z362" s="170"/>
    </row>
    <row r="363" spans="1:26" s="28" customFormat="1" x14ac:dyDescent="0.25">
      <c r="A363" s="67"/>
      <c r="B363" s="74"/>
      <c r="C363" s="74"/>
      <c r="D363" s="34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Z363" s="170"/>
    </row>
    <row r="364" spans="1:26" s="28" customFormat="1" x14ac:dyDescent="0.25">
      <c r="A364" s="67"/>
      <c r="B364" s="74"/>
      <c r="C364" s="74"/>
      <c r="D364" s="34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Z364" s="170"/>
    </row>
    <row r="365" spans="1:26" s="28" customFormat="1" x14ac:dyDescent="0.25">
      <c r="A365" s="67"/>
      <c r="B365" s="74"/>
      <c r="C365" s="74"/>
      <c r="D365" s="34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Z365" s="170"/>
    </row>
    <row r="366" spans="1:26" s="28" customFormat="1" x14ac:dyDescent="0.25">
      <c r="A366" s="67"/>
      <c r="B366" s="74"/>
      <c r="C366" s="74"/>
      <c r="D366" s="34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Z366" s="170"/>
    </row>
    <row r="367" spans="1:26" s="28" customFormat="1" x14ac:dyDescent="0.25">
      <c r="A367" s="67"/>
      <c r="B367" s="74"/>
      <c r="C367" s="74"/>
      <c r="D367" s="34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Z367" s="170"/>
    </row>
    <row r="368" spans="1:26" s="28" customFormat="1" x14ac:dyDescent="0.25">
      <c r="A368" s="67"/>
      <c r="B368" s="74"/>
      <c r="C368" s="74"/>
      <c r="D368" s="34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Z368" s="170"/>
    </row>
    <row r="369" spans="1:26" s="28" customFormat="1" x14ac:dyDescent="0.25">
      <c r="A369" s="67"/>
      <c r="B369" s="74"/>
      <c r="C369" s="74"/>
      <c r="D369" s="34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Z369" s="170"/>
    </row>
    <row r="370" spans="1:26" s="28" customFormat="1" x14ac:dyDescent="0.25">
      <c r="A370" s="67"/>
      <c r="B370" s="74"/>
      <c r="C370" s="74"/>
      <c r="D370" s="34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Z370" s="170"/>
    </row>
    <row r="371" spans="1:26" s="28" customFormat="1" x14ac:dyDescent="0.25">
      <c r="A371" s="67"/>
      <c r="B371" s="74"/>
      <c r="C371" s="74"/>
      <c r="D371" s="34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Z371" s="170"/>
    </row>
    <row r="372" spans="1:26" s="28" customFormat="1" x14ac:dyDescent="0.25">
      <c r="A372" s="67"/>
      <c r="B372" s="74"/>
      <c r="C372" s="74"/>
      <c r="D372" s="34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Z372" s="170"/>
    </row>
    <row r="373" spans="1:26" s="28" customFormat="1" x14ac:dyDescent="0.25">
      <c r="A373" s="67"/>
      <c r="B373" s="74"/>
      <c r="C373" s="74"/>
      <c r="D373" s="34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Z373" s="170"/>
    </row>
    <row r="374" spans="1:26" s="28" customFormat="1" x14ac:dyDescent="0.25">
      <c r="A374" s="67"/>
      <c r="B374" s="74"/>
      <c r="C374" s="74"/>
      <c r="D374" s="34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Z374" s="170"/>
    </row>
    <row r="375" spans="1:26" s="28" customFormat="1" x14ac:dyDescent="0.25">
      <c r="A375" s="67"/>
      <c r="B375" s="74"/>
      <c r="C375" s="74"/>
      <c r="D375" s="34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Z375" s="170"/>
    </row>
    <row r="376" spans="1:26" s="28" customFormat="1" x14ac:dyDescent="0.25">
      <c r="A376" s="67"/>
      <c r="B376" s="74"/>
      <c r="C376" s="74"/>
      <c r="D376" s="34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Z376" s="170"/>
    </row>
    <row r="377" spans="1:26" s="28" customFormat="1" x14ac:dyDescent="0.25">
      <c r="A377" s="67"/>
      <c r="B377" s="74"/>
      <c r="C377" s="74"/>
      <c r="D377" s="34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Z377" s="170"/>
    </row>
    <row r="378" spans="1:26" s="28" customFormat="1" x14ac:dyDescent="0.25">
      <c r="A378" s="67"/>
      <c r="B378" s="74"/>
      <c r="C378" s="74"/>
      <c r="D378" s="34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Z378" s="170"/>
    </row>
    <row r="379" spans="1:26" s="28" customFormat="1" x14ac:dyDescent="0.25">
      <c r="A379" s="67"/>
      <c r="B379" s="74"/>
      <c r="C379" s="74"/>
      <c r="D379" s="34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Z379" s="170"/>
    </row>
    <row r="380" spans="1:26" s="28" customFormat="1" x14ac:dyDescent="0.25">
      <c r="A380" s="67"/>
      <c r="B380" s="74"/>
      <c r="C380" s="74"/>
      <c r="D380" s="34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Z380" s="170"/>
    </row>
    <row r="381" spans="1:26" s="28" customFormat="1" x14ac:dyDescent="0.25">
      <c r="A381" s="67"/>
      <c r="B381" s="74"/>
      <c r="C381" s="74"/>
      <c r="D381" s="34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Z381" s="170"/>
    </row>
    <row r="382" spans="1:26" s="28" customFormat="1" x14ac:dyDescent="0.25">
      <c r="A382" s="67"/>
      <c r="B382" s="74"/>
      <c r="C382" s="74"/>
      <c r="D382" s="34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Z382" s="170"/>
    </row>
    <row r="383" spans="1:26" s="28" customFormat="1" x14ac:dyDescent="0.25">
      <c r="A383" s="67"/>
      <c r="B383" s="74"/>
      <c r="C383" s="74"/>
      <c r="D383" s="34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Z383" s="170"/>
    </row>
    <row r="384" spans="1:26" s="28" customFormat="1" x14ac:dyDescent="0.25">
      <c r="A384" s="67"/>
      <c r="B384" s="74"/>
      <c r="C384" s="74"/>
      <c r="D384" s="34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Z384" s="170"/>
    </row>
    <row r="385" spans="1:26" s="28" customFormat="1" x14ac:dyDescent="0.25">
      <c r="A385" s="67"/>
      <c r="B385" s="74"/>
      <c r="C385" s="74"/>
      <c r="D385" s="34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Z385" s="170"/>
    </row>
    <row r="386" spans="1:26" s="28" customFormat="1" x14ac:dyDescent="0.25">
      <c r="A386" s="67"/>
      <c r="B386" s="74"/>
      <c r="C386" s="74"/>
      <c r="D386" s="34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Z386" s="170"/>
    </row>
    <row r="387" spans="1:26" s="28" customFormat="1" x14ac:dyDescent="0.25">
      <c r="A387" s="67"/>
      <c r="B387" s="74"/>
      <c r="C387" s="74"/>
      <c r="D387" s="34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Z387" s="170"/>
    </row>
    <row r="388" spans="1:26" s="28" customFormat="1" x14ac:dyDescent="0.25">
      <c r="A388" s="67"/>
      <c r="B388" s="74"/>
      <c r="C388" s="74"/>
      <c r="D388" s="34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Z388" s="170"/>
    </row>
    <row r="389" spans="1:26" s="28" customFormat="1" x14ac:dyDescent="0.25">
      <c r="A389" s="67"/>
      <c r="B389" s="74"/>
      <c r="C389" s="74"/>
      <c r="D389" s="34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Z389" s="170"/>
    </row>
    <row r="390" spans="1:26" s="28" customFormat="1" x14ac:dyDescent="0.25">
      <c r="A390" s="67"/>
      <c r="B390" s="74"/>
      <c r="C390" s="74"/>
      <c r="D390" s="34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Z390" s="170"/>
    </row>
    <row r="391" spans="1:26" s="28" customFormat="1" x14ac:dyDescent="0.25">
      <c r="A391" s="67"/>
      <c r="B391" s="74"/>
      <c r="C391" s="74"/>
      <c r="D391" s="34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Z391" s="170"/>
    </row>
    <row r="392" spans="1:26" s="28" customFormat="1" x14ac:dyDescent="0.25">
      <c r="A392" s="67"/>
      <c r="B392" s="74"/>
      <c r="C392" s="74"/>
      <c r="D392" s="34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Z392" s="170"/>
    </row>
    <row r="393" spans="1:26" s="28" customFormat="1" x14ac:dyDescent="0.25">
      <c r="A393" s="67"/>
      <c r="B393" s="74"/>
      <c r="C393" s="74"/>
      <c r="D393" s="34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Z393" s="170"/>
    </row>
    <row r="394" spans="1:26" s="28" customFormat="1" x14ac:dyDescent="0.25">
      <c r="A394" s="67"/>
      <c r="B394" s="74"/>
      <c r="C394" s="74"/>
      <c r="D394" s="34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Z394" s="170"/>
    </row>
    <row r="395" spans="1:26" s="28" customFormat="1" x14ac:dyDescent="0.25">
      <c r="A395" s="67"/>
      <c r="B395" s="74"/>
      <c r="C395" s="74"/>
      <c r="D395" s="34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Z395" s="170"/>
    </row>
    <row r="396" spans="1:26" s="28" customFormat="1" x14ac:dyDescent="0.25">
      <c r="A396" s="67"/>
      <c r="B396" s="74"/>
      <c r="C396" s="74"/>
      <c r="D396" s="34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Z396" s="170"/>
    </row>
    <row r="397" spans="1:26" s="28" customFormat="1" x14ac:dyDescent="0.25">
      <c r="A397" s="67"/>
      <c r="B397" s="74"/>
      <c r="C397" s="74"/>
      <c r="D397" s="34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Z397" s="170"/>
    </row>
    <row r="398" spans="1:26" s="28" customFormat="1" x14ac:dyDescent="0.25">
      <c r="A398" s="67"/>
      <c r="B398" s="74"/>
      <c r="C398" s="74"/>
      <c r="D398" s="34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Z398" s="170"/>
    </row>
    <row r="399" spans="1:26" s="28" customFormat="1" x14ac:dyDescent="0.25">
      <c r="A399" s="67"/>
      <c r="B399" s="74"/>
      <c r="C399" s="74"/>
      <c r="D399" s="34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Z399" s="170"/>
    </row>
    <row r="400" spans="1:26" s="28" customFormat="1" x14ac:dyDescent="0.25">
      <c r="A400" s="67"/>
      <c r="B400" s="74"/>
      <c r="C400" s="74"/>
      <c r="D400" s="34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Z400" s="170"/>
    </row>
    <row r="401" spans="1:26" s="28" customFormat="1" x14ac:dyDescent="0.25">
      <c r="A401" s="67"/>
      <c r="B401" s="74"/>
      <c r="C401" s="74"/>
      <c r="D401" s="34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Z401" s="170"/>
    </row>
    <row r="402" spans="1:26" s="28" customFormat="1" x14ac:dyDescent="0.25">
      <c r="A402" s="67"/>
      <c r="B402" s="74"/>
      <c r="C402" s="74"/>
      <c r="D402" s="34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Z402" s="170"/>
    </row>
    <row r="403" spans="1:26" s="28" customFormat="1" x14ac:dyDescent="0.25">
      <c r="A403" s="67"/>
      <c r="B403" s="74"/>
      <c r="C403" s="74"/>
      <c r="D403" s="34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Z403" s="170"/>
    </row>
    <row r="404" spans="1:26" s="28" customFormat="1" x14ac:dyDescent="0.25">
      <c r="A404" s="67"/>
      <c r="B404" s="74"/>
      <c r="C404" s="74"/>
      <c r="D404" s="34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Z404" s="170"/>
    </row>
    <row r="405" spans="1:26" s="28" customFormat="1" x14ac:dyDescent="0.25">
      <c r="A405" s="67"/>
      <c r="B405" s="74"/>
      <c r="C405" s="74"/>
      <c r="D405" s="34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Z405" s="170"/>
    </row>
    <row r="406" spans="1:26" s="28" customFormat="1" x14ac:dyDescent="0.25">
      <c r="A406" s="67"/>
      <c r="B406" s="74"/>
      <c r="C406" s="74"/>
      <c r="D406" s="34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Z406" s="170"/>
    </row>
    <row r="407" spans="1:26" s="28" customFormat="1" x14ac:dyDescent="0.25">
      <c r="A407" s="67"/>
      <c r="B407" s="74"/>
      <c r="C407" s="74"/>
      <c r="D407" s="34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Z407" s="170"/>
    </row>
    <row r="408" spans="1:26" s="28" customFormat="1" x14ac:dyDescent="0.25">
      <c r="A408" s="67"/>
      <c r="B408" s="74"/>
      <c r="C408" s="74"/>
      <c r="D408" s="34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Z408" s="170"/>
    </row>
    <row r="409" spans="1:26" s="28" customFormat="1" x14ac:dyDescent="0.25">
      <c r="A409" s="67"/>
      <c r="B409" s="74"/>
      <c r="C409" s="74"/>
      <c r="D409" s="34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Z409" s="170"/>
    </row>
    <row r="410" spans="1:26" s="28" customFormat="1" x14ac:dyDescent="0.25">
      <c r="A410" s="67"/>
      <c r="B410" s="74"/>
      <c r="C410" s="74"/>
      <c r="D410" s="34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Z410" s="170"/>
    </row>
    <row r="411" spans="1:26" s="28" customFormat="1" x14ac:dyDescent="0.25">
      <c r="A411" s="67"/>
      <c r="B411" s="74"/>
      <c r="C411" s="74"/>
      <c r="D411" s="34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Z411" s="170"/>
    </row>
    <row r="412" spans="1:26" s="28" customFormat="1" x14ac:dyDescent="0.25">
      <c r="A412" s="67"/>
      <c r="B412" s="74"/>
      <c r="C412" s="74"/>
      <c r="D412" s="34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Z412" s="170"/>
    </row>
    <row r="413" spans="1:26" s="28" customFormat="1" x14ac:dyDescent="0.25">
      <c r="A413" s="67"/>
      <c r="B413" s="74"/>
      <c r="C413" s="74"/>
      <c r="D413" s="34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Z413" s="170"/>
    </row>
    <row r="414" spans="1:26" s="28" customFormat="1" x14ac:dyDescent="0.25">
      <c r="A414" s="67"/>
      <c r="B414" s="74"/>
      <c r="C414" s="74"/>
      <c r="D414" s="34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Z414" s="170"/>
    </row>
    <row r="415" spans="1:26" s="28" customFormat="1" x14ac:dyDescent="0.25">
      <c r="A415" s="67"/>
      <c r="B415" s="74"/>
      <c r="C415" s="74"/>
      <c r="D415" s="34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Z415" s="170"/>
    </row>
    <row r="416" spans="1:26" s="28" customFormat="1" x14ac:dyDescent="0.25">
      <c r="A416" s="67"/>
      <c r="B416" s="74"/>
      <c r="C416" s="74"/>
      <c r="D416" s="34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Z416" s="170"/>
    </row>
    <row r="417" spans="1:26" s="28" customFormat="1" x14ac:dyDescent="0.25">
      <c r="A417" s="67"/>
      <c r="B417" s="74"/>
      <c r="C417" s="74"/>
      <c r="D417" s="34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Z417" s="170"/>
    </row>
    <row r="418" spans="1:26" s="28" customFormat="1" x14ac:dyDescent="0.25">
      <c r="A418" s="67"/>
      <c r="B418" s="74"/>
      <c r="C418" s="74"/>
      <c r="D418" s="34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Z418" s="170"/>
    </row>
    <row r="419" spans="1:26" s="28" customFormat="1" x14ac:dyDescent="0.25">
      <c r="A419" s="67"/>
      <c r="B419" s="74"/>
      <c r="C419" s="74"/>
      <c r="D419" s="34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Z419" s="170"/>
    </row>
    <row r="420" spans="1:26" s="28" customFormat="1" x14ac:dyDescent="0.25">
      <c r="A420" s="67"/>
      <c r="B420" s="74"/>
      <c r="C420" s="74"/>
      <c r="D420" s="34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Z420" s="170"/>
    </row>
    <row r="421" spans="1:26" s="28" customFormat="1" x14ac:dyDescent="0.25">
      <c r="A421" s="67"/>
      <c r="B421" s="74"/>
      <c r="C421" s="74"/>
      <c r="D421" s="34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Z421" s="170"/>
    </row>
    <row r="422" spans="1:26" s="28" customFormat="1" x14ac:dyDescent="0.25">
      <c r="A422" s="67"/>
      <c r="B422" s="74"/>
      <c r="C422" s="74"/>
      <c r="D422" s="34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Z422" s="170"/>
    </row>
    <row r="423" spans="1:26" s="28" customFormat="1" x14ac:dyDescent="0.25">
      <c r="A423" s="67"/>
      <c r="B423" s="74"/>
      <c r="C423" s="74"/>
      <c r="D423" s="34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Z423" s="170"/>
    </row>
    <row r="424" spans="1:26" s="28" customFormat="1" x14ac:dyDescent="0.25">
      <c r="A424" s="67"/>
      <c r="B424" s="74"/>
      <c r="C424" s="74"/>
      <c r="D424" s="34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Z424" s="170"/>
    </row>
    <row r="425" spans="1:26" s="28" customFormat="1" x14ac:dyDescent="0.25">
      <c r="A425" s="67"/>
      <c r="B425" s="74"/>
      <c r="C425" s="74"/>
      <c r="D425" s="34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Z425" s="170"/>
    </row>
    <row r="426" spans="1:26" s="28" customFormat="1" x14ac:dyDescent="0.25">
      <c r="A426" s="67"/>
      <c r="B426" s="74"/>
      <c r="C426" s="74"/>
      <c r="D426" s="34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Z426" s="170"/>
    </row>
    <row r="427" spans="1:26" s="28" customFormat="1" x14ac:dyDescent="0.25">
      <c r="A427" s="67"/>
      <c r="B427" s="74"/>
      <c r="C427" s="74"/>
      <c r="D427" s="34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Z427" s="170"/>
    </row>
    <row r="428" spans="1:26" s="28" customFormat="1" x14ac:dyDescent="0.25">
      <c r="A428" s="67"/>
      <c r="B428" s="74"/>
      <c r="C428" s="74"/>
      <c r="D428" s="34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Z428" s="170"/>
    </row>
    <row r="429" spans="1:26" s="28" customFormat="1" x14ac:dyDescent="0.25">
      <c r="A429" s="67"/>
      <c r="B429" s="74"/>
      <c r="C429" s="74"/>
      <c r="D429" s="34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Z429" s="170"/>
    </row>
    <row r="430" spans="1:26" s="28" customFormat="1" x14ac:dyDescent="0.25">
      <c r="A430" s="67"/>
      <c r="B430" s="74"/>
      <c r="C430" s="74"/>
      <c r="D430" s="34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Z430" s="170"/>
    </row>
    <row r="431" spans="1:26" s="28" customFormat="1" x14ac:dyDescent="0.25">
      <c r="A431" s="67"/>
      <c r="B431" s="74"/>
      <c r="C431" s="74"/>
      <c r="D431" s="34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Z431" s="170"/>
    </row>
    <row r="432" spans="1:26" s="28" customFormat="1" x14ac:dyDescent="0.25">
      <c r="A432" s="67"/>
      <c r="B432" s="74"/>
      <c r="C432" s="74"/>
      <c r="D432" s="34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Z432" s="170"/>
    </row>
    <row r="433" spans="1:26" s="28" customFormat="1" x14ac:dyDescent="0.25">
      <c r="A433" s="67"/>
      <c r="B433" s="74"/>
      <c r="C433" s="74"/>
      <c r="D433" s="34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Z433" s="170"/>
    </row>
    <row r="434" spans="1:26" s="28" customFormat="1" x14ac:dyDescent="0.25">
      <c r="A434" s="67"/>
      <c r="B434" s="74"/>
      <c r="C434" s="74"/>
      <c r="D434" s="34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Z434" s="170"/>
    </row>
    <row r="435" spans="1:26" s="28" customFormat="1" x14ac:dyDescent="0.25">
      <c r="A435" s="67"/>
      <c r="B435" s="74"/>
      <c r="C435" s="74"/>
      <c r="D435" s="34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Z435" s="170"/>
    </row>
    <row r="436" spans="1:26" s="28" customFormat="1" x14ac:dyDescent="0.25">
      <c r="A436" s="67"/>
      <c r="B436" s="74"/>
      <c r="C436" s="74"/>
      <c r="D436" s="34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Z436" s="170"/>
    </row>
    <row r="437" spans="1:26" s="28" customFormat="1" x14ac:dyDescent="0.25">
      <c r="A437" s="67"/>
      <c r="B437" s="74"/>
      <c r="C437" s="74"/>
      <c r="D437" s="34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Z437" s="170"/>
    </row>
    <row r="438" spans="1:26" s="28" customFormat="1" x14ac:dyDescent="0.25">
      <c r="A438" s="67"/>
      <c r="B438" s="74"/>
      <c r="C438" s="74"/>
      <c r="D438" s="34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Z438" s="170"/>
    </row>
    <row r="439" spans="1:26" s="28" customFormat="1" x14ac:dyDescent="0.25">
      <c r="A439" s="67"/>
      <c r="B439" s="74"/>
      <c r="C439" s="74"/>
      <c r="D439" s="34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Z439" s="170"/>
    </row>
    <row r="440" spans="1:26" s="28" customFormat="1" x14ac:dyDescent="0.25">
      <c r="A440" s="67"/>
      <c r="B440" s="74"/>
      <c r="C440" s="74"/>
      <c r="D440" s="34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Z440" s="170"/>
    </row>
    <row r="441" spans="1:26" s="28" customFormat="1" x14ac:dyDescent="0.25">
      <c r="A441" s="67"/>
      <c r="B441" s="74"/>
      <c r="C441" s="74"/>
      <c r="D441" s="34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Z441" s="170"/>
    </row>
    <row r="442" spans="1:26" s="28" customFormat="1" x14ac:dyDescent="0.25">
      <c r="A442" s="67"/>
      <c r="B442" s="74"/>
      <c r="C442" s="74"/>
      <c r="D442" s="34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Z442" s="170"/>
    </row>
    <row r="443" spans="1:26" s="28" customFormat="1" x14ac:dyDescent="0.25">
      <c r="A443" s="67"/>
      <c r="B443" s="74"/>
      <c r="C443" s="74"/>
      <c r="D443" s="34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Z443" s="170"/>
    </row>
    <row r="444" spans="1:26" s="28" customFormat="1" x14ac:dyDescent="0.25">
      <c r="A444" s="67"/>
      <c r="B444" s="74"/>
      <c r="C444" s="74"/>
      <c r="D444" s="34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Z444" s="170"/>
    </row>
    <row r="445" spans="1:26" s="28" customFormat="1" x14ac:dyDescent="0.25">
      <c r="A445" s="67"/>
      <c r="B445" s="74"/>
      <c r="C445" s="74"/>
      <c r="D445" s="34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Z445" s="170"/>
    </row>
    <row r="446" spans="1:26" s="28" customFormat="1" x14ac:dyDescent="0.25">
      <c r="A446" s="67"/>
      <c r="B446" s="74"/>
      <c r="C446" s="74"/>
      <c r="D446" s="34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Z446" s="170"/>
    </row>
    <row r="447" spans="1:26" s="28" customFormat="1" x14ac:dyDescent="0.25">
      <c r="A447" s="67"/>
      <c r="B447" s="74"/>
      <c r="C447" s="74"/>
      <c r="D447" s="34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Z447" s="170"/>
    </row>
    <row r="448" spans="1:26" s="28" customFormat="1" x14ac:dyDescent="0.25">
      <c r="A448" s="67"/>
      <c r="B448" s="74"/>
      <c r="C448" s="74"/>
      <c r="D448" s="34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Z448" s="170"/>
    </row>
    <row r="449" spans="1:26" s="28" customFormat="1" x14ac:dyDescent="0.25">
      <c r="A449" s="67"/>
      <c r="B449" s="74"/>
      <c r="C449" s="74"/>
      <c r="D449" s="34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Z449" s="170"/>
    </row>
    <row r="450" spans="1:26" s="28" customFormat="1" x14ac:dyDescent="0.25">
      <c r="A450" s="67"/>
      <c r="B450" s="74"/>
      <c r="C450" s="74"/>
      <c r="D450" s="34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Z450" s="170"/>
    </row>
    <row r="451" spans="1:26" s="28" customFormat="1" x14ac:dyDescent="0.25">
      <c r="A451" s="67"/>
      <c r="B451" s="74"/>
      <c r="C451" s="74"/>
      <c r="D451" s="34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Z451" s="170"/>
    </row>
    <row r="452" spans="1:26" s="28" customFormat="1" x14ac:dyDescent="0.25">
      <c r="A452" s="67"/>
      <c r="B452" s="74"/>
      <c r="C452" s="74"/>
      <c r="D452" s="34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Z452" s="170"/>
    </row>
    <row r="453" spans="1:26" s="28" customFormat="1" x14ac:dyDescent="0.25">
      <c r="A453" s="67"/>
      <c r="B453" s="74"/>
      <c r="C453" s="74"/>
      <c r="D453" s="34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Z453" s="170"/>
    </row>
    <row r="454" spans="1:26" s="28" customFormat="1" x14ac:dyDescent="0.25">
      <c r="A454" s="67"/>
      <c r="B454" s="74"/>
      <c r="C454" s="74"/>
      <c r="D454" s="34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Z454" s="170"/>
    </row>
    <row r="455" spans="1:26" s="28" customFormat="1" x14ac:dyDescent="0.25">
      <c r="A455" s="67"/>
      <c r="B455" s="74"/>
      <c r="C455" s="74"/>
      <c r="D455" s="34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Z455" s="170"/>
    </row>
    <row r="456" spans="1:26" s="28" customFormat="1" x14ac:dyDescent="0.25">
      <c r="A456" s="67"/>
      <c r="B456" s="74"/>
      <c r="C456" s="74"/>
      <c r="D456" s="34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Z456" s="170"/>
    </row>
    <row r="457" spans="1:26" s="28" customFormat="1" x14ac:dyDescent="0.25">
      <c r="A457" s="67"/>
      <c r="B457" s="74"/>
      <c r="C457" s="74"/>
      <c r="D457" s="34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Z457" s="170"/>
    </row>
    <row r="458" spans="1:26" s="28" customFormat="1" x14ac:dyDescent="0.25">
      <c r="A458" s="67"/>
      <c r="B458" s="74"/>
      <c r="C458" s="74"/>
      <c r="D458" s="34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Z458" s="170"/>
    </row>
    <row r="459" spans="1:26" s="28" customFormat="1" x14ac:dyDescent="0.25">
      <c r="A459" s="67"/>
      <c r="B459" s="74"/>
      <c r="C459" s="74"/>
      <c r="D459" s="34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Z459" s="170"/>
    </row>
    <row r="460" spans="1:26" s="28" customFormat="1" x14ac:dyDescent="0.25">
      <c r="A460" s="67"/>
      <c r="B460" s="74"/>
      <c r="C460" s="74"/>
      <c r="D460" s="34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Z460" s="170"/>
    </row>
    <row r="461" spans="1:26" s="28" customFormat="1" x14ac:dyDescent="0.25">
      <c r="A461" s="67"/>
      <c r="B461" s="74"/>
      <c r="C461" s="74"/>
      <c r="D461" s="34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Z461" s="170"/>
    </row>
    <row r="462" spans="1:26" s="28" customFormat="1" x14ac:dyDescent="0.25">
      <c r="A462" s="67"/>
      <c r="B462" s="74"/>
      <c r="C462" s="74"/>
      <c r="D462" s="34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Z462" s="170"/>
    </row>
    <row r="463" spans="1:26" s="28" customFormat="1" x14ac:dyDescent="0.25">
      <c r="A463" s="67"/>
      <c r="B463" s="74"/>
      <c r="C463" s="74"/>
      <c r="D463" s="34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Z463" s="170"/>
    </row>
    <row r="464" spans="1:26" s="28" customFormat="1" x14ac:dyDescent="0.25">
      <c r="A464" s="67"/>
      <c r="B464" s="74"/>
      <c r="C464" s="74"/>
      <c r="D464" s="34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Z464" s="170"/>
    </row>
    <row r="465" spans="1:26" s="28" customFormat="1" x14ac:dyDescent="0.25">
      <c r="A465" s="67"/>
      <c r="B465" s="74"/>
      <c r="C465" s="74"/>
      <c r="D465" s="34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Z465" s="170"/>
    </row>
    <row r="466" spans="1:26" s="28" customFormat="1" x14ac:dyDescent="0.25">
      <c r="A466" s="67"/>
      <c r="B466" s="74"/>
      <c r="C466" s="74"/>
      <c r="D466" s="34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Z466" s="170"/>
    </row>
    <row r="467" spans="1:26" s="28" customFormat="1" x14ac:dyDescent="0.25">
      <c r="A467" s="67"/>
      <c r="B467" s="74"/>
      <c r="C467" s="74"/>
      <c r="D467" s="34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Z467" s="170"/>
    </row>
    <row r="468" spans="1:26" s="28" customFormat="1" x14ac:dyDescent="0.25">
      <c r="A468" s="67"/>
      <c r="B468" s="74"/>
      <c r="C468" s="74"/>
      <c r="D468" s="34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Z468" s="170"/>
    </row>
    <row r="469" spans="1:26" s="28" customFormat="1" x14ac:dyDescent="0.25">
      <c r="A469" s="67"/>
      <c r="B469" s="74"/>
      <c r="C469" s="74"/>
      <c r="D469" s="34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Z469" s="170"/>
    </row>
    <row r="470" spans="1:26" s="28" customFormat="1" x14ac:dyDescent="0.25">
      <c r="A470" s="67"/>
      <c r="B470" s="74"/>
      <c r="C470" s="74"/>
      <c r="D470" s="34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Z470" s="170"/>
    </row>
    <row r="471" spans="1:26" s="28" customFormat="1" x14ac:dyDescent="0.25">
      <c r="A471" s="67"/>
      <c r="B471" s="74"/>
      <c r="C471" s="74"/>
      <c r="D471" s="34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Z471" s="170"/>
    </row>
    <row r="472" spans="1:26" s="28" customFormat="1" x14ac:dyDescent="0.25">
      <c r="A472" s="67"/>
      <c r="B472" s="74"/>
      <c r="C472" s="74"/>
      <c r="D472" s="34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Z472" s="170"/>
    </row>
    <row r="473" spans="1:26" s="28" customFormat="1" x14ac:dyDescent="0.25">
      <c r="A473" s="67"/>
      <c r="B473" s="74"/>
      <c r="C473" s="74"/>
      <c r="D473" s="34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Z473" s="170"/>
    </row>
    <row r="474" spans="1:26" s="28" customFormat="1" x14ac:dyDescent="0.25">
      <c r="A474" s="67"/>
      <c r="B474" s="74"/>
      <c r="C474" s="74"/>
      <c r="D474" s="34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Z474" s="170"/>
    </row>
    <row r="475" spans="1:26" s="28" customFormat="1" x14ac:dyDescent="0.25">
      <c r="A475" s="67"/>
      <c r="B475" s="74"/>
      <c r="C475" s="74"/>
      <c r="D475" s="34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Z475" s="170"/>
    </row>
    <row r="476" spans="1:26" s="28" customFormat="1" x14ac:dyDescent="0.25">
      <c r="A476" s="67"/>
      <c r="B476" s="74"/>
      <c r="C476" s="74"/>
      <c r="D476" s="34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Z476" s="170"/>
    </row>
    <row r="477" spans="1:26" s="28" customFormat="1" x14ac:dyDescent="0.25">
      <c r="A477" s="67"/>
      <c r="B477" s="74"/>
      <c r="C477" s="74"/>
      <c r="D477" s="34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Z477" s="170"/>
    </row>
    <row r="478" spans="1:26" s="28" customFormat="1" x14ac:dyDescent="0.25">
      <c r="A478" s="67"/>
      <c r="B478" s="74"/>
      <c r="C478" s="74"/>
      <c r="D478" s="34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Z478" s="170"/>
    </row>
    <row r="479" spans="1:26" s="28" customFormat="1" x14ac:dyDescent="0.25">
      <c r="A479" s="67"/>
      <c r="B479" s="74"/>
      <c r="C479" s="74"/>
      <c r="D479" s="34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Z479" s="170"/>
    </row>
    <row r="480" spans="1:26" s="28" customFormat="1" x14ac:dyDescent="0.25">
      <c r="A480" s="67"/>
      <c r="B480" s="74"/>
      <c r="C480" s="74"/>
      <c r="D480" s="34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Z480" s="170"/>
    </row>
    <row r="481" spans="1:26" s="28" customFormat="1" x14ac:dyDescent="0.25">
      <c r="A481" s="67"/>
      <c r="B481" s="74"/>
      <c r="C481" s="74"/>
      <c r="D481" s="34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Z481" s="170"/>
    </row>
    <row r="482" spans="1:26" s="28" customFormat="1" x14ac:dyDescent="0.25">
      <c r="A482" s="67"/>
      <c r="B482" s="74"/>
      <c r="C482" s="74"/>
      <c r="D482" s="34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Z482" s="170"/>
    </row>
    <row r="483" spans="1:26" s="28" customFormat="1" x14ac:dyDescent="0.25">
      <c r="A483" s="67"/>
      <c r="B483" s="74"/>
      <c r="C483" s="74"/>
      <c r="D483" s="34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Z483" s="170"/>
    </row>
    <row r="484" spans="1:26" s="28" customFormat="1" x14ac:dyDescent="0.25">
      <c r="A484" s="67"/>
      <c r="B484" s="74"/>
      <c r="C484" s="74"/>
      <c r="D484" s="34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Z484" s="170"/>
    </row>
    <row r="485" spans="1:26" s="28" customFormat="1" x14ac:dyDescent="0.25">
      <c r="A485" s="67"/>
      <c r="B485" s="74"/>
      <c r="C485" s="74"/>
      <c r="D485" s="34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Z485" s="170"/>
    </row>
    <row r="486" spans="1:26" s="28" customFormat="1" x14ac:dyDescent="0.25">
      <c r="A486" s="67"/>
      <c r="B486" s="74"/>
      <c r="C486" s="74"/>
      <c r="D486" s="34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Z486" s="170"/>
    </row>
    <row r="487" spans="1:26" s="28" customFormat="1" x14ac:dyDescent="0.25">
      <c r="A487" s="67"/>
      <c r="B487" s="74"/>
      <c r="C487" s="74"/>
      <c r="D487" s="34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Z487" s="170"/>
    </row>
    <row r="488" spans="1:26" s="28" customFormat="1" x14ac:dyDescent="0.25">
      <c r="A488" s="67"/>
      <c r="B488" s="74"/>
      <c r="C488" s="74"/>
      <c r="D488" s="34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Z488" s="170"/>
    </row>
    <row r="489" spans="1:26" s="28" customFormat="1" x14ac:dyDescent="0.25">
      <c r="A489" s="67"/>
      <c r="B489" s="74"/>
      <c r="C489" s="74"/>
      <c r="D489" s="34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Z489" s="170"/>
    </row>
    <row r="490" spans="1:26" s="28" customFormat="1" x14ac:dyDescent="0.25">
      <c r="A490" s="67"/>
      <c r="B490" s="74"/>
      <c r="C490" s="74"/>
      <c r="D490" s="34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Z490" s="170"/>
    </row>
    <row r="491" spans="1:26" s="28" customFormat="1" x14ac:dyDescent="0.25">
      <c r="A491" s="67"/>
      <c r="B491" s="74"/>
      <c r="C491" s="74"/>
      <c r="D491" s="34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Z491" s="170"/>
    </row>
    <row r="492" spans="1:26" s="28" customFormat="1" x14ac:dyDescent="0.25">
      <c r="A492" s="67"/>
      <c r="B492" s="74"/>
      <c r="C492" s="74"/>
      <c r="D492" s="34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Z492" s="170"/>
    </row>
    <row r="493" spans="1:26" s="28" customFormat="1" x14ac:dyDescent="0.25">
      <c r="A493" s="67"/>
      <c r="B493" s="74"/>
      <c r="C493" s="74"/>
      <c r="D493" s="34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Z493" s="170"/>
    </row>
    <row r="494" spans="1:26" s="28" customFormat="1" x14ac:dyDescent="0.25">
      <c r="A494" s="67"/>
      <c r="B494" s="74"/>
      <c r="C494" s="74"/>
      <c r="D494" s="34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Z494" s="170"/>
    </row>
    <row r="495" spans="1:26" s="28" customFormat="1" x14ac:dyDescent="0.25">
      <c r="A495" s="67"/>
      <c r="B495" s="74"/>
      <c r="C495" s="74"/>
      <c r="D495" s="34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Z495" s="170"/>
    </row>
    <row r="496" spans="1:26" s="28" customFormat="1" x14ac:dyDescent="0.25">
      <c r="A496" s="67"/>
      <c r="B496" s="74"/>
      <c r="C496" s="74"/>
      <c r="D496" s="34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Z496" s="170"/>
    </row>
    <row r="497" spans="1:26" s="28" customFormat="1" x14ac:dyDescent="0.25">
      <c r="A497" s="67"/>
      <c r="B497" s="74"/>
      <c r="C497" s="74"/>
      <c r="D497" s="34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Z497" s="170"/>
    </row>
    <row r="498" spans="1:26" s="28" customFormat="1" x14ac:dyDescent="0.25">
      <c r="A498" s="67"/>
      <c r="B498" s="74"/>
      <c r="C498" s="74"/>
      <c r="D498" s="34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Z498" s="170"/>
    </row>
    <row r="499" spans="1:26" s="28" customFormat="1" x14ac:dyDescent="0.25">
      <c r="A499" s="67"/>
      <c r="B499" s="74"/>
      <c r="C499" s="74"/>
      <c r="D499" s="34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Z499" s="170"/>
    </row>
    <row r="500" spans="1:26" s="28" customFormat="1" x14ac:dyDescent="0.25">
      <c r="A500" s="67"/>
      <c r="B500" s="74"/>
      <c r="C500" s="74"/>
      <c r="D500" s="34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Z500" s="170"/>
    </row>
    <row r="501" spans="1:26" s="28" customFormat="1" x14ac:dyDescent="0.25">
      <c r="A501" s="67"/>
      <c r="B501" s="74"/>
      <c r="C501" s="74"/>
      <c r="D501" s="34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Z501" s="170"/>
    </row>
    <row r="502" spans="1:26" s="28" customFormat="1" x14ac:dyDescent="0.25">
      <c r="A502" s="67"/>
      <c r="B502" s="74"/>
      <c r="C502" s="74"/>
      <c r="D502" s="34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Z502" s="170"/>
    </row>
    <row r="503" spans="1:26" s="28" customFormat="1" x14ac:dyDescent="0.25">
      <c r="A503" s="67"/>
      <c r="B503" s="74"/>
      <c r="C503" s="74"/>
      <c r="D503" s="34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Z503" s="170"/>
    </row>
    <row r="504" spans="1:26" s="28" customFormat="1" x14ac:dyDescent="0.25">
      <c r="A504" s="67"/>
      <c r="B504" s="74"/>
      <c r="C504" s="74"/>
      <c r="D504" s="34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Z504" s="170"/>
    </row>
    <row r="505" spans="1:26" s="28" customFormat="1" x14ac:dyDescent="0.25">
      <c r="A505" s="67"/>
      <c r="B505" s="74"/>
      <c r="C505" s="74"/>
      <c r="D505" s="34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Z505" s="170"/>
    </row>
    <row r="506" spans="1:26" s="28" customFormat="1" x14ac:dyDescent="0.25">
      <c r="A506" s="67"/>
      <c r="B506" s="74"/>
      <c r="C506" s="74"/>
      <c r="D506" s="34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Z506" s="170"/>
    </row>
    <row r="507" spans="1:26" s="28" customFormat="1" x14ac:dyDescent="0.25">
      <c r="A507" s="67"/>
      <c r="B507" s="74"/>
      <c r="C507" s="74"/>
      <c r="D507" s="34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Z507" s="170"/>
    </row>
    <row r="508" spans="1:26" s="28" customFormat="1" x14ac:dyDescent="0.25">
      <c r="A508" s="67"/>
      <c r="B508" s="74"/>
      <c r="C508" s="74"/>
      <c r="D508" s="34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Z508" s="170"/>
    </row>
    <row r="509" spans="1:26" s="28" customFormat="1" x14ac:dyDescent="0.25">
      <c r="A509" s="67"/>
      <c r="B509" s="74"/>
      <c r="C509" s="74"/>
      <c r="D509" s="34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Z509" s="170"/>
    </row>
    <row r="510" spans="1:26" s="28" customFormat="1" x14ac:dyDescent="0.25">
      <c r="A510" s="67"/>
      <c r="B510" s="74"/>
      <c r="C510" s="74"/>
      <c r="D510" s="34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Z510" s="170"/>
    </row>
    <row r="511" spans="1:26" s="28" customFormat="1" x14ac:dyDescent="0.25">
      <c r="A511" s="67"/>
      <c r="B511" s="74"/>
      <c r="C511" s="74"/>
      <c r="D511" s="34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Z511" s="170"/>
    </row>
    <row r="512" spans="1:26" s="28" customFormat="1" x14ac:dyDescent="0.25">
      <c r="A512" s="67"/>
      <c r="B512" s="74"/>
      <c r="C512" s="74"/>
      <c r="D512" s="34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Z512" s="170"/>
    </row>
    <row r="513" spans="1:26" s="28" customFormat="1" x14ac:dyDescent="0.25">
      <c r="A513" s="67"/>
      <c r="B513" s="74"/>
      <c r="C513" s="74"/>
      <c r="D513" s="34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Z513" s="170"/>
    </row>
    <row r="514" spans="1:26" s="28" customFormat="1" x14ac:dyDescent="0.25">
      <c r="A514" s="67"/>
      <c r="B514" s="74"/>
      <c r="C514" s="74"/>
      <c r="D514" s="34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Z514" s="170"/>
    </row>
    <row r="515" spans="1:26" s="28" customFormat="1" x14ac:dyDescent="0.25">
      <c r="A515" s="67"/>
      <c r="B515" s="74"/>
      <c r="C515" s="74"/>
      <c r="D515" s="34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Z515" s="170"/>
    </row>
    <row r="516" spans="1:26" s="28" customFormat="1" x14ac:dyDescent="0.25">
      <c r="A516" s="67"/>
      <c r="B516" s="74"/>
      <c r="C516" s="74"/>
      <c r="D516" s="34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Z516" s="170"/>
    </row>
    <row r="517" spans="1:26" s="28" customFormat="1" x14ac:dyDescent="0.25">
      <c r="A517" s="67"/>
      <c r="B517" s="74"/>
      <c r="C517" s="74"/>
      <c r="D517" s="34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Z517" s="170"/>
    </row>
    <row r="518" spans="1:26" s="28" customFormat="1" x14ac:dyDescent="0.25">
      <c r="A518" s="67"/>
      <c r="B518" s="74"/>
      <c r="C518" s="74"/>
      <c r="D518" s="34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Z518" s="170"/>
    </row>
    <row r="519" spans="1:26" s="28" customFormat="1" x14ac:dyDescent="0.25">
      <c r="A519" s="67"/>
      <c r="B519" s="74"/>
      <c r="C519" s="74"/>
      <c r="D519" s="34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Z519" s="170"/>
    </row>
    <row r="520" spans="1:26" s="28" customFormat="1" x14ac:dyDescent="0.25">
      <c r="A520" s="67"/>
      <c r="B520" s="74"/>
      <c r="C520" s="74"/>
      <c r="D520" s="34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Z520" s="170"/>
    </row>
    <row r="521" spans="1:26" s="28" customFormat="1" x14ac:dyDescent="0.25">
      <c r="A521" s="67"/>
      <c r="B521" s="74"/>
      <c r="C521" s="74"/>
      <c r="D521" s="34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Z521" s="170"/>
    </row>
    <row r="522" spans="1:26" s="28" customFormat="1" x14ac:dyDescent="0.25">
      <c r="A522" s="67"/>
      <c r="B522" s="74"/>
      <c r="C522" s="74"/>
      <c r="D522" s="34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Z522" s="170"/>
    </row>
    <row r="523" spans="1:26" s="28" customFormat="1" x14ac:dyDescent="0.25">
      <c r="A523" s="67"/>
      <c r="B523" s="74"/>
      <c r="C523" s="74"/>
      <c r="D523" s="34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Z523" s="170"/>
    </row>
    <row r="524" spans="1:26" s="28" customFormat="1" x14ac:dyDescent="0.25">
      <c r="A524" s="67"/>
      <c r="B524" s="74"/>
      <c r="C524" s="74"/>
      <c r="D524" s="34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Z524" s="170"/>
    </row>
    <row r="525" spans="1:26" s="28" customFormat="1" x14ac:dyDescent="0.25">
      <c r="A525" s="67"/>
      <c r="B525" s="74"/>
      <c r="C525" s="74"/>
      <c r="D525" s="34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Z525" s="170"/>
    </row>
    <row r="526" spans="1:26" s="28" customFormat="1" x14ac:dyDescent="0.25">
      <c r="A526" s="67"/>
      <c r="B526" s="74"/>
      <c r="C526" s="74"/>
      <c r="D526" s="34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Z526" s="170"/>
    </row>
    <row r="527" spans="1:26" s="28" customFormat="1" x14ac:dyDescent="0.25">
      <c r="A527" s="67"/>
      <c r="B527" s="74"/>
      <c r="C527" s="74"/>
      <c r="D527" s="34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Z527" s="170"/>
    </row>
    <row r="528" spans="1:26" s="28" customFormat="1" x14ac:dyDescent="0.25">
      <c r="A528" s="67"/>
      <c r="B528" s="74"/>
      <c r="C528" s="74"/>
      <c r="D528" s="34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Z528" s="170"/>
    </row>
    <row r="529" spans="1:26" s="28" customFormat="1" x14ac:dyDescent="0.25">
      <c r="A529" s="67"/>
      <c r="B529" s="74"/>
      <c r="C529" s="74"/>
      <c r="D529" s="34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Z529" s="170"/>
    </row>
    <row r="530" spans="1:26" s="28" customFormat="1" x14ac:dyDescent="0.25">
      <c r="A530" s="67"/>
      <c r="B530" s="74"/>
      <c r="C530" s="74"/>
      <c r="D530" s="34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Z530" s="170"/>
    </row>
    <row r="531" spans="1:26" s="28" customFormat="1" x14ac:dyDescent="0.25">
      <c r="A531" s="67"/>
      <c r="B531" s="74"/>
      <c r="C531" s="74"/>
      <c r="D531" s="34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Z531" s="170"/>
    </row>
    <row r="532" spans="1:26" s="28" customFormat="1" x14ac:dyDescent="0.25">
      <c r="A532" s="67"/>
      <c r="B532" s="74"/>
      <c r="C532" s="74"/>
      <c r="D532" s="34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Z532" s="170"/>
    </row>
    <row r="533" spans="1:26" s="28" customFormat="1" x14ac:dyDescent="0.25">
      <c r="A533" s="67"/>
      <c r="B533" s="74"/>
      <c r="C533" s="74"/>
      <c r="D533" s="34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Z533" s="170"/>
    </row>
    <row r="534" spans="1:26" s="28" customFormat="1" x14ac:dyDescent="0.25">
      <c r="A534" s="67"/>
      <c r="B534" s="74"/>
      <c r="C534" s="74"/>
      <c r="D534" s="34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Z534" s="170"/>
    </row>
    <row r="535" spans="1:26" s="28" customFormat="1" x14ac:dyDescent="0.25">
      <c r="A535" s="67"/>
      <c r="B535" s="74"/>
      <c r="C535" s="74"/>
      <c r="D535" s="34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Z535" s="170"/>
    </row>
    <row r="536" spans="1:26" s="28" customFormat="1" x14ac:dyDescent="0.25">
      <c r="A536" s="67"/>
      <c r="B536" s="74"/>
      <c r="C536" s="74"/>
      <c r="D536" s="34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Z536" s="170"/>
    </row>
    <row r="537" spans="1:26" s="28" customFormat="1" x14ac:dyDescent="0.25">
      <c r="A537" s="67"/>
      <c r="B537" s="74"/>
      <c r="C537" s="74"/>
      <c r="D537" s="34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Z537" s="170"/>
    </row>
    <row r="538" spans="1:26" s="28" customFormat="1" x14ac:dyDescent="0.25">
      <c r="A538" s="67"/>
      <c r="B538" s="74"/>
      <c r="C538" s="74"/>
      <c r="D538" s="34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Z538" s="170"/>
    </row>
    <row r="539" spans="1:26" s="28" customFormat="1" x14ac:dyDescent="0.25">
      <c r="A539" s="67"/>
      <c r="B539" s="74"/>
      <c r="C539" s="74"/>
      <c r="D539" s="34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Z539" s="170"/>
    </row>
    <row r="540" spans="1:26" s="28" customFormat="1" x14ac:dyDescent="0.25">
      <c r="A540" s="67"/>
      <c r="B540" s="74"/>
      <c r="C540" s="74"/>
      <c r="D540" s="34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Z540" s="170"/>
    </row>
    <row r="541" spans="1:26" s="28" customFormat="1" x14ac:dyDescent="0.25">
      <c r="A541" s="67"/>
      <c r="B541" s="74"/>
      <c r="C541" s="74"/>
      <c r="D541" s="34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Z541" s="170"/>
    </row>
    <row r="542" spans="1:26" s="28" customFormat="1" x14ac:dyDescent="0.25">
      <c r="A542" s="67"/>
      <c r="B542" s="74"/>
      <c r="C542" s="74"/>
      <c r="D542" s="34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Z542" s="170"/>
    </row>
    <row r="543" spans="1:26" s="28" customFormat="1" x14ac:dyDescent="0.25">
      <c r="A543" s="67"/>
      <c r="B543" s="74"/>
      <c r="C543" s="74"/>
      <c r="D543" s="34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Z543" s="170"/>
    </row>
    <row r="544" spans="1:26" s="28" customFormat="1" x14ac:dyDescent="0.25">
      <c r="A544" s="67"/>
      <c r="B544" s="74"/>
      <c r="C544" s="74"/>
      <c r="D544" s="34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Z544" s="170"/>
    </row>
    <row r="545" spans="1:26" s="28" customFormat="1" x14ac:dyDescent="0.25">
      <c r="A545" s="67"/>
      <c r="B545" s="74"/>
      <c r="C545" s="74"/>
      <c r="D545" s="34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Z545" s="170"/>
    </row>
    <row r="546" spans="1:26" s="28" customFormat="1" x14ac:dyDescent="0.25">
      <c r="A546" s="67"/>
      <c r="B546" s="74"/>
      <c r="C546" s="74"/>
      <c r="D546" s="34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Z546" s="170"/>
    </row>
    <row r="547" spans="1:26" s="28" customFormat="1" x14ac:dyDescent="0.25">
      <c r="A547" s="67"/>
      <c r="B547" s="74"/>
      <c r="C547" s="74"/>
      <c r="D547" s="34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Z547" s="170"/>
    </row>
    <row r="548" spans="1:26" s="28" customFormat="1" x14ac:dyDescent="0.25">
      <c r="A548" s="67"/>
      <c r="B548" s="74"/>
      <c r="C548" s="74"/>
      <c r="D548" s="34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Z548" s="170"/>
    </row>
    <row r="549" spans="1:26" s="28" customFormat="1" x14ac:dyDescent="0.25">
      <c r="A549" s="67"/>
      <c r="B549" s="74"/>
      <c r="C549" s="74"/>
      <c r="D549" s="34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Z549" s="170"/>
    </row>
    <row r="550" spans="1:26" s="28" customFormat="1" x14ac:dyDescent="0.25">
      <c r="A550" s="67"/>
      <c r="B550" s="74"/>
      <c r="C550" s="74"/>
      <c r="D550" s="34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Z550" s="170"/>
    </row>
    <row r="551" spans="1:26" s="28" customFormat="1" x14ac:dyDescent="0.25">
      <c r="A551" s="67"/>
      <c r="B551" s="74"/>
      <c r="C551" s="74"/>
      <c r="D551" s="34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Z551" s="170"/>
    </row>
    <row r="552" spans="1:26" s="28" customFormat="1" x14ac:dyDescent="0.25">
      <c r="A552" s="67"/>
      <c r="B552" s="74"/>
      <c r="C552" s="74"/>
      <c r="D552" s="34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Z552" s="170"/>
    </row>
    <row r="553" spans="1:26" s="28" customFormat="1" x14ac:dyDescent="0.25">
      <c r="A553" s="67"/>
      <c r="B553" s="74"/>
      <c r="C553" s="74"/>
      <c r="D553" s="34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Z553" s="170"/>
    </row>
    <row r="554" spans="1:26" s="28" customFormat="1" x14ac:dyDescent="0.25">
      <c r="A554" s="67"/>
      <c r="B554" s="74"/>
      <c r="C554" s="74"/>
      <c r="D554" s="34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Z554" s="170"/>
    </row>
    <row r="555" spans="1:26" s="28" customFormat="1" x14ac:dyDescent="0.25">
      <c r="A555" s="67"/>
      <c r="B555" s="74"/>
      <c r="C555" s="74"/>
      <c r="D555" s="34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Z555" s="170"/>
    </row>
    <row r="556" spans="1:26" s="28" customFormat="1" x14ac:dyDescent="0.25">
      <c r="A556" s="67"/>
      <c r="B556" s="74"/>
      <c r="C556" s="74"/>
      <c r="D556" s="34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Z556" s="170"/>
    </row>
    <row r="557" spans="1:26" s="28" customFormat="1" x14ac:dyDescent="0.25">
      <c r="A557" s="67"/>
      <c r="B557" s="74"/>
      <c r="C557" s="74"/>
      <c r="D557" s="34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Z557" s="170"/>
    </row>
    <row r="558" spans="1:26" s="28" customFormat="1" x14ac:dyDescent="0.25">
      <c r="A558" s="67"/>
      <c r="B558" s="74"/>
      <c r="C558" s="74"/>
      <c r="D558" s="34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Z558" s="170"/>
    </row>
    <row r="559" spans="1:26" s="28" customFormat="1" x14ac:dyDescent="0.25">
      <c r="A559" s="67"/>
      <c r="B559" s="74"/>
      <c r="C559" s="74"/>
      <c r="D559" s="34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Z559" s="170"/>
    </row>
    <row r="560" spans="1:26" s="28" customFormat="1" x14ac:dyDescent="0.25">
      <c r="A560" s="67"/>
      <c r="B560" s="74"/>
      <c r="C560" s="74"/>
      <c r="D560" s="34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Z560" s="170"/>
    </row>
    <row r="561" spans="1:26" s="28" customFormat="1" x14ac:dyDescent="0.25">
      <c r="A561" s="67"/>
      <c r="B561" s="74"/>
      <c r="C561" s="74"/>
      <c r="D561" s="34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Z561" s="170"/>
    </row>
    <row r="562" spans="1:26" s="28" customFormat="1" x14ac:dyDescent="0.25">
      <c r="A562" s="67"/>
      <c r="B562" s="74"/>
      <c r="C562" s="74"/>
      <c r="D562" s="34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Z562" s="170"/>
    </row>
    <row r="563" spans="1:26" s="28" customFormat="1" x14ac:dyDescent="0.25">
      <c r="A563" s="67"/>
      <c r="B563" s="74"/>
      <c r="C563" s="74"/>
      <c r="D563" s="34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Z563" s="170"/>
    </row>
    <row r="564" spans="1:26" s="28" customFormat="1" x14ac:dyDescent="0.25">
      <c r="A564" s="67"/>
      <c r="B564" s="74"/>
      <c r="C564" s="74"/>
      <c r="D564" s="34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Z564" s="170"/>
    </row>
    <row r="565" spans="1:26" s="28" customFormat="1" x14ac:dyDescent="0.25">
      <c r="A565" s="67"/>
      <c r="B565" s="74"/>
      <c r="C565" s="74"/>
      <c r="D565" s="34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Z565" s="170"/>
    </row>
    <row r="566" spans="1:26" s="28" customFormat="1" x14ac:dyDescent="0.25">
      <c r="A566" s="67"/>
      <c r="B566" s="74"/>
      <c r="C566" s="74"/>
      <c r="D566" s="34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Z566" s="170"/>
    </row>
    <row r="567" spans="1:26" s="28" customFormat="1" x14ac:dyDescent="0.25">
      <c r="A567" s="67"/>
      <c r="B567" s="74"/>
      <c r="C567" s="74"/>
      <c r="D567" s="34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Z567" s="170"/>
    </row>
    <row r="568" spans="1:26" s="28" customFormat="1" x14ac:dyDescent="0.25">
      <c r="A568" s="67"/>
      <c r="B568" s="74"/>
      <c r="C568" s="74"/>
      <c r="D568" s="34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Z568" s="170"/>
    </row>
    <row r="569" spans="1:26" s="28" customFormat="1" x14ac:dyDescent="0.25">
      <c r="A569" s="67"/>
      <c r="B569" s="74"/>
      <c r="C569" s="74"/>
      <c r="D569" s="34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Z569" s="170"/>
    </row>
    <row r="570" spans="1:26" s="28" customFormat="1" x14ac:dyDescent="0.25">
      <c r="A570" s="67"/>
      <c r="B570" s="74"/>
      <c r="C570" s="74"/>
      <c r="D570" s="34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Z570" s="170"/>
    </row>
    <row r="571" spans="1:26" s="28" customFormat="1" x14ac:dyDescent="0.25">
      <c r="A571" s="67"/>
      <c r="B571" s="74"/>
      <c r="C571" s="74"/>
      <c r="D571" s="34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Z571" s="170"/>
    </row>
    <row r="572" spans="1:26" s="28" customFormat="1" x14ac:dyDescent="0.25">
      <c r="A572" s="67"/>
      <c r="B572" s="74"/>
      <c r="C572" s="74"/>
      <c r="D572" s="34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Z572" s="170"/>
    </row>
    <row r="573" spans="1:26" s="28" customFormat="1" x14ac:dyDescent="0.25">
      <c r="A573" s="67"/>
      <c r="B573" s="74"/>
      <c r="C573" s="74"/>
      <c r="D573" s="34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Z573" s="170"/>
    </row>
    <row r="574" spans="1:26" s="28" customFormat="1" x14ac:dyDescent="0.25">
      <c r="A574" s="67"/>
      <c r="B574" s="74"/>
      <c r="C574" s="74"/>
      <c r="D574" s="34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Z574" s="170"/>
    </row>
    <row r="575" spans="1:26" s="28" customFormat="1" x14ac:dyDescent="0.25">
      <c r="A575" s="67"/>
      <c r="B575" s="74"/>
      <c r="C575" s="74"/>
      <c r="D575" s="34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Z575" s="170"/>
    </row>
    <row r="576" spans="1:26" s="28" customFormat="1" x14ac:dyDescent="0.25">
      <c r="A576" s="67"/>
      <c r="B576" s="74"/>
      <c r="C576" s="74"/>
      <c r="D576" s="34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Z576" s="170"/>
    </row>
    <row r="577" spans="1:26" s="28" customFormat="1" x14ac:dyDescent="0.25">
      <c r="A577" s="67"/>
      <c r="B577" s="74"/>
      <c r="C577" s="74"/>
      <c r="D577" s="34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Z577" s="170"/>
    </row>
    <row r="578" spans="1:26" s="28" customFormat="1" x14ac:dyDescent="0.25">
      <c r="A578" s="67"/>
      <c r="B578" s="74"/>
      <c r="C578" s="74"/>
      <c r="D578" s="34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Z578" s="170"/>
    </row>
    <row r="579" spans="1:26" s="28" customFormat="1" x14ac:dyDescent="0.25">
      <c r="A579" s="67"/>
      <c r="B579" s="74"/>
      <c r="C579" s="74"/>
      <c r="D579" s="34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Z579" s="170"/>
    </row>
    <row r="580" spans="1:26" s="28" customFormat="1" x14ac:dyDescent="0.25">
      <c r="A580" s="67"/>
      <c r="B580" s="74"/>
      <c r="C580" s="74"/>
      <c r="D580" s="34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Z580" s="170"/>
    </row>
    <row r="581" spans="1:26" s="28" customFormat="1" x14ac:dyDescent="0.25">
      <c r="A581" s="67"/>
      <c r="B581" s="74"/>
      <c r="C581" s="74"/>
      <c r="D581" s="34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Z581" s="170"/>
    </row>
    <row r="582" spans="1:26" s="28" customFormat="1" x14ac:dyDescent="0.25">
      <c r="A582" s="67"/>
      <c r="B582" s="74"/>
      <c r="C582" s="74"/>
      <c r="D582" s="34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Z582" s="170"/>
    </row>
    <row r="583" spans="1:26" s="28" customFormat="1" x14ac:dyDescent="0.25">
      <c r="A583" s="67"/>
      <c r="B583" s="74"/>
      <c r="C583" s="74"/>
      <c r="D583" s="34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Z583" s="170"/>
    </row>
    <row r="584" spans="1:26" s="28" customFormat="1" x14ac:dyDescent="0.25">
      <c r="A584" s="67"/>
      <c r="B584" s="74"/>
      <c r="C584" s="74"/>
      <c r="D584" s="34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Z584" s="170"/>
    </row>
    <row r="585" spans="1:26" s="28" customFormat="1" x14ac:dyDescent="0.25">
      <c r="A585" s="67"/>
      <c r="B585" s="74"/>
      <c r="C585" s="74"/>
      <c r="D585" s="34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Z585" s="170"/>
    </row>
    <row r="586" spans="1:26" s="28" customFormat="1" x14ac:dyDescent="0.25">
      <c r="A586" s="67"/>
      <c r="B586" s="74"/>
      <c r="C586" s="74"/>
      <c r="D586" s="34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Z586" s="170"/>
    </row>
    <row r="587" spans="1:26" s="28" customFormat="1" x14ac:dyDescent="0.25">
      <c r="A587" s="67"/>
      <c r="B587" s="74"/>
      <c r="C587" s="74"/>
      <c r="D587" s="34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Z587" s="170"/>
    </row>
    <row r="588" spans="1:26" s="28" customFormat="1" x14ac:dyDescent="0.25">
      <c r="A588" s="67"/>
      <c r="B588" s="74"/>
      <c r="C588" s="74"/>
      <c r="D588" s="34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Z588" s="170"/>
    </row>
    <row r="589" spans="1:26" s="28" customFormat="1" x14ac:dyDescent="0.25">
      <c r="A589" s="67"/>
      <c r="B589" s="74"/>
      <c r="C589" s="74"/>
      <c r="D589" s="34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Z589" s="170"/>
    </row>
    <row r="590" spans="1:26" s="28" customFormat="1" x14ac:dyDescent="0.25">
      <c r="A590" s="67"/>
      <c r="B590" s="74"/>
      <c r="C590" s="74"/>
      <c r="D590" s="34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Z590" s="170"/>
    </row>
    <row r="591" spans="1:26" s="28" customFormat="1" x14ac:dyDescent="0.25">
      <c r="A591" s="67"/>
      <c r="B591" s="74"/>
      <c r="C591" s="74"/>
      <c r="D591" s="34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Z591" s="170"/>
    </row>
    <row r="592" spans="1:26" s="28" customFormat="1" x14ac:dyDescent="0.25">
      <c r="A592" s="67"/>
      <c r="B592" s="74"/>
      <c r="C592" s="74"/>
      <c r="D592" s="34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Z592" s="170"/>
    </row>
    <row r="593" spans="1:26" s="28" customFormat="1" x14ac:dyDescent="0.25">
      <c r="A593" s="67"/>
      <c r="B593" s="74"/>
      <c r="C593" s="74"/>
      <c r="D593" s="34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Z593" s="170"/>
    </row>
    <row r="594" spans="1:26" s="28" customFormat="1" x14ac:dyDescent="0.25">
      <c r="A594" s="67"/>
      <c r="B594" s="74"/>
      <c r="C594" s="74"/>
      <c r="D594" s="34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Z594" s="170"/>
    </row>
    <row r="595" spans="1:26" s="28" customFormat="1" x14ac:dyDescent="0.25">
      <c r="A595" s="67"/>
      <c r="B595" s="74"/>
      <c r="C595" s="74"/>
      <c r="D595" s="34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Z595" s="170"/>
    </row>
    <row r="596" spans="1:26" s="28" customFormat="1" x14ac:dyDescent="0.25">
      <c r="A596" s="67"/>
      <c r="B596" s="74"/>
      <c r="C596" s="74"/>
      <c r="D596" s="34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Z596" s="170"/>
    </row>
    <row r="597" spans="1:26" s="28" customFormat="1" x14ac:dyDescent="0.25">
      <c r="A597" s="67"/>
      <c r="B597" s="74"/>
      <c r="C597" s="74"/>
      <c r="D597" s="34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Z597" s="170"/>
    </row>
    <row r="598" spans="1:26" s="28" customFormat="1" x14ac:dyDescent="0.25">
      <c r="A598" s="67"/>
      <c r="B598" s="74"/>
      <c r="C598" s="74"/>
      <c r="D598" s="34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Z598" s="170"/>
    </row>
    <row r="599" spans="1:26" s="28" customFormat="1" x14ac:dyDescent="0.25">
      <c r="A599" s="67"/>
      <c r="B599" s="74"/>
      <c r="C599" s="74"/>
      <c r="D599" s="34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Z599" s="170"/>
    </row>
    <row r="600" spans="1:26" s="28" customFormat="1" x14ac:dyDescent="0.25">
      <c r="A600" s="67"/>
      <c r="B600" s="74"/>
      <c r="C600" s="74"/>
      <c r="D600" s="34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Z600" s="170"/>
    </row>
    <row r="601" spans="1:26" s="28" customFormat="1" x14ac:dyDescent="0.25">
      <c r="A601" s="67"/>
      <c r="B601" s="74"/>
      <c r="C601" s="74"/>
      <c r="D601" s="34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Z601" s="170"/>
    </row>
    <row r="602" spans="1:26" s="28" customFormat="1" x14ac:dyDescent="0.25">
      <c r="A602" s="67"/>
      <c r="B602" s="74"/>
      <c r="C602" s="74"/>
      <c r="D602" s="34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Z602" s="170"/>
    </row>
    <row r="603" spans="1:26" s="28" customFormat="1" x14ac:dyDescent="0.25">
      <c r="A603" s="67"/>
      <c r="B603" s="74"/>
      <c r="C603" s="74"/>
      <c r="D603" s="34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Z603" s="170"/>
    </row>
    <row r="604" spans="1:26" s="28" customFormat="1" x14ac:dyDescent="0.25">
      <c r="A604" s="67"/>
      <c r="B604" s="74"/>
      <c r="C604" s="74"/>
      <c r="D604" s="34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Z604" s="170"/>
    </row>
    <row r="605" spans="1:26" s="28" customFormat="1" x14ac:dyDescent="0.25">
      <c r="A605" s="67"/>
      <c r="B605" s="74"/>
      <c r="C605" s="74"/>
      <c r="D605" s="34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Z605" s="170"/>
    </row>
    <row r="606" spans="1:26" s="28" customFormat="1" x14ac:dyDescent="0.25">
      <c r="A606" s="67"/>
      <c r="B606" s="74"/>
      <c r="C606" s="74"/>
      <c r="D606" s="34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Z606" s="170"/>
    </row>
    <row r="607" spans="1:26" s="28" customFormat="1" x14ac:dyDescent="0.25">
      <c r="A607" s="67"/>
      <c r="B607" s="74"/>
      <c r="C607" s="74"/>
      <c r="D607" s="34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Z607" s="170"/>
    </row>
    <row r="608" spans="1:26" s="28" customFormat="1" x14ac:dyDescent="0.25">
      <c r="A608" s="67"/>
      <c r="B608" s="74"/>
      <c r="C608" s="74"/>
      <c r="D608" s="34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Z608" s="170"/>
    </row>
    <row r="609" spans="1:26" s="28" customFormat="1" x14ac:dyDescent="0.25">
      <c r="A609" s="67"/>
      <c r="B609" s="74"/>
      <c r="C609" s="74"/>
      <c r="D609" s="34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Z609" s="170"/>
    </row>
    <row r="610" spans="1:26" s="28" customFormat="1" x14ac:dyDescent="0.25">
      <c r="A610" s="67"/>
      <c r="B610" s="74"/>
      <c r="C610" s="74"/>
      <c r="D610" s="34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Z610" s="170"/>
    </row>
    <row r="611" spans="1:26" s="28" customFormat="1" x14ac:dyDescent="0.25">
      <c r="A611" s="67"/>
      <c r="B611" s="74"/>
      <c r="C611" s="74"/>
      <c r="D611" s="34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Z611" s="170"/>
    </row>
    <row r="612" spans="1:26" s="28" customFormat="1" x14ac:dyDescent="0.25">
      <c r="A612" s="67"/>
      <c r="B612" s="74"/>
      <c r="C612" s="74"/>
      <c r="D612" s="34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Z612" s="170"/>
    </row>
    <row r="613" spans="1:26" s="28" customFormat="1" x14ac:dyDescent="0.25">
      <c r="A613" s="67"/>
      <c r="B613" s="74"/>
      <c r="C613" s="74"/>
      <c r="D613" s="34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Z613" s="170"/>
    </row>
    <row r="614" spans="1:26" s="28" customFormat="1" x14ac:dyDescent="0.25">
      <c r="A614" s="67"/>
      <c r="B614" s="74"/>
      <c r="C614" s="74"/>
      <c r="D614" s="34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Z614" s="170"/>
    </row>
    <row r="615" spans="1:26" s="28" customFormat="1" x14ac:dyDescent="0.25">
      <c r="A615" s="67"/>
      <c r="B615" s="74"/>
      <c r="C615" s="74"/>
      <c r="D615" s="34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Z615" s="170"/>
    </row>
    <row r="616" spans="1:26" s="28" customFormat="1" x14ac:dyDescent="0.25">
      <c r="A616" s="67"/>
      <c r="B616" s="74"/>
      <c r="C616" s="74"/>
      <c r="D616" s="34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Z616" s="170"/>
    </row>
    <row r="617" spans="1:26" s="28" customFormat="1" x14ac:dyDescent="0.25">
      <c r="A617" s="67"/>
      <c r="B617" s="74"/>
      <c r="C617" s="74"/>
      <c r="D617" s="34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Z617" s="170"/>
    </row>
    <row r="618" spans="1:26" s="28" customFormat="1" x14ac:dyDescent="0.25">
      <c r="A618" s="67"/>
      <c r="B618" s="74"/>
      <c r="C618" s="74"/>
      <c r="D618" s="34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Z618" s="170"/>
    </row>
    <row r="619" spans="1:26" s="28" customFormat="1" x14ac:dyDescent="0.25">
      <c r="A619" s="67"/>
      <c r="B619" s="74"/>
      <c r="C619" s="74"/>
      <c r="D619" s="34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Z619" s="170"/>
    </row>
    <row r="620" spans="1:26" s="28" customFormat="1" x14ac:dyDescent="0.25">
      <c r="A620" s="67"/>
      <c r="B620" s="74"/>
      <c r="C620" s="74"/>
      <c r="D620" s="34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Z620" s="170"/>
    </row>
    <row r="621" spans="1:26" s="28" customFormat="1" x14ac:dyDescent="0.25">
      <c r="A621" s="67"/>
      <c r="B621" s="74"/>
      <c r="C621" s="74"/>
      <c r="D621" s="34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Z621" s="170"/>
    </row>
    <row r="622" spans="1:26" s="28" customFormat="1" x14ac:dyDescent="0.25">
      <c r="A622" s="67"/>
      <c r="B622" s="74"/>
      <c r="C622" s="74"/>
      <c r="D622" s="34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Z622" s="170"/>
    </row>
    <row r="623" spans="1:26" s="28" customFormat="1" x14ac:dyDescent="0.25">
      <c r="A623" s="67"/>
      <c r="B623" s="74"/>
      <c r="C623" s="74"/>
      <c r="D623" s="34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Z623" s="170"/>
    </row>
    <row r="624" spans="1:26" s="28" customFormat="1" x14ac:dyDescent="0.25">
      <c r="A624" s="67"/>
      <c r="B624" s="74"/>
      <c r="C624" s="74"/>
      <c r="D624" s="34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Z624" s="170"/>
    </row>
    <row r="625" spans="1:26" s="28" customFormat="1" x14ac:dyDescent="0.25">
      <c r="A625" s="67"/>
      <c r="B625" s="74"/>
      <c r="C625" s="74"/>
      <c r="D625" s="34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Z625" s="170"/>
    </row>
    <row r="626" spans="1:26" s="28" customFormat="1" x14ac:dyDescent="0.25">
      <c r="A626" s="67"/>
      <c r="B626" s="74"/>
      <c r="C626" s="74"/>
      <c r="D626" s="34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Z626" s="170"/>
    </row>
    <row r="627" spans="1:26" s="28" customFormat="1" x14ac:dyDescent="0.25">
      <c r="A627" s="67"/>
      <c r="B627" s="74"/>
      <c r="C627" s="74"/>
      <c r="D627" s="34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Z627" s="170"/>
    </row>
    <row r="628" spans="1:26" s="28" customFormat="1" x14ac:dyDescent="0.25">
      <c r="A628" s="67"/>
      <c r="B628" s="74"/>
      <c r="C628" s="74"/>
      <c r="D628" s="34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Z628" s="170"/>
    </row>
    <row r="629" spans="1:26" s="28" customFormat="1" x14ac:dyDescent="0.25">
      <c r="A629" s="67"/>
      <c r="B629" s="74"/>
      <c r="C629" s="74"/>
      <c r="D629" s="34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Z629" s="170"/>
    </row>
    <row r="630" spans="1:26" s="28" customFormat="1" x14ac:dyDescent="0.25">
      <c r="A630" s="67"/>
      <c r="B630" s="74"/>
      <c r="C630" s="74"/>
      <c r="D630" s="34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Z630" s="170"/>
    </row>
    <row r="631" spans="1:26" s="28" customFormat="1" x14ac:dyDescent="0.25">
      <c r="A631" s="67"/>
      <c r="B631" s="74"/>
      <c r="C631" s="74"/>
      <c r="D631" s="34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Z631" s="170"/>
    </row>
    <row r="632" spans="1:26" s="28" customFormat="1" x14ac:dyDescent="0.25">
      <c r="A632" s="67"/>
      <c r="B632" s="74"/>
      <c r="C632" s="74"/>
      <c r="D632" s="34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Z632" s="170"/>
    </row>
    <row r="633" spans="1:26" s="28" customFormat="1" x14ac:dyDescent="0.25">
      <c r="A633" s="67"/>
      <c r="B633" s="74"/>
      <c r="C633" s="74"/>
      <c r="D633" s="34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Z633" s="170"/>
    </row>
    <row r="634" spans="1:26" s="28" customFormat="1" x14ac:dyDescent="0.25">
      <c r="A634" s="67"/>
      <c r="B634" s="74"/>
      <c r="C634" s="74"/>
      <c r="D634" s="34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Z634" s="170"/>
    </row>
    <row r="635" spans="1:26" s="28" customFormat="1" x14ac:dyDescent="0.25">
      <c r="A635" s="67"/>
      <c r="B635" s="74"/>
      <c r="C635" s="74"/>
      <c r="D635" s="34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Z635" s="170"/>
    </row>
    <row r="636" spans="1:26" s="28" customFormat="1" x14ac:dyDescent="0.25">
      <c r="A636" s="67"/>
      <c r="B636" s="74"/>
      <c r="C636" s="74"/>
      <c r="D636" s="34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Z636" s="170"/>
    </row>
    <row r="637" spans="1:26" s="28" customFormat="1" x14ac:dyDescent="0.25">
      <c r="A637" s="67"/>
      <c r="B637" s="74"/>
      <c r="C637" s="74"/>
      <c r="D637" s="34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Z637" s="170"/>
    </row>
    <row r="638" spans="1:26" s="28" customFormat="1" x14ac:dyDescent="0.25">
      <c r="A638" s="67"/>
      <c r="B638" s="74"/>
      <c r="C638" s="74"/>
      <c r="D638" s="34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Z638" s="170"/>
    </row>
    <row r="639" spans="1:26" s="28" customFormat="1" x14ac:dyDescent="0.25">
      <c r="A639" s="67"/>
      <c r="B639" s="74"/>
      <c r="C639" s="74"/>
      <c r="D639" s="34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Z639" s="170"/>
    </row>
    <row r="640" spans="1:26" s="28" customFormat="1" x14ac:dyDescent="0.25">
      <c r="A640" s="67"/>
      <c r="B640" s="74"/>
      <c r="C640" s="74"/>
      <c r="D640" s="34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Z640" s="170"/>
    </row>
    <row r="641" spans="1:26" s="28" customFormat="1" x14ac:dyDescent="0.25">
      <c r="A641" s="67"/>
      <c r="B641" s="74"/>
      <c r="C641" s="74"/>
      <c r="D641" s="34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Z641" s="170"/>
    </row>
    <row r="642" spans="1:26" s="28" customFormat="1" x14ac:dyDescent="0.25">
      <c r="A642" s="67"/>
      <c r="B642" s="74"/>
      <c r="C642" s="74"/>
      <c r="D642" s="34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Z642" s="170"/>
    </row>
    <row r="643" spans="1:26" s="28" customFormat="1" x14ac:dyDescent="0.25">
      <c r="A643" s="67"/>
      <c r="B643" s="74"/>
      <c r="C643" s="74"/>
      <c r="D643" s="34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Z643" s="170"/>
    </row>
    <row r="644" spans="1:26" s="28" customFormat="1" x14ac:dyDescent="0.25">
      <c r="A644" s="67"/>
      <c r="B644" s="74"/>
      <c r="C644" s="74"/>
      <c r="D644" s="34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Z644" s="170"/>
    </row>
    <row r="645" spans="1:26" s="28" customFormat="1" x14ac:dyDescent="0.25">
      <c r="A645" s="67"/>
      <c r="B645" s="74"/>
      <c r="C645" s="74"/>
      <c r="D645" s="34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Z645" s="170"/>
    </row>
    <row r="646" spans="1:26" s="28" customFormat="1" x14ac:dyDescent="0.25">
      <c r="A646" s="67"/>
      <c r="B646" s="74"/>
      <c r="C646" s="74"/>
      <c r="D646" s="34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Z646" s="170"/>
    </row>
    <row r="647" spans="1:26" s="28" customFormat="1" x14ac:dyDescent="0.25">
      <c r="A647" s="67"/>
      <c r="B647" s="74"/>
      <c r="C647" s="74"/>
      <c r="D647" s="34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Z647" s="170"/>
    </row>
    <row r="648" spans="1:26" s="28" customFormat="1" x14ac:dyDescent="0.25">
      <c r="A648" s="67"/>
      <c r="B648" s="74"/>
      <c r="C648" s="74"/>
      <c r="D648" s="34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Z648" s="170"/>
    </row>
    <row r="649" spans="1:26" s="28" customFormat="1" x14ac:dyDescent="0.25">
      <c r="A649" s="67"/>
      <c r="B649" s="74"/>
      <c r="C649" s="74"/>
      <c r="D649" s="34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Z649" s="170"/>
    </row>
    <row r="650" spans="1:26" s="28" customFormat="1" x14ac:dyDescent="0.25">
      <c r="A650" s="67"/>
      <c r="B650" s="74"/>
      <c r="C650" s="74"/>
      <c r="D650" s="34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Z650" s="170"/>
    </row>
    <row r="651" spans="1:26" s="28" customFormat="1" x14ac:dyDescent="0.25">
      <c r="A651" s="67"/>
      <c r="B651" s="74"/>
      <c r="C651" s="74"/>
      <c r="D651" s="34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Z651" s="170"/>
    </row>
    <row r="652" spans="1:26" s="28" customFormat="1" x14ac:dyDescent="0.25">
      <c r="A652" s="67"/>
      <c r="B652" s="74"/>
      <c r="C652" s="74"/>
      <c r="D652" s="34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Z652" s="170"/>
    </row>
    <row r="653" spans="1:26" s="28" customFormat="1" x14ac:dyDescent="0.25">
      <c r="A653" s="67"/>
      <c r="B653" s="74"/>
      <c r="C653" s="74"/>
      <c r="D653" s="34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Z653" s="170"/>
    </row>
    <row r="654" spans="1:26" s="28" customFormat="1" x14ac:dyDescent="0.25">
      <c r="A654" s="67"/>
      <c r="B654" s="74"/>
      <c r="C654" s="74"/>
      <c r="D654" s="34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Z654" s="170"/>
    </row>
    <row r="655" spans="1:26" s="28" customFormat="1" x14ac:dyDescent="0.25">
      <c r="A655" s="67"/>
      <c r="B655" s="74"/>
      <c r="C655" s="74"/>
      <c r="D655" s="34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Z655" s="170"/>
    </row>
    <row r="656" spans="1:26" s="28" customFormat="1" x14ac:dyDescent="0.25">
      <c r="A656" s="67"/>
      <c r="B656" s="74"/>
      <c r="C656" s="74"/>
      <c r="D656" s="34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Z656" s="170"/>
    </row>
    <row r="657" spans="1:26" s="28" customFormat="1" x14ac:dyDescent="0.25">
      <c r="A657" s="67"/>
      <c r="B657" s="74"/>
      <c r="C657" s="74"/>
      <c r="D657" s="34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Z657" s="170"/>
    </row>
    <row r="658" spans="1:26" s="28" customFormat="1" x14ac:dyDescent="0.25">
      <c r="A658" s="67"/>
      <c r="B658" s="74"/>
      <c r="C658" s="74"/>
      <c r="D658" s="34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Z658" s="170"/>
    </row>
    <row r="659" spans="1:26" s="28" customFormat="1" x14ac:dyDescent="0.25">
      <c r="A659" s="67"/>
      <c r="B659" s="74"/>
      <c r="C659" s="74"/>
      <c r="D659" s="34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Z659" s="170"/>
    </row>
    <row r="660" spans="1:26" s="28" customFormat="1" x14ac:dyDescent="0.25">
      <c r="A660" s="67"/>
      <c r="B660" s="74"/>
      <c r="C660" s="74"/>
      <c r="D660" s="34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Z660" s="170"/>
    </row>
    <row r="661" spans="1:26" s="28" customFormat="1" x14ac:dyDescent="0.25">
      <c r="A661" s="67"/>
      <c r="B661" s="74"/>
      <c r="C661" s="74"/>
      <c r="D661" s="34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Z661" s="170"/>
    </row>
    <row r="662" spans="1:26" s="28" customFormat="1" x14ac:dyDescent="0.25">
      <c r="A662" s="67"/>
      <c r="B662" s="74"/>
      <c r="C662" s="74"/>
      <c r="D662" s="34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Z662" s="170"/>
    </row>
    <row r="663" spans="1:26" s="28" customFormat="1" x14ac:dyDescent="0.25">
      <c r="A663" s="67"/>
      <c r="B663" s="74"/>
      <c r="C663" s="74"/>
      <c r="D663" s="34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Z663" s="170"/>
    </row>
    <row r="664" spans="1:26" s="28" customFormat="1" x14ac:dyDescent="0.25">
      <c r="A664" s="67"/>
      <c r="B664" s="74"/>
      <c r="C664" s="74"/>
      <c r="D664" s="34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Z664" s="170"/>
    </row>
    <row r="665" spans="1:26" s="28" customFormat="1" x14ac:dyDescent="0.25">
      <c r="A665" s="67"/>
      <c r="B665" s="74"/>
      <c r="C665" s="74"/>
      <c r="D665" s="34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Z665" s="170"/>
    </row>
    <row r="666" spans="1:26" s="28" customFormat="1" x14ac:dyDescent="0.25">
      <c r="A666" s="67"/>
      <c r="B666" s="74"/>
      <c r="C666" s="74"/>
      <c r="D666" s="34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Z666" s="170"/>
    </row>
    <row r="667" spans="1:26" s="28" customFormat="1" x14ac:dyDescent="0.25">
      <c r="A667" s="67"/>
      <c r="B667" s="74"/>
      <c r="C667" s="74"/>
      <c r="D667" s="34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Z667" s="170"/>
    </row>
    <row r="668" spans="1:26" s="28" customFormat="1" x14ac:dyDescent="0.25">
      <c r="A668" s="67"/>
      <c r="B668" s="74"/>
      <c r="C668" s="74"/>
      <c r="D668" s="34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Z668" s="170"/>
    </row>
    <row r="669" spans="1:26" s="28" customFormat="1" x14ac:dyDescent="0.25">
      <c r="A669" s="67"/>
      <c r="B669" s="74"/>
      <c r="C669" s="74"/>
      <c r="D669" s="34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Z669" s="170"/>
    </row>
    <row r="670" spans="1:26" s="28" customFormat="1" x14ac:dyDescent="0.25">
      <c r="A670" s="67"/>
      <c r="B670" s="74"/>
      <c r="C670" s="74"/>
      <c r="D670" s="34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Z670" s="170"/>
    </row>
    <row r="671" spans="1:26" s="28" customFormat="1" x14ac:dyDescent="0.25">
      <c r="A671" s="67"/>
      <c r="B671" s="74"/>
      <c r="C671" s="74"/>
      <c r="D671" s="34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Z671" s="170"/>
    </row>
    <row r="672" spans="1:26" s="28" customFormat="1" x14ac:dyDescent="0.25">
      <c r="A672" s="67"/>
      <c r="B672" s="74"/>
      <c r="C672" s="74"/>
      <c r="D672" s="34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Z672" s="170"/>
    </row>
    <row r="673" spans="1:26" s="28" customFormat="1" x14ac:dyDescent="0.25">
      <c r="A673" s="67"/>
      <c r="B673" s="74"/>
      <c r="C673" s="74"/>
      <c r="D673" s="34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Z673" s="170"/>
    </row>
    <row r="674" spans="1:26" s="28" customFormat="1" x14ac:dyDescent="0.25">
      <c r="A674" s="67"/>
      <c r="B674" s="74"/>
      <c r="C674" s="74"/>
      <c r="D674" s="34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Z674" s="170"/>
    </row>
    <row r="675" spans="1:26" s="28" customFormat="1" x14ac:dyDescent="0.25">
      <c r="A675" s="67"/>
      <c r="B675" s="74"/>
      <c r="C675" s="74"/>
      <c r="D675" s="34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Z675" s="170"/>
    </row>
    <row r="676" spans="1:26" s="28" customFormat="1" x14ac:dyDescent="0.25">
      <c r="A676" s="67"/>
      <c r="B676" s="74"/>
      <c r="C676" s="74"/>
      <c r="D676" s="34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Z676" s="170"/>
    </row>
    <row r="677" spans="1:26" s="28" customFormat="1" x14ac:dyDescent="0.25">
      <c r="A677" s="67"/>
      <c r="B677" s="74"/>
      <c r="C677" s="74"/>
      <c r="D677" s="34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Z677" s="170"/>
    </row>
    <row r="678" spans="1:26" s="28" customFormat="1" x14ac:dyDescent="0.25">
      <c r="A678" s="67"/>
      <c r="B678" s="74"/>
      <c r="C678" s="74"/>
      <c r="D678" s="34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Z678" s="170"/>
    </row>
    <row r="679" spans="1:26" s="28" customFormat="1" x14ac:dyDescent="0.25">
      <c r="A679" s="67"/>
      <c r="B679" s="74"/>
      <c r="C679" s="74"/>
      <c r="D679" s="34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Z679" s="170"/>
    </row>
    <row r="680" spans="1:26" s="28" customFormat="1" x14ac:dyDescent="0.25">
      <c r="A680" s="67"/>
      <c r="B680" s="74"/>
      <c r="C680" s="74"/>
      <c r="D680" s="34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Z680" s="170"/>
    </row>
    <row r="681" spans="1:26" s="28" customFormat="1" x14ac:dyDescent="0.25">
      <c r="A681" s="67"/>
      <c r="B681" s="74"/>
      <c r="C681" s="74"/>
      <c r="D681" s="34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Z681" s="170"/>
    </row>
    <row r="682" spans="1:26" s="28" customFormat="1" x14ac:dyDescent="0.25">
      <c r="A682" s="67"/>
      <c r="B682" s="74"/>
      <c r="C682" s="74"/>
      <c r="D682" s="34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Z682" s="170"/>
    </row>
    <row r="683" spans="1:26" s="28" customFormat="1" x14ac:dyDescent="0.25">
      <c r="A683" s="67"/>
      <c r="B683" s="74"/>
      <c r="C683" s="74"/>
      <c r="D683" s="34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Z683" s="170"/>
    </row>
    <row r="684" spans="1:26" s="28" customFormat="1" x14ac:dyDescent="0.25">
      <c r="A684" s="67"/>
      <c r="B684" s="74"/>
      <c r="C684" s="74"/>
      <c r="D684" s="34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Z684" s="170"/>
    </row>
    <row r="685" spans="1:26" s="28" customFormat="1" x14ac:dyDescent="0.25">
      <c r="A685" s="67"/>
      <c r="B685" s="74"/>
      <c r="C685" s="74"/>
      <c r="D685" s="34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Z685" s="170"/>
    </row>
    <row r="686" spans="1:26" s="28" customFormat="1" x14ac:dyDescent="0.25">
      <c r="A686" s="67"/>
      <c r="B686" s="74"/>
      <c r="C686" s="74"/>
      <c r="D686" s="34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Z686" s="170"/>
    </row>
    <row r="687" spans="1:26" s="28" customFormat="1" x14ac:dyDescent="0.25">
      <c r="A687" s="67"/>
      <c r="B687" s="74"/>
      <c r="C687" s="74"/>
      <c r="D687" s="34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Z687" s="170"/>
    </row>
    <row r="688" spans="1:26" s="28" customFormat="1" x14ac:dyDescent="0.25">
      <c r="A688" s="67"/>
      <c r="B688" s="74"/>
      <c r="C688" s="74"/>
      <c r="D688" s="34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Z688" s="170"/>
    </row>
    <row r="689" spans="1:26" s="28" customFormat="1" x14ac:dyDescent="0.25">
      <c r="A689" s="67"/>
      <c r="B689" s="74"/>
      <c r="C689" s="74"/>
      <c r="D689" s="34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Z689" s="170"/>
    </row>
    <row r="690" spans="1:26" s="28" customFormat="1" x14ac:dyDescent="0.25">
      <c r="A690" s="67"/>
      <c r="B690" s="74"/>
      <c r="C690" s="74"/>
      <c r="D690" s="34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Z690" s="170"/>
    </row>
    <row r="691" spans="1:26" s="28" customFormat="1" x14ac:dyDescent="0.25">
      <c r="A691" s="67"/>
      <c r="B691" s="74"/>
      <c r="C691" s="74"/>
      <c r="D691" s="34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Z691" s="170"/>
    </row>
    <row r="692" spans="1:26" s="28" customFormat="1" x14ac:dyDescent="0.25">
      <c r="A692" s="67"/>
      <c r="B692" s="74"/>
      <c r="C692" s="74"/>
      <c r="D692" s="34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Z692" s="170"/>
    </row>
    <row r="693" spans="1:26" s="28" customFormat="1" x14ac:dyDescent="0.25">
      <c r="A693" s="67"/>
      <c r="B693" s="74"/>
      <c r="C693" s="74"/>
      <c r="D693" s="34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Z693" s="170"/>
    </row>
    <row r="694" spans="1:26" s="28" customFormat="1" x14ac:dyDescent="0.25">
      <c r="A694" s="67"/>
      <c r="B694" s="74"/>
      <c r="C694" s="74"/>
      <c r="D694" s="34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Z694" s="170"/>
    </row>
    <row r="695" spans="1:26" s="28" customFormat="1" x14ac:dyDescent="0.25">
      <c r="A695" s="67"/>
      <c r="B695" s="74"/>
      <c r="C695" s="74"/>
      <c r="D695" s="34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Z695" s="170"/>
    </row>
    <row r="696" spans="1:26" s="28" customFormat="1" x14ac:dyDescent="0.25">
      <c r="A696" s="67"/>
      <c r="B696" s="74"/>
      <c r="C696" s="74"/>
      <c r="D696" s="34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Z696" s="170"/>
    </row>
    <row r="697" spans="1:26" s="28" customFormat="1" x14ac:dyDescent="0.25">
      <c r="A697" s="67"/>
      <c r="B697" s="74"/>
      <c r="C697" s="74"/>
      <c r="D697" s="34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Z697" s="170"/>
    </row>
    <row r="698" spans="1:26" s="28" customFormat="1" x14ac:dyDescent="0.25">
      <c r="A698" s="67"/>
      <c r="B698" s="74"/>
      <c r="C698" s="74"/>
      <c r="D698" s="34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Z698" s="170"/>
    </row>
    <row r="699" spans="1:26" s="28" customFormat="1" x14ac:dyDescent="0.25">
      <c r="A699" s="67"/>
      <c r="B699" s="74"/>
      <c r="C699" s="74"/>
      <c r="D699" s="34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Z699" s="170"/>
    </row>
    <row r="700" spans="1:26" s="28" customFormat="1" x14ac:dyDescent="0.25">
      <c r="A700" s="67"/>
      <c r="B700" s="74"/>
      <c r="C700" s="74"/>
      <c r="D700" s="34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Z700" s="170"/>
    </row>
    <row r="701" spans="1:26" s="28" customFormat="1" x14ac:dyDescent="0.25">
      <c r="A701" s="67"/>
      <c r="B701" s="74"/>
      <c r="C701" s="74"/>
      <c r="D701" s="34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Z701" s="170"/>
    </row>
    <row r="702" spans="1:26" s="28" customFormat="1" x14ac:dyDescent="0.25">
      <c r="A702" s="67"/>
      <c r="B702" s="74"/>
      <c r="C702" s="74"/>
      <c r="D702" s="34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Z702" s="170"/>
    </row>
    <row r="703" spans="1:26" s="28" customFormat="1" x14ac:dyDescent="0.25">
      <c r="A703" s="67"/>
      <c r="B703" s="74"/>
      <c r="C703" s="74"/>
      <c r="D703" s="34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Z703" s="170"/>
    </row>
    <row r="704" spans="1:26" s="28" customFormat="1" x14ac:dyDescent="0.25">
      <c r="A704" s="67"/>
      <c r="B704" s="74"/>
      <c r="C704" s="74"/>
      <c r="D704" s="34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Z704" s="170"/>
    </row>
    <row r="705" spans="1:26" s="28" customFormat="1" x14ac:dyDescent="0.25">
      <c r="A705" s="67"/>
      <c r="B705" s="74"/>
      <c r="C705" s="74"/>
      <c r="D705" s="34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Z705" s="170"/>
    </row>
    <row r="706" spans="1:26" s="28" customFormat="1" x14ac:dyDescent="0.25">
      <c r="A706" s="67"/>
      <c r="B706" s="74"/>
      <c r="C706" s="74"/>
      <c r="D706" s="34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Z706" s="170"/>
    </row>
    <row r="707" spans="1:26" s="28" customFormat="1" x14ac:dyDescent="0.25">
      <c r="A707" s="67"/>
      <c r="B707" s="74"/>
      <c r="C707" s="74"/>
      <c r="D707" s="34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Z707" s="170"/>
    </row>
    <row r="708" spans="1:26" s="28" customFormat="1" x14ac:dyDescent="0.25">
      <c r="A708" s="67"/>
      <c r="B708" s="74"/>
      <c r="C708" s="74"/>
      <c r="D708" s="34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Z708" s="170"/>
    </row>
    <row r="709" spans="1:26" s="28" customFormat="1" x14ac:dyDescent="0.25">
      <c r="A709" s="67"/>
      <c r="B709" s="74"/>
      <c r="C709" s="74"/>
      <c r="D709" s="34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Z709" s="170"/>
    </row>
    <row r="710" spans="1:26" s="28" customFormat="1" x14ac:dyDescent="0.25">
      <c r="A710" s="67"/>
      <c r="B710" s="74"/>
      <c r="C710" s="74"/>
      <c r="D710" s="34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Z710" s="170"/>
    </row>
    <row r="711" spans="1:26" s="28" customFormat="1" x14ac:dyDescent="0.25">
      <c r="A711" s="67"/>
      <c r="B711" s="74"/>
      <c r="C711" s="74"/>
      <c r="D711" s="34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Z711" s="170"/>
    </row>
    <row r="712" spans="1:26" s="28" customFormat="1" x14ac:dyDescent="0.25">
      <c r="A712" s="67"/>
      <c r="B712" s="74"/>
      <c r="C712" s="74"/>
      <c r="D712" s="34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Z712" s="170"/>
    </row>
    <row r="713" spans="1:26" s="28" customFormat="1" x14ac:dyDescent="0.25">
      <c r="A713" s="67"/>
      <c r="B713" s="74"/>
      <c r="C713" s="74"/>
      <c r="D713" s="34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Z713" s="170"/>
    </row>
    <row r="714" spans="1:26" s="28" customFormat="1" x14ac:dyDescent="0.25">
      <c r="A714" s="67"/>
      <c r="B714" s="74"/>
      <c r="C714" s="74"/>
      <c r="D714" s="34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Z714" s="170"/>
    </row>
    <row r="715" spans="1:26" s="28" customFormat="1" x14ac:dyDescent="0.25">
      <c r="A715" s="67"/>
      <c r="B715" s="74"/>
      <c r="C715" s="74"/>
      <c r="D715" s="34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Z715" s="170"/>
    </row>
    <row r="716" spans="1:26" s="28" customFormat="1" x14ac:dyDescent="0.25">
      <c r="A716" s="67"/>
      <c r="B716" s="74"/>
      <c r="C716" s="74"/>
      <c r="D716" s="34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Z716" s="170"/>
    </row>
    <row r="717" spans="1:26" s="28" customFormat="1" x14ac:dyDescent="0.25">
      <c r="A717" s="67"/>
      <c r="B717" s="74"/>
      <c r="C717" s="74"/>
      <c r="D717" s="34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Z717" s="170"/>
    </row>
    <row r="718" spans="1:26" s="28" customFormat="1" x14ac:dyDescent="0.25">
      <c r="A718" s="67"/>
      <c r="B718" s="74"/>
      <c r="C718" s="74"/>
      <c r="D718" s="34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Z718" s="170"/>
    </row>
    <row r="719" spans="1:26" s="28" customFormat="1" x14ac:dyDescent="0.25">
      <c r="A719" s="67"/>
      <c r="B719" s="74"/>
      <c r="C719" s="74"/>
      <c r="D719" s="34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Z719" s="170"/>
    </row>
    <row r="720" spans="1:26" s="28" customFormat="1" x14ac:dyDescent="0.25">
      <c r="A720" s="67"/>
      <c r="B720" s="74"/>
      <c r="C720" s="74"/>
      <c r="D720" s="34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Z720" s="170"/>
    </row>
    <row r="721" spans="1:26" s="28" customFormat="1" x14ac:dyDescent="0.25">
      <c r="A721" s="67"/>
      <c r="B721" s="74"/>
      <c r="C721" s="74"/>
      <c r="D721" s="34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Z721" s="170"/>
    </row>
    <row r="722" spans="1:26" s="28" customFormat="1" x14ac:dyDescent="0.25">
      <c r="A722" s="67"/>
      <c r="B722" s="74"/>
      <c r="C722" s="74"/>
      <c r="D722" s="34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Z722" s="170"/>
    </row>
    <row r="723" spans="1:26" s="28" customFormat="1" x14ac:dyDescent="0.25">
      <c r="A723" s="67"/>
      <c r="B723" s="74"/>
      <c r="C723" s="74"/>
      <c r="D723" s="34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Z723" s="170"/>
    </row>
    <row r="724" spans="1:26" s="28" customFormat="1" x14ac:dyDescent="0.25">
      <c r="A724" s="67"/>
      <c r="B724" s="74"/>
      <c r="C724" s="74"/>
      <c r="D724" s="34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Z724" s="170"/>
    </row>
    <row r="725" spans="1:26" s="28" customFormat="1" x14ac:dyDescent="0.25">
      <c r="A725" s="67"/>
      <c r="B725" s="74"/>
      <c r="C725" s="74"/>
      <c r="D725" s="34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Z725" s="170"/>
    </row>
    <row r="726" spans="1:26" s="28" customFormat="1" x14ac:dyDescent="0.25">
      <c r="A726" s="67"/>
      <c r="B726" s="74"/>
      <c r="C726" s="74"/>
      <c r="D726" s="34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Z726" s="170"/>
    </row>
    <row r="727" spans="1:26" s="28" customFormat="1" x14ac:dyDescent="0.25">
      <c r="A727" s="67"/>
      <c r="B727" s="74"/>
      <c r="C727" s="74"/>
      <c r="D727" s="34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Z727" s="170"/>
    </row>
  </sheetData>
  <mergeCells count="37">
    <mergeCell ref="B11:B14"/>
    <mergeCell ref="C11:C14"/>
    <mergeCell ref="D11:D14"/>
    <mergeCell ref="E11:J11"/>
    <mergeCell ref="E12:G12"/>
    <mergeCell ref="H12:J12"/>
    <mergeCell ref="H13:H14"/>
    <mergeCell ref="I13:J13"/>
    <mergeCell ref="Q278:T278"/>
    <mergeCell ref="Q2:W2"/>
    <mergeCell ref="Q3:X3"/>
    <mergeCell ref="R13:R14"/>
    <mergeCell ref="S13:S14"/>
    <mergeCell ref="T13:T14"/>
    <mergeCell ref="A6:Y6"/>
    <mergeCell ref="Q13:Q14"/>
    <mergeCell ref="W13:W14"/>
    <mergeCell ref="Y11:Y14"/>
    <mergeCell ref="E13:E14"/>
    <mergeCell ref="F13:G13"/>
    <mergeCell ref="A11:A14"/>
    <mergeCell ref="M13:M14"/>
    <mergeCell ref="N13:N14"/>
    <mergeCell ref="K11:K14"/>
    <mergeCell ref="X11:X14"/>
    <mergeCell ref="L12:Q12"/>
    <mergeCell ref="R12:W12"/>
    <mergeCell ref="L13:L14"/>
    <mergeCell ref="O13:P13"/>
    <mergeCell ref="L11:W11"/>
    <mergeCell ref="Z1:Z48"/>
    <mergeCell ref="Z49:Z79"/>
    <mergeCell ref="Z80:Z119"/>
    <mergeCell ref="Z120:Z166"/>
    <mergeCell ref="Z167:Z206"/>
    <mergeCell ref="Z207:Z243"/>
    <mergeCell ref="Z244:Z281"/>
  </mergeCells>
  <phoneticPr fontId="2" type="noConversion"/>
  <printOptions horizontalCentered="1"/>
  <pageMargins left="0.15748031496062992" right="7.874015748031496E-2" top="0.62992125984251968" bottom="0.31496062992125984" header="0.47244094488188981" footer="0.15748031496062992"/>
  <pageSetup paperSize="9" scale="34" fitToHeight="7" orientation="landscape" useFirstPageNumber="1" r:id="rId1"/>
  <headerFooter differentFirst="1" scaleWithDoc="0" alignWithMargins="0">
    <oddHeader>&amp;RПродовження додатку 2</oddHeader>
    <oddFooter>&amp;R&amp;9Сторінка &amp;P</oddFooter>
  </headerFooter>
  <rowBreaks count="2" manualBreakCount="2">
    <brk id="210" max="25" man="1"/>
    <brk id="24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2"/>
  <sheetViews>
    <sheetView showGridLines="0" showZeros="0" tabSelected="1" view="pageBreakPreview" topLeftCell="N191" zoomScale="75" zoomScaleNormal="87" zoomScaleSheetLayoutView="75" workbookViewId="0">
      <selection activeCell="AG196" sqref="AG196"/>
    </sheetView>
  </sheetViews>
  <sheetFormatPr defaultColWidth="9.1640625" defaultRowHeight="15.75" x14ac:dyDescent="0.25"/>
  <cols>
    <col min="1" max="1" width="17" style="5" customWidth="1"/>
    <col min="2" max="2" width="19.5" style="1" customWidth="1"/>
    <col min="3" max="3" width="69" style="10" customWidth="1"/>
    <col min="4" max="4" width="20.1640625" style="4" customWidth="1"/>
    <col min="5" max="5" width="18.6640625" style="4" customWidth="1"/>
    <col min="6" max="6" width="17.83203125" style="4" customWidth="1"/>
    <col min="7" max="7" width="20.1640625" style="4" customWidth="1"/>
    <col min="8" max="8" width="18.6640625" style="4" customWidth="1"/>
    <col min="9" max="9" width="16.6640625" style="4" customWidth="1"/>
    <col min="10" max="10" width="7.33203125" style="4" customWidth="1"/>
    <col min="11" max="11" width="18.33203125" style="4" customWidth="1"/>
    <col min="12" max="12" width="18" style="4" customWidth="1"/>
    <col min="13" max="13" width="18.1640625" style="4" customWidth="1"/>
    <col min="14" max="14" width="15.33203125" style="4" customWidth="1"/>
    <col min="15" max="15" width="15.5" style="4" customWidth="1"/>
    <col min="16" max="16" width="18" style="4" customWidth="1"/>
    <col min="17" max="17" width="18.1640625" style="4" customWidth="1"/>
    <col min="18" max="18" width="18" style="4" customWidth="1"/>
    <col min="19" max="19" width="17.33203125" style="4" customWidth="1"/>
    <col min="20" max="20" width="15.83203125" style="4" customWidth="1"/>
    <col min="21" max="21" width="15.6640625" style="4" customWidth="1"/>
    <col min="22" max="22" width="18.1640625" style="4" customWidth="1"/>
    <col min="23" max="23" width="7.6640625" style="4" customWidth="1"/>
    <col min="24" max="24" width="20.33203125" style="4" customWidth="1"/>
    <col min="25" max="25" width="9.1640625" style="172"/>
    <col min="26" max="16384" width="9.1640625" style="4"/>
  </cols>
  <sheetData>
    <row r="1" spans="1:25" ht="31.5" x14ac:dyDescent="0.45">
      <c r="L1" s="85"/>
      <c r="M1" s="138"/>
      <c r="N1" s="138"/>
      <c r="O1" s="138"/>
      <c r="P1" s="138"/>
      <c r="Q1" s="135" t="s">
        <v>524</v>
      </c>
      <c r="R1" s="135"/>
      <c r="S1" s="135"/>
      <c r="T1" s="135"/>
      <c r="U1" s="135"/>
      <c r="V1" s="91"/>
      <c r="W1" s="91"/>
      <c r="X1" s="48"/>
      <c r="Y1" s="191">
        <v>16</v>
      </c>
    </row>
    <row r="2" spans="1:25" ht="31.5" x14ac:dyDescent="0.45">
      <c r="L2" s="85"/>
      <c r="M2" s="138"/>
      <c r="N2" s="138"/>
      <c r="O2" s="138"/>
      <c r="P2" s="138"/>
      <c r="Q2" s="136" t="s">
        <v>522</v>
      </c>
      <c r="R2" s="136"/>
      <c r="S2" s="136"/>
      <c r="T2" s="136"/>
      <c r="U2" s="136"/>
      <c r="V2" s="91"/>
      <c r="W2" s="91"/>
      <c r="X2" s="48"/>
      <c r="Y2" s="191"/>
    </row>
    <row r="3" spans="1:25" ht="31.5" x14ac:dyDescent="0.45">
      <c r="L3" s="85"/>
      <c r="M3" s="138"/>
      <c r="N3" s="138"/>
      <c r="O3" s="138"/>
      <c r="P3" s="138"/>
      <c r="Q3" s="137" t="s">
        <v>527</v>
      </c>
      <c r="R3" s="136"/>
      <c r="S3" s="136"/>
      <c r="T3" s="136"/>
      <c r="U3" s="136"/>
      <c r="V3" s="91"/>
      <c r="W3" s="91"/>
      <c r="X3" s="48"/>
      <c r="Y3" s="191"/>
    </row>
    <row r="4" spans="1:25" ht="31.5" x14ac:dyDescent="0.45">
      <c r="A4" s="153"/>
      <c r="L4" s="85"/>
      <c r="M4" s="138"/>
      <c r="N4" s="138"/>
      <c r="O4" s="138"/>
      <c r="P4" s="138"/>
      <c r="Q4" s="137"/>
      <c r="R4" s="136"/>
      <c r="S4" s="136"/>
      <c r="T4" s="136"/>
      <c r="U4" s="136"/>
      <c r="V4" s="91"/>
      <c r="W4" s="91"/>
      <c r="X4" s="48"/>
      <c r="Y4" s="191"/>
    </row>
    <row r="5" spans="1:25" ht="31.5" x14ac:dyDescent="0.45">
      <c r="A5" s="153"/>
      <c r="L5" s="85"/>
      <c r="M5" s="138"/>
      <c r="N5" s="138"/>
      <c r="O5" s="138"/>
      <c r="P5" s="138"/>
      <c r="Q5" s="137"/>
      <c r="R5" s="136"/>
      <c r="S5" s="136"/>
      <c r="T5" s="136"/>
      <c r="U5" s="136"/>
      <c r="V5" s="91"/>
      <c r="W5" s="91"/>
      <c r="X5" s="48"/>
      <c r="Y5" s="191"/>
    </row>
    <row r="6" spans="1:25" ht="66" customHeight="1" x14ac:dyDescent="0.25">
      <c r="A6" s="193" t="s">
        <v>521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1"/>
    </row>
    <row r="7" spans="1:25" ht="31.5" x14ac:dyDescent="0.45">
      <c r="A7" s="87" t="s">
        <v>395</v>
      </c>
      <c r="L7" s="85"/>
      <c r="M7" s="138"/>
      <c r="N7" s="138"/>
      <c r="O7" s="138"/>
      <c r="P7" s="138"/>
      <c r="Q7" s="137"/>
      <c r="R7" s="136"/>
      <c r="S7" s="136"/>
      <c r="T7" s="136"/>
      <c r="U7" s="136"/>
      <c r="V7" s="91"/>
      <c r="W7" s="91"/>
      <c r="X7" s="48"/>
      <c r="Y7" s="191"/>
    </row>
    <row r="8" spans="1:25" ht="31.5" x14ac:dyDescent="0.45">
      <c r="A8" s="88" t="s">
        <v>423</v>
      </c>
      <c r="L8" s="85"/>
      <c r="M8" s="138"/>
      <c r="N8" s="138"/>
      <c r="O8" s="138"/>
      <c r="P8" s="138"/>
      <c r="Q8" s="28"/>
      <c r="W8" s="91" t="s">
        <v>519</v>
      </c>
      <c r="Y8" s="191"/>
    </row>
    <row r="9" spans="1:25" ht="26.25" customHeight="1" x14ac:dyDescent="0.25">
      <c r="A9" s="195" t="s">
        <v>371</v>
      </c>
      <c r="B9" s="195" t="s">
        <v>358</v>
      </c>
      <c r="C9" s="195" t="s">
        <v>373</v>
      </c>
      <c r="D9" s="178" t="s">
        <v>520</v>
      </c>
      <c r="E9" s="179"/>
      <c r="F9" s="179"/>
      <c r="G9" s="179"/>
      <c r="H9" s="179"/>
      <c r="I9" s="180"/>
      <c r="J9" s="175" t="s">
        <v>514</v>
      </c>
      <c r="K9" s="178" t="s">
        <v>515</v>
      </c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/>
      <c r="W9" s="175" t="s">
        <v>514</v>
      </c>
      <c r="X9" s="186" t="s">
        <v>246</v>
      </c>
      <c r="Y9" s="191"/>
    </row>
    <row r="10" spans="1:25" ht="36" customHeight="1" x14ac:dyDescent="0.25">
      <c r="A10" s="195"/>
      <c r="B10" s="195"/>
      <c r="C10" s="195"/>
      <c r="D10" s="186" t="s">
        <v>516</v>
      </c>
      <c r="E10" s="186"/>
      <c r="F10" s="186"/>
      <c r="G10" s="178" t="s">
        <v>517</v>
      </c>
      <c r="H10" s="179"/>
      <c r="I10" s="180"/>
      <c r="J10" s="176"/>
      <c r="K10" s="186" t="s">
        <v>516</v>
      </c>
      <c r="L10" s="186"/>
      <c r="M10" s="186"/>
      <c r="N10" s="186"/>
      <c r="O10" s="186"/>
      <c r="P10" s="186"/>
      <c r="Q10" s="179" t="s">
        <v>517</v>
      </c>
      <c r="R10" s="179"/>
      <c r="S10" s="179"/>
      <c r="T10" s="179"/>
      <c r="U10" s="179"/>
      <c r="V10" s="180"/>
      <c r="W10" s="176"/>
      <c r="X10" s="186"/>
      <c r="Y10" s="191"/>
    </row>
    <row r="11" spans="1:25" ht="29.25" customHeight="1" x14ac:dyDescent="0.25">
      <c r="A11" s="195"/>
      <c r="B11" s="195"/>
      <c r="C11" s="195"/>
      <c r="D11" s="186" t="s">
        <v>359</v>
      </c>
      <c r="E11" s="186" t="s">
        <v>248</v>
      </c>
      <c r="F11" s="186"/>
      <c r="G11" s="188" t="s">
        <v>359</v>
      </c>
      <c r="H11" s="189" t="s">
        <v>248</v>
      </c>
      <c r="I11" s="190"/>
      <c r="J11" s="176"/>
      <c r="K11" s="186" t="s">
        <v>359</v>
      </c>
      <c r="L11" s="181" t="s">
        <v>360</v>
      </c>
      <c r="M11" s="186" t="s">
        <v>247</v>
      </c>
      <c r="N11" s="186" t="s">
        <v>248</v>
      </c>
      <c r="O11" s="186"/>
      <c r="P11" s="186" t="s">
        <v>249</v>
      </c>
      <c r="Q11" s="186" t="s">
        <v>359</v>
      </c>
      <c r="R11" s="181" t="s">
        <v>360</v>
      </c>
      <c r="S11" s="186" t="s">
        <v>247</v>
      </c>
      <c r="T11" s="186" t="s">
        <v>248</v>
      </c>
      <c r="U11" s="186"/>
      <c r="V11" s="186" t="s">
        <v>249</v>
      </c>
      <c r="W11" s="176"/>
      <c r="X11" s="186"/>
      <c r="Y11" s="191"/>
    </row>
    <row r="12" spans="1:25" ht="65.25" customHeight="1" x14ac:dyDescent="0.25">
      <c r="A12" s="195"/>
      <c r="B12" s="195"/>
      <c r="C12" s="195"/>
      <c r="D12" s="186"/>
      <c r="E12" s="144" t="s">
        <v>250</v>
      </c>
      <c r="F12" s="144" t="s">
        <v>251</v>
      </c>
      <c r="G12" s="188"/>
      <c r="H12" s="145" t="s">
        <v>250</v>
      </c>
      <c r="I12" s="145" t="s">
        <v>251</v>
      </c>
      <c r="J12" s="177"/>
      <c r="K12" s="186"/>
      <c r="L12" s="182"/>
      <c r="M12" s="186"/>
      <c r="N12" s="144" t="s">
        <v>250</v>
      </c>
      <c r="O12" s="144" t="s">
        <v>251</v>
      </c>
      <c r="P12" s="186"/>
      <c r="Q12" s="186"/>
      <c r="R12" s="182"/>
      <c r="S12" s="186"/>
      <c r="T12" s="144" t="s">
        <v>250</v>
      </c>
      <c r="U12" s="144" t="s">
        <v>251</v>
      </c>
      <c r="V12" s="186"/>
      <c r="W12" s="177"/>
      <c r="X12" s="186"/>
      <c r="Y12" s="191"/>
    </row>
    <row r="13" spans="1:25" s="61" customFormat="1" ht="23.25" customHeight="1" x14ac:dyDescent="0.25">
      <c r="A13" s="7" t="s">
        <v>47</v>
      </c>
      <c r="B13" s="8"/>
      <c r="C13" s="9" t="s">
        <v>48</v>
      </c>
      <c r="D13" s="49">
        <f>D14+D15+D16</f>
        <v>238826315</v>
      </c>
      <c r="E13" s="49">
        <f t="shared" ref="E13:P13" si="0">E14+E15+E16</f>
        <v>180625206</v>
      </c>
      <c r="F13" s="49">
        <f t="shared" si="0"/>
        <v>4317900</v>
      </c>
      <c r="G13" s="49">
        <f t="shared" ref="G13:I13" si="1">G14+G15+G16</f>
        <v>173191606.06999999</v>
      </c>
      <c r="H13" s="49">
        <f t="shared" si="1"/>
        <v>133160155.89</v>
      </c>
      <c r="I13" s="49">
        <f t="shared" si="1"/>
        <v>2260116.1299999994</v>
      </c>
      <c r="J13" s="160">
        <f>G13/D13*100</f>
        <v>72.517806955234391</v>
      </c>
      <c r="K13" s="49">
        <f t="shared" si="0"/>
        <v>3434500</v>
      </c>
      <c r="L13" s="49">
        <f t="shared" si="0"/>
        <v>234500</v>
      </c>
      <c r="M13" s="49">
        <f t="shared" si="0"/>
        <v>3200000</v>
      </c>
      <c r="N13" s="49">
        <f t="shared" si="0"/>
        <v>2348000</v>
      </c>
      <c r="O13" s="49">
        <f t="shared" si="0"/>
        <v>90600</v>
      </c>
      <c r="P13" s="49">
        <f t="shared" si="0"/>
        <v>234500</v>
      </c>
      <c r="Q13" s="49">
        <f t="shared" ref="Q13:V13" si="2">Q14+Q15+Q16</f>
        <v>2227027</v>
      </c>
      <c r="R13" s="49">
        <f t="shared" si="2"/>
        <v>134920</v>
      </c>
      <c r="S13" s="49">
        <f t="shared" si="2"/>
        <v>2092107</v>
      </c>
      <c r="T13" s="49">
        <f t="shared" si="2"/>
        <v>1642925.4000000001</v>
      </c>
      <c r="U13" s="49">
        <f t="shared" si="2"/>
        <v>45560.38</v>
      </c>
      <c r="V13" s="49">
        <f t="shared" si="2"/>
        <v>134920</v>
      </c>
      <c r="W13" s="139">
        <f>Q13/K13*100</f>
        <v>64.842830106274562</v>
      </c>
      <c r="X13" s="142">
        <f>G13+Q13</f>
        <v>175418633.06999999</v>
      </c>
      <c r="Y13" s="191"/>
    </row>
    <row r="14" spans="1:25" ht="51.75" customHeight="1" x14ac:dyDescent="0.25">
      <c r="A14" s="39" t="s">
        <v>127</v>
      </c>
      <c r="B14" s="39" t="s">
        <v>50</v>
      </c>
      <c r="C14" s="6" t="s">
        <v>128</v>
      </c>
      <c r="D14" s="50">
        <f>'дод 2'!E18+'дод 2'!E65+'дод 2'!E110+'дод 2'!E139+'дод 2'!E172+'дод 2'!E178+'дод 2'!E190+'дод 2'!E218+'дод 2'!E222+'дод 2'!E239+'дод 2'!E244+'дод 2'!E247+'дод 2'!E258+'дод 2'!E255</f>
        <v>238091519</v>
      </c>
      <c r="E14" s="50">
        <f>'дод 2'!F18+'дод 2'!F65+'дод 2'!F110+'дод 2'!F139+'дод 2'!F172+'дод 2'!F178+'дод 2'!F190+'дод 2'!F218+'дод 2'!F222+'дод 2'!F239+'дод 2'!F244+'дод 2'!F247+'дод 2'!F258+'дод 2'!F255</f>
        <v>180625206</v>
      </c>
      <c r="F14" s="50">
        <f>'дод 2'!G18+'дод 2'!G65+'дод 2'!G110+'дод 2'!G139+'дод 2'!G172+'дод 2'!G178+'дод 2'!G190+'дод 2'!G218+'дод 2'!G222+'дод 2'!G239+'дод 2'!G244+'дод 2'!G247+'дод 2'!G258+'дод 2'!G255</f>
        <v>4317900</v>
      </c>
      <c r="G14" s="50">
        <f>'дод 2'!H18+'дод 2'!H65+'дод 2'!H110+'дод 2'!H139+'дод 2'!H172+'дод 2'!H178+'дод 2'!H190+'дод 2'!H218+'дод 2'!H222+'дод 2'!H239+'дод 2'!H244+'дод 2'!H247+'дод 2'!H258+'дод 2'!H255</f>
        <v>173015782.09999999</v>
      </c>
      <c r="H14" s="50">
        <f>'дод 2'!I18+'дод 2'!I65+'дод 2'!I110+'дод 2'!I139+'дод 2'!I172+'дод 2'!I178+'дод 2'!I190+'дод 2'!I218+'дод 2'!I222+'дод 2'!I239+'дод 2'!I244+'дод 2'!I247+'дод 2'!I258+'дод 2'!I255</f>
        <v>133160155.89</v>
      </c>
      <c r="I14" s="50">
        <f>'дод 2'!J18+'дод 2'!J65+'дод 2'!J110+'дод 2'!J139+'дод 2'!J172+'дод 2'!J178+'дод 2'!J190+'дод 2'!J218+'дод 2'!J222+'дод 2'!J239+'дод 2'!J244+'дод 2'!J247+'дод 2'!J258+'дод 2'!J255</f>
        <v>2260116.1299999994</v>
      </c>
      <c r="J14" s="161">
        <f t="shared" ref="J14:J77" si="3">G14/D14*100</f>
        <v>72.667763567000463</v>
      </c>
      <c r="K14" s="50">
        <f>'дод 2'!L18+'дод 2'!L65+'дод 2'!L110+'дод 2'!L139+'дод 2'!L172+'дод 2'!L178+'дод 2'!L190+'дод 2'!L218+'дод 2'!L222+'дод 2'!L239+'дод 2'!L244+'дод 2'!L247+'дод 2'!L258+'дод 2'!L255</f>
        <v>3434500</v>
      </c>
      <c r="L14" s="50">
        <f>'дод 2'!M18+'дод 2'!M65+'дод 2'!M110+'дод 2'!M139+'дод 2'!M172+'дод 2'!M178+'дод 2'!M190+'дод 2'!M218+'дод 2'!M222+'дод 2'!M239+'дод 2'!M244+'дод 2'!M247+'дод 2'!M258+'дод 2'!M255</f>
        <v>234500</v>
      </c>
      <c r="M14" s="50">
        <f>'дод 2'!N18+'дод 2'!N65+'дод 2'!N110+'дод 2'!N139+'дод 2'!N172+'дод 2'!N178+'дод 2'!N190+'дод 2'!N218+'дод 2'!N222+'дод 2'!N239+'дод 2'!N244+'дод 2'!N247+'дод 2'!N258+'дод 2'!N255</f>
        <v>3200000</v>
      </c>
      <c r="N14" s="50">
        <f>'дод 2'!O18+'дод 2'!O65+'дод 2'!O110+'дод 2'!O139+'дод 2'!O172+'дод 2'!O178+'дод 2'!O190+'дод 2'!O218+'дод 2'!O222+'дод 2'!O239+'дод 2'!O244+'дод 2'!O247+'дод 2'!O258+'дод 2'!O255</f>
        <v>2348000</v>
      </c>
      <c r="O14" s="50">
        <f>'дод 2'!P18+'дод 2'!P65+'дод 2'!P110+'дод 2'!P139+'дод 2'!P172+'дод 2'!P178+'дод 2'!P190+'дод 2'!P218+'дод 2'!P222+'дод 2'!P239+'дод 2'!P244+'дод 2'!P247+'дод 2'!P258+'дод 2'!P255</f>
        <v>90600</v>
      </c>
      <c r="P14" s="50">
        <f>'дод 2'!Q18+'дод 2'!Q65+'дод 2'!Q110+'дод 2'!Q139+'дод 2'!Q172+'дод 2'!Q178+'дод 2'!Q190+'дод 2'!Q218+'дод 2'!Q222+'дод 2'!Q239+'дод 2'!Q244+'дод 2'!Q247+'дод 2'!Q258+'дод 2'!Q255</f>
        <v>234500</v>
      </c>
      <c r="Q14" s="50">
        <f>'дод 2'!R18+'дод 2'!R65+'дод 2'!R110+'дод 2'!R139+'дод 2'!R172+'дод 2'!R178+'дод 2'!R190+'дод 2'!R218+'дод 2'!R222+'дод 2'!R239+'дод 2'!R244+'дод 2'!R247+'дод 2'!R258+'дод 2'!R255</f>
        <v>2227027</v>
      </c>
      <c r="R14" s="50">
        <f>'дод 2'!S18+'дод 2'!S65+'дод 2'!S110+'дод 2'!S139+'дод 2'!S172+'дод 2'!S178+'дод 2'!S190+'дод 2'!S218+'дод 2'!S222+'дод 2'!S239+'дод 2'!S244+'дод 2'!S247+'дод 2'!S258+'дод 2'!S255</f>
        <v>134920</v>
      </c>
      <c r="S14" s="50">
        <f>'дод 2'!T18+'дод 2'!T65+'дод 2'!T110+'дод 2'!T139+'дод 2'!T172+'дод 2'!T178+'дод 2'!T190+'дод 2'!T218+'дод 2'!T222+'дод 2'!T239+'дод 2'!T244+'дод 2'!T247+'дод 2'!T258+'дод 2'!T255</f>
        <v>2092107</v>
      </c>
      <c r="T14" s="50">
        <f>'дод 2'!U18+'дод 2'!U65+'дод 2'!U110+'дод 2'!U139+'дод 2'!U172+'дод 2'!U178+'дод 2'!U190+'дод 2'!U218+'дод 2'!U222+'дод 2'!U239+'дод 2'!U244+'дод 2'!U247+'дод 2'!U258+'дод 2'!U255</f>
        <v>1642925.4000000001</v>
      </c>
      <c r="U14" s="50">
        <f>'дод 2'!V18+'дод 2'!V65+'дод 2'!V110+'дод 2'!V139+'дод 2'!V172+'дод 2'!V178+'дод 2'!V190+'дод 2'!V218+'дод 2'!V222+'дод 2'!V239+'дод 2'!V244+'дод 2'!V247+'дод 2'!V258+'дод 2'!V255</f>
        <v>45560.38</v>
      </c>
      <c r="V14" s="50">
        <f>'дод 2'!W18+'дод 2'!W65+'дод 2'!W110+'дод 2'!W139+'дод 2'!W172+'дод 2'!W178+'дод 2'!W190+'дод 2'!W218+'дод 2'!W222+'дод 2'!W239+'дод 2'!W244+'дод 2'!W247+'дод 2'!W258+'дод 2'!W255</f>
        <v>134920</v>
      </c>
      <c r="W14" s="158">
        <f t="shared" ref="W14:W70" si="4">Q14/K14*100</f>
        <v>64.842830106274562</v>
      </c>
      <c r="X14" s="159">
        <f t="shared" ref="X14:X77" si="5">G14+Q14</f>
        <v>175242809.09999999</v>
      </c>
      <c r="Y14" s="191"/>
    </row>
    <row r="15" spans="1:25" ht="27" customHeight="1" x14ac:dyDescent="0.25">
      <c r="A15" s="39" t="s">
        <v>49</v>
      </c>
      <c r="B15" s="39" t="s">
        <v>100</v>
      </c>
      <c r="C15" s="6" t="s">
        <v>263</v>
      </c>
      <c r="D15" s="50">
        <f>'дод 2'!E19</f>
        <v>430300</v>
      </c>
      <c r="E15" s="50">
        <f>'дод 2'!F19</f>
        <v>0</v>
      </c>
      <c r="F15" s="50">
        <f>'дод 2'!G19</f>
        <v>0</v>
      </c>
      <c r="G15" s="50">
        <f>'дод 2'!H19</f>
        <v>175823.97</v>
      </c>
      <c r="H15" s="50">
        <f>'дод 2'!I19</f>
        <v>0</v>
      </c>
      <c r="I15" s="50">
        <f>'дод 2'!J19</f>
        <v>0</v>
      </c>
      <c r="J15" s="161">
        <f t="shared" si="3"/>
        <v>40.860787822449453</v>
      </c>
      <c r="K15" s="50">
        <f>'дод 2'!L19</f>
        <v>0</v>
      </c>
      <c r="L15" s="50">
        <f>'дод 2'!M19</f>
        <v>0</v>
      </c>
      <c r="M15" s="50">
        <f>'дод 2'!N19</f>
        <v>0</v>
      </c>
      <c r="N15" s="50">
        <f>'дод 2'!O19</f>
        <v>0</v>
      </c>
      <c r="O15" s="50">
        <f>'дод 2'!P19</f>
        <v>0</v>
      </c>
      <c r="P15" s="50">
        <f>'дод 2'!Q19</f>
        <v>0</v>
      </c>
      <c r="Q15" s="50">
        <f>'дод 2'!R19</f>
        <v>0</v>
      </c>
      <c r="R15" s="50">
        <f>'дод 2'!S19</f>
        <v>0</v>
      </c>
      <c r="S15" s="50">
        <f>'дод 2'!T19</f>
        <v>0</v>
      </c>
      <c r="T15" s="50">
        <f>'дод 2'!U19</f>
        <v>0</v>
      </c>
      <c r="U15" s="50">
        <f>'дод 2'!V19</f>
        <v>0</v>
      </c>
      <c r="V15" s="50">
        <f>'дод 2'!W19</f>
        <v>0</v>
      </c>
      <c r="W15" s="158"/>
      <c r="X15" s="159">
        <f t="shared" si="5"/>
        <v>175823.97</v>
      </c>
      <c r="Y15" s="191"/>
    </row>
    <row r="16" spans="1:25" ht="21.75" customHeight="1" x14ac:dyDescent="0.25">
      <c r="A16" s="70" t="s">
        <v>510</v>
      </c>
      <c r="B16" s="70" t="s">
        <v>127</v>
      </c>
      <c r="C16" s="6" t="s">
        <v>511</v>
      </c>
      <c r="D16" s="50">
        <f>'дод 2'!E20</f>
        <v>304496</v>
      </c>
      <c r="E16" s="50">
        <f>'дод 2'!F20</f>
        <v>0</v>
      </c>
      <c r="F16" s="50">
        <f>'дод 2'!G20</f>
        <v>0</v>
      </c>
      <c r="G16" s="50">
        <f>'дод 2'!H20</f>
        <v>0</v>
      </c>
      <c r="H16" s="50">
        <f>'дод 2'!I20</f>
        <v>0</v>
      </c>
      <c r="I16" s="50">
        <f>'дод 2'!J20</f>
        <v>0</v>
      </c>
      <c r="J16" s="161">
        <f t="shared" si="3"/>
        <v>0</v>
      </c>
      <c r="K16" s="50">
        <f>'дод 2'!L20</f>
        <v>0</v>
      </c>
      <c r="L16" s="50">
        <f>'дод 2'!M20</f>
        <v>0</v>
      </c>
      <c r="M16" s="50">
        <f>'дод 2'!N20</f>
        <v>0</v>
      </c>
      <c r="N16" s="50">
        <f>'дод 2'!O20</f>
        <v>0</v>
      </c>
      <c r="O16" s="50">
        <f>'дод 2'!P20</f>
        <v>0</v>
      </c>
      <c r="P16" s="50">
        <f>'дод 2'!Q20</f>
        <v>0</v>
      </c>
      <c r="Q16" s="50">
        <f>'дод 2'!R20</f>
        <v>0</v>
      </c>
      <c r="R16" s="50">
        <f>'дод 2'!S20</f>
        <v>0</v>
      </c>
      <c r="S16" s="50">
        <f>'дод 2'!T20</f>
        <v>0</v>
      </c>
      <c r="T16" s="50">
        <f>'дод 2'!U20</f>
        <v>0</v>
      </c>
      <c r="U16" s="50">
        <f>'дод 2'!V20</f>
        <v>0</v>
      </c>
      <c r="V16" s="50">
        <f>'дод 2'!W20</f>
        <v>0</v>
      </c>
      <c r="W16" s="158"/>
      <c r="X16" s="159">
        <f t="shared" si="5"/>
        <v>0</v>
      </c>
      <c r="Y16" s="191"/>
    </row>
    <row r="17" spans="1:25" s="61" customFormat="1" ht="24" customHeight="1" x14ac:dyDescent="0.25">
      <c r="A17" s="40" t="s">
        <v>51</v>
      </c>
      <c r="B17" s="41"/>
      <c r="C17" s="9" t="s">
        <v>450</v>
      </c>
      <c r="D17" s="49">
        <f>D25+D27+D34+D38+D39+D40+D43+D44+D45+D46+D48</f>
        <v>949074977.45000005</v>
      </c>
      <c r="E17" s="49">
        <f t="shared" ref="E17:P17" si="6">E25+E27+E34+E38+E39+E40+E43+E44+E45+E46+E48</f>
        <v>656452793.80999994</v>
      </c>
      <c r="F17" s="49">
        <f t="shared" si="6"/>
        <v>68534157.560000002</v>
      </c>
      <c r="G17" s="49">
        <f t="shared" ref="G17:I17" si="7">G25+G27+G34+G38+G39+G40+G43+G44+G45+G46+G48</f>
        <v>680495850.29000008</v>
      </c>
      <c r="H17" s="49">
        <f t="shared" si="7"/>
        <v>489677140.31999993</v>
      </c>
      <c r="I17" s="49">
        <f t="shared" si="7"/>
        <v>34731394.460000001</v>
      </c>
      <c r="J17" s="160">
        <f t="shared" si="3"/>
        <v>71.70095792835825</v>
      </c>
      <c r="K17" s="49">
        <f t="shared" si="6"/>
        <v>66983209.310000002</v>
      </c>
      <c r="L17" s="49">
        <f t="shared" si="6"/>
        <v>10887061.309999999</v>
      </c>
      <c r="M17" s="49">
        <f t="shared" si="6"/>
        <v>55986428</v>
      </c>
      <c r="N17" s="49">
        <f t="shared" si="6"/>
        <v>6476192</v>
      </c>
      <c r="O17" s="49">
        <f t="shared" si="6"/>
        <v>3124191</v>
      </c>
      <c r="P17" s="49">
        <f t="shared" si="6"/>
        <v>10996781.309999999</v>
      </c>
      <c r="Q17" s="49">
        <f t="shared" ref="Q17:V17" si="8">Q25+Q27+Q34+Q38+Q39+Q40+Q43+Q44+Q45+Q46+Q48</f>
        <v>28558366.370000001</v>
      </c>
      <c r="R17" s="49">
        <f t="shared" si="8"/>
        <v>6376150.2200000007</v>
      </c>
      <c r="S17" s="49">
        <f t="shared" si="8"/>
        <v>18069260.559999999</v>
      </c>
      <c r="T17" s="49">
        <f t="shared" si="8"/>
        <v>3298968.04</v>
      </c>
      <c r="U17" s="49">
        <f t="shared" si="8"/>
        <v>1212883.77</v>
      </c>
      <c r="V17" s="49">
        <f t="shared" si="8"/>
        <v>10489105.809999999</v>
      </c>
      <c r="W17" s="139">
        <f t="shared" si="4"/>
        <v>42.635112088808931</v>
      </c>
      <c r="X17" s="142">
        <f t="shared" si="5"/>
        <v>709054216.66000009</v>
      </c>
      <c r="Y17" s="191"/>
    </row>
    <row r="18" spans="1:25" s="62" customFormat="1" ht="31.5" x14ac:dyDescent="0.25">
      <c r="A18" s="102"/>
      <c r="B18" s="115"/>
      <c r="C18" s="116" t="s">
        <v>434</v>
      </c>
      <c r="D18" s="117">
        <f>D32+D36+D41</f>
        <v>368310616</v>
      </c>
      <c r="E18" s="117">
        <f t="shared" ref="E18:P18" si="9">E32+E36+E41</f>
        <v>302081404</v>
      </c>
      <c r="F18" s="117">
        <f t="shared" si="9"/>
        <v>0</v>
      </c>
      <c r="G18" s="117">
        <f t="shared" ref="G18:I18" si="10">G32+G36+G41</f>
        <v>271124217.81</v>
      </c>
      <c r="H18" s="117">
        <f t="shared" si="10"/>
        <v>222543457.12</v>
      </c>
      <c r="I18" s="117">
        <f t="shared" si="10"/>
        <v>0</v>
      </c>
      <c r="J18" s="160">
        <f t="shared" si="3"/>
        <v>73.612925077891319</v>
      </c>
      <c r="K18" s="117">
        <f t="shared" si="9"/>
        <v>33571.67</v>
      </c>
      <c r="L18" s="117">
        <f t="shared" si="9"/>
        <v>33571.67</v>
      </c>
      <c r="M18" s="117">
        <f t="shared" si="9"/>
        <v>0</v>
      </c>
      <c r="N18" s="117">
        <f t="shared" si="9"/>
        <v>0</v>
      </c>
      <c r="O18" s="117">
        <f t="shared" si="9"/>
        <v>0</v>
      </c>
      <c r="P18" s="117">
        <f t="shared" si="9"/>
        <v>33571.67</v>
      </c>
      <c r="Q18" s="117">
        <f t="shared" ref="Q18:V18" si="11">Q32+Q36+Q41</f>
        <v>0</v>
      </c>
      <c r="R18" s="117">
        <f t="shared" si="11"/>
        <v>0</v>
      </c>
      <c r="S18" s="117">
        <f t="shared" si="11"/>
        <v>0</v>
      </c>
      <c r="T18" s="117">
        <f t="shared" si="11"/>
        <v>0</v>
      </c>
      <c r="U18" s="117">
        <f t="shared" si="11"/>
        <v>0</v>
      </c>
      <c r="V18" s="117">
        <f t="shared" si="11"/>
        <v>0</v>
      </c>
      <c r="W18" s="139">
        <f t="shared" si="4"/>
        <v>0</v>
      </c>
      <c r="X18" s="142">
        <f t="shared" si="5"/>
        <v>271124217.81</v>
      </c>
      <c r="Y18" s="191"/>
    </row>
    <row r="19" spans="1:25" s="62" customFormat="1" ht="68.25" customHeight="1" x14ac:dyDescent="0.25">
      <c r="A19" s="102"/>
      <c r="B19" s="115"/>
      <c r="C19" s="116" t="s">
        <v>432</v>
      </c>
      <c r="D19" s="117">
        <f>D28+D35</f>
        <v>2739700</v>
      </c>
      <c r="E19" s="117">
        <f t="shared" ref="E19:P19" si="12">E28+E35</f>
        <v>2249257</v>
      </c>
      <c r="F19" s="117">
        <f t="shared" si="12"/>
        <v>0</v>
      </c>
      <c r="G19" s="117">
        <f t="shared" ref="G19:I19" si="13">G28+G35</f>
        <v>1859724.34</v>
      </c>
      <c r="H19" s="117">
        <f t="shared" si="13"/>
        <v>1526227.84</v>
      </c>
      <c r="I19" s="117">
        <f t="shared" si="13"/>
        <v>0</v>
      </c>
      <c r="J19" s="160">
        <f t="shared" si="3"/>
        <v>67.880583275541113</v>
      </c>
      <c r="K19" s="117">
        <f t="shared" si="12"/>
        <v>0</v>
      </c>
      <c r="L19" s="117">
        <f t="shared" si="12"/>
        <v>0</v>
      </c>
      <c r="M19" s="117">
        <f t="shared" si="12"/>
        <v>0</v>
      </c>
      <c r="N19" s="117">
        <f t="shared" si="12"/>
        <v>0</v>
      </c>
      <c r="O19" s="117">
        <f t="shared" si="12"/>
        <v>0</v>
      </c>
      <c r="P19" s="117">
        <f t="shared" si="12"/>
        <v>0</v>
      </c>
      <c r="Q19" s="117">
        <f t="shared" ref="Q19:V19" si="14">Q28+Q35</f>
        <v>0</v>
      </c>
      <c r="R19" s="117">
        <f t="shared" si="14"/>
        <v>0</v>
      </c>
      <c r="S19" s="117">
        <f t="shared" si="14"/>
        <v>0</v>
      </c>
      <c r="T19" s="117">
        <f t="shared" si="14"/>
        <v>0</v>
      </c>
      <c r="U19" s="117">
        <f t="shared" si="14"/>
        <v>0</v>
      </c>
      <c r="V19" s="117">
        <f t="shared" si="14"/>
        <v>0</v>
      </c>
      <c r="W19" s="139"/>
      <c r="X19" s="142">
        <f t="shared" si="5"/>
        <v>1859724.34</v>
      </c>
      <c r="Y19" s="191"/>
    </row>
    <row r="20" spans="1:25" s="62" customFormat="1" ht="47.25" x14ac:dyDescent="0.25">
      <c r="A20" s="102"/>
      <c r="B20" s="115"/>
      <c r="C20" s="116" t="s">
        <v>429</v>
      </c>
      <c r="D20" s="117">
        <f>D29+D47</f>
        <v>3303370</v>
      </c>
      <c r="E20" s="117">
        <f t="shared" ref="E20:P20" si="15">E29+E47</f>
        <v>1013420</v>
      </c>
      <c r="F20" s="117">
        <f t="shared" si="15"/>
        <v>0</v>
      </c>
      <c r="G20" s="117">
        <f t="shared" ref="G20:I20" si="16">G29+G47</f>
        <v>1852857.6</v>
      </c>
      <c r="H20" s="117">
        <f t="shared" si="16"/>
        <v>432459.61</v>
      </c>
      <c r="I20" s="117">
        <f t="shared" si="16"/>
        <v>0</v>
      </c>
      <c r="J20" s="160">
        <f t="shared" si="3"/>
        <v>56.089920293518439</v>
      </c>
      <c r="K20" s="117">
        <f t="shared" si="15"/>
        <v>0</v>
      </c>
      <c r="L20" s="117">
        <f t="shared" si="15"/>
        <v>0</v>
      </c>
      <c r="M20" s="117">
        <f t="shared" si="15"/>
        <v>0</v>
      </c>
      <c r="N20" s="117">
        <f t="shared" si="15"/>
        <v>0</v>
      </c>
      <c r="O20" s="117">
        <f t="shared" si="15"/>
        <v>0</v>
      </c>
      <c r="P20" s="117">
        <f t="shared" si="15"/>
        <v>0</v>
      </c>
      <c r="Q20" s="117">
        <f t="shared" ref="Q20:V20" si="17">Q29+Q47</f>
        <v>0</v>
      </c>
      <c r="R20" s="117">
        <f t="shared" si="17"/>
        <v>0</v>
      </c>
      <c r="S20" s="117">
        <f t="shared" si="17"/>
        <v>0</v>
      </c>
      <c r="T20" s="117">
        <f t="shared" si="17"/>
        <v>0</v>
      </c>
      <c r="U20" s="117">
        <f t="shared" si="17"/>
        <v>0</v>
      </c>
      <c r="V20" s="117">
        <f t="shared" si="17"/>
        <v>0</v>
      </c>
      <c r="W20" s="139"/>
      <c r="X20" s="142">
        <f t="shared" si="5"/>
        <v>1852857.6</v>
      </c>
      <c r="Y20" s="191"/>
    </row>
    <row r="21" spans="1:25" s="62" customFormat="1" ht="47.25" x14ac:dyDescent="0.25">
      <c r="A21" s="102"/>
      <c r="B21" s="115"/>
      <c r="C21" s="116" t="s">
        <v>431</v>
      </c>
      <c r="D21" s="117">
        <f>D30+D42</f>
        <v>452641.7</v>
      </c>
      <c r="E21" s="117">
        <f t="shared" ref="E21:P21" si="18">E30+E42</f>
        <v>0</v>
      </c>
      <c r="F21" s="117">
        <f t="shared" si="18"/>
        <v>0</v>
      </c>
      <c r="G21" s="117">
        <f t="shared" ref="G21:I21" si="19">G30+G42</f>
        <v>364605.8</v>
      </c>
      <c r="H21" s="117">
        <f t="shared" si="19"/>
        <v>0</v>
      </c>
      <c r="I21" s="117">
        <f t="shared" si="19"/>
        <v>0</v>
      </c>
      <c r="J21" s="160">
        <f t="shared" si="3"/>
        <v>80.550643036202814</v>
      </c>
      <c r="K21" s="117">
        <f t="shared" si="18"/>
        <v>990558.3</v>
      </c>
      <c r="L21" s="117">
        <f t="shared" si="18"/>
        <v>990558.3</v>
      </c>
      <c r="M21" s="117">
        <f t="shared" si="18"/>
        <v>0</v>
      </c>
      <c r="N21" s="117">
        <f t="shared" si="18"/>
        <v>0</v>
      </c>
      <c r="O21" s="117">
        <f t="shared" si="18"/>
        <v>0</v>
      </c>
      <c r="P21" s="117">
        <f t="shared" si="18"/>
        <v>990558.3</v>
      </c>
      <c r="Q21" s="117">
        <f t="shared" ref="Q21:V21" si="20">Q30+Q42</f>
        <v>836928.42</v>
      </c>
      <c r="R21" s="117">
        <f t="shared" si="20"/>
        <v>836928.42</v>
      </c>
      <c r="S21" s="117">
        <f t="shared" si="20"/>
        <v>0</v>
      </c>
      <c r="T21" s="117">
        <f t="shared" si="20"/>
        <v>0</v>
      </c>
      <c r="U21" s="117">
        <f t="shared" si="20"/>
        <v>0</v>
      </c>
      <c r="V21" s="117">
        <f t="shared" si="20"/>
        <v>836928.42</v>
      </c>
      <c r="W21" s="139">
        <f t="shared" si="4"/>
        <v>84.490576677818964</v>
      </c>
      <c r="X21" s="142">
        <f t="shared" si="5"/>
        <v>1201534.22</v>
      </c>
      <c r="Y21" s="191"/>
    </row>
    <row r="22" spans="1:25" s="62" customFormat="1" ht="63" x14ac:dyDescent="0.25">
      <c r="A22" s="102"/>
      <c r="B22" s="115"/>
      <c r="C22" s="118" t="s">
        <v>428</v>
      </c>
      <c r="D22" s="117">
        <f>D26+D31</f>
        <v>1767879</v>
      </c>
      <c r="E22" s="117">
        <f t="shared" ref="E22:P22" si="21">E26+E31</f>
        <v>1449080</v>
      </c>
      <c r="F22" s="117">
        <f t="shared" si="21"/>
        <v>0</v>
      </c>
      <c r="G22" s="117">
        <f t="shared" ref="G22:I22" si="22">G26+G31</f>
        <v>271041.03000000003</v>
      </c>
      <c r="H22" s="117">
        <f t="shared" si="22"/>
        <v>222164.42</v>
      </c>
      <c r="I22" s="117">
        <f t="shared" si="22"/>
        <v>0</v>
      </c>
      <c r="J22" s="160">
        <f t="shared" si="3"/>
        <v>15.331424266027257</v>
      </c>
      <c r="K22" s="117">
        <f t="shared" si="21"/>
        <v>744000</v>
      </c>
      <c r="L22" s="117">
        <f t="shared" si="21"/>
        <v>744000</v>
      </c>
      <c r="M22" s="117">
        <f t="shared" si="21"/>
        <v>0</v>
      </c>
      <c r="N22" s="117">
        <f t="shared" si="21"/>
        <v>0</v>
      </c>
      <c r="O22" s="117">
        <f t="shared" si="21"/>
        <v>0</v>
      </c>
      <c r="P22" s="117">
        <f t="shared" si="21"/>
        <v>744000</v>
      </c>
      <c r="Q22" s="117">
        <f t="shared" ref="Q22:V22" si="23">Q26+Q31</f>
        <v>500181</v>
      </c>
      <c r="R22" s="117">
        <f t="shared" si="23"/>
        <v>500181</v>
      </c>
      <c r="S22" s="117">
        <f t="shared" si="23"/>
        <v>0</v>
      </c>
      <c r="T22" s="117">
        <f t="shared" si="23"/>
        <v>0</v>
      </c>
      <c r="U22" s="117">
        <f t="shared" si="23"/>
        <v>0</v>
      </c>
      <c r="V22" s="117">
        <f t="shared" si="23"/>
        <v>500181</v>
      </c>
      <c r="W22" s="139">
        <f t="shared" si="4"/>
        <v>67.22862903225807</v>
      </c>
      <c r="X22" s="142">
        <f t="shared" si="5"/>
        <v>771222.03</v>
      </c>
      <c r="Y22" s="191"/>
    </row>
    <row r="23" spans="1:25" s="62" customFormat="1" ht="63" x14ac:dyDescent="0.25">
      <c r="A23" s="102"/>
      <c r="B23" s="115"/>
      <c r="C23" s="116" t="s">
        <v>430</v>
      </c>
      <c r="D23" s="117">
        <f>D33+D37</f>
        <v>4798897</v>
      </c>
      <c r="E23" s="117">
        <f t="shared" ref="E23:P23" si="24">E33+E37</f>
        <v>0</v>
      </c>
      <c r="F23" s="117">
        <f t="shared" si="24"/>
        <v>0</v>
      </c>
      <c r="G23" s="117">
        <f t="shared" ref="G23:I23" si="25">G33+G37</f>
        <v>3192650.13</v>
      </c>
      <c r="H23" s="117">
        <f t="shared" si="25"/>
        <v>0</v>
      </c>
      <c r="I23" s="117">
        <f t="shared" si="25"/>
        <v>0</v>
      </c>
      <c r="J23" s="160">
        <f t="shared" si="3"/>
        <v>66.528832146220267</v>
      </c>
      <c r="K23" s="117">
        <f t="shared" si="24"/>
        <v>751639</v>
      </c>
      <c r="L23" s="117">
        <f t="shared" si="24"/>
        <v>751639</v>
      </c>
      <c r="M23" s="117">
        <f t="shared" si="24"/>
        <v>0</v>
      </c>
      <c r="N23" s="117">
        <f t="shared" si="24"/>
        <v>0</v>
      </c>
      <c r="O23" s="117">
        <f t="shared" si="24"/>
        <v>0</v>
      </c>
      <c r="P23" s="117">
        <f t="shared" si="24"/>
        <v>751639</v>
      </c>
      <c r="Q23" s="117">
        <f t="shared" ref="Q23:V23" si="26">Q33+Q37</f>
        <v>741398</v>
      </c>
      <c r="R23" s="117">
        <f t="shared" si="26"/>
        <v>741398</v>
      </c>
      <c r="S23" s="117">
        <f t="shared" si="26"/>
        <v>0</v>
      </c>
      <c r="T23" s="117">
        <f t="shared" si="26"/>
        <v>0</v>
      </c>
      <c r="U23" s="117">
        <f t="shared" si="26"/>
        <v>0</v>
      </c>
      <c r="V23" s="117">
        <f t="shared" si="26"/>
        <v>741398</v>
      </c>
      <c r="W23" s="139">
        <f t="shared" si="4"/>
        <v>98.637510826340829</v>
      </c>
      <c r="X23" s="142">
        <f t="shared" si="5"/>
        <v>3934048.13</v>
      </c>
      <c r="Y23" s="191"/>
    </row>
    <row r="24" spans="1:25" s="62" customFormat="1" ht="49.5" customHeight="1" x14ac:dyDescent="0.25">
      <c r="A24" s="102"/>
      <c r="B24" s="102"/>
      <c r="C24" s="116" t="s">
        <v>504</v>
      </c>
      <c r="D24" s="117">
        <f>D49</f>
        <v>0</v>
      </c>
      <c r="E24" s="117">
        <f t="shared" ref="E24:P24" si="27">E49</f>
        <v>0</v>
      </c>
      <c r="F24" s="117">
        <f t="shared" si="27"/>
        <v>0</v>
      </c>
      <c r="G24" s="117">
        <f t="shared" ref="G24:I24" si="28">G49</f>
        <v>0</v>
      </c>
      <c r="H24" s="117">
        <f t="shared" si="28"/>
        <v>0</v>
      </c>
      <c r="I24" s="117">
        <f t="shared" si="28"/>
        <v>0</v>
      </c>
      <c r="J24" s="160"/>
      <c r="K24" s="117">
        <f t="shared" si="27"/>
        <v>1180956</v>
      </c>
      <c r="L24" s="117">
        <f t="shared" si="27"/>
        <v>1180956</v>
      </c>
      <c r="M24" s="117">
        <f t="shared" si="27"/>
        <v>0</v>
      </c>
      <c r="N24" s="117">
        <f t="shared" si="27"/>
        <v>0</v>
      </c>
      <c r="O24" s="117">
        <f t="shared" si="27"/>
        <v>0</v>
      </c>
      <c r="P24" s="117">
        <f t="shared" si="27"/>
        <v>1180956</v>
      </c>
      <c r="Q24" s="117">
        <f t="shared" ref="Q24:V24" si="29">Q49</f>
        <v>752804</v>
      </c>
      <c r="R24" s="117">
        <f t="shared" si="29"/>
        <v>752804</v>
      </c>
      <c r="S24" s="117">
        <f t="shared" si="29"/>
        <v>0</v>
      </c>
      <c r="T24" s="117">
        <f t="shared" si="29"/>
        <v>0</v>
      </c>
      <c r="U24" s="117">
        <f t="shared" si="29"/>
        <v>0</v>
      </c>
      <c r="V24" s="117">
        <f t="shared" si="29"/>
        <v>752804</v>
      </c>
      <c r="W24" s="139">
        <f t="shared" si="4"/>
        <v>63.745304651485746</v>
      </c>
      <c r="X24" s="142">
        <f t="shared" si="5"/>
        <v>752804</v>
      </c>
      <c r="Y24" s="191"/>
    </row>
    <row r="25" spans="1:25" ht="27" customHeight="1" x14ac:dyDescent="0.25">
      <c r="A25" s="39" t="s">
        <v>52</v>
      </c>
      <c r="B25" s="39" t="s">
        <v>53</v>
      </c>
      <c r="C25" s="6" t="s">
        <v>451</v>
      </c>
      <c r="D25" s="50">
        <f>'дод 2'!E66</f>
        <v>238692642</v>
      </c>
      <c r="E25" s="50">
        <f>'дод 2'!F66</f>
        <v>159683410</v>
      </c>
      <c r="F25" s="50">
        <f>'дод 2'!G66</f>
        <v>23489756</v>
      </c>
      <c r="G25" s="50">
        <f>'дод 2'!H66</f>
        <v>165581711.44</v>
      </c>
      <c r="H25" s="50">
        <f>'дод 2'!I66</f>
        <v>117404696.02</v>
      </c>
      <c r="I25" s="50">
        <f>'дод 2'!J66</f>
        <v>11063032.890000001</v>
      </c>
      <c r="J25" s="161">
        <f t="shared" si="3"/>
        <v>69.370262129823004</v>
      </c>
      <c r="K25" s="50">
        <f>'дод 2'!L66</f>
        <v>18003539</v>
      </c>
      <c r="L25" s="50">
        <f>'дод 2'!M66</f>
        <v>1677883</v>
      </c>
      <c r="M25" s="50">
        <f>'дод 2'!N66</f>
        <v>16325656</v>
      </c>
      <c r="N25" s="50">
        <f>'дод 2'!O66</f>
        <v>0</v>
      </c>
      <c r="O25" s="50">
        <f>'дод 2'!P66</f>
        <v>0</v>
      </c>
      <c r="P25" s="50">
        <f>'дод 2'!Q66</f>
        <v>1677883</v>
      </c>
      <c r="Q25" s="50">
        <f>'дод 2'!R66</f>
        <v>6075896.9299999997</v>
      </c>
      <c r="R25" s="50">
        <f>'дод 2'!S66</f>
        <v>663950</v>
      </c>
      <c r="S25" s="50">
        <f>'дод 2'!T66</f>
        <v>5279650.05</v>
      </c>
      <c r="T25" s="50">
        <f>'дод 2'!U66</f>
        <v>0</v>
      </c>
      <c r="U25" s="50">
        <f>'дод 2'!V66</f>
        <v>0</v>
      </c>
      <c r="V25" s="50">
        <f>'дод 2'!W66</f>
        <v>796246.88</v>
      </c>
      <c r="W25" s="158">
        <f t="shared" si="4"/>
        <v>33.748347644315928</v>
      </c>
      <c r="X25" s="159">
        <f t="shared" si="5"/>
        <v>171657608.37</v>
      </c>
      <c r="Y25" s="191"/>
    </row>
    <row r="26" spans="1:25" s="63" customFormat="1" ht="47.25" x14ac:dyDescent="0.25">
      <c r="A26" s="119"/>
      <c r="B26" s="119"/>
      <c r="C26" s="120" t="s">
        <v>428</v>
      </c>
      <c r="D26" s="121">
        <f>'дод 2'!E67</f>
        <v>162879</v>
      </c>
      <c r="E26" s="121">
        <f>'дод 2'!F67</f>
        <v>133510</v>
      </c>
      <c r="F26" s="121">
        <f>'дод 2'!G67</f>
        <v>0</v>
      </c>
      <c r="G26" s="121">
        <f>'дод 2'!H67</f>
        <v>31339.68</v>
      </c>
      <c r="H26" s="121">
        <f>'дод 2'!I67</f>
        <v>25688.26</v>
      </c>
      <c r="I26" s="121">
        <f>'дод 2'!J67</f>
        <v>0</v>
      </c>
      <c r="J26" s="161">
        <f t="shared" si="3"/>
        <v>19.241080802313373</v>
      </c>
      <c r="K26" s="121">
        <f>'дод 2'!L67</f>
        <v>80600</v>
      </c>
      <c r="L26" s="121">
        <f>'дод 2'!M67</f>
        <v>80600</v>
      </c>
      <c r="M26" s="121">
        <f>'дод 2'!N67</f>
        <v>0</v>
      </c>
      <c r="N26" s="121">
        <f>'дод 2'!O67</f>
        <v>0</v>
      </c>
      <c r="O26" s="121">
        <f>'дод 2'!P67</f>
        <v>0</v>
      </c>
      <c r="P26" s="121">
        <f>'дод 2'!Q67</f>
        <v>80600</v>
      </c>
      <c r="Q26" s="121">
        <f>'дод 2'!R67</f>
        <v>61018</v>
      </c>
      <c r="R26" s="121">
        <f>'дод 2'!S67</f>
        <v>61018</v>
      </c>
      <c r="S26" s="121">
        <f>'дод 2'!T67</f>
        <v>0</v>
      </c>
      <c r="T26" s="121">
        <f>'дод 2'!U67</f>
        <v>0</v>
      </c>
      <c r="U26" s="121">
        <f>'дод 2'!V67</f>
        <v>0</v>
      </c>
      <c r="V26" s="121">
        <f>'дод 2'!W67</f>
        <v>61018</v>
      </c>
      <c r="W26" s="158">
        <f t="shared" si="4"/>
        <v>75.704714640198517</v>
      </c>
      <c r="X26" s="159">
        <f t="shared" si="5"/>
        <v>92357.68</v>
      </c>
      <c r="Y26" s="191"/>
    </row>
    <row r="27" spans="1:25" ht="55.5" customHeight="1" x14ac:dyDescent="0.25">
      <c r="A27" s="39" t="s">
        <v>54</v>
      </c>
      <c r="B27" s="39" t="s">
        <v>55</v>
      </c>
      <c r="C27" s="6" t="s">
        <v>453</v>
      </c>
      <c r="D27" s="50">
        <f>'дод 2'!E68</f>
        <v>549083013.5</v>
      </c>
      <c r="E27" s="50">
        <f>'дод 2'!F68</f>
        <v>385209937</v>
      </c>
      <c r="F27" s="50">
        <f>'дод 2'!G68</f>
        <v>35073779</v>
      </c>
      <c r="G27" s="50">
        <f>'дод 2'!H68</f>
        <v>379955848.11000001</v>
      </c>
      <c r="H27" s="50">
        <f>'дод 2'!I68</f>
        <v>278703665.83999997</v>
      </c>
      <c r="I27" s="50">
        <f>'дод 2'!J68</f>
        <v>16182219.66</v>
      </c>
      <c r="J27" s="161">
        <f t="shared" si="3"/>
        <v>69.198252134601873</v>
      </c>
      <c r="K27" s="50">
        <f>'дод 2'!L68</f>
        <v>34980295.310000002</v>
      </c>
      <c r="L27" s="50">
        <f>'дод 2'!M68</f>
        <v>6068548.3099999996</v>
      </c>
      <c r="M27" s="50">
        <f>'дод 2'!N68</f>
        <v>28911747</v>
      </c>
      <c r="N27" s="50">
        <f>'дод 2'!O68</f>
        <v>1713303</v>
      </c>
      <c r="O27" s="50">
        <f>'дод 2'!P68</f>
        <v>147329</v>
      </c>
      <c r="P27" s="50">
        <f>'дод 2'!Q68</f>
        <v>6068548.3099999996</v>
      </c>
      <c r="Q27" s="50">
        <f>'дод 2'!R68</f>
        <v>13141312</v>
      </c>
      <c r="R27" s="50">
        <f>'дод 2'!S68</f>
        <v>3063222.22</v>
      </c>
      <c r="S27" s="50">
        <f>'дод 2'!T68</f>
        <v>6392062.9800000004</v>
      </c>
      <c r="T27" s="50">
        <f>'дод 2'!U68</f>
        <v>735260.94</v>
      </c>
      <c r="U27" s="50">
        <f>'дод 2'!V68</f>
        <v>44337.69</v>
      </c>
      <c r="V27" s="50">
        <f>'дод 2'!W68</f>
        <v>6749249.0199999996</v>
      </c>
      <c r="W27" s="158">
        <f t="shared" si="4"/>
        <v>37.567756028186601</v>
      </c>
      <c r="X27" s="159">
        <f t="shared" si="5"/>
        <v>393097160.11000001</v>
      </c>
      <c r="Y27" s="191"/>
    </row>
    <row r="28" spans="1:25" s="63" customFormat="1" ht="63" x14ac:dyDescent="0.25">
      <c r="A28" s="119"/>
      <c r="B28" s="119"/>
      <c r="C28" s="120" t="s">
        <v>432</v>
      </c>
      <c r="D28" s="121">
        <f>'дод 2'!E69</f>
        <v>2739700</v>
      </c>
      <c r="E28" s="121">
        <f>'дод 2'!F69</f>
        <v>2249257</v>
      </c>
      <c r="F28" s="121">
        <f>'дод 2'!G69</f>
        <v>0</v>
      </c>
      <c r="G28" s="121">
        <f>'дод 2'!H69</f>
        <v>1859724.34</v>
      </c>
      <c r="H28" s="121">
        <f>'дод 2'!I69</f>
        <v>1526227.84</v>
      </c>
      <c r="I28" s="121">
        <f>'дод 2'!J69</f>
        <v>0</v>
      </c>
      <c r="J28" s="161">
        <f t="shared" si="3"/>
        <v>67.880583275541113</v>
      </c>
      <c r="K28" s="121">
        <f>'дод 2'!L69</f>
        <v>0</v>
      </c>
      <c r="L28" s="121">
        <f>'дод 2'!M69</f>
        <v>0</v>
      </c>
      <c r="M28" s="121">
        <f>'дод 2'!N69</f>
        <v>0</v>
      </c>
      <c r="N28" s="121">
        <f>'дод 2'!O69</f>
        <v>0</v>
      </c>
      <c r="O28" s="121">
        <f>'дод 2'!P69</f>
        <v>0</v>
      </c>
      <c r="P28" s="121">
        <f>'дод 2'!Q69</f>
        <v>0</v>
      </c>
      <c r="Q28" s="121">
        <f>'дод 2'!R69</f>
        <v>0</v>
      </c>
      <c r="R28" s="121">
        <f>'дод 2'!S69</f>
        <v>0</v>
      </c>
      <c r="S28" s="121">
        <f>'дод 2'!T69</f>
        <v>0</v>
      </c>
      <c r="T28" s="121">
        <f>'дод 2'!U69</f>
        <v>0</v>
      </c>
      <c r="U28" s="121">
        <f>'дод 2'!V69</f>
        <v>0</v>
      </c>
      <c r="V28" s="121">
        <f>'дод 2'!W69</f>
        <v>0</v>
      </c>
      <c r="W28" s="158"/>
      <c r="X28" s="159">
        <f t="shared" si="5"/>
        <v>1859724.34</v>
      </c>
      <c r="Y28" s="191"/>
    </row>
    <row r="29" spans="1:25" s="63" customFormat="1" ht="47.25" x14ac:dyDescent="0.25">
      <c r="A29" s="119"/>
      <c r="B29" s="119"/>
      <c r="C29" s="120" t="s">
        <v>429</v>
      </c>
      <c r="D29" s="121">
        <f>'дод 2'!E70</f>
        <v>2067000</v>
      </c>
      <c r="E29" s="121">
        <f>'дод 2'!F70</f>
        <v>0</v>
      </c>
      <c r="F29" s="121">
        <f>'дод 2'!G70</f>
        <v>0</v>
      </c>
      <c r="G29" s="121">
        <f>'дод 2'!H70</f>
        <v>1325256.8700000001</v>
      </c>
      <c r="H29" s="121">
        <f>'дод 2'!I70</f>
        <v>0</v>
      </c>
      <c r="I29" s="121">
        <f>'дод 2'!J70</f>
        <v>0</v>
      </c>
      <c r="J29" s="161">
        <f t="shared" si="3"/>
        <v>64.114991291727137</v>
      </c>
      <c r="K29" s="121">
        <f>'дод 2'!L70</f>
        <v>0</v>
      </c>
      <c r="L29" s="121">
        <f>'дод 2'!M70</f>
        <v>0</v>
      </c>
      <c r="M29" s="121">
        <f>'дод 2'!N70</f>
        <v>0</v>
      </c>
      <c r="N29" s="121">
        <f>'дод 2'!O70</f>
        <v>0</v>
      </c>
      <c r="O29" s="121">
        <f>'дод 2'!P70</f>
        <v>0</v>
      </c>
      <c r="P29" s="121">
        <f>'дод 2'!Q70</f>
        <v>0</v>
      </c>
      <c r="Q29" s="121">
        <f>'дод 2'!R70</f>
        <v>0</v>
      </c>
      <c r="R29" s="121">
        <f>'дод 2'!S70</f>
        <v>0</v>
      </c>
      <c r="S29" s="121">
        <f>'дод 2'!T70</f>
        <v>0</v>
      </c>
      <c r="T29" s="121">
        <f>'дод 2'!U70</f>
        <v>0</v>
      </c>
      <c r="U29" s="121">
        <f>'дод 2'!V70</f>
        <v>0</v>
      </c>
      <c r="V29" s="121">
        <f>'дод 2'!W70</f>
        <v>0</v>
      </c>
      <c r="W29" s="158"/>
      <c r="X29" s="159">
        <f t="shared" si="5"/>
        <v>1325256.8700000001</v>
      </c>
      <c r="Y29" s="191"/>
    </row>
    <row r="30" spans="1:25" s="63" customFormat="1" ht="47.25" x14ac:dyDescent="0.25">
      <c r="A30" s="119"/>
      <c r="B30" s="119"/>
      <c r="C30" s="120" t="s">
        <v>431</v>
      </c>
      <c r="D30" s="121">
        <f>'дод 2'!E71</f>
        <v>117641.7</v>
      </c>
      <c r="E30" s="121">
        <f>'дод 2'!F71</f>
        <v>0</v>
      </c>
      <c r="F30" s="121">
        <f>'дод 2'!G71</f>
        <v>0</v>
      </c>
      <c r="G30" s="121">
        <f>'дод 2'!H71</f>
        <v>29605.8</v>
      </c>
      <c r="H30" s="121">
        <f>'дод 2'!I71</f>
        <v>0</v>
      </c>
      <c r="I30" s="121">
        <f>'дод 2'!J71</f>
        <v>0</v>
      </c>
      <c r="J30" s="161">
        <f t="shared" si="3"/>
        <v>25.166076314776138</v>
      </c>
      <c r="K30" s="121">
        <f>'дод 2'!L71</f>
        <v>686558.3</v>
      </c>
      <c r="L30" s="121">
        <f>'дод 2'!M71</f>
        <v>686558.3</v>
      </c>
      <c r="M30" s="121">
        <f>'дод 2'!N71</f>
        <v>0</v>
      </c>
      <c r="N30" s="121">
        <f>'дод 2'!O71</f>
        <v>0</v>
      </c>
      <c r="O30" s="121">
        <f>'дод 2'!P71</f>
        <v>0</v>
      </c>
      <c r="P30" s="121">
        <f>'дод 2'!Q71</f>
        <v>686558.3</v>
      </c>
      <c r="Q30" s="121">
        <f>'дод 2'!R71</f>
        <v>532928.42000000004</v>
      </c>
      <c r="R30" s="121">
        <f>'дод 2'!S71</f>
        <v>532928.42000000004</v>
      </c>
      <c r="S30" s="121">
        <f>'дод 2'!T71</f>
        <v>0</v>
      </c>
      <c r="T30" s="121">
        <f>'дод 2'!U71</f>
        <v>0</v>
      </c>
      <c r="U30" s="121">
        <f>'дод 2'!V71</f>
        <v>0</v>
      </c>
      <c r="V30" s="121">
        <f>'дод 2'!W71</f>
        <v>532928.42000000004</v>
      </c>
      <c r="W30" s="158">
        <f t="shared" si="4"/>
        <v>77.623185095861487</v>
      </c>
      <c r="X30" s="159">
        <f t="shared" si="5"/>
        <v>562534.22000000009</v>
      </c>
      <c r="Y30" s="191"/>
    </row>
    <row r="31" spans="1:25" s="63" customFormat="1" ht="47.25" x14ac:dyDescent="0.25">
      <c r="A31" s="119"/>
      <c r="B31" s="119"/>
      <c r="C31" s="120" t="s">
        <v>428</v>
      </c>
      <c r="D31" s="121">
        <f>'дод 2'!E72</f>
        <v>1605000</v>
      </c>
      <c r="E31" s="121">
        <f>'дод 2'!F72</f>
        <v>1315570</v>
      </c>
      <c r="F31" s="121">
        <f>'дод 2'!G72</f>
        <v>0</v>
      </c>
      <c r="G31" s="121">
        <f>'дод 2'!H72</f>
        <v>239701.35</v>
      </c>
      <c r="H31" s="121">
        <f>'дод 2'!I72</f>
        <v>196476.16</v>
      </c>
      <c r="I31" s="121">
        <f>'дод 2'!J72</f>
        <v>0</v>
      </c>
      <c r="J31" s="161">
        <f t="shared" si="3"/>
        <v>14.934663551401869</v>
      </c>
      <c r="K31" s="121">
        <f>'дод 2'!L72</f>
        <v>663400</v>
      </c>
      <c r="L31" s="121">
        <f>'дод 2'!M72</f>
        <v>663400</v>
      </c>
      <c r="M31" s="121">
        <f>'дод 2'!N72</f>
        <v>0</v>
      </c>
      <c r="N31" s="121">
        <f>'дод 2'!O72</f>
        <v>0</v>
      </c>
      <c r="O31" s="121">
        <f>'дод 2'!P72</f>
        <v>0</v>
      </c>
      <c r="P31" s="121">
        <f>'дод 2'!Q72</f>
        <v>663400</v>
      </c>
      <c r="Q31" s="121">
        <f>'дод 2'!R72</f>
        <v>439163</v>
      </c>
      <c r="R31" s="121">
        <f>'дод 2'!S72</f>
        <v>439163</v>
      </c>
      <c r="S31" s="121">
        <f>'дод 2'!T72</f>
        <v>0</v>
      </c>
      <c r="T31" s="121">
        <f>'дод 2'!U72</f>
        <v>0</v>
      </c>
      <c r="U31" s="121">
        <f>'дод 2'!V72</f>
        <v>0</v>
      </c>
      <c r="V31" s="121">
        <f>'дод 2'!W72</f>
        <v>439163</v>
      </c>
      <c r="W31" s="158">
        <f t="shared" si="4"/>
        <v>66.198824238769973</v>
      </c>
      <c r="X31" s="159">
        <f t="shared" si="5"/>
        <v>678864.35</v>
      </c>
      <c r="Y31" s="191"/>
    </row>
    <row r="32" spans="1:25" s="63" customFormat="1" ht="31.5" x14ac:dyDescent="0.25">
      <c r="A32" s="119"/>
      <c r="B32" s="119"/>
      <c r="C32" s="120" t="s">
        <v>434</v>
      </c>
      <c r="D32" s="121">
        <f>'дод 2'!E73</f>
        <v>353420690</v>
      </c>
      <c r="E32" s="121">
        <f>'дод 2'!F73</f>
        <v>289868240</v>
      </c>
      <c r="F32" s="121">
        <f>'дод 2'!G73</f>
        <v>0</v>
      </c>
      <c r="G32" s="121">
        <f>'дод 2'!H73</f>
        <v>258027452.91</v>
      </c>
      <c r="H32" s="121">
        <f>'дод 2'!I73</f>
        <v>211788621.81999999</v>
      </c>
      <c r="I32" s="121">
        <f>'дод 2'!J73</f>
        <v>0</v>
      </c>
      <c r="J32" s="161">
        <f t="shared" si="3"/>
        <v>73.008587275974136</v>
      </c>
      <c r="K32" s="121">
        <f>'дод 2'!L73</f>
        <v>33571.67</v>
      </c>
      <c r="L32" s="121">
        <f>'дод 2'!M73</f>
        <v>33571.67</v>
      </c>
      <c r="M32" s="121">
        <f>'дод 2'!N73</f>
        <v>0</v>
      </c>
      <c r="N32" s="121">
        <f>'дод 2'!O73</f>
        <v>0</v>
      </c>
      <c r="O32" s="121">
        <f>'дод 2'!P73</f>
        <v>0</v>
      </c>
      <c r="P32" s="121">
        <f>'дод 2'!Q73</f>
        <v>33571.67</v>
      </c>
      <c r="Q32" s="121">
        <f>'дод 2'!R73</f>
        <v>0</v>
      </c>
      <c r="R32" s="121">
        <f>'дод 2'!S73</f>
        <v>0</v>
      </c>
      <c r="S32" s="121">
        <f>'дод 2'!T73</f>
        <v>0</v>
      </c>
      <c r="T32" s="121">
        <f>'дод 2'!U73</f>
        <v>0</v>
      </c>
      <c r="U32" s="121">
        <f>'дод 2'!V73</f>
        <v>0</v>
      </c>
      <c r="V32" s="121">
        <f>'дод 2'!W73</f>
        <v>0</v>
      </c>
      <c r="W32" s="158">
        <f t="shared" si="4"/>
        <v>0</v>
      </c>
      <c r="X32" s="159">
        <f t="shared" si="5"/>
        <v>258027452.91</v>
      </c>
      <c r="Y32" s="191"/>
    </row>
    <row r="33" spans="1:25" s="63" customFormat="1" ht="63" x14ac:dyDescent="0.25">
      <c r="A33" s="119"/>
      <c r="B33" s="119"/>
      <c r="C33" s="120" t="s">
        <v>430</v>
      </c>
      <c r="D33" s="121">
        <f>'дод 2'!E74</f>
        <v>4773058</v>
      </c>
      <c r="E33" s="121">
        <f>'дод 2'!F74</f>
        <v>0</v>
      </c>
      <c r="F33" s="121">
        <f>'дод 2'!G74</f>
        <v>0</v>
      </c>
      <c r="G33" s="121">
        <f>'дод 2'!H74</f>
        <v>3192412.13</v>
      </c>
      <c r="H33" s="121">
        <f>'дод 2'!I74</f>
        <v>0</v>
      </c>
      <c r="I33" s="121">
        <f>'дод 2'!J74</f>
        <v>0</v>
      </c>
      <c r="J33" s="161">
        <f t="shared" si="3"/>
        <v>66.884000362032054</v>
      </c>
      <c r="K33" s="121">
        <f>'дод 2'!L74</f>
        <v>730410</v>
      </c>
      <c r="L33" s="121">
        <f>'дод 2'!M74</f>
        <v>730410</v>
      </c>
      <c r="M33" s="121">
        <f>'дод 2'!N74</f>
        <v>0</v>
      </c>
      <c r="N33" s="121">
        <f>'дод 2'!O74</f>
        <v>0</v>
      </c>
      <c r="O33" s="121">
        <f>'дод 2'!P74</f>
        <v>0</v>
      </c>
      <c r="P33" s="121">
        <f>'дод 2'!Q74</f>
        <v>730410</v>
      </c>
      <c r="Q33" s="121">
        <f>'дод 2'!R74</f>
        <v>720869</v>
      </c>
      <c r="R33" s="121">
        <f>'дод 2'!S74</f>
        <v>720869</v>
      </c>
      <c r="S33" s="121">
        <f>'дод 2'!T74</f>
        <v>0</v>
      </c>
      <c r="T33" s="121">
        <f>'дод 2'!U74</f>
        <v>0</v>
      </c>
      <c r="U33" s="121">
        <f>'дод 2'!V74</f>
        <v>0</v>
      </c>
      <c r="V33" s="121">
        <f>'дод 2'!W74</f>
        <v>720869</v>
      </c>
      <c r="W33" s="158">
        <f t="shared" si="4"/>
        <v>98.693747347380238</v>
      </c>
      <c r="X33" s="159">
        <f t="shared" si="5"/>
        <v>3913281.13</v>
      </c>
      <c r="Y33" s="191"/>
    </row>
    <row r="34" spans="1:25" ht="70.5" customHeight="1" x14ac:dyDescent="0.25">
      <c r="A34" s="39">
        <v>1030</v>
      </c>
      <c r="B34" s="39" t="s">
        <v>59</v>
      </c>
      <c r="C34" s="6" t="s">
        <v>452</v>
      </c>
      <c r="D34" s="50">
        <f>'дод 2'!E75</f>
        <v>10117975</v>
      </c>
      <c r="E34" s="50">
        <f>'дод 2'!F75</f>
        <v>7176400</v>
      </c>
      <c r="F34" s="50">
        <f>'дод 2'!G75</f>
        <v>649270</v>
      </c>
      <c r="G34" s="50">
        <f>'дод 2'!H75</f>
        <v>7008109.9400000004</v>
      </c>
      <c r="H34" s="50">
        <f>'дод 2'!I75</f>
        <v>5263372.9000000004</v>
      </c>
      <c r="I34" s="50">
        <f>'дод 2'!J75</f>
        <v>306988.57</v>
      </c>
      <c r="J34" s="161">
        <f t="shared" si="3"/>
        <v>69.263957857179932</v>
      </c>
      <c r="K34" s="50">
        <f>'дод 2'!L75</f>
        <v>52327</v>
      </c>
      <c r="L34" s="50">
        <f>'дод 2'!M75</f>
        <v>52327</v>
      </c>
      <c r="M34" s="50">
        <f>'дод 2'!N75</f>
        <v>0</v>
      </c>
      <c r="N34" s="50">
        <f>'дод 2'!O75</f>
        <v>0</v>
      </c>
      <c r="O34" s="50">
        <f>'дод 2'!P75</f>
        <v>0</v>
      </c>
      <c r="P34" s="50">
        <f>'дод 2'!Q75</f>
        <v>52327</v>
      </c>
      <c r="Q34" s="50">
        <f>'дод 2'!R75</f>
        <v>90395.91</v>
      </c>
      <c r="R34" s="50">
        <f>'дод 2'!S75</f>
        <v>51327</v>
      </c>
      <c r="S34" s="50">
        <f>'дод 2'!T75</f>
        <v>23684.7</v>
      </c>
      <c r="T34" s="50">
        <f>'дод 2'!U75</f>
        <v>0</v>
      </c>
      <c r="U34" s="50">
        <f>'дод 2'!V75</f>
        <v>0</v>
      </c>
      <c r="V34" s="50">
        <f>'дод 2'!W75</f>
        <v>66711.210000000006</v>
      </c>
      <c r="W34" s="158">
        <f t="shared" si="4"/>
        <v>172.75194450283792</v>
      </c>
      <c r="X34" s="159">
        <f t="shared" si="5"/>
        <v>7098505.8500000006</v>
      </c>
      <c r="Y34" s="191"/>
    </row>
    <row r="35" spans="1:25" ht="70.5" customHeight="1" x14ac:dyDescent="0.25">
      <c r="A35" s="39"/>
      <c r="B35" s="39"/>
      <c r="C35" s="120" t="s">
        <v>432</v>
      </c>
      <c r="D35" s="50">
        <f>'дод 2'!E76</f>
        <v>0</v>
      </c>
      <c r="E35" s="50">
        <f>'дод 2'!F76</f>
        <v>0</v>
      </c>
      <c r="F35" s="50">
        <f>'дод 2'!G76</f>
        <v>0</v>
      </c>
      <c r="G35" s="50">
        <f>'дод 2'!H76</f>
        <v>0</v>
      </c>
      <c r="H35" s="50">
        <f>'дод 2'!I76</f>
        <v>0</v>
      </c>
      <c r="I35" s="50">
        <f>'дод 2'!J76</f>
        <v>0</v>
      </c>
      <c r="J35" s="161"/>
      <c r="K35" s="50">
        <f>'дод 2'!L76</f>
        <v>0</v>
      </c>
      <c r="L35" s="50">
        <f>'дод 2'!M76</f>
        <v>0</v>
      </c>
      <c r="M35" s="50">
        <f>'дод 2'!N76</f>
        <v>0</v>
      </c>
      <c r="N35" s="50">
        <f>'дод 2'!O76</f>
        <v>0</v>
      </c>
      <c r="O35" s="50">
        <f>'дод 2'!P76</f>
        <v>0</v>
      </c>
      <c r="P35" s="50">
        <f>'дод 2'!Q76</f>
        <v>0</v>
      </c>
      <c r="Q35" s="50">
        <f>'дод 2'!R76</f>
        <v>0</v>
      </c>
      <c r="R35" s="50">
        <f>'дод 2'!S76</f>
        <v>0</v>
      </c>
      <c r="S35" s="50">
        <f>'дод 2'!T76</f>
        <v>0</v>
      </c>
      <c r="T35" s="50">
        <f>'дод 2'!U76</f>
        <v>0</v>
      </c>
      <c r="U35" s="50">
        <f>'дод 2'!V76</f>
        <v>0</v>
      </c>
      <c r="V35" s="50">
        <f>'дод 2'!W76</f>
        <v>0</v>
      </c>
      <c r="W35" s="158"/>
      <c r="X35" s="159">
        <f t="shared" si="5"/>
        <v>0</v>
      </c>
      <c r="Y35" s="192">
        <v>17</v>
      </c>
    </row>
    <row r="36" spans="1:25" s="63" customFormat="1" ht="31.5" x14ac:dyDescent="0.25">
      <c r="A36" s="119"/>
      <c r="B36" s="119"/>
      <c r="C36" s="120" t="s">
        <v>434</v>
      </c>
      <c r="D36" s="121">
        <f>'дод 2'!E77</f>
        <v>6856880</v>
      </c>
      <c r="E36" s="121">
        <f>'дод 2'!F77</f>
        <v>5628700</v>
      </c>
      <c r="F36" s="121">
        <f>'дод 2'!G77</f>
        <v>0</v>
      </c>
      <c r="G36" s="121">
        <f>'дод 2'!H77</f>
        <v>5065498.68</v>
      </c>
      <c r="H36" s="121">
        <f>'дод 2'!I77</f>
        <v>4172143.71</v>
      </c>
      <c r="I36" s="121">
        <f>'дод 2'!J77</f>
        <v>0</v>
      </c>
      <c r="J36" s="161">
        <f t="shared" si="3"/>
        <v>73.874687613025159</v>
      </c>
      <c r="K36" s="121">
        <f>'дод 2'!L77</f>
        <v>0</v>
      </c>
      <c r="L36" s="121">
        <f>'дод 2'!M77</f>
        <v>0</v>
      </c>
      <c r="M36" s="121">
        <f>'дод 2'!N77</f>
        <v>0</v>
      </c>
      <c r="N36" s="121">
        <f>'дод 2'!O77</f>
        <v>0</v>
      </c>
      <c r="O36" s="121">
        <f>'дод 2'!P77</f>
        <v>0</v>
      </c>
      <c r="P36" s="121">
        <f>'дод 2'!Q77</f>
        <v>0</v>
      </c>
      <c r="Q36" s="121">
        <f>'дод 2'!R77</f>
        <v>0</v>
      </c>
      <c r="R36" s="121">
        <f>'дод 2'!S77</f>
        <v>0</v>
      </c>
      <c r="S36" s="121">
        <f>'дод 2'!T77</f>
        <v>0</v>
      </c>
      <c r="T36" s="121">
        <f>'дод 2'!U77</f>
        <v>0</v>
      </c>
      <c r="U36" s="121">
        <f>'дод 2'!V77</f>
        <v>0</v>
      </c>
      <c r="V36" s="121">
        <f>'дод 2'!W77</f>
        <v>0</v>
      </c>
      <c r="W36" s="158"/>
      <c r="X36" s="159">
        <f t="shared" si="5"/>
        <v>5065498.68</v>
      </c>
      <c r="Y36" s="192"/>
    </row>
    <row r="37" spans="1:25" s="63" customFormat="1" ht="63" x14ac:dyDescent="0.25">
      <c r="A37" s="119"/>
      <c r="B37" s="119"/>
      <c r="C37" s="120" t="s">
        <v>430</v>
      </c>
      <c r="D37" s="121">
        <f>'дод 2'!E78</f>
        <v>25839</v>
      </c>
      <c r="E37" s="121">
        <f>'дод 2'!F78</f>
        <v>0</v>
      </c>
      <c r="F37" s="121">
        <f>'дод 2'!G78</f>
        <v>0</v>
      </c>
      <c r="G37" s="121">
        <f>'дод 2'!H78</f>
        <v>238</v>
      </c>
      <c r="H37" s="121">
        <f>'дод 2'!I78</f>
        <v>0</v>
      </c>
      <c r="I37" s="121">
        <f>'дод 2'!J78</f>
        <v>0</v>
      </c>
      <c r="J37" s="161">
        <f t="shared" si="3"/>
        <v>0.92108827741011656</v>
      </c>
      <c r="K37" s="121">
        <f>'дод 2'!L78</f>
        <v>21229</v>
      </c>
      <c r="L37" s="121">
        <f>'дод 2'!M78</f>
        <v>21229</v>
      </c>
      <c r="M37" s="121">
        <f>'дод 2'!N78</f>
        <v>0</v>
      </c>
      <c r="N37" s="121">
        <f>'дод 2'!O78</f>
        <v>0</v>
      </c>
      <c r="O37" s="121">
        <f>'дод 2'!P78</f>
        <v>0</v>
      </c>
      <c r="P37" s="121">
        <f>'дод 2'!Q78</f>
        <v>21229</v>
      </c>
      <c r="Q37" s="121">
        <f>'дод 2'!R78</f>
        <v>20529</v>
      </c>
      <c r="R37" s="121">
        <f>'дод 2'!S78</f>
        <v>20529</v>
      </c>
      <c r="S37" s="121">
        <f>'дод 2'!T78</f>
        <v>0</v>
      </c>
      <c r="T37" s="121">
        <f>'дод 2'!U78</f>
        <v>0</v>
      </c>
      <c r="U37" s="121">
        <f>'дод 2'!V78</f>
        <v>0</v>
      </c>
      <c r="V37" s="121">
        <f>'дод 2'!W78</f>
        <v>20529</v>
      </c>
      <c r="W37" s="158">
        <f t="shared" si="4"/>
        <v>96.702623769372082</v>
      </c>
      <c r="X37" s="159">
        <f t="shared" si="5"/>
        <v>20767</v>
      </c>
      <c r="Y37" s="192"/>
    </row>
    <row r="38" spans="1:25" ht="38.25" customHeight="1" x14ac:dyDescent="0.25">
      <c r="A38" s="39" t="s">
        <v>60</v>
      </c>
      <c r="B38" s="39" t="s">
        <v>61</v>
      </c>
      <c r="C38" s="6" t="s">
        <v>401</v>
      </c>
      <c r="D38" s="50">
        <f>'дод 2'!E79</f>
        <v>27941440</v>
      </c>
      <c r="E38" s="50">
        <f>'дод 2'!F79</f>
        <v>19715700</v>
      </c>
      <c r="F38" s="50">
        <f>'дод 2'!G79</f>
        <v>2978190</v>
      </c>
      <c r="G38" s="50">
        <f>'дод 2'!H79</f>
        <v>19452509.760000002</v>
      </c>
      <c r="H38" s="50">
        <f>'дод 2'!I79</f>
        <v>14562174.68</v>
      </c>
      <c r="I38" s="50">
        <f>'дод 2'!J79</f>
        <v>1502137.92</v>
      </c>
      <c r="J38" s="161">
        <f t="shared" si="3"/>
        <v>69.618851999037986</v>
      </c>
      <c r="K38" s="50">
        <f>'дод 2'!L79</f>
        <v>15000</v>
      </c>
      <c r="L38" s="50">
        <f>'дод 2'!M79</f>
        <v>15000</v>
      </c>
      <c r="M38" s="50">
        <f>'дод 2'!N79</f>
        <v>0</v>
      </c>
      <c r="N38" s="50">
        <f>'дод 2'!O79</f>
        <v>0</v>
      </c>
      <c r="O38" s="50">
        <f>'дод 2'!P79</f>
        <v>0</v>
      </c>
      <c r="P38" s="50">
        <f>'дод 2'!Q79</f>
        <v>15000</v>
      </c>
      <c r="Q38" s="50">
        <f>'дод 2'!R79</f>
        <v>175340.3</v>
      </c>
      <c r="R38" s="50">
        <f>'дод 2'!S79</f>
        <v>0</v>
      </c>
      <c r="S38" s="50">
        <f>'дод 2'!T79</f>
        <v>100727.1</v>
      </c>
      <c r="T38" s="50">
        <f>'дод 2'!U79</f>
        <v>0</v>
      </c>
      <c r="U38" s="50">
        <f>'дод 2'!V79</f>
        <v>0</v>
      </c>
      <c r="V38" s="50">
        <f>'дод 2'!W79</f>
        <v>74613.2</v>
      </c>
      <c r="W38" s="158">
        <f t="shared" si="4"/>
        <v>1168.9353333333333</v>
      </c>
      <c r="X38" s="159">
        <f t="shared" si="5"/>
        <v>19627850.060000002</v>
      </c>
      <c r="Y38" s="192"/>
    </row>
    <row r="39" spans="1:25" ht="26.25" customHeight="1" x14ac:dyDescent="0.25">
      <c r="A39" s="39" t="s">
        <v>62</v>
      </c>
      <c r="B39" s="39" t="s">
        <v>61</v>
      </c>
      <c r="C39" s="6" t="s">
        <v>402</v>
      </c>
      <c r="D39" s="50">
        <f>'дод 2'!E179</f>
        <v>39225200</v>
      </c>
      <c r="E39" s="50">
        <f>'дод 2'!F179</f>
        <v>30952000</v>
      </c>
      <c r="F39" s="50">
        <f>'дод 2'!G179</f>
        <v>699110</v>
      </c>
      <c r="G39" s="50">
        <f>'дод 2'!H179</f>
        <v>28846690.449999999</v>
      </c>
      <c r="H39" s="50">
        <f>'дод 2'!I179</f>
        <v>22978651.879999999</v>
      </c>
      <c r="I39" s="50">
        <f>'дод 2'!J179</f>
        <v>349696.14</v>
      </c>
      <c r="J39" s="161">
        <f t="shared" si="3"/>
        <v>73.541219547637738</v>
      </c>
      <c r="K39" s="50">
        <f>'дод 2'!L179</f>
        <v>3336640</v>
      </c>
      <c r="L39" s="50">
        <f>'дод 2'!M179</f>
        <v>557000</v>
      </c>
      <c r="M39" s="50">
        <f>'дод 2'!N179</f>
        <v>2774920</v>
      </c>
      <c r="N39" s="50">
        <f>'дод 2'!O179</f>
        <v>2267316</v>
      </c>
      <c r="O39" s="50">
        <f>'дод 2'!P179</f>
        <v>0</v>
      </c>
      <c r="P39" s="50">
        <f>'дод 2'!Q179</f>
        <v>561720</v>
      </c>
      <c r="Q39" s="50">
        <f>'дод 2'!R179</f>
        <v>2519588.4500000002</v>
      </c>
      <c r="R39" s="50">
        <f>'дод 2'!S179</f>
        <v>509500</v>
      </c>
      <c r="S39" s="50">
        <f>'дод 2'!T179</f>
        <v>2001408.45</v>
      </c>
      <c r="T39" s="50">
        <f>'дод 2'!U179</f>
        <v>1492733.25</v>
      </c>
      <c r="U39" s="50">
        <f>'дод 2'!V179</f>
        <v>0</v>
      </c>
      <c r="V39" s="50">
        <f>'дод 2'!W179</f>
        <v>518180</v>
      </c>
      <c r="W39" s="158">
        <f t="shared" si="4"/>
        <v>75.512744857101765</v>
      </c>
      <c r="X39" s="159">
        <f t="shared" si="5"/>
        <v>31366278.899999999</v>
      </c>
      <c r="Y39" s="192"/>
    </row>
    <row r="40" spans="1:25" ht="48.75" customHeight="1" x14ac:dyDescent="0.25">
      <c r="A40" s="39" t="s">
        <v>241</v>
      </c>
      <c r="B40" s="39" t="s">
        <v>63</v>
      </c>
      <c r="C40" s="6" t="s">
        <v>454</v>
      </c>
      <c r="D40" s="50">
        <f>'дод 2'!E80</f>
        <v>70077716.950000003</v>
      </c>
      <c r="E40" s="50">
        <f>'дод 2'!F80</f>
        <v>43493576.810000002</v>
      </c>
      <c r="F40" s="50">
        <f>'дод 2'!G80</f>
        <v>4934902.5600000005</v>
      </c>
      <c r="G40" s="50">
        <f>'дод 2'!H80</f>
        <v>70067686.939999998</v>
      </c>
      <c r="H40" s="50">
        <f>'дод 2'!I80</f>
        <v>43491804.170000002</v>
      </c>
      <c r="I40" s="50">
        <f>'дод 2'!J80</f>
        <v>4934902.5599999996</v>
      </c>
      <c r="J40" s="161">
        <f t="shared" si="3"/>
        <v>99.985687304843054</v>
      </c>
      <c r="K40" s="50">
        <f>'дод 2'!L80</f>
        <v>8383105</v>
      </c>
      <c r="L40" s="50">
        <f>'дод 2'!M80</f>
        <v>304000</v>
      </c>
      <c r="M40" s="50">
        <f>'дод 2'!N80</f>
        <v>7974105</v>
      </c>
      <c r="N40" s="50">
        <f>'дод 2'!O80</f>
        <v>2495573</v>
      </c>
      <c r="O40" s="50">
        <f>'дод 2'!P80</f>
        <v>2976862</v>
      </c>
      <c r="P40" s="50">
        <f>'дод 2'!Q80</f>
        <v>409000</v>
      </c>
      <c r="Q40" s="50">
        <f>'дод 2'!R80</f>
        <v>4658599.8</v>
      </c>
      <c r="R40" s="50">
        <f>'дод 2'!S80</f>
        <v>304000</v>
      </c>
      <c r="S40" s="50">
        <f>'дод 2'!T80</f>
        <v>4160844.33</v>
      </c>
      <c r="T40" s="50">
        <f>'дод 2'!U80</f>
        <v>1070973.8500000001</v>
      </c>
      <c r="U40" s="50">
        <f>'дод 2'!V80</f>
        <v>1168546.08</v>
      </c>
      <c r="V40" s="50">
        <f>'дод 2'!W80</f>
        <v>497755.47</v>
      </c>
      <c r="W40" s="158">
        <f t="shared" si="4"/>
        <v>55.571292498423908</v>
      </c>
      <c r="X40" s="159">
        <f t="shared" si="5"/>
        <v>74726286.739999995</v>
      </c>
      <c r="Y40" s="192"/>
    </row>
    <row r="41" spans="1:25" s="63" customFormat="1" ht="31.5" x14ac:dyDescent="0.25">
      <c r="A41" s="119"/>
      <c r="B41" s="119"/>
      <c r="C41" s="120" t="s">
        <v>434</v>
      </c>
      <c r="D41" s="121">
        <f>'дод 2'!E81</f>
        <v>8033046</v>
      </c>
      <c r="E41" s="121">
        <f>'дод 2'!F81</f>
        <v>6584464</v>
      </c>
      <c r="F41" s="121">
        <f>'дод 2'!G81</f>
        <v>0</v>
      </c>
      <c r="G41" s="121">
        <f>'дод 2'!H81</f>
        <v>8031266.2199999997</v>
      </c>
      <c r="H41" s="121">
        <f>'дод 2'!I81</f>
        <v>6582691.5899999999</v>
      </c>
      <c r="I41" s="121">
        <f>'дод 2'!J81</f>
        <v>0</v>
      </c>
      <c r="J41" s="161">
        <f t="shared" si="3"/>
        <v>99.977844269782594</v>
      </c>
      <c r="K41" s="121">
        <f>'дод 2'!L81</f>
        <v>0</v>
      </c>
      <c r="L41" s="121">
        <f>'дод 2'!M81</f>
        <v>0</v>
      </c>
      <c r="M41" s="121">
        <f>'дод 2'!N81</f>
        <v>0</v>
      </c>
      <c r="N41" s="121">
        <f>'дод 2'!O81</f>
        <v>0</v>
      </c>
      <c r="O41" s="121">
        <f>'дод 2'!P81</f>
        <v>0</v>
      </c>
      <c r="P41" s="121">
        <f>'дод 2'!Q81</f>
        <v>0</v>
      </c>
      <c r="Q41" s="121">
        <f>'дод 2'!R81</f>
        <v>0</v>
      </c>
      <c r="R41" s="121">
        <f>'дод 2'!S81</f>
        <v>0</v>
      </c>
      <c r="S41" s="121">
        <f>'дод 2'!T81</f>
        <v>0</v>
      </c>
      <c r="T41" s="121">
        <f>'дод 2'!U81</f>
        <v>0</v>
      </c>
      <c r="U41" s="121">
        <f>'дод 2'!V81</f>
        <v>0</v>
      </c>
      <c r="V41" s="121">
        <f>'дод 2'!W81</f>
        <v>0</v>
      </c>
      <c r="W41" s="158"/>
      <c r="X41" s="159">
        <f t="shared" si="5"/>
        <v>8031266.2199999997</v>
      </c>
      <c r="Y41" s="192"/>
    </row>
    <row r="42" spans="1:25" s="63" customFormat="1" ht="47.25" x14ac:dyDescent="0.25">
      <c r="A42" s="119"/>
      <c r="B42" s="119"/>
      <c r="C42" s="128" t="s">
        <v>503</v>
      </c>
      <c r="D42" s="121">
        <f>'дод 2'!E82</f>
        <v>335000</v>
      </c>
      <c r="E42" s="121">
        <f>'дод 2'!F82</f>
        <v>0</v>
      </c>
      <c r="F42" s="121">
        <f>'дод 2'!G82</f>
        <v>0</v>
      </c>
      <c r="G42" s="121">
        <f>'дод 2'!H82</f>
        <v>335000</v>
      </c>
      <c r="H42" s="121">
        <f>'дод 2'!I82</f>
        <v>0</v>
      </c>
      <c r="I42" s="121">
        <f>'дод 2'!J82</f>
        <v>0</v>
      </c>
      <c r="J42" s="161">
        <f t="shared" si="3"/>
        <v>100</v>
      </c>
      <c r="K42" s="121">
        <f>'дод 2'!L82</f>
        <v>304000</v>
      </c>
      <c r="L42" s="121">
        <f>'дод 2'!M82</f>
        <v>304000</v>
      </c>
      <c r="M42" s="121">
        <f>'дод 2'!N82</f>
        <v>0</v>
      </c>
      <c r="N42" s="121">
        <f>'дод 2'!O82</f>
        <v>0</v>
      </c>
      <c r="O42" s="121">
        <f>'дод 2'!P82</f>
        <v>0</v>
      </c>
      <c r="P42" s="121">
        <f>'дод 2'!Q82</f>
        <v>304000</v>
      </c>
      <c r="Q42" s="121">
        <f>'дод 2'!R82</f>
        <v>304000</v>
      </c>
      <c r="R42" s="121">
        <f>'дод 2'!S82</f>
        <v>304000</v>
      </c>
      <c r="S42" s="121">
        <f>'дод 2'!T82</f>
        <v>0</v>
      </c>
      <c r="T42" s="121">
        <f>'дод 2'!U82</f>
        <v>0</v>
      </c>
      <c r="U42" s="121">
        <f>'дод 2'!V82</f>
        <v>0</v>
      </c>
      <c r="V42" s="121">
        <f>'дод 2'!W82</f>
        <v>304000</v>
      </c>
      <c r="W42" s="158">
        <f t="shared" si="4"/>
        <v>100</v>
      </c>
      <c r="X42" s="159">
        <f t="shared" si="5"/>
        <v>639000</v>
      </c>
      <c r="Y42" s="192"/>
    </row>
    <row r="43" spans="1:25" x14ac:dyDescent="0.25">
      <c r="A43" s="39" t="s">
        <v>129</v>
      </c>
      <c r="B43" s="39" t="s">
        <v>64</v>
      </c>
      <c r="C43" s="6" t="s">
        <v>403</v>
      </c>
      <c r="D43" s="50">
        <f>'дод 2'!E83</f>
        <v>2878530</v>
      </c>
      <c r="E43" s="50">
        <f>'дод 2'!F83</f>
        <v>2237500</v>
      </c>
      <c r="F43" s="50">
        <f>'дод 2'!G83</f>
        <v>90180</v>
      </c>
      <c r="G43" s="50">
        <f>'дод 2'!H83</f>
        <v>2100899.2799999998</v>
      </c>
      <c r="H43" s="50">
        <f>'дод 2'!I83</f>
        <v>1674486.9</v>
      </c>
      <c r="I43" s="50">
        <f>'дод 2'!J83</f>
        <v>43130.03</v>
      </c>
      <c r="J43" s="161">
        <f t="shared" si="3"/>
        <v>72.985144500838956</v>
      </c>
      <c r="K43" s="50">
        <f>'дод 2'!L83</f>
        <v>0</v>
      </c>
      <c r="L43" s="50">
        <f>'дод 2'!M83</f>
        <v>0</v>
      </c>
      <c r="M43" s="50">
        <f>'дод 2'!N83</f>
        <v>0</v>
      </c>
      <c r="N43" s="50">
        <f>'дод 2'!O83</f>
        <v>0</v>
      </c>
      <c r="O43" s="50">
        <f>'дод 2'!P83</f>
        <v>0</v>
      </c>
      <c r="P43" s="50">
        <f>'дод 2'!Q83</f>
        <v>0</v>
      </c>
      <c r="Q43" s="50">
        <f>'дод 2'!R83</f>
        <v>30668.6</v>
      </c>
      <c r="R43" s="50">
        <f>'дод 2'!S83</f>
        <v>0</v>
      </c>
      <c r="S43" s="50">
        <f>'дод 2'!T83</f>
        <v>28469.57</v>
      </c>
      <c r="T43" s="50">
        <f>'дод 2'!U83</f>
        <v>0</v>
      </c>
      <c r="U43" s="50">
        <f>'дод 2'!V83</f>
        <v>0</v>
      </c>
      <c r="V43" s="50">
        <f>'дод 2'!W83</f>
        <v>2199.0300000000002</v>
      </c>
      <c r="W43" s="158"/>
      <c r="X43" s="159">
        <f t="shared" si="5"/>
        <v>2131567.88</v>
      </c>
      <c r="Y43" s="192"/>
    </row>
    <row r="44" spans="1:25" x14ac:dyDescent="0.25">
      <c r="A44" s="39" t="s">
        <v>305</v>
      </c>
      <c r="B44" s="39" t="s">
        <v>64</v>
      </c>
      <c r="C44" s="6" t="s">
        <v>307</v>
      </c>
      <c r="D44" s="50">
        <f>'дод 2'!E84</f>
        <v>9567120</v>
      </c>
      <c r="E44" s="50">
        <f>'дод 2'!F84</f>
        <v>6959950</v>
      </c>
      <c r="F44" s="50">
        <f>'дод 2'!G84</f>
        <v>537500</v>
      </c>
      <c r="G44" s="50">
        <f>'дод 2'!H84</f>
        <v>6862843.9000000004</v>
      </c>
      <c r="H44" s="50">
        <f>'дод 2'!I84</f>
        <v>5165828.32</v>
      </c>
      <c r="I44" s="50">
        <f>'дод 2'!J84</f>
        <v>319290.23</v>
      </c>
      <c r="J44" s="161">
        <f t="shared" si="3"/>
        <v>71.733645025880307</v>
      </c>
      <c r="K44" s="50">
        <f>'дод 2'!L84</f>
        <v>132000</v>
      </c>
      <c r="L44" s="50">
        <f>'дод 2'!M84</f>
        <v>132000</v>
      </c>
      <c r="M44" s="50">
        <f>'дод 2'!N84</f>
        <v>0</v>
      </c>
      <c r="N44" s="50">
        <f>'дод 2'!O84</f>
        <v>0</v>
      </c>
      <c r="O44" s="50">
        <f>'дод 2'!P84</f>
        <v>0</v>
      </c>
      <c r="P44" s="50">
        <f>'дод 2'!Q84</f>
        <v>132000</v>
      </c>
      <c r="Q44" s="50">
        <f>'дод 2'!R84</f>
        <v>211089.74</v>
      </c>
      <c r="R44" s="50">
        <f>'дод 2'!S84</f>
        <v>132000</v>
      </c>
      <c r="S44" s="50">
        <f>'дод 2'!T84</f>
        <v>79089.740000000005</v>
      </c>
      <c r="T44" s="50">
        <f>'дод 2'!U84</f>
        <v>0</v>
      </c>
      <c r="U44" s="50">
        <f>'дод 2'!V84</f>
        <v>0</v>
      </c>
      <c r="V44" s="50">
        <f>'дод 2'!W84</f>
        <v>132000</v>
      </c>
      <c r="W44" s="158">
        <f t="shared" si="4"/>
        <v>159.9164696969697</v>
      </c>
      <c r="X44" s="159">
        <f t="shared" si="5"/>
        <v>7073933.6400000006</v>
      </c>
      <c r="Y44" s="192"/>
    </row>
    <row r="45" spans="1:25" x14ac:dyDescent="0.25">
      <c r="A45" s="39" t="s">
        <v>306</v>
      </c>
      <c r="B45" s="39" t="s">
        <v>64</v>
      </c>
      <c r="C45" s="6" t="s">
        <v>308</v>
      </c>
      <c r="D45" s="50">
        <f>'дод 2'!E85</f>
        <v>107400</v>
      </c>
      <c r="E45" s="50">
        <f>'дод 2'!F85</f>
        <v>0</v>
      </c>
      <c r="F45" s="50">
        <f>'дод 2'!G85</f>
        <v>0</v>
      </c>
      <c r="G45" s="50">
        <f>'дод 2'!H85</f>
        <v>51000</v>
      </c>
      <c r="H45" s="50">
        <f>'дод 2'!I85</f>
        <v>0</v>
      </c>
      <c r="I45" s="50">
        <f>'дод 2'!J85</f>
        <v>0</v>
      </c>
      <c r="J45" s="161">
        <f t="shared" si="3"/>
        <v>47.486033519553075</v>
      </c>
      <c r="K45" s="50">
        <f>'дод 2'!L85</f>
        <v>0</v>
      </c>
      <c r="L45" s="50">
        <f>'дод 2'!M85</f>
        <v>0</v>
      </c>
      <c r="M45" s="50">
        <f>'дод 2'!N85</f>
        <v>0</v>
      </c>
      <c r="N45" s="50">
        <f>'дод 2'!O85</f>
        <v>0</v>
      </c>
      <c r="O45" s="50">
        <f>'дод 2'!P85</f>
        <v>0</v>
      </c>
      <c r="P45" s="50">
        <f>'дод 2'!Q85</f>
        <v>0</v>
      </c>
      <c r="Q45" s="50">
        <f>'дод 2'!R85</f>
        <v>0</v>
      </c>
      <c r="R45" s="50">
        <f>'дод 2'!S85</f>
        <v>0</v>
      </c>
      <c r="S45" s="50">
        <f>'дод 2'!T85</f>
        <v>0</v>
      </c>
      <c r="T45" s="50">
        <f>'дод 2'!U85</f>
        <v>0</v>
      </c>
      <c r="U45" s="50">
        <f>'дод 2'!V85</f>
        <v>0</v>
      </c>
      <c r="V45" s="50">
        <f>'дод 2'!W85</f>
        <v>0</v>
      </c>
      <c r="W45" s="158"/>
      <c r="X45" s="159">
        <f t="shared" si="5"/>
        <v>51000</v>
      </c>
      <c r="Y45" s="192"/>
    </row>
    <row r="46" spans="1:25" ht="31.5" x14ac:dyDescent="0.25">
      <c r="A46" s="39" t="s">
        <v>364</v>
      </c>
      <c r="B46" s="39" t="s">
        <v>64</v>
      </c>
      <c r="C46" s="35" t="s">
        <v>455</v>
      </c>
      <c r="D46" s="50">
        <f>SUM('дод 2'!E86)</f>
        <v>1383940</v>
      </c>
      <c r="E46" s="50">
        <f>SUM('дод 2'!F86)</f>
        <v>1024320</v>
      </c>
      <c r="F46" s="50">
        <f>SUM('дод 2'!G86)</f>
        <v>81470</v>
      </c>
      <c r="G46" s="50">
        <f>SUM('дод 2'!H86)</f>
        <v>568550.47</v>
      </c>
      <c r="H46" s="50">
        <f>SUM('дод 2'!I86)</f>
        <v>432459.61</v>
      </c>
      <c r="I46" s="50">
        <f>SUM('дод 2'!J86)</f>
        <v>29996.46</v>
      </c>
      <c r="J46" s="161">
        <f t="shared" si="3"/>
        <v>41.082017283986296</v>
      </c>
      <c r="K46" s="50">
        <f>SUM('дод 2'!L86)</f>
        <v>0</v>
      </c>
      <c r="L46" s="50">
        <f>SUM('дод 2'!M86)</f>
        <v>0</v>
      </c>
      <c r="M46" s="50">
        <f>SUM('дод 2'!N86)</f>
        <v>0</v>
      </c>
      <c r="N46" s="50">
        <f>SUM('дод 2'!O86)</f>
        <v>0</v>
      </c>
      <c r="O46" s="50">
        <f>SUM('дод 2'!P86)</f>
        <v>0</v>
      </c>
      <c r="P46" s="50">
        <f>SUM('дод 2'!Q86)</f>
        <v>0</v>
      </c>
      <c r="Q46" s="50">
        <f>SUM('дод 2'!R86)</f>
        <v>3323.64</v>
      </c>
      <c r="R46" s="50">
        <f>SUM('дод 2'!S86)</f>
        <v>0</v>
      </c>
      <c r="S46" s="50">
        <f>SUM('дод 2'!T86)</f>
        <v>3323.64</v>
      </c>
      <c r="T46" s="50">
        <f>SUM('дод 2'!U86)</f>
        <v>0</v>
      </c>
      <c r="U46" s="50">
        <f>SUM('дод 2'!V86)</f>
        <v>0</v>
      </c>
      <c r="V46" s="50">
        <f>SUM('дод 2'!W86)</f>
        <v>0</v>
      </c>
      <c r="W46" s="158"/>
      <c r="X46" s="159">
        <f t="shared" si="5"/>
        <v>571874.11</v>
      </c>
      <c r="Y46" s="192"/>
    </row>
    <row r="47" spans="1:25" s="63" customFormat="1" ht="47.25" x14ac:dyDescent="0.25">
      <c r="A47" s="119"/>
      <c r="B47" s="119"/>
      <c r="C47" s="120" t="s">
        <v>429</v>
      </c>
      <c r="D47" s="121">
        <f>'дод 2'!E87</f>
        <v>1236370</v>
      </c>
      <c r="E47" s="121">
        <f>'дод 2'!F87</f>
        <v>1013420</v>
      </c>
      <c r="F47" s="121">
        <f>'дод 2'!G87</f>
        <v>0</v>
      </c>
      <c r="G47" s="121">
        <f>'дод 2'!H87</f>
        <v>527600.73</v>
      </c>
      <c r="H47" s="121">
        <f>'дод 2'!I87</f>
        <v>432459.61</v>
      </c>
      <c r="I47" s="121">
        <f>'дод 2'!J87</f>
        <v>0</v>
      </c>
      <c r="J47" s="161">
        <f t="shared" si="3"/>
        <v>42.673368813542872</v>
      </c>
      <c r="K47" s="121">
        <f>'дод 2'!L87</f>
        <v>0</v>
      </c>
      <c r="L47" s="121">
        <f>'дод 2'!M87</f>
        <v>0</v>
      </c>
      <c r="M47" s="121">
        <f>'дод 2'!N87</f>
        <v>0</v>
      </c>
      <c r="N47" s="121">
        <f>'дод 2'!O87</f>
        <v>0</v>
      </c>
      <c r="O47" s="121">
        <f>'дод 2'!P87</f>
        <v>0</v>
      </c>
      <c r="P47" s="121">
        <f>'дод 2'!Q87</f>
        <v>0</v>
      </c>
      <c r="Q47" s="121">
        <f>'дод 2'!R87</f>
        <v>0</v>
      </c>
      <c r="R47" s="121">
        <f>'дод 2'!S87</f>
        <v>0</v>
      </c>
      <c r="S47" s="121">
        <f>'дод 2'!T87</f>
        <v>0</v>
      </c>
      <c r="T47" s="121">
        <f>'дод 2'!U87</f>
        <v>0</v>
      </c>
      <c r="U47" s="121">
        <f>'дод 2'!V87</f>
        <v>0</v>
      </c>
      <c r="V47" s="121">
        <f>'дод 2'!W87</f>
        <v>0</v>
      </c>
      <c r="W47" s="158"/>
      <c r="X47" s="159">
        <f t="shared" si="5"/>
        <v>527600.73</v>
      </c>
      <c r="Y47" s="192"/>
    </row>
    <row r="48" spans="1:25" s="63" customFormat="1" ht="47.25" x14ac:dyDescent="0.25">
      <c r="A48" s="39">
        <v>1180</v>
      </c>
      <c r="B48" s="70" t="s">
        <v>64</v>
      </c>
      <c r="C48" s="3" t="s">
        <v>495</v>
      </c>
      <c r="D48" s="50">
        <f>'дод 2'!E88</f>
        <v>0</v>
      </c>
      <c r="E48" s="50">
        <f>'дод 2'!F88</f>
        <v>0</v>
      </c>
      <c r="F48" s="50">
        <f>'дод 2'!G88</f>
        <v>0</v>
      </c>
      <c r="G48" s="50">
        <f>'дод 2'!H88</f>
        <v>0</v>
      </c>
      <c r="H48" s="50">
        <f>'дод 2'!I88</f>
        <v>0</v>
      </c>
      <c r="I48" s="50">
        <f>'дод 2'!J88</f>
        <v>0</v>
      </c>
      <c r="J48" s="161"/>
      <c r="K48" s="50">
        <f>'дод 2'!L88</f>
        <v>2080303</v>
      </c>
      <c r="L48" s="50">
        <f>'дод 2'!M88</f>
        <v>2080303</v>
      </c>
      <c r="M48" s="50">
        <f>'дод 2'!N88</f>
        <v>0</v>
      </c>
      <c r="N48" s="50">
        <f>'дод 2'!O88</f>
        <v>0</v>
      </c>
      <c r="O48" s="50">
        <f>'дод 2'!P88</f>
        <v>0</v>
      </c>
      <c r="P48" s="50">
        <f>'дод 2'!Q88</f>
        <v>2080303</v>
      </c>
      <c r="Q48" s="50">
        <f>'дод 2'!R88</f>
        <v>1652151</v>
      </c>
      <c r="R48" s="50">
        <f>'дод 2'!S88</f>
        <v>1652151</v>
      </c>
      <c r="S48" s="50">
        <f>'дод 2'!T88</f>
        <v>0</v>
      </c>
      <c r="T48" s="50">
        <f>'дод 2'!U88</f>
        <v>0</v>
      </c>
      <c r="U48" s="50">
        <f>'дод 2'!V88</f>
        <v>0</v>
      </c>
      <c r="V48" s="50">
        <f>'дод 2'!W88</f>
        <v>1652151</v>
      </c>
      <c r="W48" s="158">
        <f t="shared" si="4"/>
        <v>79.418767362254442</v>
      </c>
      <c r="X48" s="159">
        <f t="shared" si="5"/>
        <v>1652151</v>
      </c>
      <c r="Y48" s="192"/>
    </row>
    <row r="49" spans="1:25" s="63" customFormat="1" ht="47.25" x14ac:dyDescent="0.25">
      <c r="A49" s="119"/>
      <c r="B49" s="119"/>
      <c r="C49" s="120" t="s">
        <v>504</v>
      </c>
      <c r="D49" s="121">
        <f>'дод 2'!E89</f>
        <v>0</v>
      </c>
      <c r="E49" s="121">
        <f>'дод 2'!F89</f>
        <v>0</v>
      </c>
      <c r="F49" s="121">
        <f>'дод 2'!G89</f>
        <v>0</v>
      </c>
      <c r="G49" s="121">
        <f>'дод 2'!H89</f>
        <v>0</v>
      </c>
      <c r="H49" s="121">
        <f>'дод 2'!I89</f>
        <v>0</v>
      </c>
      <c r="I49" s="121">
        <f>'дод 2'!J89</f>
        <v>0</v>
      </c>
      <c r="J49" s="161"/>
      <c r="K49" s="121">
        <f>'дод 2'!L89</f>
        <v>1180956</v>
      </c>
      <c r="L49" s="121">
        <f>'дод 2'!M89</f>
        <v>1180956</v>
      </c>
      <c r="M49" s="121">
        <f>'дод 2'!N89</f>
        <v>0</v>
      </c>
      <c r="N49" s="121">
        <f>'дод 2'!O89</f>
        <v>0</v>
      </c>
      <c r="O49" s="121">
        <f>'дод 2'!P89</f>
        <v>0</v>
      </c>
      <c r="P49" s="121">
        <f>'дод 2'!Q89</f>
        <v>1180956</v>
      </c>
      <c r="Q49" s="121">
        <f>'дод 2'!R89</f>
        <v>752804</v>
      </c>
      <c r="R49" s="121">
        <f>'дод 2'!S89</f>
        <v>752804</v>
      </c>
      <c r="S49" s="121">
        <f>'дод 2'!T89</f>
        <v>0</v>
      </c>
      <c r="T49" s="121">
        <f>'дод 2'!U89</f>
        <v>0</v>
      </c>
      <c r="U49" s="121">
        <f>'дод 2'!V89</f>
        <v>0</v>
      </c>
      <c r="V49" s="121">
        <f>'дод 2'!W89</f>
        <v>752804</v>
      </c>
      <c r="W49" s="158">
        <f t="shared" si="4"/>
        <v>63.745304651485746</v>
      </c>
      <c r="X49" s="159">
        <f t="shared" si="5"/>
        <v>752804</v>
      </c>
      <c r="Y49" s="192"/>
    </row>
    <row r="50" spans="1:25" s="61" customFormat="1" ht="19.5" customHeight="1" x14ac:dyDescent="0.25">
      <c r="A50" s="40" t="s">
        <v>65</v>
      </c>
      <c r="B50" s="41"/>
      <c r="C50" s="9" t="s">
        <v>456</v>
      </c>
      <c r="D50" s="49">
        <f t="shared" ref="D50:P50" si="30">D55+D59+D61+D63+D65+D68+D69</f>
        <v>182276495.61000001</v>
      </c>
      <c r="E50" s="49">
        <f t="shared" si="30"/>
        <v>0</v>
      </c>
      <c r="F50" s="49">
        <f t="shared" si="30"/>
        <v>0</v>
      </c>
      <c r="G50" s="49">
        <f t="shared" ref="G50:I50" si="31">G55+G59+G61+G63+G65+G68+G69</f>
        <v>135716224.72</v>
      </c>
      <c r="H50" s="49">
        <f t="shared" si="31"/>
        <v>0</v>
      </c>
      <c r="I50" s="49">
        <f t="shared" si="31"/>
        <v>0</v>
      </c>
      <c r="J50" s="160">
        <f t="shared" si="3"/>
        <v>74.456239827201486</v>
      </c>
      <c r="K50" s="49">
        <f t="shared" si="30"/>
        <v>62875520</v>
      </c>
      <c r="L50" s="49">
        <f t="shared" si="30"/>
        <v>62875520</v>
      </c>
      <c r="M50" s="49">
        <f t="shared" si="30"/>
        <v>0</v>
      </c>
      <c r="N50" s="49">
        <f t="shared" si="30"/>
        <v>0</v>
      </c>
      <c r="O50" s="49">
        <f t="shared" si="30"/>
        <v>0</v>
      </c>
      <c r="P50" s="49">
        <f t="shared" si="30"/>
        <v>62875520</v>
      </c>
      <c r="Q50" s="49">
        <f t="shared" ref="Q50:V50" si="32">Q55+Q59+Q61+Q63+Q65+Q68+Q69</f>
        <v>58093336.659999996</v>
      </c>
      <c r="R50" s="49">
        <f t="shared" si="32"/>
        <v>57011930.189999998</v>
      </c>
      <c r="S50" s="49">
        <f t="shared" si="32"/>
        <v>1081406.47</v>
      </c>
      <c r="T50" s="49">
        <f t="shared" si="32"/>
        <v>0</v>
      </c>
      <c r="U50" s="49">
        <f t="shared" si="32"/>
        <v>0</v>
      </c>
      <c r="V50" s="49">
        <f t="shared" si="32"/>
        <v>57011930.189999998</v>
      </c>
      <c r="W50" s="139">
        <f t="shared" si="4"/>
        <v>92.39420470796901</v>
      </c>
      <c r="X50" s="142">
        <f t="shared" si="5"/>
        <v>193809561.38</v>
      </c>
      <c r="Y50" s="192"/>
    </row>
    <row r="51" spans="1:25" s="62" customFormat="1" ht="31.5" x14ac:dyDescent="0.25">
      <c r="A51" s="102"/>
      <c r="B51" s="115"/>
      <c r="C51" s="116" t="s">
        <v>435</v>
      </c>
      <c r="D51" s="117">
        <f>D56+D60+D62</f>
        <v>52689700</v>
      </c>
      <c r="E51" s="117">
        <f t="shared" ref="E51:P51" si="33">E56+E60+E62</f>
        <v>0</v>
      </c>
      <c r="F51" s="117">
        <f t="shared" si="33"/>
        <v>0</v>
      </c>
      <c r="G51" s="117">
        <f t="shared" ref="G51:I51" si="34">G56+G60+G62</f>
        <v>52689699.969999999</v>
      </c>
      <c r="H51" s="117">
        <f t="shared" si="34"/>
        <v>0</v>
      </c>
      <c r="I51" s="117">
        <f t="shared" si="34"/>
        <v>0</v>
      </c>
      <c r="J51" s="160">
        <f t="shared" si="3"/>
        <v>99.999999943062875</v>
      </c>
      <c r="K51" s="117">
        <f t="shared" si="33"/>
        <v>0</v>
      </c>
      <c r="L51" s="117">
        <f t="shared" si="33"/>
        <v>0</v>
      </c>
      <c r="M51" s="117">
        <f t="shared" si="33"/>
        <v>0</v>
      </c>
      <c r="N51" s="117">
        <f t="shared" si="33"/>
        <v>0</v>
      </c>
      <c r="O51" s="117">
        <f t="shared" si="33"/>
        <v>0</v>
      </c>
      <c r="P51" s="117">
        <f t="shared" si="33"/>
        <v>0</v>
      </c>
      <c r="Q51" s="117">
        <f t="shared" ref="Q51:V51" si="35">Q56+Q60+Q62</f>
        <v>0</v>
      </c>
      <c r="R51" s="117">
        <f t="shared" si="35"/>
        <v>0</v>
      </c>
      <c r="S51" s="117">
        <f t="shared" si="35"/>
        <v>0</v>
      </c>
      <c r="T51" s="117">
        <f t="shared" si="35"/>
        <v>0</v>
      </c>
      <c r="U51" s="117">
        <f t="shared" si="35"/>
        <v>0</v>
      </c>
      <c r="V51" s="117">
        <f t="shared" si="35"/>
        <v>0</v>
      </c>
      <c r="W51" s="139"/>
      <c r="X51" s="142">
        <f t="shared" si="5"/>
        <v>52689699.969999999</v>
      </c>
      <c r="Y51" s="192"/>
    </row>
    <row r="52" spans="1:25" s="62" customFormat="1" ht="47.25" x14ac:dyDescent="0.25">
      <c r="A52" s="102"/>
      <c r="B52" s="115"/>
      <c r="C52" s="116" t="s">
        <v>436</v>
      </c>
      <c r="D52" s="117">
        <f>D57+D66</f>
        <v>4468078.6099999994</v>
      </c>
      <c r="E52" s="117">
        <f t="shared" ref="E52:P52" si="36">E57+E66</f>
        <v>0</v>
      </c>
      <c r="F52" s="117">
        <f t="shared" si="36"/>
        <v>0</v>
      </c>
      <c r="G52" s="117">
        <f t="shared" ref="G52:I52" si="37">G57+G66</f>
        <v>4467978.6099999994</v>
      </c>
      <c r="H52" s="117">
        <f t="shared" si="37"/>
        <v>0</v>
      </c>
      <c r="I52" s="117">
        <f t="shared" si="37"/>
        <v>0</v>
      </c>
      <c r="J52" s="160">
        <f t="shared" si="3"/>
        <v>99.997761901507815</v>
      </c>
      <c r="K52" s="117">
        <f t="shared" si="36"/>
        <v>0</v>
      </c>
      <c r="L52" s="117">
        <f t="shared" si="36"/>
        <v>0</v>
      </c>
      <c r="M52" s="117">
        <f t="shared" si="36"/>
        <v>0</v>
      </c>
      <c r="N52" s="117">
        <f t="shared" si="36"/>
        <v>0</v>
      </c>
      <c r="O52" s="117">
        <f t="shared" si="36"/>
        <v>0</v>
      </c>
      <c r="P52" s="117">
        <f t="shared" si="36"/>
        <v>0</v>
      </c>
      <c r="Q52" s="117">
        <f t="shared" ref="Q52:V52" si="38">Q57+Q66</f>
        <v>0</v>
      </c>
      <c r="R52" s="117">
        <f t="shared" si="38"/>
        <v>0</v>
      </c>
      <c r="S52" s="117">
        <f t="shared" si="38"/>
        <v>0</v>
      </c>
      <c r="T52" s="117">
        <f t="shared" si="38"/>
        <v>0</v>
      </c>
      <c r="U52" s="117">
        <f t="shared" si="38"/>
        <v>0</v>
      </c>
      <c r="V52" s="117">
        <f t="shared" si="38"/>
        <v>0</v>
      </c>
      <c r="W52" s="139"/>
      <c r="X52" s="142">
        <f t="shared" si="5"/>
        <v>4467978.6099999994</v>
      </c>
      <c r="Y52" s="192"/>
    </row>
    <row r="53" spans="1:25" s="62" customFormat="1" ht="63" x14ac:dyDescent="0.25">
      <c r="A53" s="102"/>
      <c r="B53" s="115"/>
      <c r="C53" s="116" t="s">
        <v>437</v>
      </c>
      <c r="D53" s="117">
        <f>D64+D67</f>
        <v>4345037</v>
      </c>
      <c r="E53" s="117">
        <f t="shared" ref="E53:P53" si="39">E64+E67</f>
        <v>0</v>
      </c>
      <c r="F53" s="117">
        <f t="shared" si="39"/>
        <v>0</v>
      </c>
      <c r="G53" s="117">
        <f t="shared" ref="G53:I53" si="40">G64+G67</f>
        <v>4345037</v>
      </c>
      <c r="H53" s="117">
        <f t="shared" si="40"/>
        <v>0</v>
      </c>
      <c r="I53" s="117">
        <f t="shared" si="40"/>
        <v>0</v>
      </c>
      <c r="J53" s="160">
        <f t="shared" si="3"/>
        <v>100</v>
      </c>
      <c r="K53" s="117">
        <f t="shared" si="39"/>
        <v>0</v>
      </c>
      <c r="L53" s="117">
        <f t="shared" si="39"/>
        <v>0</v>
      </c>
      <c r="M53" s="117">
        <f t="shared" si="39"/>
        <v>0</v>
      </c>
      <c r="N53" s="117">
        <f t="shared" si="39"/>
        <v>0</v>
      </c>
      <c r="O53" s="117">
        <f t="shared" si="39"/>
        <v>0</v>
      </c>
      <c r="P53" s="117">
        <f t="shared" si="39"/>
        <v>0</v>
      </c>
      <c r="Q53" s="117">
        <f t="shared" ref="Q53:V53" si="41">Q64+Q67</f>
        <v>0</v>
      </c>
      <c r="R53" s="117">
        <f t="shared" si="41"/>
        <v>0</v>
      </c>
      <c r="S53" s="117">
        <f t="shared" si="41"/>
        <v>0</v>
      </c>
      <c r="T53" s="117">
        <f t="shared" si="41"/>
        <v>0</v>
      </c>
      <c r="U53" s="117">
        <f t="shared" si="41"/>
        <v>0</v>
      </c>
      <c r="V53" s="117">
        <f t="shared" si="41"/>
        <v>0</v>
      </c>
      <c r="W53" s="139"/>
      <c r="X53" s="142">
        <f t="shared" si="5"/>
        <v>4345037</v>
      </c>
      <c r="Y53" s="192"/>
    </row>
    <row r="54" spans="1:25" s="62" customFormat="1" x14ac:dyDescent="0.25">
      <c r="A54" s="102"/>
      <c r="B54" s="115"/>
      <c r="C54" s="116" t="s">
        <v>438</v>
      </c>
      <c r="D54" s="117">
        <f>D58</f>
        <v>60000</v>
      </c>
      <c r="E54" s="117">
        <f t="shared" ref="E54:P54" si="42">E58</f>
        <v>0</v>
      </c>
      <c r="F54" s="117">
        <f t="shared" si="42"/>
        <v>0</v>
      </c>
      <c r="G54" s="117">
        <f t="shared" ref="G54:I54" si="43">G58</f>
        <v>60000</v>
      </c>
      <c r="H54" s="117">
        <f t="shared" si="43"/>
        <v>0</v>
      </c>
      <c r="I54" s="117">
        <f t="shared" si="43"/>
        <v>0</v>
      </c>
      <c r="J54" s="160">
        <f t="shared" si="3"/>
        <v>100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7">
        <f t="shared" si="42"/>
        <v>0</v>
      </c>
      <c r="Q54" s="117">
        <f t="shared" ref="Q54:V54" si="44">Q58</f>
        <v>0</v>
      </c>
      <c r="R54" s="117">
        <f t="shared" si="44"/>
        <v>0</v>
      </c>
      <c r="S54" s="117">
        <f t="shared" si="44"/>
        <v>0</v>
      </c>
      <c r="T54" s="117">
        <f t="shared" si="44"/>
        <v>0</v>
      </c>
      <c r="U54" s="117">
        <f t="shared" si="44"/>
        <v>0</v>
      </c>
      <c r="V54" s="117">
        <f t="shared" si="44"/>
        <v>0</v>
      </c>
      <c r="W54" s="139"/>
      <c r="X54" s="142">
        <f t="shared" si="5"/>
        <v>60000</v>
      </c>
      <c r="Y54" s="192"/>
    </row>
    <row r="55" spans="1:25" ht="31.5" x14ac:dyDescent="0.25">
      <c r="A55" s="39" t="s">
        <v>66</v>
      </c>
      <c r="B55" s="39" t="s">
        <v>67</v>
      </c>
      <c r="C55" s="6" t="s">
        <v>457</v>
      </c>
      <c r="D55" s="50">
        <f>'дод 2'!E111</f>
        <v>118006905.61</v>
      </c>
      <c r="E55" s="50">
        <f>'дод 2'!F111</f>
        <v>0</v>
      </c>
      <c r="F55" s="50">
        <f>'дод 2'!G111</f>
        <v>0</v>
      </c>
      <c r="G55" s="50">
        <f>'дод 2'!H111</f>
        <v>88112649.879999995</v>
      </c>
      <c r="H55" s="50">
        <f>'дод 2'!I111</f>
        <v>0</v>
      </c>
      <c r="I55" s="50">
        <f>'дод 2'!J111</f>
        <v>0</v>
      </c>
      <c r="J55" s="161">
        <f t="shared" si="3"/>
        <v>74.667367493901367</v>
      </c>
      <c r="K55" s="50">
        <f>'дод 2'!L111</f>
        <v>38632220</v>
      </c>
      <c r="L55" s="50">
        <f>'дод 2'!M111</f>
        <v>38632220</v>
      </c>
      <c r="M55" s="50">
        <f>'дод 2'!N111</f>
        <v>0</v>
      </c>
      <c r="N55" s="50">
        <f>'дод 2'!O111</f>
        <v>0</v>
      </c>
      <c r="O55" s="50">
        <f>'дод 2'!P111</f>
        <v>0</v>
      </c>
      <c r="P55" s="50">
        <f>'дод 2'!Q111</f>
        <v>38632220</v>
      </c>
      <c r="Q55" s="50">
        <f>'дод 2'!R111</f>
        <v>35752030.299999997</v>
      </c>
      <c r="R55" s="50">
        <f>'дод 2'!S111</f>
        <v>35752030.299999997</v>
      </c>
      <c r="S55" s="50">
        <f>'дод 2'!T111</f>
        <v>0</v>
      </c>
      <c r="T55" s="50">
        <f>'дод 2'!U111</f>
        <v>0</v>
      </c>
      <c r="U55" s="50">
        <f>'дод 2'!V111</f>
        <v>0</v>
      </c>
      <c r="V55" s="50">
        <f>'дод 2'!W111</f>
        <v>35752030.299999997</v>
      </c>
      <c r="W55" s="158">
        <f t="shared" si="4"/>
        <v>92.544591794103454</v>
      </c>
      <c r="X55" s="159">
        <f t="shared" si="5"/>
        <v>123864680.17999999</v>
      </c>
      <c r="Y55" s="192"/>
    </row>
    <row r="56" spans="1:25" s="63" customFormat="1" ht="31.5" x14ac:dyDescent="0.25">
      <c r="A56" s="119"/>
      <c r="B56" s="119"/>
      <c r="C56" s="120" t="s">
        <v>435</v>
      </c>
      <c r="D56" s="121">
        <f>'дод 2'!E112</f>
        <v>45209900</v>
      </c>
      <c r="E56" s="121">
        <f>'дод 2'!F112</f>
        <v>0</v>
      </c>
      <c r="F56" s="121">
        <f>'дод 2'!G112</f>
        <v>0</v>
      </c>
      <c r="G56" s="121">
        <f>'дод 2'!H112</f>
        <v>45209899.969999999</v>
      </c>
      <c r="H56" s="121">
        <f>'дод 2'!I112</f>
        <v>0</v>
      </c>
      <c r="I56" s="121">
        <f>'дод 2'!J112</f>
        <v>0</v>
      </c>
      <c r="J56" s="161">
        <f t="shared" si="3"/>
        <v>99.99999993364284</v>
      </c>
      <c r="K56" s="121">
        <f>'дод 2'!L112</f>
        <v>0</v>
      </c>
      <c r="L56" s="121">
        <f>'дод 2'!M112</f>
        <v>0</v>
      </c>
      <c r="M56" s="121">
        <f>'дод 2'!N112</f>
        <v>0</v>
      </c>
      <c r="N56" s="121">
        <f>'дод 2'!O112</f>
        <v>0</v>
      </c>
      <c r="O56" s="121">
        <f>'дод 2'!P112</f>
        <v>0</v>
      </c>
      <c r="P56" s="121">
        <f>'дод 2'!Q112</f>
        <v>0</v>
      </c>
      <c r="Q56" s="121">
        <f>'дод 2'!R112</f>
        <v>0</v>
      </c>
      <c r="R56" s="121">
        <f>'дод 2'!S112</f>
        <v>0</v>
      </c>
      <c r="S56" s="121">
        <f>'дод 2'!T112</f>
        <v>0</v>
      </c>
      <c r="T56" s="121">
        <f>'дод 2'!U112</f>
        <v>0</v>
      </c>
      <c r="U56" s="121">
        <f>'дод 2'!V112</f>
        <v>0</v>
      </c>
      <c r="V56" s="121">
        <f>'дод 2'!W112</f>
        <v>0</v>
      </c>
      <c r="W56" s="158"/>
      <c r="X56" s="159">
        <f t="shared" si="5"/>
        <v>45209899.969999999</v>
      </c>
      <c r="Y56" s="192"/>
    </row>
    <row r="57" spans="1:25" s="63" customFormat="1" ht="47.25" x14ac:dyDescent="0.25">
      <c r="A57" s="119"/>
      <c r="B57" s="119"/>
      <c r="C57" s="120" t="s">
        <v>436</v>
      </c>
      <c r="D57" s="121">
        <f>'дод 2'!E113</f>
        <v>2977938.61</v>
      </c>
      <c r="E57" s="121">
        <f>'дод 2'!F113</f>
        <v>0</v>
      </c>
      <c r="F57" s="121">
        <f>'дод 2'!G113</f>
        <v>0</v>
      </c>
      <c r="G57" s="121">
        <f>'дод 2'!H113</f>
        <v>2977838.61</v>
      </c>
      <c r="H57" s="121">
        <f>'дод 2'!I113</f>
        <v>0</v>
      </c>
      <c r="I57" s="121">
        <f>'дод 2'!J113</f>
        <v>0</v>
      </c>
      <c r="J57" s="161">
        <f t="shared" si="3"/>
        <v>99.996641972414608</v>
      </c>
      <c r="K57" s="121">
        <f>'дод 2'!L113</f>
        <v>0</v>
      </c>
      <c r="L57" s="121">
        <f>'дод 2'!M113</f>
        <v>0</v>
      </c>
      <c r="M57" s="121">
        <f>'дод 2'!N113</f>
        <v>0</v>
      </c>
      <c r="N57" s="121">
        <f>'дод 2'!O113</f>
        <v>0</v>
      </c>
      <c r="O57" s="121">
        <f>'дод 2'!P113</f>
        <v>0</v>
      </c>
      <c r="P57" s="121">
        <f>'дод 2'!Q113</f>
        <v>0</v>
      </c>
      <c r="Q57" s="121">
        <f>'дод 2'!R113</f>
        <v>0</v>
      </c>
      <c r="R57" s="121">
        <f>'дод 2'!S113</f>
        <v>0</v>
      </c>
      <c r="S57" s="121">
        <f>'дод 2'!T113</f>
        <v>0</v>
      </c>
      <c r="T57" s="121">
        <f>'дод 2'!U113</f>
        <v>0</v>
      </c>
      <c r="U57" s="121">
        <f>'дод 2'!V113</f>
        <v>0</v>
      </c>
      <c r="V57" s="121">
        <f>'дод 2'!W113</f>
        <v>0</v>
      </c>
      <c r="W57" s="158"/>
      <c r="X57" s="159">
        <f t="shared" si="5"/>
        <v>2977838.61</v>
      </c>
      <c r="Y57" s="192"/>
    </row>
    <row r="58" spans="1:25" s="63" customFormat="1" x14ac:dyDescent="0.25">
      <c r="A58" s="119"/>
      <c r="B58" s="119"/>
      <c r="C58" s="120" t="s">
        <v>438</v>
      </c>
      <c r="D58" s="121">
        <f>'дод 2'!E114</f>
        <v>60000</v>
      </c>
      <c r="E58" s="121">
        <f>'дод 2'!F114</f>
        <v>0</v>
      </c>
      <c r="F58" s="121">
        <f>'дод 2'!G114</f>
        <v>0</v>
      </c>
      <c r="G58" s="121">
        <f>'дод 2'!H114</f>
        <v>60000</v>
      </c>
      <c r="H58" s="121">
        <f>'дод 2'!I114</f>
        <v>0</v>
      </c>
      <c r="I58" s="121">
        <f>'дод 2'!J114</f>
        <v>0</v>
      </c>
      <c r="J58" s="161">
        <f t="shared" si="3"/>
        <v>100</v>
      </c>
      <c r="K58" s="121">
        <f>'дод 2'!L114</f>
        <v>0</v>
      </c>
      <c r="L58" s="121">
        <f>'дод 2'!M114</f>
        <v>0</v>
      </c>
      <c r="M58" s="121">
        <f>'дод 2'!N114</f>
        <v>0</v>
      </c>
      <c r="N58" s="121">
        <f>'дод 2'!O114</f>
        <v>0</v>
      </c>
      <c r="O58" s="121">
        <f>'дод 2'!P114</f>
        <v>0</v>
      </c>
      <c r="P58" s="121">
        <f>'дод 2'!Q114</f>
        <v>0</v>
      </c>
      <c r="Q58" s="121">
        <f>'дод 2'!R114</f>
        <v>0</v>
      </c>
      <c r="R58" s="121">
        <f>'дод 2'!S114</f>
        <v>0</v>
      </c>
      <c r="S58" s="121">
        <f>'дод 2'!T114</f>
        <v>0</v>
      </c>
      <c r="T58" s="121">
        <f>'дод 2'!U114</f>
        <v>0</v>
      </c>
      <c r="U58" s="121">
        <f>'дод 2'!V114</f>
        <v>0</v>
      </c>
      <c r="V58" s="121">
        <f>'дод 2'!W114</f>
        <v>0</v>
      </c>
      <c r="W58" s="158"/>
      <c r="X58" s="159">
        <f t="shared" si="5"/>
        <v>60000</v>
      </c>
      <c r="Y58" s="192"/>
    </row>
    <row r="59" spans="1:25" ht="42.75" customHeight="1" x14ac:dyDescent="0.25">
      <c r="A59" s="39" t="s">
        <v>130</v>
      </c>
      <c r="B59" s="39" t="s">
        <v>68</v>
      </c>
      <c r="C59" s="6" t="s">
        <v>458</v>
      </c>
      <c r="D59" s="50">
        <f>'дод 2'!E115</f>
        <v>14740473</v>
      </c>
      <c r="E59" s="50">
        <f>'дод 2'!F115</f>
        <v>0</v>
      </c>
      <c r="F59" s="50">
        <f>'дод 2'!G115</f>
        <v>0</v>
      </c>
      <c r="G59" s="50">
        <f>'дод 2'!H115</f>
        <v>11256440.119999999</v>
      </c>
      <c r="H59" s="50">
        <f>'дод 2'!I115</f>
        <v>0</v>
      </c>
      <c r="I59" s="50">
        <f>'дод 2'!J115</f>
        <v>0</v>
      </c>
      <c r="J59" s="161">
        <f t="shared" si="3"/>
        <v>76.364171760295605</v>
      </c>
      <c r="K59" s="50">
        <f>'дод 2'!L115</f>
        <v>6830000</v>
      </c>
      <c r="L59" s="50">
        <f>'дод 2'!M115</f>
        <v>6830000</v>
      </c>
      <c r="M59" s="50">
        <f>'дод 2'!N115</f>
        <v>0</v>
      </c>
      <c r="N59" s="50">
        <f>'дод 2'!O115</f>
        <v>0</v>
      </c>
      <c r="O59" s="50">
        <f>'дод 2'!P115</f>
        <v>0</v>
      </c>
      <c r="P59" s="50">
        <f>'дод 2'!Q115</f>
        <v>6830000</v>
      </c>
      <c r="Q59" s="50">
        <f>'дод 2'!R115</f>
        <v>6591856.8899999997</v>
      </c>
      <c r="R59" s="50">
        <f>'дод 2'!S115</f>
        <v>6591856.8899999997</v>
      </c>
      <c r="S59" s="50">
        <f>'дод 2'!T115</f>
        <v>0</v>
      </c>
      <c r="T59" s="50">
        <f>'дод 2'!U115</f>
        <v>0</v>
      </c>
      <c r="U59" s="50">
        <f>'дод 2'!V115</f>
        <v>0</v>
      </c>
      <c r="V59" s="50">
        <f>'дод 2'!W115</f>
        <v>6591856.8899999997</v>
      </c>
      <c r="W59" s="158">
        <f t="shared" si="4"/>
        <v>96.513278038067341</v>
      </c>
      <c r="X59" s="159">
        <f t="shared" si="5"/>
        <v>17848297.009999998</v>
      </c>
      <c r="Y59" s="192"/>
    </row>
    <row r="60" spans="1:25" s="63" customFormat="1" ht="31.5" x14ac:dyDescent="0.25">
      <c r="A60" s="119"/>
      <c r="B60" s="119"/>
      <c r="C60" s="120" t="s">
        <v>435</v>
      </c>
      <c r="D60" s="121">
        <f>'дод 2'!E116</f>
        <v>6347600</v>
      </c>
      <c r="E60" s="121">
        <f>'дод 2'!F116</f>
        <v>0</v>
      </c>
      <c r="F60" s="121">
        <f>'дод 2'!G116</f>
        <v>0</v>
      </c>
      <c r="G60" s="121">
        <f>'дод 2'!H116</f>
        <v>6347600</v>
      </c>
      <c r="H60" s="121">
        <f>'дод 2'!I116</f>
        <v>0</v>
      </c>
      <c r="I60" s="121">
        <f>'дод 2'!J116</f>
        <v>0</v>
      </c>
      <c r="J60" s="161">
        <f t="shared" si="3"/>
        <v>100</v>
      </c>
      <c r="K60" s="121">
        <f>'дод 2'!L116</f>
        <v>0</v>
      </c>
      <c r="L60" s="121">
        <f>'дод 2'!M116</f>
        <v>0</v>
      </c>
      <c r="M60" s="121">
        <f>'дод 2'!N116</f>
        <v>0</v>
      </c>
      <c r="N60" s="121">
        <f>'дод 2'!O116</f>
        <v>0</v>
      </c>
      <c r="O60" s="121">
        <f>'дод 2'!P116</f>
        <v>0</v>
      </c>
      <c r="P60" s="121">
        <f>'дод 2'!Q116</f>
        <v>0</v>
      </c>
      <c r="Q60" s="121">
        <f>'дод 2'!R116</f>
        <v>0</v>
      </c>
      <c r="R60" s="121">
        <f>'дод 2'!S116</f>
        <v>0</v>
      </c>
      <c r="S60" s="121">
        <f>'дод 2'!T116</f>
        <v>0</v>
      </c>
      <c r="T60" s="121">
        <f>'дод 2'!U116</f>
        <v>0</v>
      </c>
      <c r="U60" s="121">
        <f>'дод 2'!V116</f>
        <v>0</v>
      </c>
      <c r="V60" s="121">
        <f>'дод 2'!W116</f>
        <v>0</v>
      </c>
      <c r="W60" s="158"/>
      <c r="X60" s="159">
        <f t="shared" si="5"/>
        <v>6347600</v>
      </c>
      <c r="Y60" s="192"/>
    </row>
    <row r="61" spans="1:25" ht="25.5" customHeight="1" x14ac:dyDescent="0.25">
      <c r="A61" s="39" t="s">
        <v>131</v>
      </c>
      <c r="B61" s="39" t="s">
        <v>69</v>
      </c>
      <c r="C61" s="6" t="s">
        <v>459</v>
      </c>
      <c r="D61" s="50">
        <f>'дод 2'!E117</f>
        <v>6772226</v>
      </c>
      <c r="E61" s="50">
        <f>'дод 2'!F117</f>
        <v>0</v>
      </c>
      <c r="F61" s="50">
        <f>'дод 2'!G117</f>
        <v>0</v>
      </c>
      <c r="G61" s="50">
        <f>'дод 2'!H117</f>
        <v>5062610.08</v>
      </c>
      <c r="H61" s="50">
        <f>'дод 2'!I117</f>
        <v>0</v>
      </c>
      <c r="I61" s="50">
        <f>'дод 2'!J117</f>
        <v>0</v>
      </c>
      <c r="J61" s="161">
        <f t="shared" si="3"/>
        <v>74.755480398911672</v>
      </c>
      <c r="K61" s="50">
        <f>'дод 2'!L117</f>
        <v>690000</v>
      </c>
      <c r="L61" s="50">
        <f>'дод 2'!M117</f>
        <v>690000</v>
      </c>
      <c r="M61" s="50">
        <f>'дод 2'!N117</f>
        <v>0</v>
      </c>
      <c r="N61" s="50">
        <f>'дод 2'!O117</f>
        <v>0</v>
      </c>
      <c r="O61" s="50">
        <f>'дод 2'!P117</f>
        <v>0</v>
      </c>
      <c r="P61" s="50">
        <f>'дод 2'!Q117</f>
        <v>690000</v>
      </c>
      <c r="Q61" s="50">
        <f>'дод 2'!R117</f>
        <v>0</v>
      </c>
      <c r="R61" s="50">
        <f>'дод 2'!S117</f>
        <v>0</v>
      </c>
      <c r="S61" s="50">
        <f>'дод 2'!T117</f>
        <v>0</v>
      </c>
      <c r="T61" s="50">
        <f>'дод 2'!U117</f>
        <v>0</v>
      </c>
      <c r="U61" s="50">
        <f>'дод 2'!V117</f>
        <v>0</v>
      </c>
      <c r="V61" s="50">
        <f>'дод 2'!W117</f>
        <v>0</v>
      </c>
      <c r="W61" s="158"/>
      <c r="X61" s="159">
        <f t="shared" si="5"/>
        <v>5062610.08</v>
      </c>
      <c r="Y61" s="192"/>
    </row>
    <row r="62" spans="1:25" s="63" customFormat="1" ht="31.5" x14ac:dyDescent="0.25">
      <c r="A62" s="119"/>
      <c r="B62" s="119"/>
      <c r="C62" s="120" t="s">
        <v>435</v>
      </c>
      <c r="D62" s="121">
        <f>'дод 2'!E118</f>
        <v>1132200</v>
      </c>
      <c r="E62" s="121">
        <f>'дод 2'!F118</f>
        <v>0</v>
      </c>
      <c r="F62" s="121">
        <f>'дод 2'!G118</f>
        <v>0</v>
      </c>
      <c r="G62" s="121">
        <f>'дод 2'!H118</f>
        <v>1132200</v>
      </c>
      <c r="H62" s="121">
        <f>'дод 2'!I118</f>
        <v>0</v>
      </c>
      <c r="I62" s="121">
        <f>'дод 2'!J118</f>
        <v>0</v>
      </c>
      <c r="J62" s="161">
        <f t="shared" si="3"/>
        <v>100</v>
      </c>
      <c r="K62" s="121">
        <f>'дод 2'!L118</f>
        <v>0</v>
      </c>
      <c r="L62" s="121">
        <f>'дод 2'!M118</f>
        <v>0</v>
      </c>
      <c r="M62" s="121">
        <f>'дод 2'!N118</f>
        <v>0</v>
      </c>
      <c r="N62" s="121">
        <f>'дод 2'!O118</f>
        <v>0</v>
      </c>
      <c r="O62" s="121">
        <f>'дод 2'!P118</f>
        <v>0</v>
      </c>
      <c r="P62" s="121">
        <f>'дод 2'!Q118</f>
        <v>0</v>
      </c>
      <c r="Q62" s="121">
        <f>'дод 2'!R118</f>
        <v>0</v>
      </c>
      <c r="R62" s="121">
        <f>'дод 2'!S118</f>
        <v>0</v>
      </c>
      <c r="S62" s="121">
        <f>'дод 2'!T118</f>
        <v>0</v>
      </c>
      <c r="T62" s="121">
        <f>'дод 2'!U118</f>
        <v>0</v>
      </c>
      <c r="U62" s="121">
        <f>'дод 2'!V118</f>
        <v>0</v>
      </c>
      <c r="V62" s="121">
        <f>'дод 2'!W118</f>
        <v>0</v>
      </c>
      <c r="W62" s="158"/>
      <c r="X62" s="159">
        <f t="shared" si="5"/>
        <v>1132200</v>
      </c>
      <c r="Y62" s="192"/>
    </row>
    <row r="63" spans="1:25" ht="54" customHeight="1" x14ac:dyDescent="0.25">
      <c r="A63" s="39" t="s">
        <v>132</v>
      </c>
      <c r="B63" s="39" t="s">
        <v>342</v>
      </c>
      <c r="C63" s="6" t="s">
        <v>460</v>
      </c>
      <c r="D63" s="50">
        <f>'дод 2'!E119</f>
        <v>1984936</v>
      </c>
      <c r="E63" s="50">
        <f>'дод 2'!F119</f>
        <v>0</v>
      </c>
      <c r="F63" s="50">
        <f>'дод 2'!G119</f>
        <v>0</v>
      </c>
      <c r="G63" s="50">
        <f>'дод 2'!H119</f>
        <v>1227794</v>
      </c>
      <c r="H63" s="50">
        <f>'дод 2'!I119</f>
        <v>0</v>
      </c>
      <c r="I63" s="50">
        <f>'дод 2'!J119</f>
        <v>0</v>
      </c>
      <c r="J63" s="161">
        <f t="shared" si="3"/>
        <v>61.855596351721168</v>
      </c>
      <c r="K63" s="50">
        <f>'дод 2'!L119</f>
        <v>0</v>
      </c>
      <c r="L63" s="50">
        <f>'дод 2'!M119</f>
        <v>0</v>
      </c>
      <c r="M63" s="50">
        <f>'дод 2'!N119</f>
        <v>0</v>
      </c>
      <c r="N63" s="50">
        <f>'дод 2'!O119</f>
        <v>0</v>
      </c>
      <c r="O63" s="50">
        <f>'дод 2'!P119</f>
        <v>0</v>
      </c>
      <c r="P63" s="50">
        <f>'дод 2'!Q119</f>
        <v>0</v>
      </c>
      <c r="Q63" s="50">
        <f>'дод 2'!R119</f>
        <v>0</v>
      </c>
      <c r="R63" s="50">
        <f>'дод 2'!S119</f>
        <v>0</v>
      </c>
      <c r="S63" s="50">
        <f>'дод 2'!T119</f>
        <v>0</v>
      </c>
      <c r="T63" s="50">
        <f>'дод 2'!U119</f>
        <v>0</v>
      </c>
      <c r="U63" s="50">
        <f>'дод 2'!V119</f>
        <v>0</v>
      </c>
      <c r="V63" s="50">
        <f>'дод 2'!W119</f>
        <v>0</v>
      </c>
      <c r="W63" s="158"/>
      <c r="X63" s="159">
        <f t="shared" si="5"/>
        <v>1227794</v>
      </c>
      <c r="Y63" s="192"/>
    </row>
    <row r="64" spans="1:25" s="63" customFormat="1" ht="47.25" x14ac:dyDescent="0.25">
      <c r="A64" s="119"/>
      <c r="B64" s="119"/>
      <c r="C64" s="122" t="s">
        <v>437</v>
      </c>
      <c r="D64" s="121">
        <f>'дод 2'!E120</f>
        <v>2468</v>
      </c>
      <c r="E64" s="121">
        <f>'дод 2'!F120</f>
        <v>0</v>
      </c>
      <c r="F64" s="121">
        <f>'дод 2'!G120</f>
        <v>0</v>
      </c>
      <c r="G64" s="121">
        <f>'дод 2'!H120</f>
        <v>2468</v>
      </c>
      <c r="H64" s="121">
        <f>'дод 2'!I120</f>
        <v>0</v>
      </c>
      <c r="I64" s="121">
        <f>'дод 2'!J120</f>
        <v>0</v>
      </c>
      <c r="J64" s="161">
        <f t="shared" si="3"/>
        <v>100</v>
      </c>
      <c r="K64" s="121">
        <f>'дод 2'!L120</f>
        <v>0</v>
      </c>
      <c r="L64" s="121">
        <f>'дод 2'!M120</f>
        <v>0</v>
      </c>
      <c r="M64" s="121">
        <f>'дод 2'!N120</f>
        <v>0</v>
      </c>
      <c r="N64" s="121">
        <f>'дод 2'!O120</f>
        <v>0</v>
      </c>
      <c r="O64" s="121">
        <f>'дод 2'!P120</f>
        <v>0</v>
      </c>
      <c r="P64" s="121">
        <f>'дод 2'!Q120</f>
        <v>0</v>
      </c>
      <c r="Q64" s="121">
        <f>'дод 2'!R120</f>
        <v>0</v>
      </c>
      <c r="R64" s="121">
        <f>'дод 2'!S120</f>
        <v>0</v>
      </c>
      <c r="S64" s="121">
        <f>'дод 2'!T120</f>
        <v>0</v>
      </c>
      <c r="T64" s="121">
        <f>'дод 2'!U120</f>
        <v>0</v>
      </c>
      <c r="U64" s="121">
        <f>'дод 2'!V120</f>
        <v>0</v>
      </c>
      <c r="V64" s="121">
        <f>'дод 2'!W120</f>
        <v>0</v>
      </c>
      <c r="W64" s="158"/>
      <c r="X64" s="159">
        <f t="shared" si="5"/>
        <v>2468</v>
      </c>
      <c r="Y64" s="192"/>
    </row>
    <row r="65" spans="1:25" ht="36.75" customHeight="1" x14ac:dyDescent="0.25">
      <c r="A65" s="42">
        <v>2144</v>
      </c>
      <c r="B65" s="39" t="s">
        <v>70</v>
      </c>
      <c r="C65" s="6" t="s">
        <v>461</v>
      </c>
      <c r="D65" s="50">
        <f>'дод 2'!E121</f>
        <v>8232709</v>
      </c>
      <c r="E65" s="50">
        <f>'дод 2'!F121</f>
        <v>0</v>
      </c>
      <c r="F65" s="50">
        <f>'дод 2'!G121</f>
        <v>0</v>
      </c>
      <c r="G65" s="50">
        <f>'дод 2'!H121</f>
        <v>7068612.1600000001</v>
      </c>
      <c r="H65" s="50">
        <f>'дод 2'!I121</f>
        <v>0</v>
      </c>
      <c r="I65" s="50">
        <f>'дод 2'!J121</f>
        <v>0</v>
      </c>
      <c r="J65" s="161">
        <f t="shared" si="3"/>
        <v>85.86009975574261</v>
      </c>
      <c r="K65" s="50">
        <f>'дод 2'!L121</f>
        <v>0</v>
      </c>
      <c r="L65" s="50">
        <f>'дод 2'!M121</f>
        <v>0</v>
      </c>
      <c r="M65" s="50">
        <f>'дод 2'!N121</f>
        <v>0</v>
      </c>
      <c r="N65" s="50">
        <f>'дод 2'!O121</f>
        <v>0</v>
      </c>
      <c r="O65" s="50">
        <f>'дод 2'!P121</f>
        <v>0</v>
      </c>
      <c r="P65" s="50">
        <f>'дод 2'!Q121</f>
        <v>0</v>
      </c>
      <c r="Q65" s="50">
        <f>'дод 2'!R121</f>
        <v>0</v>
      </c>
      <c r="R65" s="50">
        <f>'дод 2'!S121</f>
        <v>0</v>
      </c>
      <c r="S65" s="50">
        <f>'дод 2'!T121</f>
        <v>0</v>
      </c>
      <c r="T65" s="50">
        <f>'дод 2'!U121</f>
        <v>0</v>
      </c>
      <c r="U65" s="50">
        <f>'дод 2'!V121</f>
        <v>0</v>
      </c>
      <c r="V65" s="50">
        <f>'дод 2'!W121</f>
        <v>0</v>
      </c>
      <c r="W65" s="158"/>
      <c r="X65" s="159">
        <f t="shared" si="5"/>
        <v>7068612.1600000001</v>
      </c>
      <c r="Y65" s="192"/>
    </row>
    <row r="66" spans="1:25" s="63" customFormat="1" ht="47.25" x14ac:dyDescent="0.25">
      <c r="A66" s="123"/>
      <c r="B66" s="119"/>
      <c r="C66" s="120" t="s">
        <v>436</v>
      </c>
      <c r="D66" s="121">
        <f>'дод 2'!E122</f>
        <v>1490140</v>
      </c>
      <c r="E66" s="121">
        <f>'дод 2'!F122</f>
        <v>0</v>
      </c>
      <c r="F66" s="121">
        <f>'дод 2'!G122</f>
        <v>0</v>
      </c>
      <c r="G66" s="121">
        <f>'дод 2'!H122</f>
        <v>1490140</v>
      </c>
      <c r="H66" s="121">
        <f>'дод 2'!I122</f>
        <v>0</v>
      </c>
      <c r="I66" s="121">
        <f>'дод 2'!J122</f>
        <v>0</v>
      </c>
      <c r="J66" s="161">
        <f t="shared" si="3"/>
        <v>100</v>
      </c>
      <c r="K66" s="121">
        <f>'дод 2'!L122</f>
        <v>0</v>
      </c>
      <c r="L66" s="121">
        <f>'дод 2'!M122</f>
        <v>0</v>
      </c>
      <c r="M66" s="121">
        <f>'дод 2'!N122</f>
        <v>0</v>
      </c>
      <c r="N66" s="121">
        <f>'дод 2'!O122</f>
        <v>0</v>
      </c>
      <c r="O66" s="121">
        <f>'дод 2'!P122</f>
        <v>0</v>
      </c>
      <c r="P66" s="121">
        <f>'дод 2'!Q122</f>
        <v>0</v>
      </c>
      <c r="Q66" s="121">
        <f>'дод 2'!R122</f>
        <v>0</v>
      </c>
      <c r="R66" s="121">
        <f>'дод 2'!S122</f>
        <v>0</v>
      </c>
      <c r="S66" s="121">
        <f>'дод 2'!T122</f>
        <v>0</v>
      </c>
      <c r="T66" s="121">
        <f>'дод 2'!U122</f>
        <v>0</v>
      </c>
      <c r="U66" s="121">
        <f>'дод 2'!V122</f>
        <v>0</v>
      </c>
      <c r="V66" s="121">
        <f>'дод 2'!W122</f>
        <v>0</v>
      </c>
      <c r="W66" s="158"/>
      <c r="X66" s="159">
        <f t="shared" si="5"/>
        <v>1490140</v>
      </c>
      <c r="Y66" s="192"/>
    </row>
    <row r="67" spans="1:25" s="63" customFormat="1" ht="47.25" x14ac:dyDescent="0.25">
      <c r="A67" s="123"/>
      <c r="B67" s="119"/>
      <c r="C67" s="120" t="s">
        <v>437</v>
      </c>
      <c r="D67" s="121">
        <f>'дод 2'!E123</f>
        <v>4342569</v>
      </c>
      <c r="E67" s="121">
        <f>'дод 2'!F123</f>
        <v>0</v>
      </c>
      <c r="F67" s="121">
        <f>'дод 2'!G123</f>
        <v>0</v>
      </c>
      <c r="G67" s="121">
        <f>'дод 2'!H123</f>
        <v>4342569</v>
      </c>
      <c r="H67" s="121">
        <f>'дод 2'!I123</f>
        <v>0</v>
      </c>
      <c r="I67" s="121">
        <f>'дод 2'!J123</f>
        <v>0</v>
      </c>
      <c r="J67" s="161">
        <f t="shared" si="3"/>
        <v>100</v>
      </c>
      <c r="K67" s="121">
        <f>'дод 2'!L123</f>
        <v>0</v>
      </c>
      <c r="L67" s="121">
        <f>'дод 2'!M123</f>
        <v>0</v>
      </c>
      <c r="M67" s="121">
        <f>'дод 2'!N123</f>
        <v>0</v>
      </c>
      <c r="N67" s="121">
        <f>'дод 2'!O123</f>
        <v>0</v>
      </c>
      <c r="O67" s="121">
        <f>'дод 2'!P123</f>
        <v>0</v>
      </c>
      <c r="P67" s="121">
        <f>'дод 2'!Q123</f>
        <v>0</v>
      </c>
      <c r="Q67" s="121">
        <f>'дод 2'!R123</f>
        <v>0</v>
      </c>
      <c r="R67" s="121">
        <f>'дод 2'!S123</f>
        <v>0</v>
      </c>
      <c r="S67" s="121">
        <f>'дод 2'!T123</f>
        <v>0</v>
      </c>
      <c r="T67" s="121">
        <f>'дод 2'!U123</f>
        <v>0</v>
      </c>
      <c r="U67" s="121">
        <f>'дод 2'!V123</f>
        <v>0</v>
      </c>
      <c r="V67" s="121">
        <f>'дод 2'!W123</f>
        <v>0</v>
      </c>
      <c r="W67" s="158"/>
      <c r="X67" s="159">
        <f t="shared" si="5"/>
        <v>4342569</v>
      </c>
      <c r="Y67" s="192"/>
    </row>
    <row r="68" spans="1:25" ht="37.5" customHeight="1" x14ac:dyDescent="0.25">
      <c r="A68" s="39" t="s">
        <v>309</v>
      </c>
      <c r="B68" s="39" t="s">
        <v>70</v>
      </c>
      <c r="C68" s="3" t="s">
        <v>311</v>
      </c>
      <c r="D68" s="50">
        <f>'дод 2'!E124</f>
        <v>2785413</v>
      </c>
      <c r="E68" s="50">
        <f>'дод 2'!F124</f>
        <v>0</v>
      </c>
      <c r="F68" s="50">
        <f>'дод 2'!G124</f>
        <v>0</v>
      </c>
      <c r="G68" s="50">
        <f>'дод 2'!H124</f>
        <v>1966528.28</v>
      </c>
      <c r="H68" s="50">
        <f>'дод 2'!I124</f>
        <v>0</v>
      </c>
      <c r="I68" s="50">
        <f>'дод 2'!J124</f>
        <v>0</v>
      </c>
      <c r="J68" s="161">
        <f t="shared" si="3"/>
        <v>70.600958637013605</v>
      </c>
      <c r="K68" s="50">
        <f>'дод 2'!L124</f>
        <v>0</v>
      </c>
      <c r="L68" s="50">
        <f>'дод 2'!M124</f>
        <v>0</v>
      </c>
      <c r="M68" s="50">
        <f>'дод 2'!N124</f>
        <v>0</v>
      </c>
      <c r="N68" s="50">
        <f>'дод 2'!O124</f>
        <v>0</v>
      </c>
      <c r="O68" s="50">
        <f>'дод 2'!P124</f>
        <v>0</v>
      </c>
      <c r="P68" s="50">
        <f>'дод 2'!Q124</f>
        <v>0</v>
      </c>
      <c r="Q68" s="50">
        <f>'дод 2'!R124</f>
        <v>105.5</v>
      </c>
      <c r="R68" s="50">
        <f>'дод 2'!S124</f>
        <v>0</v>
      </c>
      <c r="S68" s="50">
        <f>'дод 2'!T124</f>
        <v>105.5</v>
      </c>
      <c r="T68" s="50">
        <f>'дод 2'!U124</f>
        <v>0</v>
      </c>
      <c r="U68" s="50">
        <f>'дод 2'!V124</f>
        <v>0</v>
      </c>
      <c r="V68" s="50">
        <f>'дод 2'!W124</f>
        <v>0</v>
      </c>
      <c r="W68" s="158"/>
      <c r="X68" s="159">
        <f t="shared" si="5"/>
        <v>1966633.78</v>
      </c>
      <c r="Y68" s="192"/>
    </row>
    <row r="69" spans="1:25" ht="21.75" customHeight="1" x14ac:dyDescent="0.25">
      <c r="A69" s="39" t="s">
        <v>310</v>
      </c>
      <c r="B69" s="39" t="s">
        <v>70</v>
      </c>
      <c r="C69" s="3" t="s">
        <v>312</v>
      </c>
      <c r="D69" s="50">
        <f>'дод 2'!E125</f>
        <v>29753833</v>
      </c>
      <c r="E69" s="50">
        <f>'дод 2'!F125</f>
        <v>0</v>
      </c>
      <c r="F69" s="50">
        <f>'дод 2'!G125</f>
        <v>0</v>
      </c>
      <c r="G69" s="50">
        <f>'дод 2'!H125</f>
        <v>21021590.199999999</v>
      </c>
      <c r="H69" s="50">
        <f>'дод 2'!I125</f>
        <v>0</v>
      </c>
      <c r="I69" s="50">
        <f>'дод 2'!J125</f>
        <v>0</v>
      </c>
      <c r="J69" s="161">
        <f t="shared" si="3"/>
        <v>70.651704605588122</v>
      </c>
      <c r="K69" s="50">
        <f>'дод 2'!L125</f>
        <v>16723300</v>
      </c>
      <c r="L69" s="50">
        <f>'дод 2'!M125</f>
        <v>16723300</v>
      </c>
      <c r="M69" s="50">
        <f>'дод 2'!N125</f>
        <v>0</v>
      </c>
      <c r="N69" s="50">
        <f>'дод 2'!O125</f>
        <v>0</v>
      </c>
      <c r="O69" s="50">
        <f>'дод 2'!P125</f>
        <v>0</v>
      </c>
      <c r="P69" s="50">
        <f>'дод 2'!Q125</f>
        <v>16723300</v>
      </c>
      <c r="Q69" s="50">
        <f>'дод 2'!R125</f>
        <v>15749343.970000001</v>
      </c>
      <c r="R69" s="50">
        <f>'дод 2'!S125</f>
        <v>14668043</v>
      </c>
      <c r="S69" s="50">
        <f>'дод 2'!T125</f>
        <v>1081300.97</v>
      </c>
      <c r="T69" s="50">
        <f>'дод 2'!U125</f>
        <v>0</v>
      </c>
      <c r="U69" s="50">
        <f>'дод 2'!V125</f>
        <v>0</v>
      </c>
      <c r="V69" s="50">
        <f>'дод 2'!W125</f>
        <v>14668043</v>
      </c>
      <c r="W69" s="158">
        <f t="shared" si="4"/>
        <v>94.176053589901514</v>
      </c>
      <c r="X69" s="159">
        <f t="shared" si="5"/>
        <v>36770934.170000002</v>
      </c>
      <c r="Y69" s="192"/>
    </row>
    <row r="70" spans="1:25" s="61" customFormat="1" ht="34.5" customHeight="1" x14ac:dyDescent="0.25">
      <c r="A70" s="40" t="s">
        <v>71</v>
      </c>
      <c r="B70" s="43"/>
      <c r="C70" s="2" t="s">
        <v>462</v>
      </c>
      <c r="D70" s="49">
        <f>SUM(D74+D75+D76+D78+D79+D80+D82+D84+D85+D86+D87+D88+D89+D90+D91+D93+D95+D96+D97+D98+D99+D100+D102+D104+D105)</f>
        <v>112089089.40000001</v>
      </c>
      <c r="E70" s="49">
        <f t="shared" ref="E70:P70" si="45">SUM(E74+E75+E76+E78+E79+E80+E82+E84+E85+E86+E87+E88+E89+E90+E91+E93+E95+E96+E97+E98+E99+E100+E102+E104+E105)</f>
        <v>16550585</v>
      </c>
      <c r="F70" s="49">
        <f t="shared" si="45"/>
        <v>887160</v>
      </c>
      <c r="G70" s="49">
        <f t="shared" ref="G70:I70" si="46">SUM(G74+G75+G76+G78+G79+G80+G82+G84+G85+G86+G87+G88+G89+G90+G91+G93+G95+G96+G97+G98+G99+G100+G102+G104+G105)</f>
        <v>72957808.519999996</v>
      </c>
      <c r="H70" s="49">
        <f t="shared" si="46"/>
        <v>12270623.17</v>
      </c>
      <c r="I70" s="49">
        <f t="shared" si="46"/>
        <v>395312.83</v>
      </c>
      <c r="J70" s="160">
        <f t="shared" si="3"/>
        <v>65.089125900241271</v>
      </c>
      <c r="K70" s="49">
        <f t="shared" si="45"/>
        <v>1149877</v>
      </c>
      <c r="L70" s="49">
        <f t="shared" si="45"/>
        <v>1041777</v>
      </c>
      <c r="M70" s="49">
        <f t="shared" si="45"/>
        <v>108100</v>
      </c>
      <c r="N70" s="49">
        <f t="shared" si="45"/>
        <v>85100</v>
      </c>
      <c r="O70" s="49">
        <f t="shared" si="45"/>
        <v>0</v>
      </c>
      <c r="P70" s="49">
        <f t="shared" si="45"/>
        <v>1041777</v>
      </c>
      <c r="Q70" s="49">
        <f t="shared" ref="Q70:V70" si="47">SUM(Q74+Q75+Q76+Q78+Q79+Q80+Q82+Q84+Q85+Q86+Q87+Q88+Q89+Q90+Q91+Q93+Q95+Q96+Q97+Q98+Q99+Q100+Q102+Q104+Q105)</f>
        <v>441843.79000000004</v>
      </c>
      <c r="R70" s="49">
        <f t="shared" si="47"/>
        <v>108471.5</v>
      </c>
      <c r="S70" s="49">
        <f t="shared" si="47"/>
        <v>314644.29000000004</v>
      </c>
      <c r="T70" s="49">
        <f t="shared" si="47"/>
        <v>36331.79</v>
      </c>
      <c r="U70" s="49">
        <f t="shared" si="47"/>
        <v>0</v>
      </c>
      <c r="V70" s="49">
        <f t="shared" si="47"/>
        <v>127199.5</v>
      </c>
      <c r="W70" s="139">
        <f t="shared" si="4"/>
        <v>38.425308967828734</v>
      </c>
      <c r="X70" s="142">
        <f t="shared" si="5"/>
        <v>73399652.310000002</v>
      </c>
      <c r="Y70" s="192">
        <v>18</v>
      </c>
    </row>
    <row r="71" spans="1:25" s="62" customFormat="1" x14ac:dyDescent="0.25">
      <c r="A71" s="102"/>
      <c r="B71" s="103"/>
      <c r="C71" s="116" t="s">
        <v>440</v>
      </c>
      <c r="D71" s="117">
        <f>D77+D81+D83+D92+D94+D106</f>
        <v>4018766.9</v>
      </c>
      <c r="E71" s="117">
        <f t="shared" ref="E71:P71" si="48">E77+E81+E83+E92+E94+E106</f>
        <v>0</v>
      </c>
      <c r="F71" s="117">
        <f t="shared" si="48"/>
        <v>0</v>
      </c>
      <c r="G71" s="117">
        <f t="shared" ref="G71:I71" si="49">G77+G81+G83+G92+G94+G106</f>
        <v>2947971.34</v>
      </c>
      <c r="H71" s="117">
        <f t="shared" si="49"/>
        <v>0</v>
      </c>
      <c r="I71" s="117">
        <f t="shared" si="49"/>
        <v>0</v>
      </c>
      <c r="J71" s="160">
        <f t="shared" si="3"/>
        <v>73.355121442848542</v>
      </c>
      <c r="K71" s="117">
        <f t="shared" si="48"/>
        <v>0</v>
      </c>
      <c r="L71" s="117">
        <f t="shared" si="48"/>
        <v>0</v>
      </c>
      <c r="M71" s="117">
        <f t="shared" si="48"/>
        <v>0</v>
      </c>
      <c r="N71" s="117">
        <f t="shared" si="48"/>
        <v>0</v>
      </c>
      <c r="O71" s="117">
        <f t="shared" si="48"/>
        <v>0</v>
      </c>
      <c r="P71" s="117">
        <f t="shared" si="48"/>
        <v>0</v>
      </c>
      <c r="Q71" s="117">
        <f t="shared" ref="Q71:V71" si="50">Q77+Q81+Q83+Q92+Q94+Q106</f>
        <v>0</v>
      </c>
      <c r="R71" s="117">
        <f t="shared" si="50"/>
        <v>0</v>
      </c>
      <c r="S71" s="117">
        <f t="shared" si="50"/>
        <v>0</v>
      </c>
      <c r="T71" s="117">
        <f t="shared" si="50"/>
        <v>0</v>
      </c>
      <c r="U71" s="117">
        <f t="shared" si="50"/>
        <v>0</v>
      </c>
      <c r="V71" s="117">
        <f t="shared" si="50"/>
        <v>0</v>
      </c>
      <c r="W71" s="139"/>
      <c r="X71" s="142">
        <f t="shared" si="5"/>
        <v>2947971.34</v>
      </c>
      <c r="Y71" s="192"/>
    </row>
    <row r="72" spans="1:25" s="62" customFormat="1" ht="15.75" hidden="1" customHeight="1" x14ac:dyDescent="0.25">
      <c r="A72" s="102"/>
      <c r="B72" s="103"/>
      <c r="C72" s="118"/>
      <c r="D72" s="117"/>
      <c r="E72" s="117"/>
      <c r="F72" s="117"/>
      <c r="G72" s="117"/>
      <c r="H72" s="117"/>
      <c r="I72" s="117"/>
      <c r="J72" s="160" t="e">
        <f t="shared" si="3"/>
        <v>#DIV/0!</v>
      </c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39"/>
      <c r="X72" s="142">
        <f t="shared" si="5"/>
        <v>0</v>
      </c>
      <c r="Y72" s="192"/>
    </row>
    <row r="73" spans="1:25" s="62" customFormat="1" ht="15.75" hidden="1" customHeight="1" x14ac:dyDescent="0.25">
      <c r="A73" s="102"/>
      <c r="B73" s="103"/>
      <c r="C73" s="118"/>
      <c r="D73" s="117"/>
      <c r="E73" s="117"/>
      <c r="F73" s="117"/>
      <c r="G73" s="117"/>
      <c r="H73" s="117"/>
      <c r="I73" s="117"/>
      <c r="J73" s="160" t="e">
        <f t="shared" si="3"/>
        <v>#DIV/0!</v>
      </c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39"/>
      <c r="X73" s="142">
        <f t="shared" si="5"/>
        <v>0</v>
      </c>
      <c r="Y73" s="192"/>
    </row>
    <row r="74" spans="1:25" ht="31.5" x14ac:dyDescent="0.25">
      <c r="A74" s="39" t="s">
        <v>105</v>
      </c>
      <c r="B74" s="39" t="s">
        <v>56</v>
      </c>
      <c r="C74" s="3" t="s">
        <v>133</v>
      </c>
      <c r="D74" s="50">
        <f>'дод 2'!E140</f>
        <v>582400</v>
      </c>
      <c r="E74" s="50">
        <f>'дод 2'!F140</f>
        <v>0</v>
      </c>
      <c r="F74" s="50">
        <f>'дод 2'!G140</f>
        <v>0</v>
      </c>
      <c r="G74" s="50">
        <f>'дод 2'!H140</f>
        <v>276548.71999999997</v>
      </c>
      <c r="H74" s="50">
        <f>'дод 2'!I140</f>
        <v>0</v>
      </c>
      <c r="I74" s="50">
        <f>'дод 2'!J140</f>
        <v>0</v>
      </c>
      <c r="J74" s="161">
        <f t="shared" si="3"/>
        <v>47.484326923076921</v>
      </c>
      <c r="K74" s="50">
        <f>'дод 2'!L140</f>
        <v>0</v>
      </c>
      <c r="L74" s="50">
        <f>'дод 2'!M140</f>
        <v>0</v>
      </c>
      <c r="M74" s="50">
        <f>'дод 2'!N140</f>
        <v>0</v>
      </c>
      <c r="N74" s="50">
        <f>'дод 2'!O140</f>
        <v>0</v>
      </c>
      <c r="O74" s="50">
        <f>'дод 2'!P140</f>
        <v>0</v>
      </c>
      <c r="P74" s="50">
        <f>'дод 2'!Q140</f>
        <v>0</v>
      </c>
      <c r="Q74" s="50">
        <f>'дод 2'!R140</f>
        <v>0</v>
      </c>
      <c r="R74" s="50">
        <f>'дод 2'!S140</f>
        <v>0</v>
      </c>
      <c r="S74" s="50">
        <f>'дод 2'!T140</f>
        <v>0</v>
      </c>
      <c r="T74" s="50">
        <f>'дод 2'!U140</f>
        <v>0</v>
      </c>
      <c r="U74" s="50">
        <f>'дод 2'!V140</f>
        <v>0</v>
      </c>
      <c r="V74" s="50">
        <f>'дод 2'!W140</f>
        <v>0</v>
      </c>
      <c r="W74" s="158"/>
      <c r="X74" s="159">
        <f t="shared" si="5"/>
        <v>276548.71999999997</v>
      </c>
      <c r="Y74" s="192"/>
    </row>
    <row r="75" spans="1:25" ht="31.5" x14ac:dyDescent="0.25">
      <c r="A75" s="39" t="s">
        <v>134</v>
      </c>
      <c r="B75" s="39" t="s">
        <v>58</v>
      </c>
      <c r="C75" s="3" t="s">
        <v>394</v>
      </c>
      <c r="D75" s="50">
        <f>'дод 2'!E141</f>
        <v>1225635</v>
      </c>
      <c r="E75" s="50">
        <f>'дод 2'!F141</f>
        <v>0</v>
      </c>
      <c r="F75" s="50">
        <f>'дод 2'!G141</f>
        <v>0</v>
      </c>
      <c r="G75" s="50">
        <f>'дод 2'!H141</f>
        <v>870401.22</v>
      </c>
      <c r="H75" s="50">
        <f>'дод 2'!I141</f>
        <v>0</v>
      </c>
      <c r="I75" s="50">
        <f>'дод 2'!J141</f>
        <v>0</v>
      </c>
      <c r="J75" s="161">
        <f t="shared" si="3"/>
        <v>71.016348260289561</v>
      </c>
      <c r="K75" s="50">
        <f>'дод 2'!L141</f>
        <v>0</v>
      </c>
      <c r="L75" s="50">
        <f>'дод 2'!M141</f>
        <v>0</v>
      </c>
      <c r="M75" s="50">
        <f>'дод 2'!N141</f>
        <v>0</v>
      </c>
      <c r="N75" s="50">
        <f>'дод 2'!O141</f>
        <v>0</v>
      </c>
      <c r="O75" s="50">
        <f>'дод 2'!P141</f>
        <v>0</v>
      </c>
      <c r="P75" s="50">
        <f>'дод 2'!Q141</f>
        <v>0</v>
      </c>
      <c r="Q75" s="50">
        <f>'дод 2'!R141</f>
        <v>0</v>
      </c>
      <c r="R75" s="50">
        <f>'дод 2'!S141</f>
        <v>0</v>
      </c>
      <c r="S75" s="50">
        <f>'дод 2'!T141</f>
        <v>0</v>
      </c>
      <c r="T75" s="50">
        <f>'дод 2'!U141</f>
        <v>0</v>
      </c>
      <c r="U75" s="50">
        <f>'дод 2'!V141</f>
        <v>0</v>
      </c>
      <c r="V75" s="50">
        <f>'дод 2'!W141</f>
        <v>0</v>
      </c>
      <c r="W75" s="158"/>
      <c r="X75" s="159">
        <f t="shared" si="5"/>
        <v>870401.22</v>
      </c>
      <c r="Y75" s="192"/>
    </row>
    <row r="76" spans="1:25" ht="47.25" x14ac:dyDescent="0.25">
      <c r="A76" s="39" t="s">
        <v>106</v>
      </c>
      <c r="B76" s="39" t="s">
        <v>58</v>
      </c>
      <c r="C76" s="3" t="s">
        <v>471</v>
      </c>
      <c r="D76" s="50">
        <f>'дод 2'!E142+'дод 2'!E21</f>
        <v>16166281.899999999</v>
      </c>
      <c r="E76" s="50">
        <f>'дод 2'!F142+'дод 2'!F21</f>
        <v>0</v>
      </c>
      <c r="F76" s="50">
        <f>'дод 2'!G142+'дод 2'!G21</f>
        <v>0</v>
      </c>
      <c r="G76" s="50">
        <f>'дод 2'!H142+'дод 2'!H21</f>
        <v>12017441.48</v>
      </c>
      <c r="H76" s="50">
        <f>'дод 2'!I142+'дод 2'!I21</f>
        <v>0</v>
      </c>
      <c r="I76" s="50">
        <f>'дод 2'!J142+'дод 2'!J21</f>
        <v>0</v>
      </c>
      <c r="J76" s="161">
        <f t="shared" si="3"/>
        <v>74.336458774729152</v>
      </c>
      <c r="K76" s="50">
        <f>'дод 2'!L142+'дод 2'!L21</f>
        <v>0</v>
      </c>
      <c r="L76" s="50">
        <f>'дод 2'!M142+'дод 2'!M21</f>
        <v>0</v>
      </c>
      <c r="M76" s="50">
        <f>'дод 2'!N142+'дод 2'!N21</f>
        <v>0</v>
      </c>
      <c r="N76" s="50">
        <f>'дод 2'!O142+'дод 2'!O21</f>
        <v>0</v>
      </c>
      <c r="O76" s="50">
        <f>'дод 2'!P142+'дод 2'!P21</f>
        <v>0</v>
      </c>
      <c r="P76" s="50">
        <f>'дод 2'!Q142+'дод 2'!Q21</f>
        <v>0</v>
      </c>
      <c r="Q76" s="50">
        <f>'дод 2'!R142+'дод 2'!R21</f>
        <v>0</v>
      </c>
      <c r="R76" s="50">
        <f>'дод 2'!S142+'дод 2'!S21</f>
        <v>0</v>
      </c>
      <c r="S76" s="50">
        <f>'дод 2'!T142+'дод 2'!T21</f>
        <v>0</v>
      </c>
      <c r="T76" s="50">
        <f>'дод 2'!U142+'дод 2'!U21</f>
        <v>0</v>
      </c>
      <c r="U76" s="50">
        <f>'дод 2'!V142+'дод 2'!V21</f>
        <v>0</v>
      </c>
      <c r="V76" s="50">
        <f>'дод 2'!W142+'дод 2'!W21</f>
        <v>0</v>
      </c>
      <c r="W76" s="158"/>
      <c r="X76" s="159">
        <f t="shared" si="5"/>
        <v>12017441.48</v>
      </c>
      <c r="Y76" s="192"/>
    </row>
    <row r="77" spans="1:25" s="63" customFormat="1" ht="15.75" customHeight="1" x14ac:dyDescent="0.25">
      <c r="A77" s="119"/>
      <c r="B77" s="119"/>
      <c r="C77" s="120" t="s">
        <v>438</v>
      </c>
      <c r="D77" s="121">
        <f>'дод 2'!E143</f>
        <v>2360381.9</v>
      </c>
      <c r="E77" s="121">
        <f>'дод 2'!F143</f>
        <v>0</v>
      </c>
      <c r="F77" s="121">
        <f>'дод 2'!G143</f>
        <v>0</v>
      </c>
      <c r="G77" s="121">
        <f>'дод 2'!H143</f>
        <v>2244123.48</v>
      </c>
      <c r="H77" s="121">
        <f>'дод 2'!I143</f>
        <v>0</v>
      </c>
      <c r="I77" s="121">
        <f>'дод 2'!J143</f>
        <v>0</v>
      </c>
      <c r="J77" s="161">
        <f t="shared" si="3"/>
        <v>95.07459280212241</v>
      </c>
      <c r="K77" s="121">
        <f>'дод 2'!L143</f>
        <v>0</v>
      </c>
      <c r="L77" s="121">
        <f>'дод 2'!M143</f>
        <v>0</v>
      </c>
      <c r="M77" s="121">
        <f>'дод 2'!N143</f>
        <v>0</v>
      </c>
      <c r="N77" s="121">
        <f>'дод 2'!O143</f>
        <v>0</v>
      </c>
      <c r="O77" s="121">
        <f>'дод 2'!P143</f>
        <v>0</v>
      </c>
      <c r="P77" s="121">
        <f>'дод 2'!Q143</f>
        <v>0</v>
      </c>
      <c r="Q77" s="121">
        <f>'дод 2'!R143</f>
        <v>0</v>
      </c>
      <c r="R77" s="121">
        <f>'дод 2'!S143</f>
        <v>0</v>
      </c>
      <c r="S77" s="121">
        <f>'дод 2'!T143</f>
        <v>0</v>
      </c>
      <c r="T77" s="121">
        <f>'дод 2'!U143</f>
        <v>0</v>
      </c>
      <c r="U77" s="121">
        <f>'дод 2'!V143</f>
        <v>0</v>
      </c>
      <c r="V77" s="121">
        <f>'дод 2'!W143</f>
        <v>0</v>
      </c>
      <c r="W77" s="158"/>
      <c r="X77" s="159">
        <f t="shared" si="5"/>
        <v>2244123.48</v>
      </c>
      <c r="Y77" s="192"/>
    </row>
    <row r="78" spans="1:25" ht="31.5" x14ac:dyDescent="0.25">
      <c r="A78" s="39" t="s">
        <v>354</v>
      </c>
      <c r="B78" s="39" t="s">
        <v>58</v>
      </c>
      <c r="C78" s="3" t="s">
        <v>353</v>
      </c>
      <c r="D78" s="50">
        <f>'дод 2'!E144</f>
        <v>1000000</v>
      </c>
      <c r="E78" s="50">
        <f>'дод 2'!F144</f>
        <v>0</v>
      </c>
      <c r="F78" s="50">
        <f>'дод 2'!G144</f>
        <v>0</v>
      </c>
      <c r="G78" s="50">
        <f>'дод 2'!H144</f>
        <v>666664</v>
      </c>
      <c r="H78" s="50">
        <f>'дод 2'!I144</f>
        <v>0</v>
      </c>
      <c r="I78" s="50">
        <f>'дод 2'!J144</f>
        <v>0</v>
      </c>
      <c r="J78" s="161">
        <f t="shared" ref="J78:J135" si="51">G78/D78*100</f>
        <v>66.66640000000001</v>
      </c>
      <c r="K78" s="50">
        <f>'дод 2'!L144</f>
        <v>0</v>
      </c>
      <c r="L78" s="50">
        <f>'дод 2'!M144</f>
        <v>0</v>
      </c>
      <c r="M78" s="50">
        <f>'дод 2'!N144</f>
        <v>0</v>
      </c>
      <c r="N78" s="50">
        <f>'дод 2'!O144</f>
        <v>0</v>
      </c>
      <c r="O78" s="50">
        <f>'дод 2'!P144</f>
        <v>0</v>
      </c>
      <c r="P78" s="50">
        <f>'дод 2'!Q144</f>
        <v>0</v>
      </c>
      <c r="Q78" s="50">
        <f>'дод 2'!R144</f>
        <v>0</v>
      </c>
      <c r="R78" s="50">
        <f>'дод 2'!S144</f>
        <v>0</v>
      </c>
      <c r="S78" s="50">
        <f>'дод 2'!T144</f>
        <v>0</v>
      </c>
      <c r="T78" s="50">
        <f>'дод 2'!U144</f>
        <v>0</v>
      </c>
      <c r="U78" s="50">
        <f>'дод 2'!V144</f>
        <v>0</v>
      </c>
      <c r="V78" s="50">
        <f>'дод 2'!W144</f>
        <v>0</v>
      </c>
      <c r="W78" s="158"/>
      <c r="X78" s="159">
        <f t="shared" ref="X78:X141" si="52">G78+Q78</f>
        <v>666664</v>
      </c>
      <c r="Y78" s="192"/>
    </row>
    <row r="79" spans="1:25" ht="31.5" x14ac:dyDescent="0.25">
      <c r="A79" s="39" t="s">
        <v>135</v>
      </c>
      <c r="B79" s="39" t="s">
        <v>58</v>
      </c>
      <c r="C79" s="3" t="s">
        <v>20</v>
      </c>
      <c r="D79" s="50">
        <f>'дод 2'!E145+'дод 2'!E22</f>
        <v>23995980.5</v>
      </c>
      <c r="E79" s="50">
        <f>'дод 2'!F145+'дод 2'!F22</f>
        <v>0</v>
      </c>
      <c r="F79" s="50">
        <f>'дод 2'!G145+'дод 2'!G22</f>
        <v>0</v>
      </c>
      <c r="G79" s="50">
        <f>'дод 2'!H145+'дод 2'!H22</f>
        <v>16544567.5</v>
      </c>
      <c r="H79" s="50">
        <f>'дод 2'!I145+'дод 2'!I22</f>
        <v>0</v>
      </c>
      <c r="I79" s="50">
        <f>'дод 2'!J145+'дод 2'!J22</f>
        <v>0</v>
      </c>
      <c r="J79" s="161">
        <f t="shared" si="51"/>
        <v>68.947245143827317</v>
      </c>
      <c r="K79" s="50">
        <f>'дод 2'!L145+'дод 2'!L22</f>
        <v>0</v>
      </c>
      <c r="L79" s="50">
        <f>'дод 2'!M145+'дод 2'!M22</f>
        <v>0</v>
      </c>
      <c r="M79" s="50">
        <f>'дод 2'!N145+'дод 2'!N22</f>
        <v>0</v>
      </c>
      <c r="N79" s="50">
        <f>'дод 2'!O145+'дод 2'!O22</f>
        <v>0</v>
      </c>
      <c r="O79" s="50">
        <f>'дод 2'!P145+'дод 2'!P22</f>
        <v>0</v>
      </c>
      <c r="P79" s="50">
        <f>'дод 2'!Q145+'дод 2'!Q22</f>
        <v>0</v>
      </c>
      <c r="Q79" s="50">
        <f>'дод 2'!R145+'дод 2'!R22</f>
        <v>0</v>
      </c>
      <c r="R79" s="50">
        <f>'дод 2'!S145+'дод 2'!S22</f>
        <v>0</v>
      </c>
      <c r="S79" s="50">
        <f>'дод 2'!T145+'дод 2'!T22</f>
        <v>0</v>
      </c>
      <c r="T79" s="50">
        <f>'дод 2'!U145+'дод 2'!U22</f>
        <v>0</v>
      </c>
      <c r="U79" s="50">
        <f>'дод 2'!V145+'дод 2'!V22</f>
        <v>0</v>
      </c>
      <c r="V79" s="50">
        <f>'дод 2'!W145+'дод 2'!W22</f>
        <v>0</v>
      </c>
      <c r="W79" s="158"/>
      <c r="X79" s="159">
        <f t="shared" si="52"/>
        <v>16544567.5</v>
      </c>
      <c r="Y79" s="192"/>
    </row>
    <row r="80" spans="1:25" ht="31.5" x14ac:dyDescent="0.25">
      <c r="A80" s="39" t="s">
        <v>108</v>
      </c>
      <c r="B80" s="39" t="s">
        <v>58</v>
      </c>
      <c r="C80" s="3" t="s">
        <v>472</v>
      </c>
      <c r="D80" s="50">
        <f>'дод 2'!E146</f>
        <v>853000</v>
      </c>
      <c r="E80" s="50">
        <f>'дод 2'!F146</f>
        <v>0</v>
      </c>
      <c r="F80" s="50">
        <f>'дод 2'!G146</f>
        <v>0</v>
      </c>
      <c r="G80" s="50">
        <f>'дод 2'!H146</f>
        <v>156960</v>
      </c>
      <c r="H80" s="50">
        <f>'дод 2'!I146</f>
        <v>0</v>
      </c>
      <c r="I80" s="50">
        <f>'дод 2'!J146</f>
        <v>0</v>
      </c>
      <c r="J80" s="161">
        <f t="shared" si="51"/>
        <v>18.400937866354045</v>
      </c>
      <c r="K80" s="50">
        <f>'дод 2'!L146</f>
        <v>0</v>
      </c>
      <c r="L80" s="50">
        <f>'дод 2'!M146</f>
        <v>0</v>
      </c>
      <c r="M80" s="50">
        <f>'дод 2'!N146</f>
        <v>0</v>
      </c>
      <c r="N80" s="50">
        <f>'дод 2'!O146</f>
        <v>0</v>
      </c>
      <c r="O80" s="50">
        <f>'дод 2'!P146</f>
        <v>0</v>
      </c>
      <c r="P80" s="50">
        <f>'дод 2'!Q146</f>
        <v>0</v>
      </c>
      <c r="Q80" s="50">
        <f>'дод 2'!R146</f>
        <v>0</v>
      </c>
      <c r="R80" s="50">
        <f>'дод 2'!S146</f>
        <v>0</v>
      </c>
      <c r="S80" s="50">
        <f>'дод 2'!T146</f>
        <v>0</v>
      </c>
      <c r="T80" s="50">
        <f>'дод 2'!U146</f>
        <v>0</v>
      </c>
      <c r="U80" s="50">
        <f>'дод 2'!V146</f>
        <v>0</v>
      </c>
      <c r="V80" s="50">
        <f>'дод 2'!W146</f>
        <v>0</v>
      </c>
      <c r="W80" s="158"/>
      <c r="X80" s="159">
        <f t="shared" si="52"/>
        <v>156960</v>
      </c>
      <c r="Y80" s="192"/>
    </row>
    <row r="81" spans="1:25" s="63" customFormat="1" x14ac:dyDescent="0.25">
      <c r="A81" s="119"/>
      <c r="B81" s="119"/>
      <c r="C81" s="120" t="s">
        <v>438</v>
      </c>
      <c r="D81" s="121">
        <f>'дод 2'!E147</f>
        <v>853000</v>
      </c>
      <c r="E81" s="121">
        <f>'дод 2'!F147</f>
        <v>0</v>
      </c>
      <c r="F81" s="121">
        <f>'дод 2'!G147</f>
        <v>0</v>
      </c>
      <c r="G81" s="121">
        <f>'дод 2'!H147</f>
        <v>156960</v>
      </c>
      <c r="H81" s="121">
        <f>'дод 2'!I147</f>
        <v>0</v>
      </c>
      <c r="I81" s="121">
        <f>'дод 2'!J147</f>
        <v>0</v>
      </c>
      <c r="J81" s="161">
        <f t="shared" si="51"/>
        <v>18.400937866354045</v>
      </c>
      <c r="K81" s="121">
        <f>'дод 2'!L147</f>
        <v>0</v>
      </c>
      <c r="L81" s="121">
        <f>'дод 2'!M147</f>
        <v>0</v>
      </c>
      <c r="M81" s="121">
        <f>'дод 2'!N147</f>
        <v>0</v>
      </c>
      <c r="N81" s="121">
        <f>'дод 2'!O147</f>
        <v>0</v>
      </c>
      <c r="O81" s="121">
        <f>'дод 2'!P147</f>
        <v>0</v>
      </c>
      <c r="P81" s="121">
        <f>'дод 2'!Q147</f>
        <v>0</v>
      </c>
      <c r="Q81" s="121">
        <f>'дод 2'!R147</f>
        <v>0</v>
      </c>
      <c r="R81" s="121">
        <f>'дод 2'!S147</f>
        <v>0</v>
      </c>
      <c r="S81" s="121">
        <f>'дод 2'!T147</f>
        <v>0</v>
      </c>
      <c r="T81" s="121">
        <f>'дод 2'!U147</f>
        <v>0</v>
      </c>
      <c r="U81" s="121">
        <f>'дод 2'!V147</f>
        <v>0</v>
      </c>
      <c r="V81" s="121">
        <f>'дод 2'!W147</f>
        <v>0</v>
      </c>
      <c r="W81" s="158"/>
      <c r="X81" s="159">
        <f t="shared" si="52"/>
        <v>156960</v>
      </c>
      <c r="Y81" s="192"/>
    </row>
    <row r="82" spans="1:25" ht="31.5" x14ac:dyDescent="0.25">
      <c r="A82" s="39" t="s">
        <v>345</v>
      </c>
      <c r="B82" s="39" t="s">
        <v>56</v>
      </c>
      <c r="C82" s="3" t="s">
        <v>473</v>
      </c>
      <c r="D82" s="50">
        <f>'дод 2'!E148</f>
        <v>228400</v>
      </c>
      <c r="E82" s="50">
        <f>'дод 2'!F148</f>
        <v>0</v>
      </c>
      <c r="F82" s="50">
        <f>'дод 2'!G148</f>
        <v>0</v>
      </c>
      <c r="G82" s="50">
        <f>'дод 2'!H148</f>
        <v>125096.25</v>
      </c>
      <c r="H82" s="50">
        <f>'дод 2'!I148</f>
        <v>0</v>
      </c>
      <c r="I82" s="50">
        <f>'дод 2'!J148</f>
        <v>0</v>
      </c>
      <c r="J82" s="161">
        <f t="shared" si="51"/>
        <v>54.770687390542903</v>
      </c>
      <c r="K82" s="50">
        <f>'дод 2'!L148</f>
        <v>0</v>
      </c>
      <c r="L82" s="50">
        <f>'дод 2'!M148</f>
        <v>0</v>
      </c>
      <c r="M82" s="50">
        <f>'дод 2'!N148</f>
        <v>0</v>
      </c>
      <c r="N82" s="50">
        <f>'дод 2'!O148</f>
        <v>0</v>
      </c>
      <c r="O82" s="50">
        <f>'дод 2'!P148</f>
        <v>0</v>
      </c>
      <c r="P82" s="50">
        <f>'дод 2'!Q148</f>
        <v>0</v>
      </c>
      <c r="Q82" s="50">
        <f>'дод 2'!R148</f>
        <v>0</v>
      </c>
      <c r="R82" s="50">
        <f>'дод 2'!S148</f>
        <v>0</v>
      </c>
      <c r="S82" s="50">
        <f>'дод 2'!T148</f>
        <v>0</v>
      </c>
      <c r="T82" s="50">
        <f>'дод 2'!U148</f>
        <v>0</v>
      </c>
      <c r="U82" s="50">
        <f>'дод 2'!V148</f>
        <v>0</v>
      </c>
      <c r="V82" s="50">
        <f>'дод 2'!W148</f>
        <v>0</v>
      </c>
      <c r="W82" s="158"/>
      <c r="X82" s="159">
        <f t="shared" si="52"/>
        <v>125096.25</v>
      </c>
      <c r="Y82" s="192"/>
    </row>
    <row r="83" spans="1:25" s="63" customFormat="1" x14ac:dyDescent="0.25">
      <c r="A83" s="119"/>
      <c r="B83" s="119"/>
      <c r="C83" s="120" t="s">
        <v>438</v>
      </c>
      <c r="D83" s="121">
        <f>'дод 2'!E149</f>
        <v>228400</v>
      </c>
      <c r="E83" s="121">
        <f>'дод 2'!F149</f>
        <v>0</v>
      </c>
      <c r="F83" s="121">
        <f>'дод 2'!G149</f>
        <v>0</v>
      </c>
      <c r="G83" s="121">
        <f>'дод 2'!H149</f>
        <v>125096.25</v>
      </c>
      <c r="H83" s="121">
        <f>'дод 2'!I149</f>
        <v>0</v>
      </c>
      <c r="I83" s="121">
        <f>'дод 2'!J149</f>
        <v>0</v>
      </c>
      <c r="J83" s="161">
        <f t="shared" si="51"/>
        <v>54.770687390542903</v>
      </c>
      <c r="K83" s="121">
        <f>'дод 2'!L149</f>
        <v>0</v>
      </c>
      <c r="L83" s="121">
        <f>'дод 2'!M149</f>
        <v>0</v>
      </c>
      <c r="M83" s="121">
        <f>'дод 2'!N149</f>
        <v>0</v>
      </c>
      <c r="N83" s="121">
        <f>'дод 2'!O149</f>
        <v>0</v>
      </c>
      <c r="O83" s="121">
        <f>'дод 2'!P149</f>
        <v>0</v>
      </c>
      <c r="P83" s="121">
        <f>'дод 2'!Q149</f>
        <v>0</v>
      </c>
      <c r="Q83" s="121">
        <f>'дод 2'!R149</f>
        <v>0</v>
      </c>
      <c r="R83" s="121">
        <f>'дод 2'!S149</f>
        <v>0</v>
      </c>
      <c r="S83" s="121">
        <f>'дод 2'!T149</f>
        <v>0</v>
      </c>
      <c r="T83" s="121">
        <f>'дод 2'!U149</f>
        <v>0</v>
      </c>
      <c r="U83" s="121">
        <f>'дод 2'!V149</f>
        <v>0</v>
      </c>
      <c r="V83" s="121">
        <f>'дод 2'!W149</f>
        <v>0</v>
      </c>
      <c r="W83" s="158"/>
      <c r="X83" s="159">
        <f t="shared" si="52"/>
        <v>125096.25</v>
      </c>
      <c r="Y83" s="192"/>
    </row>
    <row r="84" spans="1:25" ht="55.5" customHeight="1" x14ac:dyDescent="0.25">
      <c r="A84" s="39" t="s">
        <v>109</v>
      </c>
      <c r="B84" s="39" t="s">
        <v>54</v>
      </c>
      <c r="C84" s="3" t="s">
        <v>34</v>
      </c>
      <c r="D84" s="50">
        <f>'дод 2'!E150</f>
        <v>13629030</v>
      </c>
      <c r="E84" s="50">
        <f>'дод 2'!F150</f>
        <v>10442850</v>
      </c>
      <c r="F84" s="50">
        <f>'дод 2'!G150</f>
        <v>230060</v>
      </c>
      <c r="G84" s="50">
        <f>'дод 2'!H150</f>
        <v>10046195.33</v>
      </c>
      <c r="H84" s="50">
        <f>'дод 2'!I150</f>
        <v>7871334.4299999997</v>
      </c>
      <c r="I84" s="50">
        <f>'дод 2'!J150</f>
        <v>126979.32</v>
      </c>
      <c r="J84" s="161">
        <f t="shared" si="51"/>
        <v>73.711741261116899</v>
      </c>
      <c r="K84" s="50">
        <f>'дод 2'!L150</f>
        <v>478300</v>
      </c>
      <c r="L84" s="50">
        <f>'дод 2'!M150</f>
        <v>370200</v>
      </c>
      <c r="M84" s="50">
        <f>'дод 2'!N150</f>
        <v>108100</v>
      </c>
      <c r="N84" s="50">
        <f>'дод 2'!O150</f>
        <v>85100</v>
      </c>
      <c r="O84" s="50">
        <f>'дод 2'!P150</f>
        <v>0</v>
      </c>
      <c r="P84" s="50">
        <f>'дод 2'!Q150</f>
        <v>370200</v>
      </c>
      <c r="Q84" s="50">
        <f>'дод 2'!R150</f>
        <v>288083.39</v>
      </c>
      <c r="R84" s="50">
        <f>'дод 2'!S150</f>
        <v>6699</v>
      </c>
      <c r="S84" s="50">
        <f>'дод 2'!T150</f>
        <v>281384.39</v>
      </c>
      <c r="T84" s="50">
        <f>'дод 2'!U150</f>
        <v>36331.79</v>
      </c>
      <c r="U84" s="50">
        <f>'дод 2'!V150</f>
        <v>0</v>
      </c>
      <c r="V84" s="50">
        <f>'дод 2'!W150</f>
        <v>6699</v>
      </c>
      <c r="W84" s="158">
        <f t="shared" ref="W84:W141" si="53">Q84/K84*100</f>
        <v>60.230689943550075</v>
      </c>
      <c r="X84" s="159">
        <f t="shared" si="52"/>
        <v>10334278.720000001</v>
      </c>
      <c r="Y84" s="192"/>
    </row>
    <row r="85" spans="1:25" ht="69.75" customHeight="1" x14ac:dyDescent="0.25">
      <c r="A85" s="39" t="s">
        <v>365</v>
      </c>
      <c r="B85" s="39" t="s">
        <v>107</v>
      </c>
      <c r="C85" s="35" t="s">
        <v>366</v>
      </c>
      <c r="D85" s="50">
        <f>SUM('дод 2'!E173)</f>
        <v>0</v>
      </c>
      <c r="E85" s="50">
        <f>SUM('дод 2'!F173)</f>
        <v>0</v>
      </c>
      <c r="F85" s="50">
        <f>SUM('дод 2'!G173)</f>
        <v>0</v>
      </c>
      <c r="G85" s="50">
        <f>SUM('дод 2'!H173)</f>
        <v>0</v>
      </c>
      <c r="H85" s="50">
        <f>SUM('дод 2'!I173)</f>
        <v>0</v>
      </c>
      <c r="I85" s="50">
        <f>SUM('дод 2'!J173)</f>
        <v>0</v>
      </c>
      <c r="J85" s="161"/>
      <c r="K85" s="50">
        <f>SUM('дод 2'!L173)</f>
        <v>20000</v>
      </c>
      <c r="L85" s="50">
        <f>SUM('дод 2'!M173)</f>
        <v>20000</v>
      </c>
      <c r="M85" s="50">
        <f>SUM('дод 2'!N173)</f>
        <v>0</v>
      </c>
      <c r="N85" s="50">
        <f>SUM('дод 2'!O173)</f>
        <v>0</v>
      </c>
      <c r="O85" s="50">
        <f>SUM('дод 2'!P173)</f>
        <v>0</v>
      </c>
      <c r="P85" s="50">
        <f>SUM('дод 2'!Q173)</f>
        <v>20000</v>
      </c>
      <c r="Q85" s="50">
        <f>SUM('дод 2'!R173)</f>
        <v>19999</v>
      </c>
      <c r="R85" s="50">
        <f>SUM('дод 2'!S173)</f>
        <v>19999</v>
      </c>
      <c r="S85" s="50">
        <f>SUM('дод 2'!T173)</f>
        <v>0</v>
      </c>
      <c r="T85" s="50">
        <f>SUM('дод 2'!U173)</f>
        <v>0</v>
      </c>
      <c r="U85" s="50">
        <f>SUM('дод 2'!V173)</f>
        <v>0</v>
      </c>
      <c r="V85" s="50">
        <f>SUM('дод 2'!W173)</f>
        <v>19999</v>
      </c>
      <c r="W85" s="158">
        <f t="shared" si="53"/>
        <v>99.995000000000005</v>
      </c>
      <c r="X85" s="159">
        <f t="shared" si="52"/>
        <v>19999</v>
      </c>
      <c r="Y85" s="192"/>
    </row>
    <row r="86" spans="1:25" s="63" customFormat="1" ht="39" customHeight="1" x14ac:dyDescent="0.25">
      <c r="A86" s="39" t="s">
        <v>110</v>
      </c>
      <c r="B86" s="39" t="s">
        <v>107</v>
      </c>
      <c r="C86" s="3" t="s">
        <v>35</v>
      </c>
      <c r="D86" s="50">
        <f>'дод 2'!E174</f>
        <v>90500</v>
      </c>
      <c r="E86" s="50">
        <f>'дод 2'!F174</f>
        <v>0</v>
      </c>
      <c r="F86" s="50">
        <f>'дод 2'!G174</f>
        <v>0</v>
      </c>
      <c r="G86" s="50">
        <f>'дод 2'!H174</f>
        <v>32125.040000000001</v>
      </c>
      <c r="H86" s="50">
        <f>'дод 2'!I174</f>
        <v>0</v>
      </c>
      <c r="I86" s="50">
        <f>'дод 2'!J174</f>
        <v>0</v>
      </c>
      <c r="J86" s="161">
        <f t="shared" si="51"/>
        <v>35.497281767955805</v>
      </c>
      <c r="K86" s="50">
        <f>'дод 2'!L174</f>
        <v>0</v>
      </c>
      <c r="L86" s="50">
        <f>'дод 2'!M174</f>
        <v>0</v>
      </c>
      <c r="M86" s="50">
        <f>'дод 2'!N174</f>
        <v>0</v>
      </c>
      <c r="N86" s="50">
        <f>'дод 2'!O174</f>
        <v>0</v>
      </c>
      <c r="O86" s="50">
        <f>'дод 2'!P174</f>
        <v>0</v>
      </c>
      <c r="P86" s="50">
        <f>'дод 2'!Q174</f>
        <v>0</v>
      </c>
      <c r="Q86" s="50">
        <f>'дод 2'!R174</f>
        <v>0</v>
      </c>
      <c r="R86" s="50">
        <f>'дод 2'!S174</f>
        <v>0</v>
      </c>
      <c r="S86" s="50">
        <f>'дод 2'!T174</f>
        <v>0</v>
      </c>
      <c r="T86" s="50">
        <f>'дод 2'!U174</f>
        <v>0</v>
      </c>
      <c r="U86" s="50">
        <f>'дод 2'!V174</f>
        <v>0</v>
      </c>
      <c r="V86" s="50">
        <f>'дод 2'!W174</f>
        <v>0</v>
      </c>
      <c r="W86" s="158"/>
      <c r="X86" s="159">
        <f t="shared" si="52"/>
        <v>32125.040000000001</v>
      </c>
      <c r="Y86" s="192"/>
    </row>
    <row r="87" spans="1:25" s="63" customFormat="1" ht="38.25" customHeight="1" x14ac:dyDescent="0.25">
      <c r="A87" s="39" t="s">
        <v>136</v>
      </c>
      <c r="B87" s="39" t="s">
        <v>107</v>
      </c>
      <c r="C87" s="3" t="s">
        <v>137</v>
      </c>
      <c r="D87" s="50">
        <f>'дод 2'!E23</f>
        <v>2529735</v>
      </c>
      <c r="E87" s="50">
        <f>'дод 2'!F23</f>
        <v>1883250</v>
      </c>
      <c r="F87" s="50">
        <f>'дод 2'!G23</f>
        <v>50170</v>
      </c>
      <c r="G87" s="50">
        <f>'дод 2'!H23</f>
        <v>1833969.73</v>
      </c>
      <c r="H87" s="50">
        <f>'дод 2'!I23</f>
        <v>1429314.15</v>
      </c>
      <c r="I87" s="50">
        <f>'дод 2'!J23</f>
        <v>21922.44</v>
      </c>
      <c r="J87" s="161">
        <f t="shared" si="51"/>
        <v>72.496515642942839</v>
      </c>
      <c r="K87" s="50">
        <f>'дод 2'!L23</f>
        <v>0</v>
      </c>
      <c r="L87" s="50">
        <f>'дод 2'!M23</f>
        <v>0</v>
      </c>
      <c r="M87" s="50">
        <f>'дод 2'!N23</f>
        <v>0</v>
      </c>
      <c r="N87" s="50">
        <f>'дод 2'!O23</f>
        <v>0</v>
      </c>
      <c r="O87" s="50">
        <f>'дод 2'!P23</f>
        <v>0</v>
      </c>
      <c r="P87" s="50">
        <f>'дод 2'!Q23</f>
        <v>0</v>
      </c>
      <c r="Q87" s="50">
        <f>'дод 2'!R23</f>
        <v>18728</v>
      </c>
      <c r="R87" s="50">
        <f>'дод 2'!S23</f>
        <v>0</v>
      </c>
      <c r="S87" s="50">
        <f>'дод 2'!T23</f>
        <v>0</v>
      </c>
      <c r="T87" s="50">
        <f>'дод 2'!U23</f>
        <v>0</v>
      </c>
      <c r="U87" s="50">
        <f>'дод 2'!V23</f>
        <v>0</v>
      </c>
      <c r="V87" s="50">
        <f>'дод 2'!W23</f>
        <v>18728</v>
      </c>
      <c r="W87" s="158"/>
      <c r="X87" s="159">
        <f t="shared" si="52"/>
        <v>1852697.73</v>
      </c>
      <c r="Y87" s="192"/>
    </row>
    <row r="88" spans="1:25" s="63" customFormat="1" ht="38.25" customHeight="1" x14ac:dyDescent="0.25">
      <c r="A88" s="42" t="s">
        <v>114</v>
      </c>
      <c r="B88" s="42" t="s">
        <v>107</v>
      </c>
      <c r="C88" s="3" t="s">
        <v>374</v>
      </c>
      <c r="D88" s="50">
        <f>'дод 2'!E24</f>
        <v>684504</v>
      </c>
      <c r="E88" s="50">
        <f>'дод 2'!F24</f>
        <v>0</v>
      </c>
      <c r="F88" s="50">
        <f>'дод 2'!G24</f>
        <v>0</v>
      </c>
      <c r="G88" s="50">
        <f>'дод 2'!H24</f>
        <v>188415</v>
      </c>
      <c r="H88" s="50">
        <f>'дод 2'!I24</f>
        <v>0</v>
      </c>
      <c r="I88" s="50">
        <f>'дод 2'!J24</f>
        <v>0</v>
      </c>
      <c r="J88" s="161">
        <f t="shared" si="51"/>
        <v>27.525770484905859</v>
      </c>
      <c r="K88" s="50">
        <f>'дод 2'!L24</f>
        <v>0</v>
      </c>
      <c r="L88" s="50">
        <f>'дод 2'!M24</f>
        <v>0</v>
      </c>
      <c r="M88" s="50">
        <f>'дод 2'!N24</f>
        <v>0</v>
      </c>
      <c r="N88" s="50">
        <f>'дод 2'!O24</f>
        <v>0</v>
      </c>
      <c r="O88" s="50">
        <f>'дод 2'!P24</f>
        <v>0</v>
      </c>
      <c r="P88" s="50">
        <f>'дод 2'!Q24</f>
        <v>0</v>
      </c>
      <c r="Q88" s="50">
        <f>'дод 2'!R24</f>
        <v>0</v>
      </c>
      <c r="R88" s="50">
        <f>'дод 2'!S24</f>
        <v>0</v>
      </c>
      <c r="S88" s="50">
        <f>'дод 2'!T24</f>
        <v>0</v>
      </c>
      <c r="T88" s="50">
        <f>'дод 2'!U24</f>
        <v>0</v>
      </c>
      <c r="U88" s="50">
        <f>'дод 2'!V24</f>
        <v>0</v>
      </c>
      <c r="V88" s="50">
        <f>'дод 2'!W24</f>
        <v>0</v>
      </c>
      <c r="W88" s="158"/>
      <c r="X88" s="159">
        <f t="shared" si="52"/>
        <v>188415</v>
      </c>
      <c r="Y88" s="192"/>
    </row>
    <row r="89" spans="1:25" ht="69" customHeight="1" x14ac:dyDescent="0.25">
      <c r="A89" s="39" t="s">
        <v>115</v>
      </c>
      <c r="B89" s="39" t="s">
        <v>107</v>
      </c>
      <c r="C89" s="6" t="s">
        <v>22</v>
      </c>
      <c r="D89" s="50">
        <f>'дод 2'!E90+'дод 2'!E25</f>
        <v>349500</v>
      </c>
      <c r="E89" s="50">
        <f>'дод 2'!F90+'дод 2'!F25</f>
        <v>0</v>
      </c>
      <c r="F89" s="50">
        <f>'дод 2'!G90+'дод 2'!G25</f>
        <v>0</v>
      </c>
      <c r="G89" s="50">
        <f>'дод 2'!H90+'дод 2'!H25</f>
        <v>229369.3</v>
      </c>
      <c r="H89" s="50">
        <f>'дод 2'!I90+'дод 2'!I25</f>
        <v>0</v>
      </c>
      <c r="I89" s="50">
        <f>'дод 2'!J90+'дод 2'!J25</f>
        <v>0</v>
      </c>
      <c r="J89" s="161">
        <f t="shared" si="51"/>
        <v>65.627839771101577</v>
      </c>
      <c r="K89" s="50">
        <f>'дод 2'!L90+'дод 2'!L25</f>
        <v>0</v>
      </c>
      <c r="L89" s="50">
        <f>'дод 2'!M90+'дод 2'!M25</f>
        <v>0</v>
      </c>
      <c r="M89" s="50">
        <f>'дод 2'!N90+'дод 2'!N25</f>
        <v>0</v>
      </c>
      <c r="N89" s="50">
        <f>'дод 2'!O90+'дод 2'!O25</f>
        <v>0</v>
      </c>
      <c r="O89" s="50">
        <f>'дод 2'!P90+'дод 2'!P25</f>
        <v>0</v>
      </c>
      <c r="P89" s="50">
        <f>'дод 2'!Q90+'дод 2'!Q25</f>
        <v>0</v>
      </c>
      <c r="Q89" s="50">
        <f>'дод 2'!R90+'дод 2'!R25</f>
        <v>9466.43</v>
      </c>
      <c r="R89" s="50">
        <f>'дод 2'!S90+'дод 2'!S25</f>
        <v>0</v>
      </c>
      <c r="S89" s="50">
        <f>'дод 2'!T90+'дод 2'!T25</f>
        <v>9466.43</v>
      </c>
      <c r="T89" s="50">
        <f>'дод 2'!U90+'дод 2'!U25</f>
        <v>0</v>
      </c>
      <c r="U89" s="50">
        <f>'дод 2'!V90+'дод 2'!V25</f>
        <v>0</v>
      </c>
      <c r="V89" s="50">
        <f>'дод 2'!W90+'дод 2'!W25</f>
        <v>0</v>
      </c>
      <c r="W89" s="158"/>
      <c r="X89" s="159">
        <f t="shared" si="52"/>
        <v>238835.72999999998</v>
      </c>
      <c r="Y89" s="192"/>
    </row>
    <row r="90" spans="1:25" ht="70.5" customHeight="1" x14ac:dyDescent="0.25">
      <c r="A90" s="39" t="s">
        <v>116</v>
      </c>
      <c r="B90" s="39">
        <v>1010</v>
      </c>
      <c r="C90" s="3" t="s">
        <v>313</v>
      </c>
      <c r="D90" s="50">
        <f>'дод 2'!E151</f>
        <v>1884220</v>
      </c>
      <c r="E90" s="50">
        <f>'дод 2'!F151</f>
        <v>0</v>
      </c>
      <c r="F90" s="50">
        <f>'дод 2'!G151</f>
        <v>0</v>
      </c>
      <c r="G90" s="50">
        <f>'дод 2'!H151</f>
        <v>1142271.99</v>
      </c>
      <c r="H90" s="50">
        <f>'дод 2'!I151</f>
        <v>0</v>
      </c>
      <c r="I90" s="50">
        <f>'дод 2'!J151</f>
        <v>0</v>
      </c>
      <c r="J90" s="161">
        <f t="shared" si="51"/>
        <v>60.623068962223094</v>
      </c>
      <c r="K90" s="50">
        <f>'дод 2'!L151</f>
        <v>0</v>
      </c>
      <c r="L90" s="50">
        <f>'дод 2'!M151</f>
        <v>0</v>
      </c>
      <c r="M90" s="50">
        <f>'дод 2'!N151</f>
        <v>0</v>
      </c>
      <c r="N90" s="50">
        <f>'дод 2'!O151</f>
        <v>0</v>
      </c>
      <c r="O90" s="50">
        <f>'дод 2'!P151</f>
        <v>0</v>
      </c>
      <c r="P90" s="50">
        <f>'дод 2'!Q151</f>
        <v>0</v>
      </c>
      <c r="Q90" s="50">
        <f>'дод 2'!R151</f>
        <v>0</v>
      </c>
      <c r="R90" s="50">
        <f>'дод 2'!S151</f>
        <v>0</v>
      </c>
      <c r="S90" s="50">
        <f>'дод 2'!T151</f>
        <v>0</v>
      </c>
      <c r="T90" s="50">
        <f>'дод 2'!U151</f>
        <v>0</v>
      </c>
      <c r="U90" s="50">
        <f>'дод 2'!V151</f>
        <v>0</v>
      </c>
      <c r="V90" s="50">
        <f>'дод 2'!W151</f>
        <v>0</v>
      </c>
      <c r="W90" s="158"/>
      <c r="X90" s="159">
        <f t="shared" si="52"/>
        <v>1142271.99</v>
      </c>
      <c r="Y90" s="192"/>
    </row>
    <row r="91" spans="1:25" s="63" customFormat="1" ht="54.75" customHeight="1" x14ac:dyDescent="0.25">
      <c r="A91" s="39" t="s">
        <v>346</v>
      </c>
      <c r="B91" s="39">
        <v>1010</v>
      </c>
      <c r="C91" s="3" t="s">
        <v>463</v>
      </c>
      <c r="D91" s="50">
        <f>'дод 2'!E152</f>
        <v>228095</v>
      </c>
      <c r="E91" s="50">
        <f>'дод 2'!F152</f>
        <v>0</v>
      </c>
      <c r="F91" s="50">
        <f>'дод 2'!G152</f>
        <v>0</v>
      </c>
      <c r="G91" s="50">
        <f>'дод 2'!H152</f>
        <v>168991.61</v>
      </c>
      <c r="H91" s="50">
        <f>'дод 2'!I152</f>
        <v>0</v>
      </c>
      <c r="I91" s="50">
        <f>'дод 2'!J152</f>
        <v>0</v>
      </c>
      <c r="J91" s="161">
        <f t="shared" si="51"/>
        <v>74.088257085863347</v>
      </c>
      <c r="K91" s="50">
        <f>'дод 2'!L152</f>
        <v>0</v>
      </c>
      <c r="L91" s="50">
        <f>'дод 2'!M152</f>
        <v>0</v>
      </c>
      <c r="M91" s="50">
        <f>'дод 2'!N152</f>
        <v>0</v>
      </c>
      <c r="N91" s="50">
        <f>'дод 2'!O152</f>
        <v>0</v>
      </c>
      <c r="O91" s="50">
        <f>'дод 2'!P152</f>
        <v>0</v>
      </c>
      <c r="P91" s="50">
        <f>'дод 2'!Q152</f>
        <v>0</v>
      </c>
      <c r="Q91" s="50">
        <f>'дод 2'!R152</f>
        <v>0</v>
      </c>
      <c r="R91" s="50">
        <f>'дод 2'!S152</f>
        <v>0</v>
      </c>
      <c r="S91" s="50">
        <f>'дод 2'!T152</f>
        <v>0</v>
      </c>
      <c r="T91" s="50">
        <f>'дод 2'!U152</f>
        <v>0</v>
      </c>
      <c r="U91" s="50">
        <f>'дод 2'!V152</f>
        <v>0</v>
      </c>
      <c r="V91" s="50">
        <f>'дод 2'!W152</f>
        <v>0</v>
      </c>
      <c r="W91" s="158"/>
      <c r="X91" s="159">
        <f t="shared" si="52"/>
        <v>168991.61</v>
      </c>
      <c r="Y91" s="192"/>
    </row>
    <row r="92" spans="1:25" s="63" customFormat="1" x14ac:dyDescent="0.25">
      <c r="A92" s="119"/>
      <c r="B92" s="119"/>
      <c r="C92" s="120" t="s">
        <v>438</v>
      </c>
      <c r="D92" s="121">
        <f>'дод 2'!E153</f>
        <v>228095</v>
      </c>
      <c r="E92" s="121">
        <f>'дод 2'!F153</f>
        <v>0</v>
      </c>
      <c r="F92" s="121">
        <f>'дод 2'!G153</f>
        <v>0</v>
      </c>
      <c r="G92" s="121">
        <f>'дод 2'!H153</f>
        <v>168991.61</v>
      </c>
      <c r="H92" s="121">
        <f>'дод 2'!I153</f>
        <v>0</v>
      </c>
      <c r="I92" s="121">
        <f>'дод 2'!J153</f>
        <v>0</v>
      </c>
      <c r="J92" s="161">
        <f t="shared" si="51"/>
        <v>74.088257085863347</v>
      </c>
      <c r="K92" s="121">
        <f>'дод 2'!L153</f>
        <v>0</v>
      </c>
      <c r="L92" s="121">
        <f>'дод 2'!M153</f>
        <v>0</v>
      </c>
      <c r="M92" s="121">
        <f>'дод 2'!N153</f>
        <v>0</v>
      </c>
      <c r="N92" s="121">
        <f>'дод 2'!O153</f>
        <v>0</v>
      </c>
      <c r="O92" s="121">
        <f>'дод 2'!P153</f>
        <v>0</v>
      </c>
      <c r="P92" s="121">
        <f>'дод 2'!Q153</f>
        <v>0</v>
      </c>
      <c r="Q92" s="121">
        <f>'дод 2'!R153</f>
        <v>0</v>
      </c>
      <c r="R92" s="121">
        <f>'дод 2'!S153</f>
        <v>0</v>
      </c>
      <c r="S92" s="121">
        <f>'дод 2'!T153</f>
        <v>0</v>
      </c>
      <c r="T92" s="121">
        <f>'дод 2'!U153</f>
        <v>0</v>
      </c>
      <c r="U92" s="121">
        <f>'дод 2'!V153</f>
        <v>0</v>
      </c>
      <c r="V92" s="121">
        <f>'дод 2'!W153</f>
        <v>0</v>
      </c>
      <c r="W92" s="158"/>
      <c r="X92" s="159">
        <f t="shared" si="52"/>
        <v>168991.61</v>
      </c>
      <c r="Y92" s="192"/>
    </row>
    <row r="93" spans="1:25" s="63" customFormat="1" ht="31.5" x14ac:dyDescent="0.25">
      <c r="A93" s="39" t="s">
        <v>347</v>
      </c>
      <c r="B93" s="39">
        <v>1010</v>
      </c>
      <c r="C93" s="3" t="s">
        <v>464</v>
      </c>
      <c r="D93" s="50">
        <f>'дод 2'!E154</f>
        <v>90</v>
      </c>
      <c r="E93" s="50">
        <f>'дод 2'!F154</f>
        <v>0</v>
      </c>
      <c r="F93" s="50">
        <f>'дод 2'!G154</f>
        <v>0</v>
      </c>
      <c r="G93" s="50">
        <f>'дод 2'!H154</f>
        <v>0</v>
      </c>
      <c r="H93" s="50">
        <f>'дод 2'!I154</f>
        <v>0</v>
      </c>
      <c r="I93" s="50">
        <f>'дод 2'!J154</f>
        <v>0</v>
      </c>
      <c r="J93" s="161">
        <f t="shared" si="51"/>
        <v>0</v>
      </c>
      <c r="K93" s="50">
        <f>'дод 2'!L154</f>
        <v>0</v>
      </c>
      <c r="L93" s="50">
        <f>'дод 2'!M154</f>
        <v>0</v>
      </c>
      <c r="M93" s="50">
        <f>'дод 2'!N154</f>
        <v>0</v>
      </c>
      <c r="N93" s="50">
        <f>'дод 2'!O154</f>
        <v>0</v>
      </c>
      <c r="O93" s="50">
        <f>'дод 2'!P154</f>
        <v>0</v>
      </c>
      <c r="P93" s="50">
        <f>'дод 2'!Q154</f>
        <v>0</v>
      </c>
      <c r="Q93" s="50">
        <f>'дод 2'!R154</f>
        <v>0</v>
      </c>
      <c r="R93" s="50">
        <f>'дод 2'!S154</f>
        <v>0</v>
      </c>
      <c r="S93" s="50">
        <f>'дод 2'!T154</f>
        <v>0</v>
      </c>
      <c r="T93" s="50">
        <f>'дод 2'!U154</f>
        <v>0</v>
      </c>
      <c r="U93" s="50">
        <f>'дод 2'!V154</f>
        <v>0</v>
      </c>
      <c r="V93" s="50">
        <f>'дод 2'!W154</f>
        <v>0</v>
      </c>
      <c r="W93" s="158"/>
      <c r="X93" s="159">
        <f t="shared" si="52"/>
        <v>0</v>
      </c>
      <c r="Y93" s="192"/>
    </row>
    <row r="94" spans="1:25" s="63" customFormat="1" x14ac:dyDescent="0.25">
      <c r="A94" s="119"/>
      <c r="B94" s="119"/>
      <c r="C94" s="120" t="s">
        <v>438</v>
      </c>
      <c r="D94" s="121">
        <f>'дод 2'!E155</f>
        <v>90</v>
      </c>
      <c r="E94" s="121">
        <f>'дод 2'!F155</f>
        <v>0</v>
      </c>
      <c r="F94" s="121">
        <f>'дод 2'!G155</f>
        <v>0</v>
      </c>
      <c r="G94" s="121">
        <f>'дод 2'!H155</f>
        <v>0</v>
      </c>
      <c r="H94" s="121">
        <f>'дод 2'!I155</f>
        <v>0</v>
      </c>
      <c r="I94" s="121">
        <f>'дод 2'!J155</f>
        <v>0</v>
      </c>
      <c r="J94" s="161">
        <f t="shared" si="51"/>
        <v>0</v>
      </c>
      <c r="K94" s="121">
        <f>'дод 2'!L155</f>
        <v>0</v>
      </c>
      <c r="L94" s="121">
        <f>'дод 2'!M155</f>
        <v>0</v>
      </c>
      <c r="M94" s="121">
        <f>'дод 2'!N155</f>
        <v>0</v>
      </c>
      <c r="N94" s="121">
        <f>'дод 2'!O155</f>
        <v>0</v>
      </c>
      <c r="O94" s="121">
        <f>'дод 2'!P155</f>
        <v>0</v>
      </c>
      <c r="P94" s="121">
        <f>'дод 2'!Q155</f>
        <v>0</v>
      </c>
      <c r="Q94" s="121">
        <f>'дод 2'!R155</f>
        <v>0</v>
      </c>
      <c r="R94" s="121">
        <f>'дод 2'!S155</f>
        <v>0</v>
      </c>
      <c r="S94" s="121">
        <f>'дод 2'!T155</f>
        <v>0</v>
      </c>
      <c r="T94" s="121">
        <f>'дод 2'!U155</f>
        <v>0</v>
      </c>
      <c r="U94" s="121">
        <f>'дод 2'!V155</f>
        <v>0</v>
      </c>
      <c r="V94" s="121">
        <f>'дод 2'!W155</f>
        <v>0</v>
      </c>
      <c r="W94" s="158"/>
      <c r="X94" s="159">
        <f t="shared" si="52"/>
        <v>0</v>
      </c>
      <c r="Y94" s="192"/>
    </row>
    <row r="95" spans="1:25" ht="63" x14ac:dyDescent="0.25">
      <c r="A95" s="39" t="s">
        <v>111</v>
      </c>
      <c r="B95" s="39" t="s">
        <v>57</v>
      </c>
      <c r="C95" s="3" t="s">
        <v>375</v>
      </c>
      <c r="D95" s="50">
        <f>'дод 2'!E156</f>
        <v>2028000</v>
      </c>
      <c r="E95" s="50">
        <f>'дод 2'!F156</f>
        <v>0</v>
      </c>
      <c r="F95" s="50">
        <f>'дод 2'!G156</f>
        <v>0</v>
      </c>
      <c r="G95" s="50">
        <f>'дод 2'!H156</f>
        <v>1547496.52</v>
      </c>
      <c r="H95" s="50">
        <f>'дод 2'!I156</f>
        <v>0</v>
      </c>
      <c r="I95" s="50">
        <f>'дод 2'!J156</f>
        <v>0</v>
      </c>
      <c r="J95" s="161">
        <f t="shared" si="51"/>
        <v>76.306534516765296</v>
      </c>
      <c r="K95" s="50">
        <f>'дод 2'!L156</f>
        <v>0</v>
      </c>
      <c r="L95" s="50">
        <f>'дод 2'!M156</f>
        <v>0</v>
      </c>
      <c r="M95" s="50">
        <f>'дод 2'!N156</f>
        <v>0</v>
      </c>
      <c r="N95" s="50">
        <f>'дод 2'!O156</f>
        <v>0</v>
      </c>
      <c r="O95" s="50">
        <f>'дод 2'!P156</f>
        <v>0</v>
      </c>
      <c r="P95" s="50">
        <f>'дод 2'!Q156</f>
        <v>0</v>
      </c>
      <c r="Q95" s="50">
        <f>'дод 2'!R156</f>
        <v>0</v>
      </c>
      <c r="R95" s="50">
        <f>'дод 2'!S156</f>
        <v>0</v>
      </c>
      <c r="S95" s="50">
        <f>'дод 2'!T156</f>
        <v>0</v>
      </c>
      <c r="T95" s="50">
        <f>'дод 2'!U156</f>
        <v>0</v>
      </c>
      <c r="U95" s="50">
        <f>'дод 2'!V156</f>
        <v>0</v>
      </c>
      <c r="V95" s="50">
        <f>'дод 2'!W156</f>
        <v>0</v>
      </c>
      <c r="W95" s="158"/>
      <c r="X95" s="159">
        <f t="shared" si="52"/>
        <v>1547496.52</v>
      </c>
      <c r="Y95" s="192"/>
    </row>
    <row r="96" spans="1:25" s="63" customFormat="1" ht="20.25" customHeight="1" x14ac:dyDescent="0.25">
      <c r="A96" s="39" t="s">
        <v>314</v>
      </c>
      <c r="B96" s="39" t="s">
        <v>56</v>
      </c>
      <c r="C96" s="3" t="s">
        <v>19</v>
      </c>
      <c r="D96" s="50">
        <f>'дод 2'!E157</f>
        <v>2199344</v>
      </c>
      <c r="E96" s="50">
        <f>'дод 2'!F157</f>
        <v>0</v>
      </c>
      <c r="F96" s="50">
        <f>'дод 2'!G157</f>
        <v>0</v>
      </c>
      <c r="G96" s="50">
        <f>'дод 2'!H157</f>
        <v>1409660.69</v>
      </c>
      <c r="H96" s="50">
        <f>'дод 2'!I157</f>
        <v>0</v>
      </c>
      <c r="I96" s="50">
        <f>'дод 2'!J157</f>
        <v>0</v>
      </c>
      <c r="J96" s="161">
        <f t="shared" si="51"/>
        <v>64.094597752784466</v>
      </c>
      <c r="K96" s="50">
        <f>'дод 2'!L157</f>
        <v>0</v>
      </c>
      <c r="L96" s="50">
        <f>'дод 2'!M157</f>
        <v>0</v>
      </c>
      <c r="M96" s="50">
        <f>'дод 2'!N157</f>
        <v>0</v>
      </c>
      <c r="N96" s="50">
        <f>'дод 2'!O157</f>
        <v>0</v>
      </c>
      <c r="O96" s="50">
        <f>'дод 2'!P157</f>
        <v>0</v>
      </c>
      <c r="P96" s="50">
        <f>'дод 2'!Q157</f>
        <v>0</v>
      </c>
      <c r="Q96" s="50">
        <f>'дод 2'!R157</f>
        <v>0</v>
      </c>
      <c r="R96" s="50">
        <f>'дод 2'!S157</f>
        <v>0</v>
      </c>
      <c r="S96" s="50">
        <f>'дод 2'!T157</f>
        <v>0</v>
      </c>
      <c r="T96" s="50">
        <f>'дод 2'!U157</f>
        <v>0</v>
      </c>
      <c r="U96" s="50">
        <f>'дод 2'!V157</f>
        <v>0</v>
      </c>
      <c r="V96" s="50">
        <f>'дод 2'!W157</f>
        <v>0</v>
      </c>
      <c r="W96" s="158"/>
      <c r="X96" s="159">
        <f t="shared" si="52"/>
        <v>1409660.69</v>
      </c>
      <c r="Y96" s="192"/>
    </row>
    <row r="97" spans="1:25" s="63" customFormat="1" ht="55.5" customHeight="1" x14ac:dyDescent="0.25">
      <c r="A97" s="39" t="s">
        <v>315</v>
      </c>
      <c r="B97" s="39" t="s">
        <v>56</v>
      </c>
      <c r="C97" s="3" t="s">
        <v>343</v>
      </c>
      <c r="D97" s="50">
        <f>'дод 2'!E158</f>
        <v>1892237</v>
      </c>
      <c r="E97" s="50">
        <f>'дод 2'!F158</f>
        <v>0</v>
      </c>
      <c r="F97" s="50">
        <f>'дод 2'!G158</f>
        <v>0</v>
      </c>
      <c r="G97" s="50">
        <f>'дод 2'!H158</f>
        <v>1211699.05</v>
      </c>
      <c r="H97" s="50">
        <f>'дод 2'!I158</f>
        <v>0</v>
      </c>
      <c r="I97" s="50">
        <f>'дод 2'!J158</f>
        <v>0</v>
      </c>
      <c r="J97" s="161">
        <f t="shared" si="51"/>
        <v>64.035268837888708</v>
      </c>
      <c r="K97" s="50">
        <f>'дод 2'!L158</f>
        <v>0</v>
      </c>
      <c r="L97" s="50">
        <f>'дод 2'!M158</f>
        <v>0</v>
      </c>
      <c r="M97" s="50">
        <f>'дод 2'!N158</f>
        <v>0</v>
      </c>
      <c r="N97" s="50">
        <f>'дод 2'!O158</f>
        <v>0</v>
      </c>
      <c r="O97" s="50">
        <f>'дод 2'!P158</f>
        <v>0</v>
      </c>
      <c r="P97" s="50">
        <f>'дод 2'!Q158</f>
        <v>0</v>
      </c>
      <c r="Q97" s="50">
        <f>'дод 2'!R158</f>
        <v>0</v>
      </c>
      <c r="R97" s="50">
        <f>'дод 2'!S158</f>
        <v>0</v>
      </c>
      <c r="S97" s="50">
        <f>'дод 2'!T158</f>
        <v>0</v>
      </c>
      <c r="T97" s="50">
        <f>'дод 2'!U158</f>
        <v>0</v>
      </c>
      <c r="U97" s="50">
        <f>'дод 2'!V158</f>
        <v>0</v>
      </c>
      <c r="V97" s="50">
        <f>'дод 2'!W158</f>
        <v>0</v>
      </c>
      <c r="W97" s="158"/>
      <c r="X97" s="159">
        <f t="shared" si="52"/>
        <v>1211699.05</v>
      </c>
      <c r="Y97" s="192"/>
    </row>
    <row r="98" spans="1:25" ht="36.75" customHeight="1" x14ac:dyDescent="0.25">
      <c r="A98" s="39" t="s">
        <v>112</v>
      </c>
      <c r="B98" s="39" t="s">
        <v>60</v>
      </c>
      <c r="C98" s="3" t="s">
        <v>376</v>
      </c>
      <c r="D98" s="50">
        <f>'дод 2'!E159</f>
        <v>86500</v>
      </c>
      <c r="E98" s="50">
        <f>'дод 2'!F159</f>
        <v>0</v>
      </c>
      <c r="F98" s="50">
        <f>'дод 2'!G159</f>
        <v>0</v>
      </c>
      <c r="G98" s="50">
        <f>'дод 2'!H159</f>
        <v>53810.06</v>
      </c>
      <c r="H98" s="50">
        <f>'дод 2'!I159</f>
        <v>0</v>
      </c>
      <c r="I98" s="50">
        <f>'дод 2'!J159</f>
        <v>0</v>
      </c>
      <c r="J98" s="161">
        <f t="shared" si="51"/>
        <v>62.208161849710976</v>
      </c>
      <c r="K98" s="50">
        <f>'дод 2'!L159</f>
        <v>0</v>
      </c>
      <c r="L98" s="50">
        <f>'дод 2'!M159</f>
        <v>0</v>
      </c>
      <c r="M98" s="50">
        <f>'дод 2'!N159</f>
        <v>0</v>
      </c>
      <c r="N98" s="50">
        <f>'дод 2'!O159</f>
        <v>0</v>
      </c>
      <c r="O98" s="50">
        <f>'дод 2'!P159</f>
        <v>0</v>
      </c>
      <c r="P98" s="50">
        <f>'дод 2'!Q159</f>
        <v>0</v>
      </c>
      <c r="Q98" s="50">
        <f>'дод 2'!R159</f>
        <v>0</v>
      </c>
      <c r="R98" s="50">
        <f>'дод 2'!S159</f>
        <v>0</v>
      </c>
      <c r="S98" s="50">
        <f>'дод 2'!T159</f>
        <v>0</v>
      </c>
      <c r="T98" s="50">
        <f>'дод 2'!U159</f>
        <v>0</v>
      </c>
      <c r="U98" s="50">
        <f>'дод 2'!V159</f>
        <v>0</v>
      </c>
      <c r="V98" s="50">
        <f>'дод 2'!W159</f>
        <v>0</v>
      </c>
      <c r="W98" s="158"/>
      <c r="X98" s="159">
        <f t="shared" si="52"/>
        <v>53810.06</v>
      </c>
      <c r="Y98" s="192"/>
    </row>
    <row r="99" spans="1:25" ht="22.5" customHeight="1" x14ac:dyDescent="0.25">
      <c r="A99" s="39" t="s">
        <v>316</v>
      </c>
      <c r="B99" s="39" t="s">
        <v>113</v>
      </c>
      <c r="C99" s="3" t="s">
        <v>41</v>
      </c>
      <c r="D99" s="50">
        <f>'дод 2'!E160+'дод 2'!E191</f>
        <v>309000</v>
      </c>
      <c r="E99" s="50">
        <f>'дод 2'!F160+'дод 2'!F191</f>
        <v>163935</v>
      </c>
      <c r="F99" s="50">
        <f>'дод 2'!G160+'дод 2'!G191</f>
        <v>0</v>
      </c>
      <c r="G99" s="50">
        <f>'дод 2'!H160+'дод 2'!H191</f>
        <v>136909.15</v>
      </c>
      <c r="H99" s="50">
        <f>'дод 2'!I160+'дод 2'!I191</f>
        <v>22917.58</v>
      </c>
      <c r="I99" s="50">
        <f>'дод 2'!J160+'дод 2'!J191</f>
        <v>0</v>
      </c>
      <c r="J99" s="161">
        <f t="shared" si="51"/>
        <v>44.307168284789647</v>
      </c>
      <c r="K99" s="50">
        <f>'дод 2'!L160+'дод 2'!L191</f>
        <v>0</v>
      </c>
      <c r="L99" s="50">
        <f>'дод 2'!M160+'дод 2'!M191</f>
        <v>0</v>
      </c>
      <c r="M99" s="50">
        <f>'дод 2'!N160+'дод 2'!N191</f>
        <v>0</v>
      </c>
      <c r="N99" s="50">
        <f>'дод 2'!O160+'дод 2'!O191</f>
        <v>0</v>
      </c>
      <c r="O99" s="50">
        <f>'дод 2'!P160+'дод 2'!P191</f>
        <v>0</v>
      </c>
      <c r="P99" s="50">
        <f>'дод 2'!Q160+'дод 2'!Q191</f>
        <v>0</v>
      </c>
      <c r="Q99" s="50">
        <f>'дод 2'!R160+'дод 2'!R191</f>
        <v>0</v>
      </c>
      <c r="R99" s="50">
        <f>'дод 2'!S160+'дод 2'!S191</f>
        <v>0</v>
      </c>
      <c r="S99" s="50">
        <f>'дод 2'!T160+'дод 2'!T191</f>
        <v>0</v>
      </c>
      <c r="T99" s="50">
        <f>'дод 2'!U160+'дод 2'!U191</f>
        <v>0</v>
      </c>
      <c r="U99" s="50">
        <f>'дод 2'!V160+'дод 2'!V191</f>
        <v>0</v>
      </c>
      <c r="V99" s="50">
        <f>'дод 2'!W160+'дод 2'!W191</f>
        <v>0</v>
      </c>
      <c r="W99" s="158"/>
      <c r="X99" s="159">
        <f t="shared" si="52"/>
        <v>136909.15</v>
      </c>
      <c r="Y99" s="192"/>
    </row>
    <row r="100" spans="1:25" ht="15.75" hidden="1" customHeight="1" x14ac:dyDescent="0.25">
      <c r="A100" s="39"/>
      <c r="B100" s="70"/>
      <c r="C100" s="35"/>
      <c r="D100" s="50"/>
      <c r="E100" s="50"/>
      <c r="F100" s="50"/>
      <c r="G100" s="50"/>
      <c r="H100" s="50"/>
      <c r="I100" s="50"/>
      <c r="J100" s="161" t="e">
        <f t="shared" si="51"/>
        <v>#DIV/0!</v>
      </c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158" t="e">
        <f t="shared" si="53"/>
        <v>#DIV/0!</v>
      </c>
      <c r="X100" s="159">
        <f t="shared" si="52"/>
        <v>0</v>
      </c>
      <c r="Y100" s="192"/>
    </row>
    <row r="101" spans="1:25" ht="15.75" hidden="1" customHeight="1" x14ac:dyDescent="0.25">
      <c r="A101" s="39"/>
      <c r="B101" s="70"/>
      <c r="C101" s="128"/>
      <c r="D101" s="50"/>
      <c r="E101" s="50"/>
      <c r="F101" s="50"/>
      <c r="G101" s="50"/>
      <c r="H101" s="50"/>
      <c r="I101" s="50"/>
      <c r="J101" s="161" t="e">
        <f t="shared" si="51"/>
        <v>#DIV/0!</v>
      </c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158" t="e">
        <f t="shared" si="53"/>
        <v>#DIV/0!</v>
      </c>
      <c r="X101" s="159">
        <f t="shared" si="52"/>
        <v>0</v>
      </c>
      <c r="Y101" s="192"/>
    </row>
    <row r="102" spans="1:25" ht="15.75" hidden="1" customHeight="1" x14ac:dyDescent="0.25">
      <c r="A102" s="39"/>
      <c r="B102" s="70"/>
      <c r="C102" s="35"/>
      <c r="D102" s="50"/>
      <c r="E102" s="50"/>
      <c r="F102" s="50"/>
      <c r="G102" s="50"/>
      <c r="H102" s="50"/>
      <c r="I102" s="50"/>
      <c r="J102" s="161" t="e">
        <f t="shared" si="51"/>
        <v>#DIV/0!</v>
      </c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158" t="e">
        <f t="shared" si="53"/>
        <v>#DIV/0!</v>
      </c>
      <c r="X102" s="159">
        <f t="shared" si="52"/>
        <v>0</v>
      </c>
      <c r="Y102" s="192"/>
    </row>
    <row r="103" spans="1:25" ht="15.75" hidden="1" customHeight="1" x14ac:dyDescent="0.25">
      <c r="A103" s="39"/>
      <c r="B103" s="70"/>
      <c r="C103" s="128"/>
      <c r="D103" s="50"/>
      <c r="E103" s="50"/>
      <c r="F103" s="50"/>
      <c r="G103" s="50"/>
      <c r="H103" s="50"/>
      <c r="I103" s="50"/>
      <c r="J103" s="161" t="e">
        <f t="shared" si="51"/>
        <v>#DIV/0!</v>
      </c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158" t="e">
        <f t="shared" si="53"/>
        <v>#DIV/0!</v>
      </c>
      <c r="X103" s="159">
        <f t="shared" si="52"/>
        <v>0</v>
      </c>
      <c r="Y103" s="192"/>
    </row>
    <row r="104" spans="1:25" s="63" customFormat="1" ht="32.25" customHeight="1" x14ac:dyDescent="0.25">
      <c r="A104" s="39" t="s">
        <v>317</v>
      </c>
      <c r="B104" s="39" t="s">
        <v>60</v>
      </c>
      <c r="C104" s="3" t="s">
        <v>319</v>
      </c>
      <c r="D104" s="50">
        <f>'дод 2'!E165+'дод 2'!E26</f>
        <v>6558501</v>
      </c>
      <c r="E104" s="50">
        <f>'дод 2'!F165+'дод 2'!F26</f>
        <v>4060550</v>
      </c>
      <c r="F104" s="50">
        <f>'дод 2'!G165+'дод 2'!G26</f>
        <v>606930</v>
      </c>
      <c r="G104" s="50">
        <f>'дод 2'!H165+'дод 2'!H26</f>
        <v>4438754.1399999997</v>
      </c>
      <c r="H104" s="50">
        <f>'дод 2'!I165+'дод 2'!I26</f>
        <v>2947057.01</v>
      </c>
      <c r="I104" s="50">
        <f>'дод 2'!J165+'дод 2'!J26</f>
        <v>246411.07</v>
      </c>
      <c r="J104" s="161">
        <f t="shared" si="51"/>
        <v>67.679400216604364</v>
      </c>
      <c r="K104" s="50">
        <f>'дод 2'!L165+'дод 2'!L26</f>
        <v>610997</v>
      </c>
      <c r="L104" s="50">
        <f>'дод 2'!M165+'дод 2'!M26</f>
        <v>610997</v>
      </c>
      <c r="M104" s="50">
        <f>'дод 2'!N165+'дод 2'!N26</f>
        <v>0</v>
      </c>
      <c r="N104" s="50">
        <f>'дод 2'!O165+'дод 2'!O26</f>
        <v>0</v>
      </c>
      <c r="O104" s="50">
        <f>'дод 2'!P165+'дод 2'!P26</f>
        <v>0</v>
      </c>
      <c r="P104" s="50">
        <f>'дод 2'!Q165+'дод 2'!Q26</f>
        <v>610997</v>
      </c>
      <c r="Q104" s="50">
        <f>'дод 2'!R165+'дод 2'!R26</f>
        <v>84793.47</v>
      </c>
      <c r="R104" s="50">
        <f>'дод 2'!S165+'дод 2'!S26</f>
        <v>61000</v>
      </c>
      <c r="S104" s="50">
        <f>'дод 2'!T165+'дод 2'!T26</f>
        <v>23793.47</v>
      </c>
      <c r="T104" s="50">
        <f>'дод 2'!U165+'дод 2'!U26</f>
        <v>0</v>
      </c>
      <c r="U104" s="50">
        <f>'дод 2'!V165+'дод 2'!V26</f>
        <v>0</v>
      </c>
      <c r="V104" s="50">
        <f>'дод 2'!W165+'дод 2'!W26</f>
        <v>61000</v>
      </c>
      <c r="W104" s="158">
        <f t="shared" si="53"/>
        <v>13.877886470801002</v>
      </c>
      <c r="X104" s="159">
        <f t="shared" si="52"/>
        <v>4523547.6099999994</v>
      </c>
      <c r="Y104" s="192"/>
    </row>
    <row r="105" spans="1:25" s="63" customFormat="1" ht="31.5" customHeight="1" x14ac:dyDescent="0.25">
      <c r="A105" s="39" t="s">
        <v>318</v>
      </c>
      <c r="B105" s="39" t="s">
        <v>60</v>
      </c>
      <c r="C105" s="3" t="s">
        <v>465</v>
      </c>
      <c r="D105" s="50">
        <f>'дод 2'!E91+'дод 2'!E166+'дод 2'!E27</f>
        <v>35568136</v>
      </c>
      <c r="E105" s="50">
        <f>'дод 2'!F91+'дод 2'!F166+'дод 2'!F27</f>
        <v>0</v>
      </c>
      <c r="F105" s="50">
        <f>'дод 2'!G91+'дод 2'!G166+'дод 2'!G27</f>
        <v>0</v>
      </c>
      <c r="G105" s="50">
        <f>'дод 2'!H91+'дод 2'!H166+'дод 2'!H27</f>
        <v>19860461.739999998</v>
      </c>
      <c r="H105" s="50">
        <f>'дод 2'!I91+'дод 2'!I166+'дод 2'!I27</f>
        <v>0</v>
      </c>
      <c r="I105" s="50">
        <f>'дод 2'!J91+'дод 2'!J166+'дод 2'!J27</f>
        <v>0</v>
      </c>
      <c r="J105" s="161">
        <f t="shared" si="51"/>
        <v>55.837791837053253</v>
      </c>
      <c r="K105" s="50">
        <f>'дод 2'!L91+'дод 2'!L166+'дод 2'!L27</f>
        <v>40580</v>
      </c>
      <c r="L105" s="50">
        <f>'дод 2'!M91+'дод 2'!M166+'дод 2'!M27</f>
        <v>40580</v>
      </c>
      <c r="M105" s="50">
        <f>'дод 2'!N91+'дод 2'!N166+'дод 2'!N27</f>
        <v>0</v>
      </c>
      <c r="N105" s="50">
        <f>'дод 2'!O91+'дод 2'!O166+'дод 2'!O27</f>
        <v>0</v>
      </c>
      <c r="O105" s="50">
        <f>'дод 2'!P91+'дод 2'!P166+'дод 2'!P27</f>
        <v>0</v>
      </c>
      <c r="P105" s="50">
        <f>'дод 2'!Q91+'дод 2'!Q166+'дод 2'!Q27</f>
        <v>40580</v>
      </c>
      <c r="Q105" s="50">
        <f>'дод 2'!R91+'дод 2'!R166+'дод 2'!R27</f>
        <v>20773.5</v>
      </c>
      <c r="R105" s="50">
        <f>'дод 2'!S91+'дод 2'!S166+'дод 2'!S27</f>
        <v>20773.5</v>
      </c>
      <c r="S105" s="50">
        <f>'дод 2'!T91+'дод 2'!T166+'дод 2'!T27</f>
        <v>0</v>
      </c>
      <c r="T105" s="50">
        <f>'дод 2'!U91+'дод 2'!U166+'дод 2'!U27</f>
        <v>0</v>
      </c>
      <c r="U105" s="50">
        <f>'дод 2'!V91+'дод 2'!V166+'дод 2'!V27</f>
        <v>0</v>
      </c>
      <c r="V105" s="50">
        <f>'дод 2'!W91+'дод 2'!W166+'дод 2'!W27</f>
        <v>20773.5</v>
      </c>
      <c r="W105" s="158">
        <f t="shared" si="53"/>
        <v>51.191473632331196</v>
      </c>
      <c r="X105" s="159">
        <f t="shared" si="52"/>
        <v>19881235.239999998</v>
      </c>
      <c r="Y105" s="192"/>
    </row>
    <row r="106" spans="1:25" s="63" customFormat="1" x14ac:dyDescent="0.25">
      <c r="A106" s="119"/>
      <c r="B106" s="119"/>
      <c r="C106" s="120" t="s">
        <v>438</v>
      </c>
      <c r="D106" s="121">
        <f>'дод 2'!E167</f>
        <v>348800</v>
      </c>
      <c r="E106" s="121">
        <f>'дод 2'!F167</f>
        <v>0</v>
      </c>
      <c r="F106" s="121">
        <f>'дод 2'!G167</f>
        <v>0</v>
      </c>
      <c r="G106" s="121">
        <f>'дод 2'!H167</f>
        <v>252800</v>
      </c>
      <c r="H106" s="121">
        <f>'дод 2'!I167</f>
        <v>0</v>
      </c>
      <c r="I106" s="121">
        <f>'дод 2'!J167</f>
        <v>0</v>
      </c>
      <c r="J106" s="161">
        <f t="shared" si="51"/>
        <v>72.477064220183479</v>
      </c>
      <c r="K106" s="121">
        <f>'дод 2'!L167</f>
        <v>0</v>
      </c>
      <c r="L106" s="121">
        <f>'дод 2'!M167</f>
        <v>0</v>
      </c>
      <c r="M106" s="121">
        <f>'дод 2'!N167</f>
        <v>0</v>
      </c>
      <c r="N106" s="121">
        <f>'дод 2'!O167</f>
        <v>0</v>
      </c>
      <c r="O106" s="121">
        <f>'дод 2'!P167</f>
        <v>0</v>
      </c>
      <c r="P106" s="121">
        <f>'дод 2'!Q167</f>
        <v>0</v>
      </c>
      <c r="Q106" s="121">
        <f>'дод 2'!R167</f>
        <v>0</v>
      </c>
      <c r="R106" s="121">
        <f>'дод 2'!S167</f>
        <v>0</v>
      </c>
      <c r="S106" s="121">
        <f>'дод 2'!T167</f>
        <v>0</v>
      </c>
      <c r="T106" s="121">
        <f>'дод 2'!U167</f>
        <v>0</v>
      </c>
      <c r="U106" s="121">
        <f>'дод 2'!V167</f>
        <v>0</v>
      </c>
      <c r="V106" s="121">
        <f>'дод 2'!W167</f>
        <v>0</v>
      </c>
      <c r="W106" s="158"/>
      <c r="X106" s="159">
        <f t="shared" si="52"/>
        <v>252800</v>
      </c>
      <c r="Y106" s="192"/>
    </row>
    <row r="107" spans="1:25" s="61" customFormat="1" ht="19.5" customHeight="1" x14ac:dyDescent="0.25">
      <c r="A107" s="40" t="s">
        <v>77</v>
      </c>
      <c r="B107" s="43"/>
      <c r="C107" s="2" t="s">
        <v>78</v>
      </c>
      <c r="D107" s="49">
        <f t="shared" ref="D107:P107" si="54">D108+D109+D110+D111</f>
        <v>33391941</v>
      </c>
      <c r="E107" s="49">
        <f t="shared" si="54"/>
        <v>18624115</v>
      </c>
      <c r="F107" s="49">
        <f t="shared" si="54"/>
        <v>1801060</v>
      </c>
      <c r="G107" s="49">
        <f t="shared" ref="G107:I107" si="55">G108+G109+G110+G111</f>
        <v>19934598.559999999</v>
      </c>
      <c r="H107" s="49">
        <f t="shared" si="55"/>
        <v>13566551.84</v>
      </c>
      <c r="I107" s="49">
        <f t="shared" si="55"/>
        <v>863383.6</v>
      </c>
      <c r="J107" s="160">
        <f t="shared" si="51"/>
        <v>59.698831403661131</v>
      </c>
      <c r="K107" s="49">
        <f t="shared" si="54"/>
        <v>1359793</v>
      </c>
      <c r="L107" s="49">
        <f t="shared" si="54"/>
        <v>1323793</v>
      </c>
      <c r="M107" s="49">
        <f t="shared" si="54"/>
        <v>36000</v>
      </c>
      <c r="N107" s="49">
        <f t="shared" si="54"/>
        <v>12100</v>
      </c>
      <c r="O107" s="49">
        <f t="shared" si="54"/>
        <v>3300</v>
      </c>
      <c r="P107" s="49">
        <f t="shared" si="54"/>
        <v>1323793</v>
      </c>
      <c r="Q107" s="49">
        <f t="shared" ref="Q107:V107" si="56">Q108+Q109+Q110+Q111</f>
        <v>791763.3</v>
      </c>
      <c r="R107" s="49">
        <f t="shared" si="56"/>
        <v>643073</v>
      </c>
      <c r="S107" s="49">
        <f t="shared" si="56"/>
        <v>14132.8</v>
      </c>
      <c r="T107" s="49">
        <f t="shared" si="56"/>
        <v>2554.09</v>
      </c>
      <c r="U107" s="49">
        <f t="shared" si="56"/>
        <v>0</v>
      </c>
      <c r="V107" s="49">
        <f t="shared" si="56"/>
        <v>777630.5</v>
      </c>
      <c r="W107" s="139">
        <f t="shared" si="53"/>
        <v>58.226752160071428</v>
      </c>
      <c r="X107" s="142">
        <f t="shared" si="52"/>
        <v>20726361.859999999</v>
      </c>
      <c r="Y107" s="192"/>
    </row>
    <row r="108" spans="1:25" ht="22.5" customHeight="1" x14ac:dyDescent="0.25">
      <c r="A108" s="39" t="s">
        <v>79</v>
      </c>
      <c r="B108" s="39" t="s">
        <v>80</v>
      </c>
      <c r="C108" s="3" t="s">
        <v>16</v>
      </c>
      <c r="D108" s="50">
        <f>'дод 2'!E180</f>
        <v>19073564</v>
      </c>
      <c r="E108" s="50">
        <f>'дод 2'!F180</f>
        <v>13633896</v>
      </c>
      <c r="F108" s="50">
        <f>'дод 2'!G180</f>
        <v>1227200</v>
      </c>
      <c r="G108" s="50">
        <f>'дод 2'!H180</f>
        <v>13168587.25</v>
      </c>
      <c r="H108" s="50">
        <f>'дод 2'!I180</f>
        <v>10001053.369999999</v>
      </c>
      <c r="I108" s="50">
        <f>'дод 2'!J180</f>
        <v>639106.34</v>
      </c>
      <c r="J108" s="161">
        <f t="shared" si="51"/>
        <v>69.041041569367948</v>
      </c>
      <c r="K108" s="50">
        <f>'дод 2'!L180</f>
        <v>346795</v>
      </c>
      <c r="L108" s="50">
        <f>'дод 2'!M180</f>
        <v>316795</v>
      </c>
      <c r="M108" s="50">
        <f>'дод 2'!N180</f>
        <v>30000</v>
      </c>
      <c r="N108" s="50">
        <f>'дод 2'!O180</f>
        <v>12100</v>
      </c>
      <c r="O108" s="50">
        <f>'дод 2'!P180</f>
        <v>0</v>
      </c>
      <c r="P108" s="50">
        <f>'дод 2'!Q180</f>
        <v>316795</v>
      </c>
      <c r="Q108" s="50">
        <f>'дод 2'!R180</f>
        <v>375183.3</v>
      </c>
      <c r="R108" s="50">
        <f>'дод 2'!S180</f>
        <v>230393</v>
      </c>
      <c r="S108" s="50">
        <f>'дод 2'!T180</f>
        <v>10232.799999999999</v>
      </c>
      <c r="T108" s="50">
        <f>'дод 2'!U180</f>
        <v>2554.09</v>
      </c>
      <c r="U108" s="50">
        <f>'дод 2'!V180</f>
        <v>0</v>
      </c>
      <c r="V108" s="50">
        <f>'дод 2'!W180</f>
        <v>364950.5</v>
      </c>
      <c r="W108" s="158">
        <f t="shared" si="53"/>
        <v>108.18590233423204</v>
      </c>
      <c r="X108" s="159">
        <f t="shared" si="52"/>
        <v>13543770.550000001</v>
      </c>
      <c r="Y108" s="192"/>
    </row>
    <row r="109" spans="1:25" ht="33.75" customHeight="1" x14ac:dyDescent="0.25">
      <c r="A109" s="39" t="s">
        <v>350</v>
      </c>
      <c r="B109" s="39" t="s">
        <v>351</v>
      </c>
      <c r="C109" s="3" t="s">
        <v>352</v>
      </c>
      <c r="D109" s="50">
        <f>'дод 2'!E28+'дод 2'!E181</f>
        <v>5736882</v>
      </c>
      <c r="E109" s="50">
        <f>'дод 2'!F28+'дод 2'!F181</f>
        <v>2204815</v>
      </c>
      <c r="F109" s="50">
        <f>'дод 2'!G28+'дод 2'!G181</f>
        <v>449760</v>
      </c>
      <c r="G109" s="50">
        <f>'дод 2'!H28+'дод 2'!H181</f>
        <v>2661468.29</v>
      </c>
      <c r="H109" s="50">
        <f>'дод 2'!I28+'дод 2'!I181</f>
        <v>1489595.81</v>
      </c>
      <c r="I109" s="50">
        <f>'дод 2'!J28+'дод 2'!J181</f>
        <v>154166.25999999998</v>
      </c>
      <c r="J109" s="161">
        <f t="shared" si="51"/>
        <v>46.392243905313023</v>
      </c>
      <c r="K109" s="50">
        <f>'дод 2'!L28+'дод 2'!L181</f>
        <v>788998</v>
      </c>
      <c r="L109" s="50">
        <f>'дод 2'!M28+'дод 2'!M181</f>
        <v>782998</v>
      </c>
      <c r="M109" s="50">
        <f>'дод 2'!N28+'дод 2'!N181</f>
        <v>6000</v>
      </c>
      <c r="N109" s="50">
        <f>'дод 2'!O28+'дод 2'!O181</f>
        <v>0</v>
      </c>
      <c r="O109" s="50">
        <f>'дод 2'!P28+'дод 2'!P181</f>
        <v>3300</v>
      </c>
      <c r="P109" s="50">
        <f>'дод 2'!Q28+'дод 2'!Q181</f>
        <v>782998</v>
      </c>
      <c r="Q109" s="50">
        <f>'дод 2'!R28+'дод 2'!R181</f>
        <v>412680</v>
      </c>
      <c r="R109" s="50">
        <f>'дод 2'!S28+'дод 2'!S181</f>
        <v>412680</v>
      </c>
      <c r="S109" s="50">
        <f>'дод 2'!T28+'дод 2'!T181</f>
        <v>0</v>
      </c>
      <c r="T109" s="50">
        <f>'дод 2'!U28+'дод 2'!U181</f>
        <v>0</v>
      </c>
      <c r="U109" s="50">
        <f>'дод 2'!V28+'дод 2'!V181</f>
        <v>0</v>
      </c>
      <c r="V109" s="50">
        <f>'дод 2'!W28+'дод 2'!W181</f>
        <v>412680</v>
      </c>
      <c r="W109" s="158">
        <f t="shared" si="53"/>
        <v>52.304315093320895</v>
      </c>
      <c r="X109" s="159">
        <f t="shared" si="52"/>
        <v>3074148.29</v>
      </c>
      <c r="Y109" s="192"/>
    </row>
    <row r="110" spans="1:25" s="63" customFormat="1" ht="39.75" customHeight="1" x14ac:dyDescent="0.25">
      <c r="A110" s="39" t="s">
        <v>320</v>
      </c>
      <c r="B110" s="39" t="s">
        <v>81</v>
      </c>
      <c r="C110" s="3" t="s">
        <v>377</v>
      </c>
      <c r="D110" s="50">
        <f>'дод 2'!E29+'дод 2'!E182</f>
        <v>5724471</v>
      </c>
      <c r="E110" s="50">
        <f>'дод 2'!F29+'дод 2'!F182</f>
        <v>2785404</v>
      </c>
      <c r="F110" s="50">
        <f>'дод 2'!G29+'дод 2'!G182</f>
        <v>124100</v>
      </c>
      <c r="G110" s="50">
        <f>'дод 2'!H29+'дод 2'!H182</f>
        <v>3429308.1399999997</v>
      </c>
      <c r="H110" s="50">
        <f>'дод 2'!I29+'дод 2'!I182</f>
        <v>2075902.66</v>
      </c>
      <c r="I110" s="50">
        <f>'дод 2'!J29+'дод 2'!J182</f>
        <v>70111</v>
      </c>
      <c r="J110" s="161">
        <f t="shared" si="51"/>
        <v>59.906114294229106</v>
      </c>
      <c r="K110" s="50">
        <f>'дод 2'!L29+'дод 2'!L182</f>
        <v>224000</v>
      </c>
      <c r="L110" s="50">
        <f>'дод 2'!M29+'дод 2'!M182</f>
        <v>224000</v>
      </c>
      <c r="M110" s="50">
        <f>'дод 2'!N29+'дод 2'!N182</f>
        <v>0</v>
      </c>
      <c r="N110" s="50">
        <f>'дод 2'!O29+'дод 2'!O182</f>
        <v>0</v>
      </c>
      <c r="O110" s="50">
        <f>'дод 2'!P29+'дод 2'!P182</f>
        <v>0</v>
      </c>
      <c r="P110" s="50">
        <f>'дод 2'!Q29+'дод 2'!Q182</f>
        <v>224000</v>
      </c>
      <c r="Q110" s="50">
        <f>'дод 2'!R29+'дод 2'!R182</f>
        <v>3900</v>
      </c>
      <c r="R110" s="50">
        <f>'дод 2'!S29+'дод 2'!S182</f>
        <v>0</v>
      </c>
      <c r="S110" s="50">
        <f>'дод 2'!T29+'дод 2'!T182</f>
        <v>3900</v>
      </c>
      <c r="T110" s="50">
        <f>'дод 2'!U29+'дод 2'!U182</f>
        <v>0</v>
      </c>
      <c r="U110" s="50">
        <f>'дод 2'!V29+'дод 2'!V182</f>
        <v>0</v>
      </c>
      <c r="V110" s="50">
        <f>'дод 2'!W29+'дод 2'!W182</f>
        <v>0</v>
      </c>
      <c r="W110" s="158">
        <f t="shared" si="53"/>
        <v>1.7410714285714286</v>
      </c>
      <c r="X110" s="159">
        <f t="shared" si="52"/>
        <v>3433208.1399999997</v>
      </c>
      <c r="Y110" s="192"/>
    </row>
    <row r="111" spans="1:25" s="63" customFormat="1" ht="24.75" customHeight="1" x14ac:dyDescent="0.25">
      <c r="A111" s="39" t="s">
        <v>321</v>
      </c>
      <c r="B111" s="39" t="s">
        <v>81</v>
      </c>
      <c r="C111" s="3" t="s">
        <v>322</v>
      </c>
      <c r="D111" s="50">
        <f>'дод 2'!E30+'дод 2'!E183</f>
        <v>2857024</v>
      </c>
      <c r="E111" s="50">
        <f>'дод 2'!F30+'дод 2'!F183</f>
        <v>0</v>
      </c>
      <c r="F111" s="50">
        <f>'дод 2'!G30+'дод 2'!G183</f>
        <v>0</v>
      </c>
      <c r="G111" s="50">
        <f>'дод 2'!H30+'дод 2'!H183</f>
        <v>675234.88</v>
      </c>
      <c r="H111" s="50">
        <f>'дод 2'!I30+'дод 2'!I183</f>
        <v>0</v>
      </c>
      <c r="I111" s="50">
        <f>'дод 2'!J30+'дод 2'!J183</f>
        <v>0</v>
      </c>
      <c r="J111" s="161">
        <f t="shared" si="51"/>
        <v>23.634203982885687</v>
      </c>
      <c r="K111" s="50">
        <f>'дод 2'!L30+'дод 2'!L183</f>
        <v>0</v>
      </c>
      <c r="L111" s="50">
        <f>'дод 2'!M30+'дод 2'!M183</f>
        <v>0</v>
      </c>
      <c r="M111" s="50">
        <f>'дод 2'!N30+'дод 2'!N183</f>
        <v>0</v>
      </c>
      <c r="N111" s="50">
        <f>'дод 2'!O30+'дод 2'!O183</f>
        <v>0</v>
      </c>
      <c r="O111" s="50">
        <f>'дод 2'!P30+'дод 2'!P183</f>
        <v>0</v>
      </c>
      <c r="P111" s="50">
        <f>'дод 2'!Q30+'дод 2'!Q183</f>
        <v>0</v>
      </c>
      <c r="Q111" s="50">
        <f>'дод 2'!R30+'дод 2'!R183</f>
        <v>0</v>
      </c>
      <c r="R111" s="50">
        <f>'дод 2'!S30+'дод 2'!S183</f>
        <v>0</v>
      </c>
      <c r="S111" s="50">
        <f>'дод 2'!T30+'дод 2'!T183</f>
        <v>0</v>
      </c>
      <c r="T111" s="50">
        <f>'дод 2'!U30+'дод 2'!U183</f>
        <v>0</v>
      </c>
      <c r="U111" s="50">
        <f>'дод 2'!V30+'дод 2'!V183</f>
        <v>0</v>
      </c>
      <c r="V111" s="50">
        <f>'дод 2'!W30+'дод 2'!W183</f>
        <v>0</v>
      </c>
      <c r="W111" s="158"/>
      <c r="X111" s="159">
        <f t="shared" si="52"/>
        <v>675234.88</v>
      </c>
      <c r="Y111" s="192"/>
    </row>
    <row r="112" spans="1:25" s="61" customFormat="1" ht="21.75" customHeight="1" x14ac:dyDescent="0.25">
      <c r="A112" s="40" t="s">
        <v>84</v>
      </c>
      <c r="B112" s="43"/>
      <c r="C112" s="2" t="s">
        <v>85</v>
      </c>
      <c r="D112" s="49">
        <f t="shared" ref="D112:P112" si="57">D113+D114+D115+D116+D117+D118</f>
        <v>47767550</v>
      </c>
      <c r="E112" s="49">
        <f t="shared" si="57"/>
        <v>17382800</v>
      </c>
      <c r="F112" s="49">
        <f t="shared" si="57"/>
        <v>1210790</v>
      </c>
      <c r="G112" s="49">
        <f t="shared" ref="G112:I112" si="58">G113+G114+G115+G116+G117+G118</f>
        <v>32392490.149999999</v>
      </c>
      <c r="H112" s="49">
        <f t="shared" si="58"/>
        <v>12854267.92</v>
      </c>
      <c r="I112" s="49">
        <f t="shared" si="58"/>
        <v>623770.87</v>
      </c>
      <c r="J112" s="160">
        <f t="shared" si="51"/>
        <v>67.812751857694181</v>
      </c>
      <c r="K112" s="49">
        <f t="shared" si="57"/>
        <v>3182990</v>
      </c>
      <c r="L112" s="49">
        <f t="shared" si="57"/>
        <v>3003870</v>
      </c>
      <c r="M112" s="49">
        <f t="shared" si="57"/>
        <v>179120</v>
      </c>
      <c r="N112" s="49">
        <f t="shared" si="57"/>
        <v>91105</v>
      </c>
      <c r="O112" s="49">
        <f t="shared" si="57"/>
        <v>51050</v>
      </c>
      <c r="P112" s="49">
        <f t="shared" si="57"/>
        <v>3003870</v>
      </c>
      <c r="Q112" s="49">
        <f t="shared" ref="Q112:V112" si="59">Q113+Q114+Q115+Q116+Q117+Q118</f>
        <v>962366.26</v>
      </c>
      <c r="R112" s="49">
        <f t="shared" si="59"/>
        <v>842999.36</v>
      </c>
      <c r="S112" s="49">
        <f t="shared" si="59"/>
        <v>119366.9</v>
      </c>
      <c r="T112" s="49">
        <f t="shared" si="59"/>
        <v>1826.63</v>
      </c>
      <c r="U112" s="49">
        <f t="shared" si="59"/>
        <v>584.94000000000005</v>
      </c>
      <c r="V112" s="49">
        <f t="shared" si="59"/>
        <v>842999.36</v>
      </c>
      <c r="W112" s="139">
        <f t="shared" si="53"/>
        <v>30.234661748858777</v>
      </c>
      <c r="X112" s="142">
        <f t="shared" si="52"/>
        <v>33354856.41</v>
      </c>
      <c r="Y112" s="192"/>
    </row>
    <row r="113" spans="1:25" s="63" customFormat="1" ht="39" customHeight="1" x14ac:dyDescent="0.25">
      <c r="A113" s="39" t="s">
        <v>86</v>
      </c>
      <c r="B113" s="39" t="s">
        <v>87</v>
      </c>
      <c r="C113" s="3" t="s">
        <v>23</v>
      </c>
      <c r="D113" s="50">
        <f>'дод 2'!E31</f>
        <v>551000</v>
      </c>
      <c r="E113" s="50">
        <f>'дод 2'!F31</f>
        <v>0</v>
      </c>
      <c r="F113" s="50">
        <f>'дод 2'!G31</f>
        <v>0</v>
      </c>
      <c r="G113" s="50">
        <f>'дод 2'!H31</f>
        <v>185247.35</v>
      </c>
      <c r="H113" s="50">
        <f>'дод 2'!I31</f>
        <v>0</v>
      </c>
      <c r="I113" s="50">
        <f>'дод 2'!J31</f>
        <v>0</v>
      </c>
      <c r="J113" s="161">
        <f t="shared" si="51"/>
        <v>33.620208711433754</v>
      </c>
      <c r="K113" s="50">
        <f>'дод 2'!L31</f>
        <v>0</v>
      </c>
      <c r="L113" s="50">
        <f>'дод 2'!M31</f>
        <v>0</v>
      </c>
      <c r="M113" s="50">
        <f>'дод 2'!N31</f>
        <v>0</v>
      </c>
      <c r="N113" s="50">
        <f>'дод 2'!O31</f>
        <v>0</v>
      </c>
      <c r="O113" s="50">
        <f>'дод 2'!P31</f>
        <v>0</v>
      </c>
      <c r="P113" s="50">
        <f>'дод 2'!Q31</f>
        <v>0</v>
      </c>
      <c r="Q113" s="50">
        <f>'дод 2'!R31</f>
        <v>0</v>
      </c>
      <c r="R113" s="50">
        <f>'дод 2'!S31</f>
        <v>0</v>
      </c>
      <c r="S113" s="50">
        <f>'дод 2'!T31</f>
        <v>0</v>
      </c>
      <c r="T113" s="50">
        <f>'дод 2'!U31</f>
        <v>0</v>
      </c>
      <c r="U113" s="50">
        <f>'дод 2'!V31</f>
        <v>0</v>
      </c>
      <c r="V113" s="50">
        <f>'дод 2'!W31</f>
        <v>0</v>
      </c>
      <c r="W113" s="158"/>
      <c r="X113" s="159">
        <f t="shared" si="52"/>
        <v>185247.35</v>
      </c>
      <c r="Y113" s="192"/>
    </row>
    <row r="114" spans="1:25" s="63" customFormat="1" ht="39.75" customHeight="1" x14ac:dyDescent="0.25">
      <c r="A114" s="39" t="s">
        <v>88</v>
      </c>
      <c r="B114" s="39" t="s">
        <v>87</v>
      </c>
      <c r="C114" s="3" t="s">
        <v>17</v>
      </c>
      <c r="D114" s="50">
        <f>'дод 2'!E32</f>
        <v>989400</v>
      </c>
      <c r="E114" s="50">
        <f>'дод 2'!F32</f>
        <v>0</v>
      </c>
      <c r="F114" s="50">
        <f>'дод 2'!G32</f>
        <v>0</v>
      </c>
      <c r="G114" s="50">
        <f>'дод 2'!H32</f>
        <v>457474.6</v>
      </c>
      <c r="H114" s="50">
        <f>'дод 2'!I32</f>
        <v>0</v>
      </c>
      <c r="I114" s="50">
        <f>'дод 2'!J32</f>
        <v>0</v>
      </c>
      <c r="J114" s="161">
        <f t="shared" si="51"/>
        <v>46.23757833030119</v>
      </c>
      <c r="K114" s="50">
        <f>'дод 2'!L32</f>
        <v>0</v>
      </c>
      <c r="L114" s="50">
        <f>'дод 2'!M32</f>
        <v>0</v>
      </c>
      <c r="M114" s="50">
        <f>'дод 2'!N32</f>
        <v>0</v>
      </c>
      <c r="N114" s="50">
        <f>'дод 2'!O32</f>
        <v>0</v>
      </c>
      <c r="O114" s="50">
        <f>'дод 2'!P32</f>
        <v>0</v>
      </c>
      <c r="P114" s="50">
        <f>'дод 2'!Q32</f>
        <v>0</v>
      </c>
      <c r="Q114" s="50">
        <f>'дод 2'!R32</f>
        <v>0</v>
      </c>
      <c r="R114" s="50">
        <f>'дод 2'!S32</f>
        <v>0</v>
      </c>
      <c r="S114" s="50">
        <f>'дод 2'!T32</f>
        <v>0</v>
      </c>
      <c r="T114" s="50">
        <f>'дод 2'!U32</f>
        <v>0</v>
      </c>
      <c r="U114" s="50">
        <f>'дод 2'!V32</f>
        <v>0</v>
      </c>
      <c r="V114" s="50">
        <f>'дод 2'!W32</f>
        <v>0</v>
      </c>
      <c r="W114" s="158"/>
      <c r="X114" s="159">
        <f t="shared" si="52"/>
        <v>457474.6</v>
      </c>
      <c r="Y114" s="192">
        <v>19</v>
      </c>
    </row>
    <row r="115" spans="1:25" s="63" customFormat="1" ht="36.75" customHeight="1" x14ac:dyDescent="0.25">
      <c r="A115" s="39" t="s">
        <v>124</v>
      </c>
      <c r="B115" s="39" t="s">
        <v>87</v>
      </c>
      <c r="C115" s="3" t="s">
        <v>24</v>
      </c>
      <c r="D115" s="50">
        <f>'дод 2'!E92+'дод 2'!E33</f>
        <v>20432810</v>
      </c>
      <c r="E115" s="50">
        <f>'дод 2'!F92+'дод 2'!F33</f>
        <v>14935900</v>
      </c>
      <c r="F115" s="50">
        <f>'дод 2'!G92+'дод 2'!G33</f>
        <v>890690</v>
      </c>
      <c r="G115" s="50">
        <f>'дод 2'!H92+'дод 2'!H33</f>
        <v>14593582.09</v>
      </c>
      <c r="H115" s="50">
        <f>'дод 2'!I92+'дод 2'!I33</f>
        <v>11093934.84</v>
      </c>
      <c r="I115" s="50">
        <f>'дод 2'!J92+'дод 2'!J33</f>
        <v>470841.43</v>
      </c>
      <c r="J115" s="161">
        <f t="shared" si="51"/>
        <v>71.422296248044205</v>
      </c>
      <c r="K115" s="50">
        <f>'дод 2'!L92+'дод 2'!L33</f>
        <v>1045420</v>
      </c>
      <c r="L115" s="50">
        <f>'дод 2'!M92+'дод 2'!M33</f>
        <v>1045420</v>
      </c>
      <c r="M115" s="50">
        <f>'дод 2'!N92+'дод 2'!N33</f>
        <v>0</v>
      </c>
      <c r="N115" s="50">
        <f>'дод 2'!O92+'дод 2'!O33</f>
        <v>0</v>
      </c>
      <c r="O115" s="50">
        <f>'дод 2'!P92+'дод 2'!P33</f>
        <v>0</v>
      </c>
      <c r="P115" s="50">
        <f>'дод 2'!Q92+'дод 2'!Q33</f>
        <v>1045420</v>
      </c>
      <c r="Q115" s="50">
        <f>'дод 2'!R92+'дод 2'!R33</f>
        <v>750590</v>
      </c>
      <c r="R115" s="50">
        <f>'дод 2'!S92+'дод 2'!S33</f>
        <v>750000</v>
      </c>
      <c r="S115" s="50">
        <f>'дод 2'!T92+'дод 2'!T33</f>
        <v>590</v>
      </c>
      <c r="T115" s="50">
        <f>'дод 2'!U92+'дод 2'!U33</f>
        <v>0</v>
      </c>
      <c r="U115" s="50">
        <f>'дод 2'!V92+'дод 2'!V33</f>
        <v>0</v>
      </c>
      <c r="V115" s="50">
        <f>'дод 2'!W92+'дод 2'!W33</f>
        <v>750000</v>
      </c>
      <c r="W115" s="158">
        <f t="shared" si="53"/>
        <v>71.797937670983913</v>
      </c>
      <c r="X115" s="159">
        <f t="shared" si="52"/>
        <v>15344172.09</v>
      </c>
      <c r="Y115" s="192"/>
    </row>
    <row r="116" spans="1:25" s="63" customFormat="1" ht="31.5" customHeight="1" x14ac:dyDescent="0.25">
      <c r="A116" s="39" t="s">
        <v>125</v>
      </c>
      <c r="B116" s="39" t="s">
        <v>87</v>
      </c>
      <c r="C116" s="3" t="s">
        <v>25</v>
      </c>
      <c r="D116" s="50">
        <f>'дод 2'!E34</f>
        <v>11492630</v>
      </c>
      <c r="E116" s="50">
        <f>'дод 2'!F34</f>
        <v>0</v>
      </c>
      <c r="F116" s="50">
        <f>'дод 2'!G34</f>
        <v>0</v>
      </c>
      <c r="G116" s="50">
        <f>'дод 2'!H34</f>
        <v>8305647.4800000004</v>
      </c>
      <c r="H116" s="50">
        <f>'дод 2'!I34</f>
        <v>0</v>
      </c>
      <c r="I116" s="50">
        <f>'дод 2'!J34</f>
        <v>0</v>
      </c>
      <c r="J116" s="161">
        <f t="shared" si="51"/>
        <v>72.269336783660492</v>
      </c>
      <c r="K116" s="50">
        <f>'дод 2'!L34</f>
        <v>198000</v>
      </c>
      <c r="L116" s="50">
        <f>'дод 2'!M34</f>
        <v>198000</v>
      </c>
      <c r="M116" s="50">
        <f>'дод 2'!N34</f>
        <v>0</v>
      </c>
      <c r="N116" s="50">
        <f>'дод 2'!O34</f>
        <v>0</v>
      </c>
      <c r="O116" s="50">
        <f>'дод 2'!P34</f>
        <v>0</v>
      </c>
      <c r="P116" s="50">
        <f>'дод 2'!Q34</f>
        <v>198000</v>
      </c>
      <c r="Q116" s="50">
        <f>'дод 2'!R34</f>
        <v>92999.360000000001</v>
      </c>
      <c r="R116" s="50">
        <f>'дод 2'!S34</f>
        <v>92999.360000000001</v>
      </c>
      <c r="S116" s="50">
        <f>'дод 2'!T34</f>
        <v>0</v>
      </c>
      <c r="T116" s="50">
        <f>'дод 2'!U34</f>
        <v>0</v>
      </c>
      <c r="U116" s="50">
        <f>'дод 2'!V34</f>
        <v>0</v>
      </c>
      <c r="V116" s="50">
        <f>'дод 2'!W34</f>
        <v>92999.360000000001</v>
      </c>
      <c r="W116" s="158">
        <f t="shared" si="53"/>
        <v>46.969373737373736</v>
      </c>
      <c r="X116" s="159">
        <f t="shared" si="52"/>
        <v>8398646.8399999999</v>
      </c>
      <c r="Y116" s="192"/>
    </row>
    <row r="117" spans="1:25" s="63" customFormat="1" ht="54" customHeight="1" x14ac:dyDescent="0.25">
      <c r="A117" s="39" t="s">
        <v>120</v>
      </c>
      <c r="B117" s="39" t="s">
        <v>87</v>
      </c>
      <c r="C117" s="3" t="s">
        <v>121</v>
      </c>
      <c r="D117" s="50">
        <f>'дод 2'!E35</f>
        <v>4551120</v>
      </c>
      <c r="E117" s="50">
        <f>'дод 2'!F35</f>
        <v>2446900</v>
      </c>
      <c r="F117" s="50">
        <f>'дод 2'!G35</f>
        <v>320100</v>
      </c>
      <c r="G117" s="50">
        <f>'дод 2'!H35</f>
        <v>2994718.88</v>
      </c>
      <c r="H117" s="50">
        <f>'дод 2'!I35</f>
        <v>1760333.08</v>
      </c>
      <c r="I117" s="50">
        <f>'дод 2'!J35</f>
        <v>152929.44</v>
      </c>
      <c r="J117" s="161">
        <f t="shared" si="51"/>
        <v>65.801799996484377</v>
      </c>
      <c r="K117" s="50">
        <f>'дод 2'!L35</f>
        <v>1861120</v>
      </c>
      <c r="L117" s="50">
        <f>'дод 2'!M35</f>
        <v>1682000</v>
      </c>
      <c r="M117" s="50">
        <f>'дод 2'!N35</f>
        <v>179120</v>
      </c>
      <c r="N117" s="50">
        <f>'дод 2'!O35</f>
        <v>91105</v>
      </c>
      <c r="O117" s="50">
        <f>'дод 2'!P35</f>
        <v>51050</v>
      </c>
      <c r="P117" s="50">
        <f>'дод 2'!Q35</f>
        <v>1682000</v>
      </c>
      <c r="Q117" s="50">
        <f>'дод 2'!R35</f>
        <v>118776.9</v>
      </c>
      <c r="R117" s="50">
        <f>'дод 2'!S35</f>
        <v>0</v>
      </c>
      <c r="S117" s="50">
        <f>'дод 2'!T35</f>
        <v>118776.9</v>
      </c>
      <c r="T117" s="50">
        <f>'дод 2'!U35</f>
        <v>1826.63</v>
      </c>
      <c r="U117" s="50">
        <f>'дод 2'!V35</f>
        <v>584.94000000000005</v>
      </c>
      <c r="V117" s="50">
        <f>'дод 2'!W35</f>
        <v>0</v>
      </c>
      <c r="W117" s="158">
        <f t="shared" si="53"/>
        <v>6.3820119068088026</v>
      </c>
      <c r="X117" s="159">
        <f t="shared" si="52"/>
        <v>3113495.78</v>
      </c>
      <c r="Y117" s="192"/>
    </row>
    <row r="118" spans="1:25" s="63" customFormat="1" ht="42" customHeight="1" x14ac:dyDescent="0.25">
      <c r="A118" s="39" t="s">
        <v>123</v>
      </c>
      <c r="B118" s="39" t="s">
        <v>87</v>
      </c>
      <c r="C118" s="3" t="s">
        <v>122</v>
      </c>
      <c r="D118" s="50">
        <f>'дод 2'!E36</f>
        <v>9750590</v>
      </c>
      <c r="E118" s="50">
        <f>'дод 2'!F36</f>
        <v>0</v>
      </c>
      <c r="F118" s="50">
        <f>'дод 2'!G36</f>
        <v>0</v>
      </c>
      <c r="G118" s="50">
        <f>'дод 2'!H36</f>
        <v>5855819.75</v>
      </c>
      <c r="H118" s="50">
        <f>'дод 2'!I36</f>
        <v>0</v>
      </c>
      <c r="I118" s="50">
        <f>'дод 2'!J36</f>
        <v>0</v>
      </c>
      <c r="J118" s="161">
        <f t="shared" si="51"/>
        <v>60.056055582277587</v>
      </c>
      <c r="K118" s="50">
        <f>'дод 2'!L36</f>
        <v>78450</v>
      </c>
      <c r="L118" s="50">
        <f>'дод 2'!M36</f>
        <v>78450</v>
      </c>
      <c r="M118" s="50">
        <f>'дод 2'!N36</f>
        <v>0</v>
      </c>
      <c r="N118" s="50">
        <f>'дод 2'!O36</f>
        <v>0</v>
      </c>
      <c r="O118" s="50">
        <f>'дод 2'!P36</f>
        <v>0</v>
      </c>
      <c r="P118" s="50">
        <f>'дод 2'!Q36</f>
        <v>78450</v>
      </c>
      <c r="Q118" s="50">
        <f>'дод 2'!R36</f>
        <v>0</v>
      </c>
      <c r="R118" s="50">
        <f>'дод 2'!S36</f>
        <v>0</v>
      </c>
      <c r="S118" s="50">
        <f>'дод 2'!T36</f>
        <v>0</v>
      </c>
      <c r="T118" s="50">
        <f>'дод 2'!U36</f>
        <v>0</v>
      </c>
      <c r="U118" s="50">
        <f>'дод 2'!V36</f>
        <v>0</v>
      </c>
      <c r="V118" s="50">
        <f>'дод 2'!W36</f>
        <v>0</v>
      </c>
      <c r="W118" s="158">
        <f t="shared" si="53"/>
        <v>0</v>
      </c>
      <c r="X118" s="159">
        <f t="shared" si="52"/>
        <v>5855819.75</v>
      </c>
      <c r="Y118" s="192"/>
    </row>
    <row r="119" spans="1:25" s="61" customFormat="1" ht="21.75" customHeight="1" x14ac:dyDescent="0.25">
      <c r="A119" s="40" t="s">
        <v>72</v>
      </c>
      <c r="B119" s="43"/>
      <c r="C119" s="2" t="s">
        <v>73</v>
      </c>
      <c r="D119" s="49">
        <f>D120+D121+D122+D123+D124+D125+D126+D127+D128</f>
        <v>251530585.20999998</v>
      </c>
      <c r="E119" s="49">
        <f t="shared" ref="E119:P119" si="60">E120+E121+E122+E123+E124+E125+E126+E127+E128</f>
        <v>0</v>
      </c>
      <c r="F119" s="49">
        <f t="shared" si="60"/>
        <v>28370606</v>
      </c>
      <c r="G119" s="49">
        <f t="shared" ref="G119:I119" si="61">G120+G121+G122+G123+G124+G125+G126+G127+G128</f>
        <v>168005441.06999999</v>
      </c>
      <c r="H119" s="49">
        <f t="shared" si="61"/>
        <v>0</v>
      </c>
      <c r="I119" s="49">
        <f t="shared" si="61"/>
        <v>18570010.259999998</v>
      </c>
      <c r="J119" s="160">
        <f t="shared" si="51"/>
        <v>66.793245413767153</v>
      </c>
      <c r="K119" s="49">
        <f t="shared" si="60"/>
        <v>157928939.50999999</v>
      </c>
      <c r="L119" s="49">
        <f t="shared" si="60"/>
        <v>157771236.44999999</v>
      </c>
      <c r="M119" s="49">
        <f t="shared" si="60"/>
        <v>0</v>
      </c>
      <c r="N119" s="49">
        <f t="shared" si="60"/>
        <v>0</v>
      </c>
      <c r="O119" s="49">
        <f t="shared" si="60"/>
        <v>0</v>
      </c>
      <c r="P119" s="49">
        <f t="shared" si="60"/>
        <v>157928939.50999999</v>
      </c>
      <c r="Q119" s="49">
        <f t="shared" ref="Q119:V119" si="62">Q120+Q121+Q122+Q123+Q124+Q125+Q126+Q127+Q128</f>
        <v>80946883.460000008</v>
      </c>
      <c r="R119" s="49">
        <f t="shared" si="62"/>
        <v>80946883.460000008</v>
      </c>
      <c r="S119" s="49">
        <f t="shared" si="62"/>
        <v>0</v>
      </c>
      <c r="T119" s="49">
        <f t="shared" si="62"/>
        <v>0</v>
      </c>
      <c r="U119" s="49">
        <f t="shared" si="62"/>
        <v>0</v>
      </c>
      <c r="V119" s="49">
        <f t="shared" si="62"/>
        <v>80946883.460000008</v>
      </c>
      <c r="W119" s="139">
        <f t="shared" si="53"/>
        <v>51.255256770007307</v>
      </c>
      <c r="X119" s="142">
        <f t="shared" si="52"/>
        <v>248952324.53</v>
      </c>
      <c r="Y119" s="192"/>
    </row>
    <row r="120" spans="1:25" s="63" customFormat="1" ht="26.25" customHeight="1" x14ac:dyDescent="0.25">
      <c r="A120" s="39" t="s">
        <v>138</v>
      </c>
      <c r="B120" s="39" t="s">
        <v>74</v>
      </c>
      <c r="C120" s="3" t="s">
        <v>139</v>
      </c>
      <c r="D120" s="50">
        <f>'дод 2'!E192</f>
        <v>0</v>
      </c>
      <c r="E120" s="50">
        <f>'дод 2'!F192</f>
        <v>0</v>
      </c>
      <c r="F120" s="50">
        <f>'дод 2'!G192</f>
        <v>0</v>
      </c>
      <c r="G120" s="50">
        <f>'дод 2'!H192</f>
        <v>0</v>
      </c>
      <c r="H120" s="50">
        <f>'дод 2'!I192</f>
        <v>0</v>
      </c>
      <c r="I120" s="50">
        <f>'дод 2'!J192</f>
        <v>0</v>
      </c>
      <c r="J120" s="161"/>
      <c r="K120" s="50">
        <f>'дод 2'!L192</f>
        <v>14111660.360000001</v>
      </c>
      <c r="L120" s="50">
        <f>'дод 2'!M192</f>
        <v>14081660.360000001</v>
      </c>
      <c r="M120" s="50">
        <f>'дод 2'!N192</f>
        <v>0</v>
      </c>
      <c r="N120" s="50">
        <f>'дод 2'!O192</f>
        <v>0</v>
      </c>
      <c r="O120" s="50">
        <f>'дод 2'!P192</f>
        <v>0</v>
      </c>
      <c r="P120" s="50">
        <f>'дод 2'!Q192</f>
        <v>14111660.360000001</v>
      </c>
      <c r="Q120" s="50">
        <f>'дод 2'!R192</f>
        <v>8319971.6799999997</v>
      </c>
      <c r="R120" s="50">
        <f>'дод 2'!S192</f>
        <v>8319971.6799999997</v>
      </c>
      <c r="S120" s="50">
        <f>'дод 2'!T192</f>
        <v>0</v>
      </c>
      <c r="T120" s="50">
        <f>'дод 2'!U192</f>
        <v>0</v>
      </c>
      <c r="U120" s="50">
        <f>'дод 2'!V192</f>
        <v>0</v>
      </c>
      <c r="V120" s="50">
        <f>'дод 2'!W192</f>
        <v>8319971.6799999997</v>
      </c>
      <c r="W120" s="158">
        <f t="shared" si="53"/>
        <v>58.958134392060998</v>
      </c>
      <c r="X120" s="159">
        <f t="shared" si="52"/>
        <v>8319971.6799999997</v>
      </c>
      <c r="Y120" s="192"/>
    </row>
    <row r="121" spans="1:25" s="63" customFormat="1" ht="36.75" customHeight="1" x14ac:dyDescent="0.25">
      <c r="A121" s="39" t="s">
        <v>140</v>
      </c>
      <c r="B121" s="39" t="s">
        <v>76</v>
      </c>
      <c r="C121" s="3" t="s">
        <v>158</v>
      </c>
      <c r="D121" s="50">
        <f>'дод 2'!E193</f>
        <v>40959857.380000003</v>
      </c>
      <c r="E121" s="50">
        <f>'дод 2'!F193</f>
        <v>0</v>
      </c>
      <c r="F121" s="50">
        <f>'дод 2'!G193</f>
        <v>0</v>
      </c>
      <c r="G121" s="50">
        <f>'дод 2'!H193</f>
        <v>29980776.010000002</v>
      </c>
      <c r="H121" s="50">
        <f>'дод 2'!I193</f>
        <v>0</v>
      </c>
      <c r="I121" s="50">
        <f>'дод 2'!J193</f>
        <v>0</v>
      </c>
      <c r="J121" s="161">
        <f t="shared" si="51"/>
        <v>73.195508792565036</v>
      </c>
      <c r="K121" s="50">
        <f>'дод 2'!L193</f>
        <v>3452635.62</v>
      </c>
      <c r="L121" s="50">
        <f>'дод 2'!M193</f>
        <v>3452635.62</v>
      </c>
      <c r="M121" s="50">
        <f>'дод 2'!N193</f>
        <v>0</v>
      </c>
      <c r="N121" s="50">
        <f>'дод 2'!O193</f>
        <v>0</v>
      </c>
      <c r="O121" s="50">
        <f>'дод 2'!P193</f>
        <v>0</v>
      </c>
      <c r="P121" s="50">
        <f>'дод 2'!Q193</f>
        <v>3452635.62</v>
      </c>
      <c r="Q121" s="50">
        <f>'дод 2'!R193</f>
        <v>2704997.32</v>
      </c>
      <c r="R121" s="50">
        <f>'дод 2'!S193</f>
        <v>2704997.32</v>
      </c>
      <c r="S121" s="50">
        <f>'дод 2'!T193</f>
        <v>0</v>
      </c>
      <c r="T121" s="50">
        <f>'дод 2'!U193</f>
        <v>0</v>
      </c>
      <c r="U121" s="50">
        <f>'дод 2'!V193</f>
        <v>0</v>
      </c>
      <c r="V121" s="50">
        <f>'дод 2'!W193</f>
        <v>2704997.32</v>
      </c>
      <c r="W121" s="158">
        <f t="shared" si="53"/>
        <v>78.345867265309622</v>
      </c>
      <c r="X121" s="159">
        <f t="shared" si="52"/>
        <v>32685773.330000002</v>
      </c>
      <c r="Y121" s="192"/>
    </row>
    <row r="122" spans="1:25" s="63" customFormat="1" ht="25.5" customHeight="1" x14ac:dyDescent="0.25">
      <c r="A122" s="42" t="s">
        <v>281</v>
      </c>
      <c r="B122" s="42" t="s">
        <v>76</v>
      </c>
      <c r="C122" s="3" t="s">
        <v>282</v>
      </c>
      <c r="D122" s="50">
        <f>'дод 2'!E194</f>
        <v>133887</v>
      </c>
      <c r="E122" s="50">
        <f>'дод 2'!F194</f>
        <v>0</v>
      </c>
      <c r="F122" s="50">
        <f>'дод 2'!G194</f>
        <v>0</v>
      </c>
      <c r="G122" s="50">
        <f>'дод 2'!H194</f>
        <v>18319.14</v>
      </c>
      <c r="H122" s="50">
        <f>'дод 2'!I194</f>
        <v>0</v>
      </c>
      <c r="I122" s="50">
        <f>'дод 2'!J194</f>
        <v>0</v>
      </c>
      <c r="J122" s="161">
        <f t="shared" si="51"/>
        <v>13.682538259875866</v>
      </c>
      <c r="K122" s="50">
        <f>'дод 2'!L194</f>
        <v>15188290.529999999</v>
      </c>
      <c r="L122" s="50">
        <f>'дод 2'!M194</f>
        <v>15138290.529999999</v>
      </c>
      <c r="M122" s="50">
        <f>'дод 2'!N194</f>
        <v>0</v>
      </c>
      <c r="N122" s="50">
        <f>'дод 2'!O194</f>
        <v>0</v>
      </c>
      <c r="O122" s="50">
        <f>'дод 2'!P194</f>
        <v>0</v>
      </c>
      <c r="P122" s="50">
        <f>'дод 2'!Q194</f>
        <v>15188290.529999999</v>
      </c>
      <c r="Q122" s="50">
        <f>'дод 2'!R194</f>
        <v>7002355.8899999997</v>
      </c>
      <c r="R122" s="50">
        <f>'дод 2'!S194</f>
        <v>7002355.8899999997</v>
      </c>
      <c r="S122" s="50">
        <f>'дод 2'!T194</f>
        <v>0</v>
      </c>
      <c r="T122" s="50">
        <f>'дод 2'!U194</f>
        <v>0</v>
      </c>
      <c r="U122" s="50">
        <f>'дод 2'!V194</f>
        <v>0</v>
      </c>
      <c r="V122" s="50">
        <f>'дод 2'!W194</f>
        <v>7002355.8899999997</v>
      </c>
      <c r="W122" s="158">
        <f t="shared" si="53"/>
        <v>46.103647254896167</v>
      </c>
      <c r="X122" s="159">
        <f t="shared" si="52"/>
        <v>7020675.0299999993</v>
      </c>
      <c r="Y122" s="192"/>
    </row>
    <row r="123" spans="1:25" s="63" customFormat="1" ht="33" customHeight="1" x14ac:dyDescent="0.25">
      <c r="A123" s="39" t="s">
        <v>284</v>
      </c>
      <c r="B123" s="39" t="s">
        <v>76</v>
      </c>
      <c r="C123" s="3" t="s">
        <v>378</v>
      </c>
      <c r="D123" s="50">
        <f>'дод 2'!E195</f>
        <v>100000</v>
      </c>
      <c r="E123" s="50">
        <f>'дод 2'!F195</f>
        <v>0</v>
      </c>
      <c r="F123" s="50">
        <f>'дод 2'!G195</f>
        <v>0</v>
      </c>
      <c r="G123" s="50">
        <f>'дод 2'!H195</f>
        <v>0</v>
      </c>
      <c r="H123" s="50">
        <f>'дод 2'!I195</f>
        <v>0</v>
      </c>
      <c r="I123" s="50">
        <f>'дод 2'!J195</f>
        <v>0</v>
      </c>
      <c r="J123" s="161">
        <f t="shared" si="51"/>
        <v>0</v>
      </c>
      <c r="K123" s="50">
        <f>'дод 2'!L195</f>
        <v>0</v>
      </c>
      <c r="L123" s="50">
        <f>'дод 2'!M195</f>
        <v>0</v>
      </c>
      <c r="M123" s="50">
        <f>'дод 2'!N195</f>
        <v>0</v>
      </c>
      <c r="N123" s="50">
        <f>'дод 2'!O195</f>
        <v>0</v>
      </c>
      <c r="O123" s="50">
        <f>'дод 2'!P195</f>
        <v>0</v>
      </c>
      <c r="P123" s="50">
        <f>'дод 2'!Q195</f>
        <v>0</v>
      </c>
      <c r="Q123" s="50">
        <f>'дод 2'!R195</f>
        <v>0</v>
      </c>
      <c r="R123" s="50">
        <f>'дод 2'!S195</f>
        <v>0</v>
      </c>
      <c r="S123" s="50">
        <f>'дод 2'!T195</f>
        <v>0</v>
      </c>
      <c r="T123" s="50">
        <f>'дод 2'!U195</f>
        <v>0</v>
      </c>
      <c r="U123" s="50">
        <f>'дод 2'!V195</f>
        <v>0</v>
      </c>
      <c r="V123" s="50">
        <f>'дод 2'!W195</f>
        <v>0</v>
      </c>
      <c r="W123" s="158"/>
      <c r="X123" s="159">
        <f t="shared" si="52"/>
        <v>0</v>
      </c>
      <c r="Y123" s="192"/>
    </row>
    <row r="124" spans="1:25" s="63" customFormat="1" ht="52.5" customHeight="1" x14ac:dyDescent="0.25">
      <c r="A124" s="39" t="s">
        <v>75</v>
      </c>
      <c r="B124" s="39" t="s">
        <v>76</v>
      </c>
      <c r="C124" s="3" t="s">
        <v>143</v>
      </c>
      <c r="D124" s="50">
        <f>'дод 2'!E196</f>
        <v>2605232</v>
      </c>
      <c r="E124" s="50">
        <f>'дод 2'!F196</f>
        <v>0</v>
      </c>
      <c r="F124" s="50">
        <f>'дод 2'!G196</f>
        <v>0</v>
      </c>
      <c r="G124" s="50">
        <f>'дод 2'!H196</f>
        <v>220236.57</v>
      </c>
      <c r="H124" s="50">
        <f>'дод 2'!I196</f>
        <v>0</v>
      </c>
      <c r="I124" s="50">
        <f>'дод 2'!J196</f>
        <v>0</v>
      </c>
      <c r="J124" s="161">
        <f t="shared" si="51"/>
        <v>8.4536260110423953</v>
      </c>
      <c r="K124" s="50">
        <f>'дод 2'!L196</f>
        <v>2000000</v>
      </c>
      <c r="L124" s="50">
        <f>'дод 2'!M196</f>
        <v>2000000</v>
      </c>
      <c r="M124" s="50">
        <f>'дод 2'!N196</f>
        <v>0</v>
      </c>
      <c r="N124" s="50">
        <f>'дод 2'!O196</f>
        <v>0</v>
      </c>
      <c r="O124" s="50">
        <f>'дод 2'!P196</f>
        <v>0</v>
      </c>
      <c r="P124" s="50">
        <f>'дод 2'!Q196</f>
        <v>2000000</v>
      </c>
      <c r="Q124" s="50">
        <f>'дод 2'!R196</f>
        <v>1053147.07</v>
      </c>
      <c r="R124" s="50">
        <f>'дод 2'!S196</f>
        <v>1053147.07</v>
      </c>
      <c r="S124" s="50">
        <f>'дод 2'!T196</f>
        <v>0</v>
      </c>
      <c r="T124" s="50">
        <f>'дод 2'!U196</f>
        <v>0</v>
      </c>
      <c r="U124" s="50">
        <f>'дод 2'!V196</f>
        <v>0</v>
      </c>
      <c r="V124" s="50">
        <f>'дод 2'!W196</f>
        <v>1053147.07</v>
      </c>
      <c r="W124" s="158">
        <f t="shared" si="53"/>
        <v>52.657353500000006</v>
      </c>
      <c r="X124" s="159">
        <f t="shared" si="52"/>
        <v>1273383.6400000001</v>
      </c>
      <c r="Y124" s="192"/>
    </row>
    <row r="125" spans="1:25" ht="21.75" customHeight="1" x14ac:dyDescent="0.25">
      <c r="A125" s="39" t="s">
        <v>141</v>
      </c>
      <c r="B125" s="39" t="s">
        <v>76</v>
      </c>
      <c r="C125" s="3" t="s">
        <v>142</v>
      </c>
      <c r="D125" s="50">
        <f>'дод 2'!E197+'дод 2'!E223</f>
        <v>204021950.50999999</v>
      </c>
      <c r="E125" s="50">
        <f>'дод 2'!F197+'дод 2'!F223</f>
        <v>0</v>
      </c>
      <c r="F125" s="50">
        <f>'дод 2'!G197+'дод 2'!G223</f>
        <v>28328206</v>
      </c>
      <c r="G125" s="50">
        <f>'дод 2'!H197+'дод 2'!H223</f>
        <v>136173876.97</v>
      </c>
      <c r="H125" s="50">
        <f>'дод 2'!I197+'дод 2'!I223</f>
        <v>0</v>
      </c>
      <c r="I125" s="50">
        <f>'дод 2'!J197+'дод 2'!J223</f>
        <v>18558530.989999998</v>
      </c>
      <c r="J125" s="161">
        <f t="shared" si="51"/>
        <v>66.744718707767447</v>
      </c>
      <c r="K125" s="50">
        <f>'дод 2'!L197+'дод 2'!L223</f>
        <v>121929941.15000001</v>
      </c>
      <c r="L125" s="50">
        <f>'дод 2'!M197+'дод 2'!M223</f>
        <v>121929941.15000001</v>
      </c>
      <c r="M125" s="50">
        <f>'дод 2'!N197+'дод 2'!N223</f>
        <v>0</v>
      </c>
      <c r="N125" s="50">
        <f>'дод 2'!O197+'дод 2'!O223</f>
        <v>0</v>
      </c>
      <c r="O125" s="50">
        <f>'дод 2'!P197+'дод 2'!P223</f>
        <v>0</v>
      </c>
      <c r="P125" s="50">
        <f>'дод 2'!Q197+'дод 2'!Q223</f>
        <v>121929941.15000001</v>
      </c>
      <c r="Q125" s="50">
        <f>'дод 2'!R197+'дод 2'!R223</f>
        <v>61866411.5</v>
      </c>
      <c r="R125" s="50">
        <f>'дод 2'!S197+'дод 2'!S223</f>
        <v>61866411.5</v>
      </c>
      <c r="S125" s="50">
        <f>'дод 2'!T197+'дод 2'!T223</f>
        <v>0</v>
      </c>
      <c r="T125" s="50">
        <f>'дод 2'!U197+'дод 2'!U223</f>
        <v>0</v>
      </c>
      <c r="U125" s="50">
        <f>'дод 2'!V197+'дод 2'!V223</f>
        <v>0</v>
      </c>
      <c r="V125" s="50">
        <f>'дод 2'!W197+'дод 2'!W223</f>
        <v>61866411.5</v>
      </c>
      <c r="W125" s="158">
        <f t="shared" si="53"/>
        <v>50.739310555305714</v>
      </c>
      <c r="X125" s="159">
        <f t="shared" si="52"/>
        <v>198040288.47</v>
      </c>
      <c r="Y125" s="192"/>
    </row>
    <row r="126" spans="1:25" ht="78.75" x14ac:dyDescent="0.25">
      <c r="A126" s="39">
        <v>6083</v>
      </c>
      <c r="B126" s="70" t="s">
        <v>74</v>
      </c>
      <c r="C126" s="11" t="s">
        <v>513</v>
      </c>
      <c r="D126" s="50">
        <f>'дод 2'!E175</f>
        <v>0</v>
      </c>
      <c r="E126" s="50">
        <f>'дод 2'!F175</f>
        <v>0</v>
      </c>
      <c r="F126" s="50">
        <f>'дод 2'!G175</f>
        <v>0</v>
      </c>
      <c r="G126" s="50">
        <f>'дод 2'!H175</f>
        <v>0</v>
      </c>
      <c r="H126" s="50">
        <f>'дод 2'!I175</f>
        <v>0</v>
      </c>
      <c r="I126" s="50">
        <f>'дод 2'!J175</f>
        <v>0</v>
      </c>
      <c r="J126" s="161" t="e">
        <f t="shared" si="51"/>
        <v>#DIV/0!</v>
      </c>
      <c r="K126" s="50">
        <f>'дод 2'!L175</f>
        <v>663000</v>
      </c>
      <c r="L126" s="50">
        <f>'дод 2'!M175</f>
        <v>663000</v>
      </c>
      <c r="M126" s="50">
        <f>'дод 2'!N175</f>
        <v>0</v>
      </c>
      <c r="N126" s="50">
        <f>'дод 2'!O175</f>
        <v>0</v>
      </c>
      <c r="O126" s="50">
        <f>'дод 2'!P175</f>
        <v>0</v>
      </c>
      <c r="P126" s="50">
        <f>'дод 2'!Q175</f>
        <v>663000</v>
      </c>
      <c r="Q126" s="50">
        <f>'дод 2'!R175</f>
        <v>0</v>
      </c>
      <c r="R126" s="50">
        <f>'дод 2'!S175</f>
        <v>0</v>
      </c>
      <c r="S126" s="50">
        <f>'дод 2'!T175</f>
        <v>0</v>
      </c>
      <c r="T126" s="50">
        <f>'дод 2'!U175</f>
        <v>0</v>
      </c>
      <c r="U126" s="50">
        <f>'дод 2'!V175</f>
        <v>0</v>
      </c>
      <c r="V126" s="50">
        <f>'дод 2'!W175</f>
        <v>0</v>
      </c>
      <c r="W126" s="158">
        <f t="shared" si="53"/>
        <v>0</v>
      </c>
      <c r="X126" s="159">
        <f t="shared" si="52"/>
        <v>0</v>
      </c>
      <c r="Y126" s="192"/>
    </row>
    <row r="127" spans="1:25" s="63" customFormat="1" ht="57" customHeight="1" x14ac:dyDescent="0.25">
      <c r="A127" s="39" t="s">
        <v>145</v>
      </c>
      <c r="B127" s="44" t="s">
        <v>74</v>
      </c>
      <c r="C127" s="3" t="s">
        <v>146</v>
      </c>
      <c r="D127" s="50">
        <f>'дод 2'!E224</f>
        <v>84906</v>
      </c>
      <c r="E127" s="50">
        <f>'дод 2'!F224</f>
        <v>0</v>
      </c>
      <c r="F127" s="50">
        <f>'дод 2'!G224</f>
        <v>0</v>
      </c>
      <c r="G127" s="50">
        <f>'дод 2'!H224</f>
        <v>0</v>
      </c>
      <c r="H127" s="50">
        <f>'дод 2'!I224</f>
        <v>0</v>
      </c>
      <c r="I127" s="50">
        <f>'дод 2'!J224</f>
        <v>0</v>
      </c>
      <c r="J127" s="161">
        <f t="shared" si="51"/>
        <v>0</v>
      </c>
      <c r="K127" s="50">
        <f>'дод 2'!L224</f>
        <v>77703.06</v>
      </c>
      <c r="L127" s="50">
        <f>'дод 2'!M224</f>
        <v>0</v>
      </c>
      <c r="M127" s="50">
        <f>'дод 2'!N224</f>
        <v>0</v>
      </c>
      <c r="N127" s="50">
        <f>'дод 2'!O224</f>
        <v>0</v>
      </c>
      <c r="O127" s="50">
        <f>'дод 2'!P224</f>
        <v>0</v>
      </c>
      <c r="P127" s="50">
        <f>'дод 2'!Q224</f>
        <v>77703.06</v>
      </c>
      <c r="Q127" s="50">
        <f>'дод 2'!R224</f>
        <v>0</v>
      </c>
      <c r="R127" s="50">
        <f>'дод 2'!S224</f>
        <v>0</v>
      </c>
      <c r="S127" s="50">
        <f>'дод 2'!T224</f>
        <v>0</v>
      </c>
      <c r="T127" s="50">
        <f>'дод 2'!U224</f>
        <v>0</v>
      </c>
      <c r="U127" s="50">
        <f>'дод 2'!V224</f>
        <v>0</v>
      </c>
      <c r="V127" s="50">
        <f>'дод 2'!W224</f>
        <v>0</v>
      </c>
      <c r="W127" s="158">
        <f t="shared" si="53"/>
        <v>0</v>
      </c>
      <c r="X127" s="159">
        <f t="shared" si="52"/>
        <v>0</v>
      </c>
      <c r="Y127" s="192"/>
    </row>
    <row r="128" spans="1:25" ht="39.75" customHeight="1" x14ac:dyDescent="0.25">
      <c r="A128" s="39" t="s">
        <v>152</v>
      </c>
      <c r="B128" s="44" t="s">
        <v>341</v>
      </c>
      <c r="C128" s="3" t="s">
        <v>153</v>
      </c>
      <c r="D128" s="50">
        <f>'дод 2'!E198+'дод 2'!E240</f>
        <v>3624752.3200000008</v>
      </c>
      <c r="E128" s="50">
        <f>'дод 2'!F198+'дод 2'!F240</f>
        <v>0</v>
      </c>
      <c r="F128" s="50">
        <f>'дод 2'!G198+'дод 2'!G240</f>
        <v>42400</v>
      </c>
      <c r="G128" s="50">
        <f>'дод 2'!H198+'дод 2'!H240</f>
        <v>1612232.3800000001</v>
      </c>
      <c r="H128" s="50">
        <f>'дод 2'!I198+'дод 2'!I240</f>
        <v>0</v>
      </c>
      <c r="I128" s="50">
        <f>'дод 2'!J198+'дод 2'!J240</f>
        <v>11479.27</v>
      </c>
      <c r="J128" s="161">
        <f t="shared" si="51"/>
        <v>44.478415010711672</v>
      </c>
      <c r="K128" s="50">
        <f>'дод 2'!L198+'дод 2'!L240</f>
        <v>505708.78999999911</v>
      </c>
      <c r="L128" s="50">
        <f>'дод 2'!M198+'дод 2'!M240</f>
        <v>505708.78999999911</v>
      </c>
      <c r="M128" s="50">
        <f>'дод 2'!N198+'дод 2'!N240</f>
        <v>0</v>
      </c>
      <c r="N128" s="50">
        <f>'дод 2'!O198+'дод 2'!O240</f>
        <v>0</v>
      </c>
      <c r="O128" s="50">
        <f>'дод 2'!P198+'дод 2'!P240</f>
        <v>0</v>
      </c>
      <c r="P128" s="50">
        <f>'дод 2'!Q198+'дод 2'!Q240</f>
        <v>505708.78999999911</v>
      </c>
      <c r="Q128" s="50">
        <f>'дод 2'!R198+'дод 2'!R240</f>
        <v>0</v>
      </c>
      <c r="R128" s="50">
        <f>'дод 2'!S198+'дод 2'!S240</f>
        <v>0</v>
      </c>
      <c r="S128" s="50">
        <f>'дод 2'!T198+'дод 2'!T240</f>
        <v>0</v>
      </c>
      <c r="T128" s="50">
        <f>'дод 2'!U198+'дод 2'!U240</f>
        <v>0</v>
      </c>
      <c r="U128" s="50">
        <f>'дод 2'!V198+'дод 2'!V240</f>
        <v>0</v>
      </c>
      <c r="V128" s="50">
        <f>'дод 2'!W198+'дод 2'!W240</f>
        <v>0</v>
      </c>
      <c r="W128" s="158">
        <f t="shared" si="53"/>
        <v>0</v>
      </c>
      <c r="X128" s="159">
        <f t="shared" si="52"/>
        <v>1612232.3800000001</v>
      </c>
      <c r="Y128" s="192"/>
    </row>
    <row r="129" spans="1:25" s="61" customFormat="1" ht="27" customHeight="1" x14ac:dyDescent="0.25">
      <c r="A129" s="40" t="s">
        <v>147</v>
      </c>
      <c r="B129" s="43"/>
      <c r="C129" s="2" t="s">
        <v>466</v>
      </c>
      <c r="D129" s="49">
        <f t="shared" ref="D129:P129" si="63">D133+D135+D149+D156+D158+D169</f>
        <v>67647586</v>
      </c>
      <c r="E129" s="49">
        <f t="shared" si="63"/>
        <v>0</v>
      </c>
      <c r="F129" s="49">
        <f t="shared" si="63"/>
        <v>0</v>
      </c>
      <c r="G129" s="49">
        <f t="shared" ref="G129:I129" si="64">G133+G135+G149+G156+G158+G169</f>
        <v>38682654.479999997</v>
      </c>
      <c r="H129" s="49">
        <f t="shared" si="64"/>
        <v>0</v>
      </c>
      <c r="I129" s="49">
        <f t="shared" si="64"/>
        <v>0</v>
      </c>
      <c r="J129" s="160">
        <f t="shared" si="51"/>
        <v>57.182608822138889</v>
      </c>
      <c r="K129" s="49">
        <f t="shared" si="63"/>
        <v>377353228.75999999</v>
      </c>
      <c r="L129" s="49">
        <f t="shared" si="63"/>
        <v>282194996.63</v>
      </c>
      <c r="M129" s="49">
        <f t="shared" si="63"/>
        <v>81941363.010000005</v>
      </c>
      <c r="N129" s="49">
        <f t="shared" si="63"/>
        <v>0</v>
      </c>
      <c r="O129" s="49">
        <f t="shared" si="63"/>
        <v>0</v>
      </c>
      <c r="P129" s="49">
        <f t="shared" si="63"/>
        <v>295411865.75</v>
      </c>
      <c r="Q129" s="49">
        <f t="shared" ref="Q129:U129" si="65">Q133+Q135+Q149+Q156+Q158+Q169</f>
        <v>190663295.78799999</v>
      </c>
      <c r="R129" s="49">
        <f t="shared" si="65"/>
        <v>112733847.85999998</v>
      </c>
      <c r="S129" s="49">
        <f t="shared" si="65"/>
        <v>72197120.219999999</v>
      </c>
      <c r="T129" s="49">
        <f t="shared" si="65"/>
        <v>0</v>
      </c>
      <c r="U129" s="49">
        <f t="shared" si="65"/>
        <v>0</v>
      </c>
      <c r="V129" s="49">
        <f>V133+V135+V149+V156+V158+V169</f>
        <v>118466175.56999999</v>
      </c>
      <c r="W129" s="139">
        <f t="shared" si="53"/>
        <v>50.52647791421537</v>
      </c>
      <c r="X129" s="142">
        <f t="shared" si="52"/>
        <v>229345950.26799998</v>
      </c>
      <c r="Y129" s="192"/>
    </row>
    <row r="130" spans="1:25" s="62" customFormat="1" ht="47.25" x14ac:dyDescent="0.25">
      <c r="A130" s="102"/>
      <c r="B130" s="103"/>
      <c r="C130" s="116" t="s">
        <v>433</v>
      </c>
      <c r="D130" s="117">
        <f>D136</f>
        <v>0</v>
      </c>
      <c r="E130" s="117">
        <f t="shared" ref="E130:P130" si="66">E136</f>
        <v>0</v>
      </c>
      <c r="F130" s="117">
        <f t="shared" si="66"/>
        <v>0</v>
      </c>
      <c r="G130" s="117">
        <f t="shared" ref="G130:I130" si="67">G136</f>
        <v>0</v>
      </c>
      <c r="H130" s="117">
        <f t="shared" si="67"/>
        <v>0</v>
      </c>
      <c r="I130" s="117">
        <f t="shared" si="67"/>
        <v>0</v>
      </c>
      <c r="J130" s="160"/>
      <c r="K130" s="117">
        <f t="shared" si="66"/>
        <v>13809968.930000002</v>
      </c>
      <c r="L130" s="117">
        <f t="shared" si="66"/>
        <v>13809968.930000002</v>
      </c>
      <c r="M130" s="117">
        <f t="shared" si="66"/>
        <v>0</v>
      </c>
      <c r="N130" s="117">
        <f t="shared" si="66"/>
        <v>0</v>
      </c>
      <c r="O130" s="117">
        <f t="shared" si="66"/>
        <v>0</v>
      </c>
      <c r="P130" s="117">
        <f t="shared" si="66"/>
        <v>13809968.930000002</v>
      </c>
      <c r="Q130" s="117">
        <f t="shared" ref="Q130:V130" si="68">Q136</f>
        <v>3148882.42</v>
      </c>
      <c r="R130" s="117">
        <f t="shared" si="68"/>
        <v>3148882.42</v>
      </c>
      <c r="S130" s="117">
        <f t="shared" si="68"/>
        <v>0</v>
      </c>
      <c r="T130" s="117">
        <f t="shared" si="68"/>
        <v>0</v>
      </c>
      <c r="U130" s="117">
        <f t="shared" si="68"/>
        <v>0</v>
      </c>
      <c r="V130" s="117">
        <f t="shared" si="68"/>
        <v>3148882.42</v>
      </c>
      <c r="W130" s="139">
        <f t="shared" si="53"/>
        <v>22.801517048742554</v>
      </c>
      <c r="X130" s="142">
        <f t="shared" si="52"/>
        <v>3148882.42</v>
      </c>
      <c r="Y130" s="192"/>
    </row>
    <row r="131" spans="1:25" s="62" customFormat="1" ht="94.5" x14ac:dyDescent="0.25">
      <c r="A131" s="102"/>
      <c r="B131" s="103"/>
      <c r="C131" s="116" t="s">
        <v>442</v>
      </c>
      <c r="D131" s="117">
        <f>D150</f>
        <v>0</v>
      </c>
      <c r="E131" s="117">
        <f t="shared" ref="E131:P131" si="69">E150</f>
        <v>0</v>
      </c>
      <c r="F131" s="117">
        <f t="shared" si="69"/>
        <v>0</v>
      </c>
      <c r="G131" s="117">
        <f t="shared" ref="G131:I131" si="70">G150</f>
        <v>0</v>
      </c>
      <c r="H131" s="117">
        <f t="shared" si="70"/>
        <v>0</v>
      </c>
      <c r="I131" s="117">
        <f t="shared" si="70"/>
        <v>0</v>
      </c>
      <c r="J131" s="160"/>
      <c r="K131" s="117">
        <f t="shared" si="69"/>
        <v>80000000</v>
      </c>
      <c r="L131" s="117">
        <f t="shared" si="69"/>
        <v>0</v>
      </c>
      <c r="M131" s="117">
        <f t="shared" si="69"/>
        <v>80000000</v>
      </c>
      <c r="N131" s="117">
        <f t="shared" si="69"/>
        <v>0</v>
      </c>
      <c r="O131" s="117">
        <f t="shared" si="69"/>
        <v>0</v>
      </c>
      <c r="P131" s="117">
        <f t="shared" si="69"/>
        <v>0</v>
      </c>
      <c r="Q131" s="117">
        <f t="shared" ref="Q131:V131" si="71">Q150</f>
        <v>72000000</v>
      </c>
      <c r="R131" s="117">
        <f t="shared" si="71"/>
        <v>0</v>
      </c>
      <c r="S131" s="117">
        <f t="shared" si="71"/>
        <v>72000000</v>
      </c>
      <c r="T131" s="117">
        <f t="shared" si="71"/>
        <v>0</v>
      </c>
      <c r="U131" s="117">
        <f t="shared" si="71"/>
        <v>0</v>
      </c>
      <c r="V131" s="117">
        <f t="shared" si="71"/>
        <v>72000000</v>
      </c>
      <c r="W131" s="139">
        <f t="shared" si="53"/>
        <v>90</v>
      </c>
      <c r="X131" s="142">
        <f t="shared" si="52"/>
        <v>72000000</v>
      </c>
      <c r="Y131" s="192"/>
    </row>
    <row r="132" spans="1:25" s="62" customFormat="1" ht="23.25" customHeight="1" x14ac:dyDescent="0.25">
      <c r="A132" s="102"/>
      <c r="B132" s="102"/>
      <c r="C132" s="124" t="s">
        <v>488</v>
      </c>
      <c r="D132" s="117">
        <f>D159</f>
        <v>0</v>
      </c>
      <c r="E132" s="117">
        <f t="shared" ref="E132:P132" si="72">E159</f>
        <v>0</v>
      </c>
      <c r="F132" s="117">
        <f t="shared" si="72"/>
        <v>0</v>
      </c>
      <c r="G132" s="117">
        <f t="shared" ref="G132:I132" si="73">G159</f>
        <v>0</v>
      </c>
      <c r="H132" s="117">
        <f t="shared" si="73"/>
        <v>0</v>
      </c>
      <c r="I132" s="117">
        <f t="shared" si="73"/>
        <v>0</v>
      </c>
      <c r="J132" s="160"/>
      <c r="K132" s="117">
        <f t="shared" si="72"/>
        <v>58776907</v>
      </c>
      <c r="L132" s="117">
        <f t="shared" si="72"/>
        <v>58776907</v>
      </c>
      <c r="M132" s="117">
        <f t="shared" si="72"/>
        <v>0</v>
      </c>
      <c r="N132" s="117">
        <f t="shared" si="72"/>
        <v>0</v>
      </c>
      <c r="O132" s="117">
        <f t="shared" si="72"/>
        <v>0</v>
      </c>
      <c r="P132" s="117">
        <f t="shared" si="72"/>
        <v>58776907</v>
      </c>
      <c r="Q132" s="117">
        <f t="shared" ref="Q132:V132" si="74">Q159</f>
        <v>0</v>
      </c>
      <c r="R132" s="117">
        <f t="shared" si="74"/>
        <v>0</v>
      </c>
      <c r="S132" s="117">
        <f t="shared" si="74"/>
        <v>0</v>
      </c>
      <c r="T132" s="117">
        <f t="shared" si="74"/>
        <v>0</v>
      </c>
      <c r="U132" s="117">
        <f t="shared" si="74"/>
        <v>0</v>
      </c>
      <c r="V132" s="117">
        <f t="shared" si="74"/>
        <v>0</v>
      </c>
      <c r="W132" s="139">
        <f t="shared" si="53"/>
        <v>0</v>
      </c>
      <c r="X132" s="142">
        <f t="shared" si="52"/>
        <v>0</v>
      </c>
      <c r="Y132" s="192"/>
    </row>
    <row r="133" spans="1:25" s="61" customFormat="1" x14ac:dyDescent="0.25">
      <c r="A133" s="40" t="s">
        <v>154</v>
      </c>
      <c r="B133" s="43"/>
      <c r="C133" s="2" t="s">
        <v>155</v>
      </c>
      <c r="D133" s="49">
        <f t="shared" ref="D133:V133" si="75">D134</f>
        <v>665000</v>
      </c>
      <c r="E133" s="49">
        <f t="shared" si="75"/>
        <v>0</v>
      </c>
      <c r="F133" s="49">
        <f t="shared" si="75"/>
        <v>0</v>
      </c>
      <c r="G133" s="49">
        <f t="shared" si="75"/>
        <v>0</v>
      </c>
      <c r="H133" s="49">
        <f t="shared" si="75"/>
        <v>0</v>
      </c>
      <c r="I133" s="49">
        <f t="shared" si="75"/>
        <v>0</v>
      </c>
      <c r="J133" s="160">
        <f t="shared" si="51"/>
        <v>0</v>
      </c>
      <c r="K133" s="49">
        <f t="shared" si="75"/>
        <v>0</v>
      </c>
      <c r="L133" s="49">
        <f t="shared" si="75"/>
        <v>0</v>
      </c>
      <c r="M133" s="49">
        <f t="shared" si="75"/>
        <v>0</v>
      </c>
      <c r="N133" s="49">
        <f t="shared" si="75"/>
        <v>0</v>
      </c>
      <c r="O133" s="49">
        <f t="shared" si="75"/>
        <v>0</v>
      </c>
      <c r="P133" s="49">
        <f t="shared" si="75"/>
        <v>0</v>
      </c>
      <c r="Q133" s="49">
        <f t="shared" si="75"/>
        <v>0</v>
      </c>
      <c r="R133" s="49">
        <f t="shared" si="75"/>
        <v>0</v>
      </c>
      <c r="S133" s="49">
        <f t="shared" si="75"/>
        <v>0</v>
      </c>
      <c r="T133" s="49">
        <f t="shared" si="75"/>
        <v>0</v>
      </c>
      <c r="U133" s="49">
        <f t="shared" si="75"/>
        <v>0</v>
      </c>
      <c r="V133" s="49">
        <f t="shared" si="75"/>
        <v>0</v>
      </c>
      <c r="W133" s="139"/>
      <c r="X133" s="142">
        <f t="shared" si="52"/>
        <v>0</v>
      </c>
      <c r="Y133" s="192"/>
    </row>
    <row r="134" spans="1:25" ht="24" customHeight="1" x14ac:dyDescent="0.25">
      <c r="A134" s="39" t="s">
        <v>148</v>
      </c>
      <c r="B134" s="39" t="s">
        <v>90</v>
      </c>
      <c r="C134" s="3" t="s">
        <v>379</v>
      </c>
      <c r="D134" s="50">
        <f>'дод 2'!E248</f>
        <v>665000</v>
      </c>
      <c r="E134" s="50">
        <f>'дод 2'!F248</f>
        <v>0</v>
      </c>
      <c r="F134" s="50">
        <f>'дод 2'!G248</f>
        <v>0</v>
      </c>
      <c r="G134" s="50">
        <f>'дод 2'!H248</f>
        <v>0</v>
      </c>
      <c r="H134" s="50">
        <f>'дод 2'!I248</f>
        <v>0</v>
      </c>
      <c r="I134" s="50">
        <f>'дод 2'!J248</f>
        <v>0</v>
      </c>
      <c r="J134" s="161">
        <f t="shared" si="51"/>
        <v>0</v>
      </c>
      <c r="K134" s="50">
        <f>'дод 2'!L248</f>
        <v>0</v>
      </c>
      <c r="L134" s="50">
        <f>'дод 2'!M248</f>
        <v>0</v>
      </c>
      <c r="M134" s="50">
        <f>'дод 2'!N248</f>
        <v>0</v>
      </c>
      <c r="N134" s="50">
        <f>'дод 2'!O248</f>
        <v>0</v>
      </c>
      <c r="O134" s="50">
        <f>'дод 2'!P248</f>
        <v>0</v>
      </c>
      <c r="P134" s="50">
        <f>'дод 2'!Q248</f>
        <v>0</v>
      </c>
      <c r="Q134" s="50">
        <f>'дод 2'!R248</f>
        <v>0</v>
      </c>
      <c r="R134" s="50">
        <f>'дод 2'!S248</f>
        <v>0</v>
      </c>
      <c r="S134" s="50">
        <f>'дод 2'!T248</f>
        <v>0</v>
      </c>
      <c r="T134" s="50">
        <f>'дод 2'!U248</f>
        <v>0</v>
      </c>
      <c r="U134" s="50">
        <f>'дод 2'!V248</f>
        <v>0</v>
      </c>
      <c r="V134" s="50">
        <f>'дод 2'!W248</f>
        <v>0</v>
      </c>
      <c r="W134" s="158"/>
      <c r="X134" s="159">
        <f t="shared" si="52"/>
        <v>0</v>
      </c>
      <c r="Y134" s="192"/>
    </row>
    <row r="135" spans="1:25" s="61" customFormat="1" ht="33.75" customHeight="1" x14ac:dyDescent="0.25">
      <c r="A135" s="40" t="s">
        <v>104</v>
      </c>
      <c r="B135" s="40"/>
      <c r="C135" s="13" t="s">
        <v>467</v>
      </c>
      <c r="D135" s="49">
        <f>D137+D138+D139+D140+D142+D143+D145+D141+D144+D146+D148</f>
        <v>135637.20000000001</v>
      </c>
      <c r="E135" s="49">
        <f t="shared" ref="E135:P135" si="76">E137+E138+E139+E140+E142+E143+E145+E141+E144+E146+E148</f>
        <v>0</v>
      </c>
      <c r="F135" s="49">
        <f t="shared" si="76"/>
        <v>0</v>
      </c>
      <c r="G135" s="49">
        <f t="shared" ref="G135:I135" si="77">G137+G138+G139+G140+G142+G143+G145+G141+G144+G146+G148</f>
        <v>0</v>
      </c>
      <c r="H135" s="49">
        <f t="shared" si="77"/>
        <v>0</v>
      </c>
      <c r="I135" s="49">
        <f t="shared" si="77"/>
        <v>0</v>
      </c>
      <c r="J135" s="160">
        <f t="shared" si="51"/>
        <v>0</v>
      </c>
      <c r="K135" s="49">
        <f t="shared" si="76"/>
        <v>179999452.42999998</v>
      </c>
      <c r="L135" s="49">
        <f t="shared" si="76"/>
        <v>179999452.42999998</v>
      </c>
      <c r="M135" s="49">
        <f t="shared" si="76"/>
        <v>0</v>
      </c>
      <c r="N135" s="49">
        <f t="shared" si="76"/>
        <v>0</v>
      </c>
      <c r="O135" s="49">
        <f t="shared" si="76"/>
        <v>0</v>
      </c>
      <c r="P135" s="49">
        <f t="shared" si="76"/>
        <v>179999452.42999998</v>
      </c>
      <c r="Q135" s="49">
        <f>Q137+Q138+Q139+Q140+Q142+Q143+Q145+Q141+Q144+Q146+Q148</f>
        <v>103053311.82799998</v>
      </c>
      <c r="R135" s="49">
        <f t="shared" ref="R135:U135" si="78">R137+R138+R139+R140+R142+R143+R145+R141+R144+R146+R148</f>
        <v>103053311.82999998</v>
      </c>
      <c r="S135" s="49">
        <f t="shared" si="78"/>
        <v>0</v>
      </c>
      <c r="T135" s="49">
        <f t="shared" si="78"/>
        <v>0</v>
      </c>
      <c r="U135" s="49">
        <f t="shared" si="78"/>
        <v>0</v>
      </c>
      <c r="V135" s="49">
        <f>V137+V138+V139+V140+V142+V143+V145+V141+V144+V146+V148</f>
        <v>103053311.82999998</v>
      </c>
      <c r="W135" s="139">
        <f t="shared" si="53"/>
        <v>57.252014068251903</v>
      </c>
      <c r="X135" s="142">
        <f t="shared" si="52"/>
        <v>103053311.82799998</v>
      </c>
      <c r="Y135" s="192"/>
    </row>
    <row r="136" spans="1:25" s="62" customFormat="1" ht="47.25" x14ac:dyDescent="0.25">
      <c r="A136" s="102"/>
      <c r="B136" s="102"/>
      <c r="C136" s="116" t="s">
        <v>433</v>
      </c>
      <c r="D136" s="117">
        <f>D147</f>
        <v>0</v>
      </c>
      <c r="E136" s="117">
        <f t="shared" ref="E136:P136" si="79">E147</f>
        <v>0</v>
      </c>
      <c r="F136" s="117">
        <f t="shared" si="79"/>
        <v>0</v>
      </c>
      <c r="G136" s="117">
        <f t="shared" ref="G136:I136" si="80">G147</f>
        <v>0</v>
      </c>
      <c r="H136" s="117">
        <f t="shared" si="80"/>
        <v>0</v>
      </c>
      <c r="I136" s="117">
        <f t="shared" si="80"/>
        <v>0</v>
      </c>
      <c r="J136" s="160"/>
      <c r="K136" s="117">
        <f t="shared" si="79"/>
        <v>13809968.930000002</v>
      </c>
      <c r="L136" s="117">
        <f t="shared" si="79"/>
        <v>13809968.930000002</v>
      </c>
      <c r="M136" s="117">
        <f t="shared" si="79"/>
        <v>0</v>
      </c>
      <c r="N136" s="117">
        <f t="shared" si="79"/>
        <v>0</v>
      </c>
      <c r="O136" s="117">
        <f t="shared" si="79"/>
        <v>0</v>
      </c>
      <c r="P136" s="117">
        <f t="shared" si="79"/>
        <v>13809968.930000002</v>
      </c>
      <c r="Q136" s="117">
        <f t="shared" ref="Q136:V136" si="81">Q147</f>
        <v>3148882.42</v>
      </c>
      <c r="R136" s="117">
        <f t="shared" si="81"/>
        <v>3148882.42</v>
      </c>
      <c r="S136" s="117">
        <f t="shared" si="81"/>
        <v>0</v>
      </c>
      <c r="T136" s="117">
        <f t="shared" si="81"/>
        <v>0</v>
      </c>
      <c r="U136" s="117">
        <f t="shared" si="81"/>
        <v>0</v>
      </c>
      <c r="V136" s="117">
        <f t="shared" si="81"/>
        <v>3148882.42</v>
      </c>
      <c r="W136" s="139">
        <f t="shared" si="53"/>
        <v>22.801517048742554</v>
      </c>
      <c r="X136" s="142">
        <f t="shared" si="52"/>
        <v>3148882.42</v>
      </c>
      <c r="Y136" s="192"/>
    </row>
    <row r="137" spans="1:25" ht="24" customHeight="1" x14ac:dyDescent="0.25">
      <c r="A137" s="42" t="s">
        <v>293</v>
      </c>
      <c r="B137" s="42" t="s">
        <v>119</v>
      </c>
      <c r="C137" s="3" t="s">
        <v>302</v>
      </c>
      <c r="D137" s="50">
        <f>'дод 2'!E225+'дод 2'!E199</f>
        <v>0</v>
      </c>
      <c r="E137" s="50">
        <f>'дод 2'!F225+'дод 2'!F199</f>
        <v>0</v>
      </c>
      <c r="F137" s="50">
        <f>'дод 2'!G225+'дод 2'!G199</f>
        <v>0</v>
      </c>
      <c r="G137" s="50">
        <f>'дод 2'!H225+'дод 2'!H199</f>
        <v>0</v>
      </c>
      <c r="H137" s="50">
        <f>'дод 2'!I225+'дод 2'!I199</f>
        <v>0</v>
      </c>
      <c r="I137" s="50">
        <f>'дод 2'!J225+'дод 2'!J199</f>
        <v>0</v>
      </c>
      <c r="J137" s="161"/>
      <c r="K137" s="50">
        <f>'дод 2'!L225+'дод 2'!L199</f>
        <v>14392216.76</v>
      </c>
      <c r="L137" s="50">
        <f>'дод 2'!M225+'дод 2'!M199</f>
        <v>14392216.76</v>
      </c>
      <c r="M137" s="50">
        <f>'дод 2'!N225+'дод 2'!N199</f>
        <v>0</v>
      </c>
      <c r="N137" s="50">
        <f>'дод 2'!O225+'дод 2'!O199</f>
        <v>0</v>
      </c>
      <c r="O137" s="50">
        <f>'дод 2'!P225+'дод 2'!P199</f>
        <v>0</v>
      </c>
      <c r="P137" s="50">
        <f>'дод 2'!Q225+'дод 2'!Q199</f>
        <v>14392216.76</v>
      </c>
      <c r="Q137" s="50">
        <f>'дод 2'!R225+'дод 2'!R199</f>
        <v>8177288.7599999998</v>
      </c>
      <c r="R137" s="50">
        <f>'дод 2'!S225+'дод 2'!S199</f>
        <v>8177288.7599999998</v>
      </c>
      <c r="S137" s="50">
        <f>'дод 2'!T225+'дод 2'!T199</f>
        <v>0</v>
      </c>
      <c r="T137" s="50">
        <f>'дод 2'!U225+'дод 2'!U199</f>
        <v>0</v>
      </c>
      <c r="U137" s="50">
        <f>'дод 2'!V225+'дод 2'!V199</f>
        <v>0</v>
      </c>
      <c r="V137" s="50">
        <f>'дод 2'!W225+'дод 2'!W199</f>
        <v>8177288.7599999998</v>
      </c>
      <c r="W137" s="158">
        <f t="shared" si="53"/>
        <v>56.817437482785657</v>
      </c>
      <c r="X137" s="159">
        <f t="shared" si="52"/>
        <v>8177288.7599999998</v>
      </c>
      <c r="Y137" s="192"/>
    </row>
    <row r="138" spans="1:25" s="63" customFormat="1" ht="21.75" customHeight="1" x14ac:dyDescent="0.25">
      <c r="A138" s="42" t="s">
        <v>298</v>
      </c>
      <c r="B138" s="42" t="s">
        <v>119</v>
      </c>
      <c r="C138" s="3" t="s">
        <v>303</v>
      </c>
      <c r="D138" s="50">
        <f>'дод 2'!E226+'дод 2'!E93</f>
        <v>0</v>
      </c>
      <c r="E138" s="50">
        <f>'дод 2'!F226+'дод 2'!F93</f>
        <v>0</v>
      </c>
      <c r="F138" s="50">
        <f>'дод 2'!G226+'дод 2'!G93</f>
        <v>0</v>
      </c>
      <c r="G138" s="50">
        <f>'дод 2'!H226+'дод 2'!H93</f>
        <v>0</v>
      </c>
      <c r="H138" s="50">
        <f>'дод 2'!I226+'дод 2'!I93</f>
        <v>0</v>
      </c>
      <c r="I138" s="50">
        <f>'дод 2'!J226+'дод 2'!J93</f>
        <v>0</v>
      </c>
      <c r="J138" s="161"/>
      <c r="K138" s="50">
        <f>'дод 2'!L226+'дод 2'!L93</f>
        <v>25426726.5</v>
      </c>
      <c r="L138" s="50">
        <f>'дод 2'!M226+'дод 2'!M93</f>
        <v>25426726.5</v>
      </c>
      <c r="M138" s="50">
        <f>'дод 2'!N226+'дод 2'!N93</f>
        <v>0</v>
      </c>
      <c r="N138" s="50">
        <f>'дод 2'!O226+'дод 2'!O93</f>
        <v>0</v>
      </c>
      <c r="O138" s="50">
        <f>'дод 2'!P226+'дод 2'!P93</f>
        <v>0</v>
      </c>
      <c r="P138" s="50">
        <f>'дод 2'!Q226+'дод 2'!Q93</f>
        <v>25426726.5</v>
      </c>
      <c r="Q138" s="50">
        <f>'дод 2'!R226+'дод 2'!R93</f>
        <v>16773221.130000001</v>
      </c>
      <c r="R138" s="50">
        <f>'дод 2'!S226+'дод 2'!S93</f>
        <v>16773221.130000001</v>
      </c>
      <c r="S138" s="50">
        <f>'дод 2'!T226+'дод 2'!T93</f>
        <v>0</v>
      </c>
      <c r="T138" s="50">
        <f>'дод 2'!U226+'дод 2'!U93</f>
        <v>0</v>
      </c>
      <c r="U138" s="50">
        <f>'дод 2'!V226+'дод 2'!V93</f>
        <v>0</v>
      </c>
      <c r="V138" s="50">
        <f>'дод 2'!W226+'дод 2'!W93</f>
        <v>16773221.130000001</v>
      </c>
      <c r="W138" s="158">
        <f t="shared" si="53"/>
        <v>65.966891687767998</v>
      </c>
      <c r="X138" s="159">
        <f t="shared" si="52"/>
        <v>16773221.130000001</v>
      </c>
      <c r="Y138" s="192"/>
    </row>
    <row r="139" spans="1:25" s="63" customFormat="1" ht="28.5" customHeight="1" x14ac:dyDescent="0.25">
      <c r="A139" s="42" t="s">
        <v>300</v>
      </c>
      <c r="B139" s="42" t="s">
        <v>119</v>
      </c>
      <c r="C139" s="3" t="s">
        <v>304</v>
      </c>
      <c r="D139" s="50">
        <f>'дод 2'!E227+'дод 2'!E126</f>
        <v>0</v>
      </c>
      <c r="E139" s="50">
        <f>'дод 2'!F227+'дод 2'!F126</f>
        <v>0</v>
      </c>
      <c r="F139" s="50">
        <f>'дод 2'!G227+'дод 2'!G126</f>
        <v>0</v>
      </c>
      <c r="G139" s="50">
        <f>'дод 2'!H227+'дод 2'!H126</f>
        <v>0</v>
      </c>
      <c r="H139" s="50">
        <f>'дод 2'!I227+'дод 2'!I126</f>
        <v>0</v>
      </c>
      <c r="I139" s="50">
        <f>'дод 2'!J227+'дод 2'!J126</f>
        <v>0</v>
      </c>
      <c r="J139" s="161"/>
      <c r="K139" s="50">
        <f>'дод 2'!L227+'дод 2'!L126</f>
        <v>39684419</v>
      </c>
      <c r="L139" s="50">
        <f>'дод 2'!M227+'дод 2'!M126</f>
        <v>39684419</v>
      </c>
      <c r="M139" s="50">
        <f>'дод 2'!N227+'дод 2'!N126</f>
        <v>0</v>
      </c>
      <c r="N139" s="50">
        <f>'дод 2'!O227+'дод 2'!O126</f>
        <v>0</v>
      </c>
      <c r="O139" s="50">
        <f>'дод 2'!P227+'дод 2'!P126</f>
        <v>0</v>
      </c>
      <c r="P139" s="50">
        <f>'дод 2'!Q227+'дод 2'!Q126</f>
        <v>39684419</v>
      </c>
      <c r="Q139" s="50">
        <f>'дод 2'!R227+'дод 2'!R126</f>
        <v>26724996.77</v>
      </c>
      <c r="R139" s="50">
        <f>'дод 2'!S227+'дод 2'!S126</f>
        <v>26724996.77</v>
      </c>
      <c r="S139" s="50">
        <f>'дод 2'!T227+'дод 2'!T126</f>
        <v>0</v>
      </c>
      <c r="T139" s="50">
        <f>'дод 2'!U227+'дод 2'!U126</f>
        <v>0</v>
      </c>
      <c r="U139" s="50">
        <f>'дод 2'!V227+'дод 2'!V126</f>
        <v>0</v>
      </c>
      <c r="V139" s="50">
        <f>'дод 2'!W227+'дод 2'!W126</f>
        <v>26724996.77</v>
      </c>
      <c r="W139" s="158">
        <f t="shared" si="53"/>
        <v>67.343802538724333</v>
      </c>
      <c r="X139" s="159">
        <f t="shared" si="52"/>
        <v>26724996.77</v>
      </c>
      <c r="Y139" s="192"/>
    </row>
    <row r="140" spans="1:25" s="63" customFormat="1" ht="28.5" customHeight="1" x14ac:dyDescent="0.25">
      <c r="A140" s="42">
        <v>7323</v>
      </c>
      <c r="B140" s="104" t="s">
        <v>119</v>
      </c>
      <c r="C140" s="3" t="s">
        <v>484</v>
      </c>
      <c r="D140" s="50">
        <f>'дод 2'!E168</f>
        <v>0</v>
      </c>
      <c r="E140" s="50">
        <f>'дод 2'!F168</f>
        <v>0</v>
      </c>
      <c r="F140" s="50">
        <f>'дод 2'!G168</f>
        <v>0</v>
      </c>
      <c r="G140" s="50">
        <f>'дод 2'!H168</f>
        <v>0</v>
      </c>
      <c r="H140" s="50">
        <f>'дод 2'!I168</f>
        <v>0</v>
      </c>
      <c r="I140" s="50">
        <f>'дод 2'!J168</f>
        <v>0</v>
      </c>
      <c r="J140" s="161"/>
      <c r="K140" s="50">
        <f>'дод 2'!L168</f>
        <v>300000</v>
      </c>
      <c r="L140" s="50">
        <f>'дод 2'!M168</f>
        <v>300000</v>
      </c>
      <c r="M140" s="50">
        <f>'дод 2'!N168</f>
        <v>0</v>
      </c>
      <c r="N140" s="50">
        <f>'дод 2'!O168</f>
        <v>0</v>
      </c>
      <c r="O140" s="50">
        <f>'дод 2'!P168</f>
        <v>0</v>
      </c>
      <c r="P140" s="50">
        <f>'дод 2'!Q168</f>
        <v>300000</v>
      </c>
      <c r="Q140" s="50">
        <f>'дод 2'!R168</f>
        <v>106636.98</v>
      </c>
      <c r="R140" s="50">
        <f>'дод 2'!S168</f>
        <v>106636.98</v>
      </c>
      <c r="S140" s="50">
        <f>'дод 2'!T168</f>
        <v>0</v>
      </c>
      <c r="T140" s="50">
        <f>'дод 2'!U168</f>
        <v>0</v>
      </c>
      <c r="U140" s="50">
        <f>'дод 2'!V168</f>
        <v>0</v>
      </c>
      <c r="V140" s="50">
        <f>'дод 2'!W168</f>
        <v>106636.98</v>
      </c>
      <c r="W140" s="158">
        <f t="shared" si="53"/>
        <v>35.545659999999998</v>
      </c>
      <c r="X140" s="159">
        <f t="shared" si="52"/>
        <v>106636.98</v>
      </c>
      <c r="Y140" s="192"/>
    </row>
    <row r="141" spans="1:25" s="63" customFormat="1" ht="31.5" x14ac:dyDescent="0.25">
      <c r="A141" s="42">
        <v>7325</v>
      </c>
      <c r="B141" s="104" t="s">
        <v>119</v>
      </c>
      <c r="C141" s="3" t="s">
        <v>393</v>
      </c>
      <c r="D141" s="50">
        <f>'дод 2'!E228+'дод 2'!E37</f>
        <v>0</v>
      </c>
      <c r="E141" s="50">
        <f>'дод 2'!F228+'дод 2'!F37</f>
        <v>0</v>
      </c>
      <c r="F141" s="50">
        <f>'дод 2'!G228+'дод 2'!G37</f>
        <v>0</v>
      </c>
      <c r="G141" s="50">
        <f>'дод 2'!H228+'дод 2'!H37</f>
        <v>0</v>
      </c>
      <c r="H141" s="50">
        <f>'дод 2'!I228+'дод 2'!I37</f>
        <v>0</v>
      </c>
      <c r="I141" s="50">
        <f>'дод 2'!J228+'дод 2'!J37</f>
        <v>0</v>
      </c>
      <c r="J141" s="161"/>
      <c r="K141" s="50">
        <f>'дод 2'!L228+'дод 2'!L37</f>
        <v>14580000</v>
      </c>
      <c r="L141" s="50">
        <f>'дод 2'!M228+'дод 2'!M37</f>
        <v>14580000</v>
      </c>
      <c r="M141" s="50">
        <f>'дод 2'!N228+'дод 2'!N37</f>
        <v>0</v>
      </c>
      <c r="N141" s="50">
        <f>'дод 2'!O228+'дод 2'!O37</f>
        <v>0</v>
      </c>
      <c r="O141" s="50">
        <f>'дод 2'!P228+'дод 2'!P37</f>
        <v>0</v>
      </c>
      <c r="P141" s="50">
        <f>'дод 2'!Q228+'дод 2'!Q37</f>
        <v>14580000</v>
      </c>
      <c r="Q141" s="50">
        <f>'дод 2'!R228+'дод 2'!R37</f>
        <v>4463969.66</v>
      </c>
      <c r="R141" s="50">
        <f>'дод 2'!S228+'дод 2'!S37</f>
        <v>4463969.66</v>
      </c>
      <c r="S141" s="50">
        <f>'дод 2'!T228+'дод 2'!T37</f>
        <v>0</v>
      </c>
      <c r="T141" s="50">
        <f>'дод 2'!U228+'дод 2'!U37</f>
        <v>0</v>
      </c>
      <c r="U141" s="50">
        <f>'дод 2'!V228+'дод 2'!V37</f>
        <v>0</v>
      </c>
      <c r="V141" s="50">
        <f>'дод 2'!W228+'дод 2'!W37</f>
        <v>4463969.66</v>
      </c>
      <c r="W141" s="158">
        <f t="shared" si="53"/>
        <v>30.617075857338822</v>
      </c>
      <c r="X141" s="159">
        <f t="shared" si="52"/>
        <v>4463969.66</v>
      </c>
      <c r="Y141" s="192"/>
    </row>
    <row r="142" spans="1:25" ht="24.75" customHeight="1" x14ac:dyDescent="0.25">
      <c r="A142" s="42" t="s">
        <v>295</v>
      </c>
      <c r="B142" s="42" t="s">
        <v>119</v>
      </c>
      <c r="C142" s="3" t="s">
        <v>363</v>
      </c>
      <c r="D142" s="50">
        <f>'дод 2'!E229+'дод 2'!E200+'дод 2'!E38</f>
        <v>0</v>
      </c>
      <c r="E142" s="50">
        <f>'дод 2'!F229+'дод 2'!F200+'дод 2'!F38</f>
        <v>0</v>
      </c>
      <c r="F142" s="50">
        <f>'дод 2'!G229+'дод 2'!G200+'дод 2'!G38</f>
        <v>0</v>
      </c>
      <c r="G142" s="50">
        <f>'дод 2'!H229+'дод 2'!H200+'дод 2'!H38</f>
        <v>0</v>
      </c>
      <c r="H142" s="50">
        <f>'дод 2'!I229+'дод 2'!I200+'дод 2'!I38</f>
        <v>0</v>
      </c>
      <c r="I142" s="50">
        <f>'дод 2'!J229+'дод 2'!J200+'дод 2'!J38</f>
        <v>0</v>
      </c>
      <c r="J142" s="161"/>
      <c r="K142" s="50">
        <f>'дод 2'!L229+'дод 2'!L200+'дод 2'!L38</f>
        <v>57287307.569999993</v>
      </c>
      <c r="L142" s="50">
        <f>'дод 2'!M229+'дод 2'!M200+'дод 2'!M38</f>
        <v>57287307.569999993</v>
      </c>
      <c r="M142" s="50">
        <f>'дод 2'!N229+'дод 2'!N200+'дод 2'!N38</f>
        <v>0</v>
      </c>
      <c r="N142" s="50">
        <f>'дод 2'!O229+'дод 2'!O200+'дод 2'!O38</f>
        <v>0</v>
      </c>
      <c r="O142" s="50">
        <f>'дод 2'!P229+'дод 2'!P200+'дод 2'!P38</f>
        <v>0</v>
      </c>
      <c r="P142" s="50">
        <f>'дод 2'!Q229+'дод 2'!Q200+'дод 2'!Q38</f>
        <v>57287307.569999993</v>
      </c>
      <c r="Q142" s="50">
        <f>'дод 2'!R229+'дод 2'!R200+'дод 2'!R38</f>
        <v>34660520.18</v>
      </c>
      <c r="R142" s="50">
        <f>'дод 2'!S229+'дод 2'!S200+'дод 2'!S38</f>
        <v>34660520.18</v>
      </c>
      <c r="S142" s="50">
        <f>'дод 2'!T229+'дод 2'!T200+'дод 2'!T38</f>
        <v>0</v>
      </c>
      <c r="T142" s="50">
        <f>'дод 2'!U229+'дод 2'!U200+'дод 2'!U38</f>
        <v>0</v>
      </c>
      <c r="U142" s="50">
        <f>'дод 2'!V229+'дод 2'!V200+'дод 2'!V38</f>
        <v>0</v>
      </c>
      <c r="V142" s="50">
        <f>'дод 2'!W229+'дод 2'!W200+'дод 2'!W38</f>
        <v>34660520.18</v>
      </c>
      <c r="W142" s="158">
        <f t="shared" ref="W142:W201" si="82">Q142/K142*100</f>
        <v>60.502965927745734</v>
      </c>
      <c r="X142" s="159">
        <f t="shared" ref="X142:X201" si="83">G142+Q142</f>
        <v>34660520.18</v>
      </c>
      <c r="Y142" s="192"/>
    </row>
    <row r="143" spans="1:25" ht="24.75" customHeight="1" x14ac:dyDescent="0.25">
      <c r="A143" s="39" t="s">
        <v>149</v>
      </c>
      <c r="B143" s="39" t="s">
        <v>119</v>
      </c>
      <c r="C143" s="3" t="s">
        <v>1</v>
      </c>
      <c r="D143" s="50">
        <f>'дод 2'!E201+'дод 2'!E230</f>
        <v>0</v>
      </c>
      <c r="E143" s="50">
        <f>'дод 2'!F201+'дод 2'!F230</f>
        <v>0</v>
      </c>
      <c r="F143" s="50">
        <f>'дод 2'!G201+'дод 2'!G230</f>
        <v>0</v>
      </c>
      <c r="G143" s="50">
        <f>'дод 2'!H201+'дод 2'!H230</f>
        <v>0</v>
      </c>
      <c r="H143" s="50">
        <f>'дод 2'!I201+'дод 2'!I230</f>
        <v>0</v>
      </c>
      <c r="I143" s="50">
        <f>'дод 2'!J201+'дод 2'!J230</f>
        <v>0</v>
      </c>
      <c r="J143" s="161"/>
      <c r="K143" s="50">
        <f>'дод 2'!L201+'дод 2'!L230</f>
        <v>3673070</v>
      </c>
      <c r="L143" s="50">
        <f>'дод 2'!M201+'дод 2'!M230</f>
        <v>3673070</v>
      </c>
      <c r="M143" s="50">
        <f>'дод 2'!N201+'дод 2'!N230</f>
        <v>0</v>
      </c>
      <c r="N143" s="50">
        <f>'дод 2'!O201+'дод 2'!O230</f>
        <v>0</v>
      </c>
      <c r="O143" s="50">
        <f>'дод 2'!P201+'дод 2'!P230</f>
        <v>0</v>
      </c>
      <c r="P143" s="50">
        <f>'дод 2'!Q201+'дод 2'!Q230</f>
        <v>3673070</v>
      </c>
      <c r="Q143" s="50">
        <f>'дод 2'!R201+'дод 2'!R230</f>
        <v>522793.09</v>
      </c>
      <c r="R143" s="50">
        <f>'дод 2'!S201+'дод 2'!S230</f>
        <v>522793.09</v>
      </c>
      <c r="S143" s="50">
        <f>'дод 2'!T201+'дод 2'!T230</f>
        <v>0</v>
      </c>
      <c r="T143" s="50">
        <f>'дод 2'!U201+'дод 2'!U230</f>
        <v>0</v>
      </c>
      <c r="U143" s="50">
        <f>'дод 2'!V201+'дод 2'!V230</f>
        <v>0</v>
      </c>
      <c r="V143" s="50">
        <f>'дод 2'!W201+'дод 2'!W230</f>
        <v>522793.09</v>
      </c>
      <c r="W143" s="158">
        <f t="shared" si="82"/>
        <v>14.233137130520246</v>
      </c>
      <c r="X143" s="159">
        <f t="shared" si="83"/>
        <v>522793.09</v>
      </c>
      <c r="Y143" s="192"/>
    </row>
    <row r="144" spans="1:25" ht="51.75" customHeight="1" x14ac:dyDescent="0.25">
      <c r="A144" s="39">
        <v>7361</v>
      </c>
      <c r="B144" s="39" t="s">
        <v>89</v>
      </c>
      <c r="C144" s="3" t="s">
        <v>413</v>
      </c>
      <c r="D144" s="50">
        <f>'дод 2'!E202+'дод 2'!E231+'дод 2'!E127</f>
        <v>0</v>
      </c>
      <c r="E144" s="50">
        <f>'дод 2'!F202+'дод 2'!F231+'дод 2'!F127</f>
        <v>0</v>
      </c>
      <c r="F144" s="50">
        <f>'дод 2'!G202+'дод 2'!G231+'дод 2'!G127</f>
        <v>0</v>
      </c>
      <c r="G144" s="50">
        <f>'дод 2'!H202+'дод 2'!H231+'дод 2'!H127</f>
        <v>0</v>
      </c>
      <c r="H144" s="50">
        <f>'дод 2'!I202+'дод 2'!I231+'дод 2'!I127</f>
        <v>0</v>
      </c>
      <c r="I144" s="50">
        <f>'дод 2'!J202+'дод 2'!J231+'дод 2'!J127</f>
        <v>0</v>
      </c>
      <c r="J144" s="161"/>
      <c r="K144" s="50">
        <f>'дод 2'!L202+'дод 2'!L231+'дод 2'!L127</f>
        <v>9386113</v>
      </c>
      <c r="L144" s="50">
        <f>'дод 2'!M202+'дод 2'!M231+'дод 2'!M127</f>
        <v>9386113</v>
      </c>
      <c r="M144" s="50">
        <f>'дод 2'!N202+'дод 2'!N231+'дод 2'!N127</f>
        <v>0</v>
      </c>
      <c r="N144" s="50">
        <f>'дод 2'!O202+'дод 2'!O231+'дод 2'!O127</f>
        <v>0</v>
      </c>
      <c r="O144" s="50">
        <f>'дод 2'!P202+'дод 2'!P231+'дод 2'!P127</f>
        <v>0</v>
      </c>
      <c r="P144" s="50">
        <f>'дод 2'!Q202+'дод 2'!Q231+'дод 2'!Q127</f>
        <v>9386113</v>
      </c>
      <c r="Q144" s="50">
        <f>'дод 2'!R202+'дод 2'!R231+'дод 2'!R127</f>
        <v>7908932.71</v>
      </c>
      <c r="R144" s="50">
        <f>'дод 2'!S202+'дод 2'!S231+'дод 2'!S127</f>
        <v>7908932.71</v>
      </c>
      <c r="S144" s="50">
        <f>'дод 2'!T202+'дод 2'!T231+'дод 2'!T127</f>
        <v>0</v>
      </c>
      <c r="T144" s="50">
        <f>'дод 2'!U202+'дод 2'!U231+'дод 2'!U127</f>
        <v>0</v>
      </c>
      <c r="U144" s="50">
        <f>'дод 2'!V202+'дод 2'!V231+'дод 2'!V127</f>
        <v>0</v>
      </c>
      <c r="V144" s="50">
        <f>'дод 2'!W202+'дод 2'!W231+'дод 2'!W127</f>
        <v>7908932.71</v>
      </c>
      <c r="W144" s="158">
        <f t="shared" si="82"/>
        <v>84.262065777388358</v>
      </c>
      <c r="X144" s="159">
        <f t="shared" si="83"/>
        <v>7908932.71</v>
      </c>
      <c r="Y144" s="192"/>
    </row>
    <row r="145" spans="1:25" s="63" customFormat="1" ht="39.75" customHeight="1" x14ac:dyDescent="0.25">
      <c r="A145" s="39">
        <v>7362</v>
      </c>
      <c r="B145" s="39" t="s">
        <v>89</v>
      </c>
      <c r="C145" s="3" t="s">
        <v>399</v>
      </c>
      <c r="D145" s="50">
        <f>'дод 2'!E203</f>
        <v>0</v>
      </c>
      <c r="E145" s="50">
        <f>'дод 2'!F203</f>
        <v>0</v>
      </c>
      <c r="F145" s="50">
        <f>'дод 2'!G203</f>
        <v>0</v>
      </c>
      <c r="G145" s="50">
        <f>'дод 2'!H203</f>
        <v>0</v>
      </c>
      <c r="H145" s="50">
        <f>'дод 2'!I203</f>
        <v>0</v>
      </c>
      <c r="I145" s="50">
        <f>'дод 2'!J203</f>
        <v>0</v>
      </c>
      <c r="J145" s="161"/>
      <c r="K145" s="50">
        <f>'дод 2'!L203</f>
        <v>75600</v>
      </c>
      <c r="L145" s="50">
        <f>'дод 2'!M203</f>
        <v>75600</v>
      </c>
      <c r="M145" s="50">
        <f>'дод 2'!N203</f>
        <v>0</v>
      </c>
      <c r="N145" s="50">
        <f>'дод 2'!O203</f>
        <v>0</v>
      </c>
      <c r="O145" s="50">
        <f>'дод 2'!P203</f>
        <v>0</v>
      </c>
      <c r="P145" s="50">
        <f>'дод 2'!Q203</f>
        <v>75600</v>
      </c>
      <c r="Q145" s="50">
        <f>'дод 2'!R203</f>
        <v>0</v>
      </c>
      <c r="R145" s="50">
        <f>'дод 2'!S203</f>
        <v>0</v>
      </c>
      <c r="S145" s="50">
        <f>'дод 2'!T203</f>
        <v>0</v>
      </c>
      <c r="T145" s="50">
        <f>'дод 2'!U203</f>
        <v>0</v>
      </c>
      <c r="U145" s="50">
        <f>'дод 2'!V203</f>
        <v>0</v>
      </c>
      <c r="V145" s="50">
        <f>'дод 2'!W203</f>
        <v>0</v>
      </c>
      <c r="W145" s="158">
        <f t="shared" si="82"/>
        <v>0</v>
      </c>
      <c r="X145" s="159">
        <f t="shared" si="83"/>
        <v>0</v>
      </c>
      <c r="Y145" s="192"/>
    </row>
    <row r="146" spans="1:25" s="63" customFormat="1" ht="52.5" customHeight="1" x14ac:dyDescent="0.25">
      <c r="A146" s="39">
        <v>7363</v>
      </c>
      <c r="B146" s="72" t="s">
        <v>89</v>
      </c>
      <c r="C146" s="73" t="s">
        <v>444</v>
      </c>
      <c r="D146" s="50">
        <f>'дод 2'!E94+'дод 2'!E204+'дод 2'!E232+'дод 2'!E128</f>
        <v>0</v>
      </c>
      <c r="E146" s="50">
        <f>'дод 2'!F94+'дод 2'!F204+'дод 2'!F232+'дод 2'!F128</f>
        <v>0</v>
      </c>
      <c r="F146" s="50">
        <f>'дод 2'!G94+'дод 2'!G204+'дод 2'!G232+'дод 2'!G128</f>
        <v>0</v>
      </c>
      <c r="G146" s="50">
        <f>'дод 2'!H94+'дод 2'!H204+'дод 2'!H232+'дод 2'!H128</f>
        <v>0</v>
      </c>
      <c r="H146" s="50">
        <f>'дод 2'!I94+'дод 2'!I204+'дод 2'!I232+'дод 2'!I128</f>
        <v>0</v>
      </c>
      <c r="I146" s="50">
        <f>'дод 2'!J94+'дод 2'!J204+'дод 2'!J232+'дод 2'!J128</f>
        <v>0</v>
      </c>
      <c r="J146" s="161"/>
      <c r="K146" s="50">
        <f>'дод 2'!L94+'дод 2'!L204+'дод 2'!L232+'дод 2'!L128</f>
        <v>15193999.6</v>
      </c>
      <c r="L146" s="50">
        <f>'дод 2'!M94+'дод 2'!M204+'дод 2'!M232+'дод 2'!M128</f>
        <v>15193999.6</v>
      </c>
      <c r="M146" s="50">
        <f>'дод 2'!N94+'дод 2'!N204+'дод 2'!N232+'дод 2'!N128</f>
        <v>0</v>
      </c>
      <c r="N146" s="50">
        <f>'дод 2'!O94+'дод 2'!O204+'дод 2'!O232+'дод 2'!O128</f>
        <v>0</v>
      </c>
      <c r="O146" s="50">
        <f>'дод 2'!P94+'дод 2'!P204+'дод 2'!P232+'дод 2'!P128</f>
        <v>0</v>
      </c>
      <c r="P146" s="50">
        <f>'дод 2'!Q94+'дод 2'!Q204+'дод 2'!Q232+'дод 2'!Q128</f>
        <v>15193999.6</v>
      </c>
      <c r="Q146" s="50">
        <f>'дод 2'!R94+'дод 2'!R204+'дод 2'!R232+'дод 2'!R128</f>
        <v>3714952.548</v>
      </c>
      <c r="R146" s="50">
        <f>'дод 2'!S94+'дод 2'!S204+'дод 2'!S232+'дод 2'!S128</f>
        <v>3714952.55</v>
      </c>
      <c r="S146" s="50">
        <f>'дод 2'!T94+'дод 2'!T204+'дод 2'!T232+'дод 2'!T128</f>
        <v>0</v>
      </c>
      <c r="T146" s="50">
        <f>'дод 2'!U94+'дод 2'!U204+'дод 2'!U232+'дод 2'!U128</f>
        <v>0</v>
      </c>
      <c r="U146" s="50">
        <f>'дод 2'!V94+'дод 2'!V204+'дод 2'!V232+'дод 2'!V128</f>
        <v>0</v>
      </c>
      <c r="V146" s="50">
        <f>'дод 2'!W94+'дод 2'!W204+'дод 2'!W232+'дод 2'!W128</f>
        <v>3714952.55</v>
      </c>
      <c r="W146" s="158">
        <f t="shared" si="82"/>
        <v>24.450129299726981</v>
      </c>
      <c r="X146" s="159">
        <f t="shared" si="83"/>
        <v>3714952.548</v>
      </c>
      <c r="Y146" s="192"/>
    </row>
    <row r="147" spans="1:25" s="63" customFormat="1" ht="47.25" x14ac:dyDescent="0.25">
      <c r="A147" s="119"/>
      <c r="B147" s="125"/>
      <c r="C147" s="120" t="s">
        <v>433</v>
      </c>
      <c r="D147" s="121">
        <f>'дод 2'!E95+'дод 2'!E205+'дод 2'!E129</f>
        <v>0</v>
      </c>
      <c r="E147" s="121">
        <f>'дод 2'!F95+'дод 2'!F205+'дод 2'!F129</f>
        <v>0</v>
      </c>
      <c r="F147" s="121">
        <f>'дод 2'!G95+'дод 2'!G205+'дод 2'!G129</f>
        <v>0</v>
      </c>
      <c r="G147" s="121">
        <f>'дод 2'!H95+'дод 2'!H205+'дод 2'!H129</f>
        <v>0</v>
      </c>
      <c r="H147" s="121">
        <f>'дод 2'!I95+'дод 2'!I205+'дод 2'!I129</f>
        <v>0</v>
      </c>
      <c r="I147" s="121">
        <f>'дод 2'!J95+'дод 2'!J205+'дод 2'!J129</f>
        <v>0</v>
      </c>
      <c r="J147" s="161"/>
      <c r="K147" s="121">
        <f>'дод 2'!L95+'дод 2'!L205+'дод 2'!L129</f>
        <v>13809968.930000002</v>
      </c>
      <c r="L147" s="121">
        <f>'дод 2'!M95+'дод 2'!M205+'дод 2'!M129</f>
        <v>13809968.930000002</v>
      </c>
      <c r="M147" s="121">
        <f>'дод 2'!N95+'дод 2'!N205+'дод 2'!N129</f>
        <v>0</v>
      </c>
      <c r="N147" s="121">
        <f>'дод 2'!O95+'дод 2'!O205+'дод 2'!O129</f>
        <v>0</v>
      </c>
      <c r="O147" s="121">
        <f>'дод 2'!P95+'дод 2'!P205+'дод 2'!P129</f>
        <v>0</v>
      </c>
      <c r="P147" s="121">
        <f>'дод 2'!Q95+'дод 2'!Q205+'дод 2'!Q129</f>
        <v>13809968.930000002</v>
      </c>
      <c r="Q147" s="121">
        <f>'дод 2'!R95+'дод 2'!R205+'дод 2'!R129</f>
        <v>3148882.42</v>
      </c>
      <c r="R147" s="121">
        <f>'дод 2'!S95+'дод 2'!S205+'дод 2'!S129</f>
        <v>3148882.42</v>
      </c>
      <c r="S147" s="121">
        <f>'дод 2'!T95+'дод 2'!T205+'дод 2'!T129</f>
        <v>0</v>
      </c>
      <c r="T147" s="121">
        <f>'дод 2'!U95+'дод 2'!U205+'дод 2'!U129</f>
        <v>0</v>
      </c>
      <c r="U147" s="121">
        <f>'дод 2'!V95+'дод 2'!V205+'дод 2'!V129</f>
        <v>0</v>
      </c>
      <c r="V147" s="121">
        <f>'дод 2'!W95+'дод 2'!W205+'дод 2'!W129</f>
        <v>3148882.42</v>
      </c>
      <c r="W147" s="158">
        <f t="shared" si="82"/>
        <v>22.801517048742554</v>
      </c>
      <c r="X147" s="159">
        <f t="shared" si="83"/>
        <v>3148882.42</v>
      </c>
      <c r="Y147" s="192"/>
    </row>
    <row r="148" spans="1:25" s="63" customFormat="1" ht="31.5" x14ac:dyDescent="0.25">
      <c r="A148" s="39">
        <v>7370</v>
      </c>
      <c r="B148" s="72" t="s">
        <v>89</v>
      </c>
      <c r="C148" s="73" t="s">
        <v>506</v>
      </c>
      <c r="D148" s="50">
        <f>'дод 2'!E233</f>
        <v>135637.20000000001</v>
      </c>
      <c r="E148" s="50">
        <f>'дод 2'!F233</f>
        <v>0</v>
      </c>
      <c r="F148" s="50">
        <f>'дод 2'!G233</f>
        <v>0</v>
      </c>
      <c r="G148" s="50">
        <f>'дод 2'!H233</f>
        <v>0</v>
      </c>
      <c r="H148" s="50">
        <f>'дод 2'!I233</f>
        <v>0</v>
      </c>
      <c r="I148" s="50">
        <f>'дод 2'!J233</f>
        <v>0</v>
      </c>
      <c r="J148" s="161">
        <f t="shared" ref="J148:J200" si="84">G148/D148*100</f>
        <v>0</v>
      </c>
      <c r="K148" s="50">
        <f>'дод 2'!L233</f>
        <v>0</v>
      </c>
      <c r="L148" s="50">
        <f>'дод 2'!M233</f>
        <v>0</v>
      </c>
      <c r="M148" s="50">
        <f>'дод 2'!N233</f>
        <v>0</v>
      </c>
      <c r="N148" s="50">
        <f>'дод 2'!O233</f>
        <v>0</v>
      </c>
      <c r="O148" s="50">
        <f>'дод 2'!P233</f>
        <v>0</v>
      </c>
      <c r="P148" s="50">
        <f>'дод 2'!Q233</f>
        <v>0</v>
      </c>
      <c r="Q148" s="50">
        <f>'дод 2'!R233</f>
        <v>0</v>
      </c>
      <c r="R148" s="50">
        <f>'дод 2'!S233</f>
        <v>0</v>
      </c>
      <c r="S148" s="50">
        <f>'дод 2'!T233</f>
        <v>0</v>
      </c>
      <c r="T148" s="50">
        <f>'дод 2'!U233</f>
        <v>0</v>
      </c>
      <c r="U148" s="50">
        <f>'дод 2'!V233</f>
        <v>0</v>
      </c>
      <c r="V148" s="50">
        <f>'дод 2'!W233</f>
        <v>0</v>
      </c>
      <c r="W148" s="158"/>
      <c r="X148" s="159">
        <f t="shared" si="83"/>
        <v>0</v>
      </c>
      <c r="Y148" s="192"/>
    </row>
    <row r="149" spans="1:25" s="61" customFormat="1" ht="39.75" customHeight="1" x14ac:dyDescent="0.25">
      <c r="A149" s="40" t="s">
        <v>92</v>
      </c>
      <c r="B149" s="43"/>
      <c r="C149" s="2" t="s">
        <v>468</v>
      </c>
      <c r="D149" s="49">
        <f>D151+D154+D152+D153</f>
        <v>49401300</v>
      </c>
      <c r="E149" s="49">
        <f t="shared" ref="E149:P149" si="85">E151+E154+E152+E153</f>
        <v>0</v>
      </c>
      <c r="F149" s="49">
        <f t="shared" si="85"/>
        <v>0</v>
      </c>
      <c r="G149" s="49">
        <f t="shared" ref="G149:I149" si="86">G151+G154+G152+G153</f>
        <v>31275701.469999999</v>
      </c>
      <c r="H149" s="49">
        <f t="shared" si="86"/>
        <v>0</v>
      </c>
      <c r="I149" s="49">
        <f t="shared" si="86"/>
        <v>0</v>
      </c>
      <c r="J149" s="160">
        <f t="shared" si="84"/>
        <v>63.309470540248938</v>
      </c>
      <c r="K149" s="49">
        <f t="shared" si="85"/>
        <v>80000000</v>
      </c>
      <c r="L149" s="49">
        <f t="shared" si="85"/>
        <v>0</v>
      </c>
      <c r="M149" s="49">
        <f t="shared" si="85"/>
        <v>80000000</v>
      </c>
      <c r="N149" s="49">
        <f t="shared" si="85"/>
        <v>0</v>
      </c>
      <c r="O149" s="49">
        <f t="shared" si="85"/>
        <v>0</v>
      </c>
      <c r="P149" s="49">
        <f t="shared" si="85"/>
        <v>0</v>
      </c>
      <c r="Q149" s="49">
        <f t="shared" ref="Q149:V149" si="87">Q151+Q154+Q152+Q153</f>
        <v>72000000</v>
      </c>
      <c r="R149" s="49">
        <f t="shared" si="87"/>
        <v>0</v>
      </c>
      <c r="S149" s="49">
        <f t="shared" si="87"/>
        <v>72000000</v>
      </c>
      <c r="T149" s="49">
        <f t="shared" si="87"/>
        <v>0</v>
      </c>
      <c r="U149" s="49">
        <f t="shared" si="87"/>
        <v>0</v>
      </c>
      <c r="V149" s="49">
        <f t="shared" si="87"/>
        <v>0</v>
      </c>
      <c r="W149" s="139">
        <f t="shared" si="82"/>
        <v>90</v>
      </c>
      <c r="X149" s="142">
        <f t="shared" si="83"/>
        <v>103275701.47</v>
      </c>
      <c r="Y149" s="192">
        <v>20</v>
      </c>
    </row>
    <row r="150" spans="1:25" s="62" customFormat="1" ht="94.5" x14ac:dyDescent="0.25">
      <c r="A150" s="102"/>
      <c r="B150" s="103"/>
      <c r="C150" s="116" t="s">
        <v>442</v>
      </c>
      <c r="D150" s="117">
        <f>D155</f>
        <v>0</v>
      </c>
      <c r="E150" s="117">
        <f t="shared" ref="E150:P150" si="88">E155</f>
        <v>0</v>
      </c>
      <c r="F150" s="117">
        <f t="shared" si="88"/>
        <v>0</v>
      </c>
      <c r="G150" s="117">
        <f t="shared" ref="G150:I150" si="89">G155</f>
        <v>0</v>
      </c>
      <c r="H150" s="117">
        <f t="shared" si="89"/>
        <v>0</v>
      </c>
      <c r="I150" s="117">
        <f t="shared" si="89"/>
        <v>0</v>
      </c>
      <c r="J150" s="160"/>
      <c r="K150" s="117">
        <f t="shared" si="88"/>
        <v>80000000</v>
      </c>
      <c r="L150" s="117">
        <f t="shared" si="88"/>
        <v>0</v>
      </c>
      <c r="M150" s="117">
        <f t="shared" si="88"/>
        <v>80000000</v>
      </c>
      <c r="N150" s="117">
        <f t="shared" si="88"/>
        <v>0</v>
      </c>
      <c r="O150" s="117">
        <f t="shared" si="88"/>
        <v>0</v>
      </c>
      <c r="P150" s="117">
        <f t="shared" si="88"/>
        <v>0</v>
      </c>
      <c r="Q150" s="117">
        <f t="shared" ref="Q150:V150" si="90">Q155</f>
        <v>72000000</v>
      </c>
      <c r="R150" s="117">
        <f t="shared" si="90"/>
        <v>0</v>
      </c>
      <c r="S150" s="117">
        <f t="shared" si="90"/>
        <v>72000000</v>
      </c>
      <c r="T150" s="117">
        <f t="shared" si="90"/>
        <v>0</v>
      </c>
      <c r="U150" s="117">
        <f t="shared" si="90"/>
        <v>0</v>
      </c>
      <c r="V150" s="117">
        <f t="shared" si="90"/>
        <v>72000000</v>
      </c>
      <c r="W150" s="139">
        <f t="shared" si="82"/>
        <v>90</v>
      </c>
      <c r="X150" s="142">
        <f t="shared" si="83"/>
        <v>72000000</v>
      </c>
      <c r="Y150" s="192"/>
    </row>
    <row r="151" spans="1:25" s="63" customFormat="1" ht="24" customHeight="1" x14ac:dyDescent="0.25">
      <c r="A151" s="39" t="s">
        <v>3</v>
      </c>
      <c r="B151" s="39" t="s">
        <v>91</v>
      </c>
      <c r="C151" s="3" t="s">
        <v>40</v>
      </c>
      <c r="D151" s="50">
        <f>'дод 2'!E39</f>
        <v>5452000</v>
      </c>
      <c r="E151" s="50">
        <f>'дод 2'!F39</f>
        <v>0</v>
      </c>
      <c r="F151" s="50">
        <f>'дод 2'!G39</f>
        <v>0</v>
      </c>
      <c r="G151" s="50">
        <f>'дод 2'!H39</f>
        <v>3670850</v>
      </c>
      <c r="H151" s="50">
        <f>'дод 2'!I39</f>
        <v>0</v>
      </c>
      <c r="I151" s="50">
        <f>'дод 2'!J39</f>
        <v>0</v>
      </c>
      <c r="J151" s="161">
        <f t="shared" si="84"/>
        <v>67.330337490829052</v>
      </c>
      <c r="K151" s="50">
        <f>'дод 2'!L39</f>
        <v>0</v>
      </c>
      <c r="L151" s="50">
        <f>'дод 2'!M39</f>
        <v>0</v>
      </c>
      <c r="M151" s="50">
        <f>'дод 2'!N39</f>
        <v>0</v>
      </c>
      <c r="N151" s="50">
        <f>'дод 2'!O39</f>
        <v>0</v>
      </c>
      <c r="O151" s="50">
        <f>'дод 2'!P39</f>
        <v>0</v>
      </c>
      <c r="P151" s="50">
        <f>'дод 2'!Q39</f>
        <v>0</v>
      </c>
      <c r="Q151" s="50">
        <f>'дод 2'!R39</f>
        <v>0</v>
      </c>
      <c r="R151" s="50">
        <f>'дод 2'!S39</f>
        <v>0</v>
      </c>
      <c r="S151" s="50">
        <f>'дод 2'!T39</f>
        <v>0</v>
      </c>
      <c r="T151" s="50">
        <f>'дод 2'!U39</f>
        <v>0</v>
      </c>
      <c r="U151" s="50">
        <f>'дод 2'!V39</f>
        <v>0</v>
      </c>
      <c r="V151" s="50">
        <f>'дод 2'!W39</f>
        <v>0</v>
      </c>
      <c r="W151" s="158"/>
      <c r="X151" s="159">
        <f t="shared" si="83"/>
        <v>3670850</v>
      </c>
      <c r="Y151" s="192"/>
    </row>
    <row r="152" spans="1:25" s="63" customFormat="1" ht="23.25" customHeight="1" x14ac:dyDescent="0.25">
      <c r="A152" s="39">
        <v>7413</v>
      </c>
      <c r="B152" s="39" t="s">
        <v>91</v>
      </c>
      <c r="C152" s="3" t="s">
        <v>416</v>
      </c>
      <c r="D152" s="50">
        <f>'дод 2'!E40</f>
        <v>8837800</v>
      </c>
      <c r="E152" s="50">
        <f>'дод 2'!F40</f>
        <v>0</v>
      </c>
      <c r="F152" s="50">
        <f>'дод 2'!G40</f>
        <v>0</v>
      </c>
      <c r="G152" s="50">
        <f>'дод 2'!H40</f>
        <v>4867860.0599999996</v>
      </c>
      <c r="H152" s="50">
        <f>'дод 2'!I40</f>
        <v>0</v>
      </c>
      <c r="I152" s="50">
        <f>'дод 2'!J40</f>
        <v>0</v>
      </c>
      <c r="J152" s="161">
        <f t="shared" si="84"/>
        <v>55.079997963294026</v>
      </c>
      <c r="K152" s="50">
        <f>'дод 2'!L40</f>
        <v>0</v>
      </c>
      <c r="L152" s="50">
        <f>'дод 2'!M40</f>
        <v>0</v>
      </c>
      <c r="M152" s="50">
        <f>'дод 2'!N40</f>
        <v>0</v>
      </c>
      <c r="N152" s="50">
        <f>'дод 2'!O40</f>
        <v>0</v>
      </c>
      <c r="O152" s="50">
        <f>'дод 2'!P40</f>
        <v>0</v>
      </c>
      <c r="P152" s="50">
        <f>'дод 2'!Q40</f>
        <v>0</v>
      </c>
      <c r="Q152" s="50">
        <f>'дод 2'!R40</f>
        <v>0</v>
      </c>
      <c r="R152" s="50">
        <f>'дод 2'!S40</f>
        <v>0</v>
      </c>
      <c r="S152" s="50">
        <f>'дод 2'!T40</f>
        <v>0</v>
      </c>
      <c r="T152" s="50">
        <f>'дод 2'!U40</f>
        <v>0</v>
      </c>
      <c r="U152" s="50">
        <f>'дод 2'!V40</f>
        <v>0</v>
      </c>
      <c r="V152" s="50">
        <f>'дод 2'!W40</f>
        <v>0</v>
      </c>
      <c r="W152" s="158"/>
      <c r="X152" s="159">
        <f t="shared" si="83"/>
        <v>4867860.0599999996</v>
      </c>
      <c r="Y152" s="192"/>
    </row>
    <row r="153" spans="1:25" s="63" customFormat="1" ht="27.75" customHeight="1" x14ac:dyDescent="0.25">
      <c r="A153" s="39">
        <v>7426</v>
      </c>
      <c r="B153" s="70" t="s">
        <v>479</v>
      </c>
      <c r="C153" s="3" t="s">
        <v>417</v>
      </c>
      <c r="D153" s="50">
        <f>'дод 2'!E41</f>
        <v>35111500</v>
      </c>
      <c r="E153" s="50">
        <f>'дод 2'!F41</f>
        <v>0</v>
      </c>
      <c r="F153" s="50">
        <f>'дод 2'!G41</f>
        <v>0</v>
      </c>
      <c r="G153" s="50">
        <f>'дод 2'!H41</f>
        <v>22736991.41</v>
      </c>
      <c r="H153" s="50">
        <f>'дод 2'!I41</f>
        <v>0</v>
      </c>
      <c r="I153" s="50">
        <f>'дод 2'!J41</f>
        <v>0</v>
      </c>
      <c r="J153" s="161">
        <f t="shared" si="84"/>
        <v>64.756536775700269</v>
      </c>
      <c r="K153" s="50">
        <f>'дод 2'!L41</f>
        <v>0</v>
      </c>
      <c r="L153" s="50">
        <f>'дод 2'!M41</f>
        <v>0</v>
      </c>
      <c r="M153" s="50">
        <f>'дод 2'!N41</f>
        <v>0</v>
      </c>
      <c r="N153" s="50">
        <f>'дод 2'!O41</f>
        <v>0</v>
      </c>
      <c r="O153" s="50">
        <f>'дод 2'!P41</f>
        <v>0</v>
      </c>
      <c r="P153" s="50">
        <f>'дод 2'!Q41</f>
        <v>0</v>
      </c>
      <c r="Q153" s="50">
        <f>'дод 2'!R41</f>
        <v>0</v>
      </c>
      <c r="R153" s="50">
        <f>'дод 2'!S41</f>
        <v>0</v>
      </c>
      <c r="S153" s="50">
        <f>'дод 2'!T41</f>
        <v>0</v>
      </c>
      <c r="T153" s="50">
        <f>'дод 2'!U41</f>
        <v>0</v>
      </c>
      <c r="U153" s="50">
        <f>'дод 2'!V41</f>
        <v>0</v>
      </c>
      <c r="V153" s="50">
        <f>'дод 2'!W41</f>
        <v>0</v>
      </c>
      <c r="W153" s="158"/>
      <c r="X153" s="159">
        <f t="shared" si="83"/>
        <v>22736991.41</v>
      </c>
      <c r="Y153" s="192"/>
    </row>
    <row r="154" spans="1:25" s="63" customFormat="1" ht="53.25" customHeight="1" x14ac:dyDescent="0.25">
      <c r="A154" s="39">
        <v>7462</v>
      </c>
      <c r="B154" s="70" t="s">
        <v>446</v>
      </c>
      <c r="C154" s="3" t="s">
        <v>445</v>
      </c>
      <c r="D154" s="50">
        <f>'дод 2'!E206</f>
        <v>0</v>
      </c>
      <c r="E154" s="50">
        <f>'дод 2'!F206</f>
        <v>0</v>
      </c>
      <c r="F154" s="50">
        <f>'дод 2'!G206</f>
        <v>0</v>
      </c>
      <c r="G154" s="50">
        <f>'дод 2'!H206</f>
        <v>0</v>
      </c>
      <c r="H154" s="50">
        <f>'дод 2'!I206</f>
        <v>0</v>
      </c>
      <c r="I154" s="50">
        <f>'дод 2'!J206</f>
        <v>0</v>
      </c>
      <c r="J154" s="161"/>
      <c r="K154" s="50">
        <f>'дод 2'!L206</f>
        <v>80000000</v>
      </c>
      <c r="L154" s="50">
        <f>'дод 2'!M206</f>
        <v>0</v>
      </c>
      <c r="M154" s="50">
        <f>'дод 2'!N206</f>
        <v>80000000</v>
      </c>
      <c r="N154" s="50">
        <f>'дод 2'!O206</f>
        <v>0</v>
      </c>
      <c r="O154" s="50">
        <f>'дод 2'!P206</f>
        <v>0</v>
      </c>
      <c r="P154" s="50">
        <f>'дод 2'!Q206</f>
        <v>0</v>
      </c>
      <c r="Q154" s="50">
        <f>'дод 2'!R206</f>
        <v>72000000</v>
      </c>
      <c r="R154" s="50">
        <f>'дод 2'!S206</f>
        <v>0</v>
      </c>
      <c r="S154" s="50">
        <f>'дод 2'!T206</f>
        <v>72000000</v>
      </c>
      <c r="T154" s="50">
        <f>'дод 2'!U206</f>
        <v>0</v>
      </c>
      <c r="U154" s="50">
        <f>'дод 2'!V206</f>
        <v>0</v>
      </c>
      <c r="V154" s="50">
        <f>'дод 2'!W206</f>
        <v>0</v>
      </c>
      <c r="W154" s="158">
        <f t="shared" si="82"/>
        <v>90</v>
      </c>
      <c r="X154" s="159">
        <f t="shared" si="83"/>
        <v>72000000</v>
      </c>
      <c r="Y154" s="192"/>
    </row>
    <row r="155" spans="1:25" s="63" customFormat="1" ht="94.5" x14ac:dyDescent="0.25">
      <c r="A155" s="119"/>
      <c r="B155" s="119"/>
      <c r="C155" s="120" t="s">
        <v>442</v>
      </c>
      <c r="D155" s="121">
        <f>'дод 2'!E207</f>
        <v>0</v>
      </c>
      <c r="E155" s="121">
        <f>'дод 2'!F207</f>
        <v>0</v>
      </c>
      <c r="F155" s="121">
        <f>'дод 2'!G207</f>
        <v>0</v>
      </c>
      <c r="G155" s="121">
        <f>'дод 2'!H207</f>
        <v>0</v>
      </c>
      <c r="H155" s="121">
        <f>'дод 2'!I207</f>
        <v>0</v>
      </c>
      <c r="I155" s="121">
        <f>'дод 2'!J207</f>
        <v>0</v>
      </c>
      <c r="J155" s="161"/>
      <c r="K155" s="121">
        <f>'дод 2'!L207</f>
        <v>80000000</v>
      </c>
      <c r="L155" s="121">
        <f>'дод 2'!M207</f>
        <v>0</v>
      </c>
      <c r="M155" s="121">
        <f>'дод 2'!N207</f>
        <v>80000000</v>
      </c>
      <c r="N155" s="121">
        <f>'дод 2'!O207</f>
        <v>0</v>
      </c>
      <c r="O155" s="121">
        <f>'дод 2'!P207</f>
        <v>0</v>
      </c>
      <c r="P155" s="121">
        <f>'дод 2'!Q207</f>
        <v>0</v>
      </c>
      <c r="Q155" s="121">
        <f>'дод 2'!R207</f>
        <v>72000000</v>
      </c>
      <c r="R155" s="121">
        <f>'дод 2'!S207</f>
        <v>0</v>
      </c>
      <c r="S155" s="121">
        <f>'дод 2'!T207</f>
        <v>72000000</v>
      </c>
      <c r="T155" s="121">
        <f>'дод 2'!U207</f>
        <v>0</v>
      </c>
      <c r="U155" s="121">
        <f>'дод 2'!V207</f>
        <v>0</v>
      </c>
      <c r="V155" s="121">
        <f>'дод 2'!W207</f>
        <v>72000000</v>
      </c>
      <c r="W155" s="158">
        <f t="shared" si="82"/>
        <v>90</v>
      </c>
      <c r="X155" s="159">
        <f t="shared" si="83"/>
        <v>72000000</v>
      </c>
      <c r="Y155" s="192"/>
    </row>
    <row r="156" spans="1:25" s="61" customFormat="1" ht="23.25" customHeight="1" x14ac:dyDescent="0.25">
      <c r="A156" s="41" t="s">
        <v>258</v>
      </c>
      <c r="B156" s="43"/>
      <c r="C156" s="2" t="s">
        <v>259</v>
      </c>
      <c r="D156" s="49">
        <f t="shared" ref="D156:V156" si="91">D157</f>
        <v>9275570</v>
      </c>
      <c r="E156" s="49">
        <f t="shared" si="91"/>
        <v>0</v>
      </c>
      <c r="F156" s="49">
        <f t="shared" si="91"/>
        <v>0</v>
      </c>
      <c r="G156" s="49">
        <f t="shared" si="91"/>
        <v>4339448.18</v>
      </c>
      <c r="H156" s="49">
        <f t="shared" si="91"/>
        <v>0</v>
      </c>
      <c r="I156" s="49">
        <f t="shared" si="91"/>
        <v>0</v>
      </c>
      <c r="J156" s="160">
        <f t="shared" si="84"/>
        <v>46.783628175950369</v>
      </c>
      <c r="K156" s="49">
        <f t="shared" si="91"/>
        <v>1279330</v>
      </c>
      <c r="L156" s="49">
        <f t="shared" si="91"/>
        <v>1279330</v>
      </c>
      <c r="M156" s="49">
        <f t="shared" si="91"/>
        <v>0</v>
      </c>
      <c r="N156" s="49">
        <f t="shared" si="91"/>
        <v>0</v>
      </c>
      <c r="O156" s="49">
        <f t="shared" si="91"/>
        <v>0</v>
      </c>
      <c r="P156" s="49">
        <f t="shared" si="91"/>
        <v>1279330</v>
      </c>
      <c r="Q156" s="49">
        <f t="shared" si="91"/>
        <v>0</v>
      </c>
      <c r="R156" s="49">
        <f t="shared" si="91"/>
        <v>0</v>
      </c>
      <c r="S156" s="49">
        <f t="shared" si="91"/>
        <v>0</v>
      </c>
      <c r="T156" s="49">
        <f t="shared" si="91"/>
        <v>0</v>
      </c>
      <c r="U156" s="49">
        <f t="shared" si="91"/>
        <v>0</v>
      </c>
      <c r="V156" s="49">
        <f t="shared" si="91"/>
        <v>0</v>
      </c>
      <c r="W156" s="139">
        <f t="shared" si="82"/>
        <v>0</v>
      </c>
      <c r="X156" s="142">
        <f t="shared" si="83"/>
        <v>4339448.18</v>
      </c>
      <c r="Y156" s="192"/>
    </row>
    <row r="157" spans="1:25" ht="37.5" customHeight="1" x14ac:dyDescent="0.25">
      <c r="A157" s="42" t="s">
        <v>256</v>
      </c>
      <c r="B157" s="42" t="s">
        <v>257</v>
      </c>
      <c r="C157" s="11" t="s">
        <v>255</v>
      </c>
      <c r="D157" s="50">
        <f>'дод 2'!E42+'дод 2'!E208</f>
        <v>9275570</v>
      </c>
      <c r="E157" s="50">
        <f>'дод 2'!F42+'дод 2'!F208</f>
        <v>0</v>
      </c>
      <c r="F157" s="50">
        <f>'дод 2'!G42+'дод 2'!G208</f>
        <v>0</v>
      </c>
      <c r="G157" s="50">
        <f>'дод 2'!H42+'дод 2'!H208</f>
        <v>4339448.18</v>
      </c>
      <c r="H157" s="50">
        <f>'дод 2'!I42+'дод 2'!I208</f>
        <v>0</v>
      </c>
      <c r="I157" s="50">
        <f>'дод 2'!J42+'дод 2'!J208</f>
        <v>0</v>
      </c>
      <c r="J157" s="161">
        <f t="shared" si="84"/>
        <v>46.783628175950369</v>
      </c>
      <c r="K157" s="50">
        <f>'дод 2'!L42+'дод 2'!L208</f>
        <v>1279330</v>
      </c>
      <c r="L157" s="50">
        <f>'дод 2'!M42+'дод 2'!M208</f>
        <v>1279330</v>
      </c>
      <c r="M157" s="50">
        <f>'дод 2'!N42+'дод 2'!N208</f>
        <v>0</v>
      </c>
      <c r="N157" s="50">
        <f>'дод 2'!O42+'дод 2'!O208</f>
        <v>0</v>
      </c>
      <c r="O157" s="50">
        <f>'дод 2'!P42+'дод 2'!P208</f>
        <v>0</v>
      </c>
      <c r="P157" s="50">
        <f>'дод 2'!Q42+'дод 2'!Q208</f>
        <v>1279330</v>
      </c>
      <c r="Q157" s="50">
        <f>'дод 2'!R42+'дод 2'!R208</f>
        <v>0</v>
      </c>
      <c r="R157" s="50">
        <f>'дод 2'!S42+'дод 2'!S208</f>
        <v>0</v>
      </c>
      <c r="S157" s="50">
        <f>'дод 2'!T42+'дод 2'!T208</f>
        <v>0</v>
      </c>
      <c r="T157" s="50">
        <f>'дод 2'!U42+'дод 2'!U208</f>
        <v>0</v>
      </c>
      <c r="U157" s="50">
        <f>'дод 2'!V42+'дод 2'!V208</f>
        <v>0</v>
      </c>
      <c r="V157" s="50">
        <f>'дод 2'!W42+'дод 2'!W208</f>
        <v>0</v>
      </c>
      <c r="W157" s="158">
        <f t="shared" si="82"/>
        <v>0</v>
      </c>
      <c r="X157" s="159">
        <f t="shared" si="83"/>
        <v>4339448.18</v>
      </c>
      <c r="Y157" s="192"/>
    </row>
    <row r="158" spans="1:25" s="61" customFormat="1" ht="38.25" customHeight="1" x14ac:dyDescent="0.25">
      <c r="A158" s="40" t="s">
        <v>95</v>
      </c>
      <c r="B158" s="43"/>
      <c r="C158" s="2" t="s">
        <v>490</v>
      </c>
      <c r="D158" s="49">
        <f t="shared" ref="D158:P158" si="92">D160+D161+D163+D164+D165+D166+D167+D168</f>
        <v>8170078.7999999998</v>
      </c>
      <c r="E158" s="49">
        <f t="shared" si="92"/>
        <v>0</v>
      </c>
      <c r="F158" s="49">
        <f t="shared" si="92"/>
        <v>0</v>
      </c>
      <c r="G158" s="49">
        <f t="shared" ref="G158:I158" si="93">G160+G161+G163+G164+G165+G166+G167+G168</f>
        <v>3067504.83</v>
      </c>
      <c r="H158" s="49">
        <f t="shared" si="93"/>
        <v>0</v>
      </c>
      <c r="I158" s="49">
        <f t="shared" si="93"/>
        <v>0</v>
      </c>
      <c r="J158" s="160">
        <f t="shared" si="84"/>
        <v>37.545596622642122</v>
      </c>
      <c r="K158" s="49">
        <f t="shared" si="92"/>
        <v>115189446.33</v>
      </c>
      <c r="L158" s="49">
        <f t="shared" si="92"/>
        <v>100916214.2</v>
      </c>
      <c r="M158" s="49">
        <f t="shared" si="92"/>
        <v>1941363.01</v>
      </c>
      <c r="N158" s="49">
        <f t="shared" si="92"/>
        <v>0</v>
      </c>
      <c r="O158" s="49">
        <f t="shared" si="92"/>
        <v>0</v>
      </c>
      <c r="P158" s="49">
        <f t="shared" si="92"/>
        <v>113248083.32000001</v>
      </c>
      <c r="Q158" s="49">
        <f t="shared" ref="Q158:V158" si="94">Q160+Q161+Q163+Q164+Q165+Q166+Q167+Q168</f>
        <v>15609983.960000001</v>
      </c>
      <c r="R158" s="49">
        <f t="shared" si="94"/>
        <v>9680536.0300000012</v>
      </c>
      <c r="S158" s="49">
        <f t="shared" si="94"/>
        <v>197120.22</v>
      </c>
      <c r="T158" s="49">
        <f t="shared" si="94"/>
        <v>0</v>
      </c>
      <c r="U158" s="49">
        <f t="shared" si="94"/>
        <v>0</v>
      </c>
      <c r="V158" s="49">
        <f t="shared" si="94"/>
        <v>15412863.740000002</v>
      </c>
      <c r="W158" s="139">
        <f t="shared" si="82"/>
        <v>13.551574781668629</v>
      </c>
      <c r="X158" s="142">
        <f t="shared" si="83"/>
        <v>18677488.789999999</v>
      </c>
      <c r="Y158" s="192"/>
    </row>
    <row r="159" spans="1:25" s="62" customFormat="1" ht="23.25" customHeight="1" x14ac:dyDescent="0.25">
      <c r="A159" s="102"/>
      <c r="B159" s="102"/>
      <c r="C159" s="124" t="s">
        <v>488</v>
      </c>
      <c r="D159" s="117">
        <f>D162</f>
        <v>0</v>
      </c>
      <c r="E159" s="117">
        <f t="shared" ref="E159:P159" si="95">E162</f>
        <v>0</v>
      </c>
      <c r="F159" s="117">
        <f t="shared" si="95"/>
        <v>0</v>
      </c>
      <c r="G159" s="117">
        <f t="shared" ref="G159:I159" si="96">G162</f>
        <v>0</v>
      </c>
      <c r="H159" s="117">
        <f t="shared" si="96"/>
        <v>0</v>
      </c>
      <c r="I159" s="117">
        <f t="shared" si="96"/>
        <v>0</v>
      </c>
      <c r="J159" s="160"/>
      <c r="K159" s="117">
        <f t="shared" si="95"/>
        <v>58776907</v>
      </c>
      <c r="L159" s="117">
        <f t="shared" si="95"/>
        <v>58776907</v>
      </c>
      <c r="M159" s="117">
        <f t="shared" si="95"/>
        <v>0</v>
      </c>
      <c r="N159" s="117">
        <f t="shared" si="95"/>
        <v>0</v>
      </c>
      <c r="O159" s="117">
        <f t="shared" si="95"/>
        <v>0</v>
      </c>
      <c r="P159" s="117">
        <f t="shared" si="95"/>
        <v>58776907</v>
      </c>
      <c r="Q159" s="117">
        <f t="shared" ref="Q159:V159" si="97">Q162</f>
        <v>0</v>
      </c>
      <c r="R159" s="117">
        <f t="shared" si="97"/>
        <v>0</v>
      </c>
      <c r="S159" s="117">
        <f t="shared" si="97"/>
        <v>0</v>
      </c>
      <c r="T159" s="117">
        <f t="shared" si="97"/>
        <v>0</v>
      </c>
      <c r="U159" s="117">
        <f t="shared" si="97"/>
        <v>0</v>
      </c>
      <c r="V159" s="117">
        <f t="shared" si="97"/>
        <v>0</v>
      </c>
      <c r="W159" s="139">
        <f t="shared" si="82"/>
        <v>0</v>
      </c>
      <c r="X159" s="142">
        <f t="shared" si="83"/>
        <v>0</v>
      </c>
      <c r="Y159" s="192"/>
    </row>
    <row r="160" spans="1:25" ht="24" customHeight="1" x14ac:dyDescent="0.25">
      <c r="A160" s="39" t="s">
        <v>4</v>
      </c>
      <c r="B160" s="39" t="s">
        <v>94</v>
      </c>
      <c r="C160" s="3" t="s">
        <v>26</v>
      </c>
      <c r="D160" s="50">
        <f>'дод 2'!E43+'дод 2'!E249</f>
        <v>1028000</v>
      </c>
      <c r="E160" s="50">
        <f>'дод 2'!F43+'дод 2'!F249</f>
        <v>0</v>
      </c>
      <c r="F160" s="50">
        <f>'дод 2'!G43+'дод 2'!G249</f>
        <v>0</v>
      </c>
      <c r="G160" s="50">
        <f>'дод 2'!H43+'дод 2'!H249</f>
        <v>144306</v>
      </c>
      <c r="H160" s="50">
        <f>'дод 2'!I43+'дод 2'!I249</f>
        <v>0</v>
      </c>
      <c r="I160" s="50">
        <f>'дод 2'!J43+'дод 2'!J249</f>
        <v>0</v>
      </c>
      <c r="J160" s="161">
        <f t="shared" si="84"/>
        <v>14.037548638132296</v>
      </c>
      <c r="K160" s="50">
        <f>'дод 2'!L43+'дод 2'!L249</f>
        <v>0</v>
      </c>
      <c r="L160" s="50">
        <f>'дод 2'!M43+'дод 2'!M249</f>
        <v>0</v>
      </c>
      <c r="M160" s="50">
        <f>'дод 2'!N43+'дод 2'!N249</f>
        <v>0</v>
      </c>
      <c r="N160" s="50">
        <f>'дод 2'!O43+'дод 2'!O249</f>
        <v>0</v>
      </c>
      <c r="O160" s="50">
        <f>'дод 2'!P43+'дод 2'!P249</f>
        <v>0</v>
      </c>
      <c r="P160" s="50">
        <f>'дод 2'!Q43+'дод 2'!Q249</f>
        <v>0</v>
      </c>
      <c r="Q160" s="50">
        <f>'дод 2'!R43+'дод 2'!R249</f>
        <v>0</v>
      </c>
      <c r="R160" s="50">
        <f>'дод 2'!S43+'дод 2'!S249</f>
        <v>0</v>
      </c>
      <c r="S160" s="50">
        <f>'дод 2'!T43+'дод 2'!T249</f>
        <v>0</v>
      </c>
      <c r="T160" s="50">
        <f>'дод 2'!U43+'дод 2'!U249</f>
        <v>0</v>
      </c>
      <c r="U160" s="50">
        <f>'дод 2'!V43+'дод 2'!V249</f>
        <v>0</v>
      </c>
      <c r="V160" s="50">
        <f>'дод 2'!W43+'дод 2'!W249</f>
        <v>0</v>
      </c>
      <c r="W160" s="158"/>
      <c r="X160" s="159">
        <f t="shared" si="83"/>
        <v>144306</v>
      </c>
      <c r="Y160" s="192"/>
    </row>
    <row r="161" spans="1:25" ht="24.75" customHeight="1" x14ac:dyDescent="0.25">
      <c r="A161" s="39" t="s">
        <v>2</v>
      </c>
      <c r="B161" s="39" t="s">
        <v>93</v>
      </c>
      <c r="C161" s="3" t="s">
        <v>487</v>
      </c>
      <c r="D161" s="50">
        <f>'дод 2'!E96+'дод 2'!E130+'дод 2'!E184+'дод 2'!E209+'дод 2'!E234+'дод 2'!E259</f>
        <v>4681946.8</v>
      </c>
      <c r="E161" s="50">
        <f>'дод 2'!F96+'дод 2'!F130+'дод 2'!F184+'дод 2'!F209+'дод 2'!F234+'дод 2'!F259</f>
        <v>0</v>
      </c>
      <c r="F161" s="50">
        <f>'дод 2'!G96+'дод 2'!G130+'дод 2'!G184+'дод 2'!G209+'дод 2'!G234+'дод 2'!G259</f>
        <v>0</v>
      </c>
      <c r="G161" s="50">
        <f>'дод 2'!H96+'дод 2'!H130+'дод 2'!H184+'дод 2'!H209+'дод 2'!H234+'дод 2'!H259</f>
        <v>1976493.34</v>
      </c>
      <c r="H161" s="50">
        <f>'дод 2'!I96+'дод 2'!I130+'дод 2'!I184+'дод 2'!I209+'дод 2'!I234+'дод 2'!I259</f>
        <v>0</v>
      </c>
      <c r="I161" s="50">
        <f>'дод 2'!J96+'дод 2'!J130+'дод 2'!J184+'дод 2'!J209+'дод 2'!J234+'дод 2'!J259</f>
        <v>0</v>
      </c>
      <c r="J161" s="161">
        <f t="shared" si="84"/>
        <v>42.215202872446142</v>
      </c>
      <c r="K161" s="50">
        <f>'дод 2'!L96+'дод 2'!L130+'дод 2'!L184+'дод 2'!L209+'дод 2'!L234+'дод 2'!L259</f>
        <v>93578336.200000003</v>
      </c>
      <c r="L161" s="50">
        <f>'дод 2'!M96+'дод 2'!M130+'дод 2'!M184+'дод 2'!M209+'дод 2'!M234+'дод 2'!M259</f>
        <v>83841884.200000003</v>
      </c>
      <c r="M161" s="50">
        <f>'дод 2'!N96+'дод 2'!N130+'дод 2'!N184+'дод 2'!N209+'дод 2'!N234+'дод 2'!N259</f>
        <v>0</v>
      </c>
      <c r="N161" s="50">
        <f>'дод 2'!O96+'дод 2'!O130+'дод 2'!O184+'дод 2'!O209+'дод 2'!O234+'дод 2'!O259</f>
        <v>0</v>
      </c>
      <c r="O161" s="50">
        <f>'дод 2'!P96+'дод 2'!P130+'дод 2'!P184+'дод 2'!P209+'дод 2'!P234+'дод 2'!P259</f>
        <v>0</v>
      </c>
      <c r="P161" s="50">
        <f>'дод 2'!Q96+'дод 2'!Q130+'дод 2'!Q184+'дод 2'!Q209+'дод 2'!Q234+'дод 2'!Q259</f>
        <v>93578336.200000003</v>
      </c>
      <c r="Q161" s="50">
        <f>'дод 2'!R96+'дод 2'!R130+'дод 2'!R184+'дод 2'!R209+'дод 2'!R234+'дод 2'!R259</f>
        <v>14991404.810000001</v>
      </c>
      <c r="R161" s="50">
        <f>'дод 2'!S96+'дод 2'!S130+'дод 2'!S184+'дод 2'!S209+'дод 2'!S234+'дод 2'!S259</f>
        <v>9492228.8100000005</v>
      </c>
      <c r="S161" s="50">
        <f>'дод 2'!T96+'дод 2'!T130+'дод 2'!T184+'дод 2'!T209+'дод 2'!T234+'дод 2'!T259</f>
        <v>0</v>
      </c>
      <c r="T161" s="50">
        <f>'дод 2'!U96+'дод 2'!U130+'дод 2'!U184+'дод 2'!U209+'дод 2'!U234+'дод 2'!U259</f>
        <v>0</v>
      </c>
      <c r="U161" s="50">
        <f>'дод 2'!V96+'дод 2'!V130+'дод 2'!V184+'дод 2'!V209+'дод 2'!V234+'дод 2'!V259</f>
        <v>0</v>
      </c>
      <c r="V161" s="50">
        <f>'дод 2'!W96+'дод 2'!W130+'дод 2'!W184+'дод 2'!W209+'дод 2'!W234+'дод 2'!W259</f>
        <v>14991404.810000001</v>
      </c>
      <c r="W161" s="158">
        <f t="shared" si="82"/>
        <v>16.020166011457682</v>
      </c>
      <c r="X161" s="159">
        <f t="shared" si="83"/>
        <v>16967898.150000002</v>
      </c>
      <c r="Y161" s="192"/>
    </row>
    <row r="162" spans="1:25" s="63" customFormat="1" ht="23.25" customHeight="1" x14ac:dyDescent="0.25">
      <c r="A162" s="119"/>
      <c r="B162" s="119"/>
      <c r="C162" s="126" t="s">
        <v>488</v>
      </c>
      <c r="D162" s="121">
        <f>'дод 2'!E131+'дод 2'!E235</f>
        <v>0</v>
      </c>
      <c r="E162" s="121">
        <f>'дод 2'!F131+'дод 2'!F235</f>
        <v>0</v>
      </c>
      <c r="F162" s="121">
        <f>'дод 2'!G131+'дод 2'!G235</f>
        <v>0</v>
      </c>
      <c r="G162" s="121">
        <f>'дод 2'!H131+'дод 2'!H235</f>
        <v>0</v>
      </c>
      <c r="H162" s="121">
        <f>'дод 2'!I131+'дод 2'!I235</f>
        <v>0</v>
      </c>
      <c r="I162" s="121">
        <f>'дод 2'!J131+'дод 2'!J235</f>
        <v>0</v>
      </c>
      <c r="J162" s="161"/>
      <c r="K162" s="121">
        <f>'дод 2'!L131+'дод 2'!L235</f>
        <v>58776907</v>
      </c>
      <c r="L162" s="121">
        <f>'дод 2'!M131+'дод 2'!M235</f>
        <v>58776907</v>
      </c>
      <c r="M162" s="121">
        <f>'дод 2'!N131+'дод 2'!N235</f>
        <v>0</v>
      </c>
      <c r="N162" s="121">
        <f>'дод 2'!O131+'дод 2'!O235</f>
        <v>0</v>
      </c>
      <c r="O162" s="121">
        <f>'дод 2'!P131+'дод 2'!P235</f>
        <v>0</v>
      </c>
      <c r="P162" s="121">
        <f>'дод 2'!Q131+'дод 2'!Q235</f>
        <v>58776907</v>
      </c>
      <c r="Q162" s="121">
        <f>'дод 2'!R131+'дод 2'!R235</f>
        <v>0</v>
      </c>
      <c r="R162" s="121">
        <f>'дод 2'!S131+'дод 2'!S235</f>
        <v>0</v>
      </c>
      <c r="S162" s="121">
        <f>'дод 2'!T131+'дод 2'!T235</f>
        <v>0</v>
      </c>
      <c r="T162" s="121">
        <f>'дод 2'!U131+'дод 2'!U235</f>
        <v>0</v>
      </c>
      <c r="U162" s="121">
        <f>'дод 2'!V131+'дод 2'!V235</f>
        <v>0</v>
      </c>
      <c r="V162" s="121">
        <f>'дод 2'!W131+'дод 2'!W235</f>
        <v>0</v>
      </c>
      <c r="W162" s="158">
        <f t="shared" si="82"/>
        <v>0</v>
      </c>
      <c r="X162" s="159">
        <f t="shared" si="83"/>
        <v>0</v>
      </c>
      <c r="Y162" s="192"/>
    </row>
    <row r="163" spans="1:25" ht="33.75" customHeight="1" x14ac:dyDescent="0.25">
      <c r="A163" s="39" t="s">
        <v>288</v>
      </c>
      <c r="B163" s="39" t="s">
        <v>89</v>
      </c>
      <c r="C163" s="3" t="s">
        <v>380</v>
      </c>
      <c r="D163" s="50">
        <f>'дод 2'!E250</f>
        <v>0</v>
      </c>
      <c r="E163" s="50">
        <f>'дод 2'!F250</f>
        <v>0</v>
      </c>
      <c r="F163" s="50">
        <f>'дод 2'!G250</f>
        <v>0</v>
      </c>
      <c r="G163" s="50">
        <f>'дод 2'!H250</f>
        <v>0</v>
      </c>
      <c r="H163" s="50">
        <f>'дод 2'!I250</f>
        <v>0</v>
      </c>
      <c r="I163" s="50">
        <f>'дод 2'!J250</f>
        <v>0</v>
      </c>
      <c r="J163" s="161"/>
      <c r="K163" s="50">
        <f>'дод 2'!L250</f>
        <v>20000</v>
      </c>
      <c r="L163" s="50">
        <f>'дод 2'!M250</f>
        <v>20000</v>
      </c>
      <c r="M163" s="50">
        <f>'дод 2'!N250</f>
        <v>0</v>
      </c>
      <c r="N163" s="50">
        <f>'дод 2'!O250</f>
        <v>0</v>
      </c>
      <c r="O163" s="50">
        <f>'дод 2'!P250</f>
        <v>0</v>
      </c>
      <c r="P163" s="50">
        <f>'дод 2'!Q250</f>
        <v>20000</v>
      </c>
      <c r="Q163" s="50">
        <f>'дод 2'!R250</f>
        <v>4500</v>
      </c>
      <c r="R163" s="50">
        <f>'дод 2'!S250</f>
        <v>4500</v>
      </c>
      <c r="S163" s="50">
        <f>'дод 2'!T250</f>
        <v>0</v>
      </c>
      <c r="T163" s="50">
        <f>'дод 2'!U250</f>
        <v>0</v>
      </c>
      <c r="U163" s="50">
        <f>'дод 2'!V250</f>
        <v>0</v>
      </c>
      <c r="V163" s="50">
        <f>'дод 2'!W250</f>
        <v>4500</v>
      </c>
      <c r="W163" s="158">
        <f t="shared" si="82"/>
        <v>22.5</v>
      </c>
      <c r="X163" s="159">
        <f t="shared" si="83"/>
        <v>4500</v>
      </c>
      <c r="Y163" s="192"/>
    </row>
    <row r="164" spans="1:25" ht="59.25" customHeight="1" x14ac:dyDescent="0.25">
      <c r="A164" s="39" t="s">
        <v>290</v>
      </c>
      <c r="B164" s="39" t="s">
        <v>89</v>
      </c>
      <c r="C164" s="3" t="s">
        <v>291</v>
      </c>
      <c r="D164" s="50">
        <f>'дод 2'!E251</f>
        <v>0</v>
      </c>
      <c r="E164" s="50">
        <f>'дод 2'!F251</f>
        <v>0</v>
      </c>
      <c r="F164" s="50">
        <f>'дод 2'!G251</f>
        <v>0</v>
      </c>
      <c r="G164" s="50">
        <f>'дод 2'!H251</f>
        <v>0</v>
      </c>
      <c r="H164" s="50">
        <f>'дод 2'!I251</f>
        <v>0</v>
      </c>
      <c r="I164" s="50">
        <f>'дод 2'!J251</f>
        <v>0</v>
      </c>
      <c r="J164" s="161"/>
      <c r="K164" s="50">
        <f>'дод 2'!L251</f>
        <v>90000</v>
      </c>
      <c r="L164" s="50">
        <f>'дод 2'!M251</f>
        <v>90000</v>
      </c>
      <c r="M164" s="50">
        <f>'дод 2'!N251</f>
        <v>0</v>
      </c>
      <c r="N164" s="50">
        <f>'дод 2'!O251</f>
        <v>0</v>
      </c>
      <c r="O164" s="50">
        <f>'дод 2'!P251</f>
        <v>0</v>
      </c>
      <c r="P164" s="50">
        <f>'дод 2'!Q251</f>
        <v>90000</v>
      </c>
      <c r="Q164" s="50">
        <f>'дод 2'!R251</f>
        <v>16000</v>
      </c>
      <c r="R164" s="50">
        <f>'дод 2'!S251</f>
        <v>16000</v>
      </c>
      <c r="S164" s="50">
        <f>'дод 2'!T251</f>
        <v>0</v>
      </c>
      <c r="T164" s="50">
        <f>'дод 2'!U251</f>
        <v>0</v>
      </c>
      <c r="U164" s="50">
        <f>'дод 2'!V251</f>
        <v>0</v>
      </c>
      <c r="V164" s="50">
        <f>'дод 2'!W251</f>
        <v>16000</v>
      </c>
      <c r="W164" s="158">
        <f t="shared" si="82"/>
        <v>17.777777777777779</v>
      </c>
      <c r="X164" s="159">
        <f t="shared" si="83"/>
        <v>16000</v>
      </c>
      <c r="Y164" s="192"/>
    </row>
    <row r="165" spans="1:25" ht="28.5" customHeight="1" x14ac:dyDescent="0.25">
      <c r="A165" s="39" t="s">
        <v>5</v>
      </c>
      <c r="B165" s="39" t="s">
        <v>89</v>
      </c>
      <c r="C165" s="3" t="s">
        <v>27</v>
      </c>
      <c r="D165" s="50">
        <f>'дод 2'!E44+'дод 2'!E210</f>
        <v>0</v>
      </c>
      <c r="E165" s="50">
        <f>'дод 2'!F44+'дод 2'!F210</f>
        <v>0</v>
      </c>
      <c r="F165" s="50">
        <f>'дод 2'!G44+'дод 2'!G210</f>
        <v>0</v>
      </c>
      <c r="G165" s="50">
        <f>'дод 2'!H44+'дод 2'!H210</f>
        <v>0</v>
      </c>
      <c r="H165" s="50">
        <f>'дод 2'!I44+'дод 2'!I210</f>
        <v>0</v>
      </c>
      <c r="I165" s="50">
        <f>'дод 2'!J44+'дод 2'!J210</f>
        <v>0</v>
      </c>
      <c r="J165" s="161"/>
      <c r="K165" s="50">
        <f>'дод 2'!L44+'дод 2'!L210</f>
        <v>16964330</v>
      </c>
      <c r="L165" s="50">
        <f>'дод 2'!M44+'дод 2'!M210</f>
        <v>16964330</v>
      </c>
      <c r="M165" s="50">
        <f>'дод 2'!N44+'дод 2'!N210</f>
        <v>0</v>
      </c>
      <c r="N165" s="50">
        <f>'дод 2'!O44+'дод 2'!O210</f>
        <v>0</v>
      </c>
      <c r="O165" s="50">
        <f>'дод 2'!P44+'дод 2'!P210</f>
        <v>0</v>
      </c>
      <c r="P165" s="50">
        <f>'дод 2'!Q44+'дод 2'!Q210</f>
        <v>16964330</v>
      </c>
      <c r="Q165" s="50">
        <f>'дод 2'!R44+'дод 2'!R210</f>
        <v>167807.22</v>
      </c>
      <c r="R165" s="50">
        <f>'дод 2'!S44+'дод 2'!S210</f>
        <v>167807.22</v>
      </c>
      <c r="S165" s="50">
        <f>'дод 2'!T44+'дод 2'!T210</f>
        <v>0</v>
      </c>
      <c r="T165" s="50">
        <f>'дод 2'!U44+'дод 2'!U210</f>
        <v>0</v>
      </c>
      <c r="U165" s="50">
        <f>'дод 2'!V44+'дод 2'!V210</f>
        <v>0</v>
      </c>
      <c r="V165" s="50">
        <f>'дод 2'!W44+'дод 2'!W210</f>
        <v>167807.22</v>
      </c>
      <c r="W165" s="158">
        <f t="shared" si="82"/>
        <v>0.98917681983314398</v>
      </c>
      <c r="X165" s="159">
        <f t="shared" si="83"/>
        <v>167807.22</v>
      </c>
      <c r="Y165" s="192"/>
    </row>
    <row r="166" spans="1:25" ht="36.75" customHeight="1" x14ac:dyDescent="0.25">
      <c r="A166" s="39" t="s">
        <v>269</v>
      </c>
      <c r="B166" s="39" t="s">
        <v>89</v>
      </c>
      <c r="C166" s="3" t="s">
        <v>270</v>
      </c>
      <c r="D166" s="50">
        <f>'дод 2'!E45</f>
        <v>221467</v>
      </c>
      <c r="E166" s="50">
        <f>'дод 2'!F45</f>
        <v>0</v>
      </c>
      <c r="F166" s="50">
        <f>'дод 2'!G45</f>
        <v>0</v>
      </c>
      <c r="G166" s="50">
        <f>'дод 2'!H45</f>
        <v>129892</v>
      </c>
      <c r="H166" s="50">
        <f>'дод 2'!I45</f>
        <v>0</v>
      </c>
      <c r="I166" s="50">
        <f>'дод 2'!J45</f>
        <v>0</v>
      </c>
      <c r="J166" s="161">
        <f t="shared" si="84"/>
        <v>58.650724487169647</v>
      </c>
      <c r="K166" s="50">
        <f>'дод 2'!L45</f>
        <v>0</v>
      </c>
      <c r="L166" s="50">
        <f>'дод 2'!M45</f>
        <v>0</v>
      </c>
      <c r="M166" s="50">
        <f>'дод 2'!N45</f>
        <v>0</v>
      </c>
      <c r="N166" s="50">
        <f>'дод 2'!O45</f>
        <v>0</v>
      </c>
      <c r="O166" s="50">
        <f>'дод 2'!P45</f>
        <v>0</v>
      </c>
      <c r="P166" s="50">
        <f>'дод 2'!Q45</f>
        <v>0</v>
      </c>
      <c r="Q166" s="50">
        <f>'дод 2'!R45</f>
        <v>0</v>
      </c>
      <c r="R166" s="50">
        <f>'дод 2'!S45</f>
        <v>0</v>
      </c>
      <c r="S166" s="50">
        <f>'дод 2'!T45</f>
        <v>0</v>
      </c>
      <c r="T166" s="50">
        <f>'дод 2'!U45</f>
        <v>0</v>
      </c>
      <c r="U166" s="50">
        <f>'дод 2'!V45</f>
        <v>0</v>
      </c>
      <c r="V166" s="50">
        <f>'дод 2'!W45</f>
        <v>0</v>
      </c>
      <c r="W166" s="158"/>
      <c r="X166" s="159">
        <f t="shared" si="83"/>
        <v>129892</v>
      </c>
      <c r="Y166" s="192"/>
    </row>
    <row r="167" spans="1:25" s="63" customFormat="1" ht="102" customHeight="1" x14ac:dyDescent="0.25">
      <c r="A167" s="39" t="s">
        <v>323</v>
      </c>
      <c r="B167" s="39" t="s">
        <v>89</v>
      </c>
      <c r="C167" s="3" t="s">
        <v>344</v>
      </c>
      <c r="D167" s="50">
        <f>'дод 2'!E46+'дод 2'!E211+'дод 2'!E236+'дод 2'!E241</f>
        <v>0</v>
      </c>
      <c r="E167" s="50">
        <f>'дод 2'!F46+'дод 2'!F211+'дод 2'!F236+'дод 2'!F241</f>
        <v>0</v>
      </c>
      <c r="F167" s="50">
        <f>'дод 2'!G46+'дод 2'!G211+'дод 2'!G236+'дод 2'!G241</f>
        <v>0</v>
      </c>
      <c r="G167" s="50">
        <f>'дод 2'!H46+'дод 2'!H211+'дод 2'!H236+'дод 2'!H241</f>
        <v>0</v>
      </c>
      <c r="H167" s="50">
        <f>'дод 2'!I46+'дод 2'!I211+'дод 2'!I236+'дод 2'!I241</f>
        <v>0</v>
      </c>
      <c r="I167" s="50">
        <f>'дод 2'!J46+'дод 2'!J211+'дод 2'!J236+'дод 2'!J241</f>
        <v>0</v>
      </c>
      <c r="J167" s="161"/>
      <c r="K167" s="50">
        <f>'дод 2'!L46+'дод 2'!L211+'дод 2'!L236+'дод 2'!L241</f>
        <v>4536780.13</v>
      </c>
      <c r="L167" s="50">
        <f>'дод 2'!M46+'дод 2'!M211+'дод 2'!M236+'дод 2'!M241</f>
        <v>0</v>
      </c>
      <c r="M167" s="50">
        <f>'дод 2'!N46+'дод 2'!N211+'дод 2'!N236+'дод 2'!N241</f>
        <v>1941363.01</v>
      </c>
      <c r="N167" s="50">
        <f>'дод 2'!O46+'дод 2'!O211+'дод 2'!O236+'дод 2'!O241</f>
        <v>0</v>
      </c>
      <c r="O167" s="50">
        <f>'дод 2'!P46+'дод 2'!P211+'дод 2'!P236+'дод 2'!P241</f>
        <v>0</v>
      </c>
      <c r="P167" s="50">
        <f>'дод 2'!Q46+'дод 2'!Q211+'дод 2'!Q236+'дод 2'!Q241</f>
        <v>2595417.12</v>
      </c>
      <c r="Q167" s="50">
        <f>'дод 2'!R46+'дод 2'!R211+'дод 2'!R236+'дод 2'!R241</f>
        <v>430271.93</v>
      </c>
      <c r="R167" s="50">
        <f>'дод 2'!S46+'дод 2'!S211+'дод 2'!S236+'дод 2'!S241</f>
        <v>0</v>
      </c>
      <c r="S167" s="50">
        <f>'дод 2'!T46+'дод 2'!T211+'дод 2'!T236+'дод 2'!T241</f>
        <v>197120.22</v>
      </c>
      <c r="T167" s="50">
        <f>'дод 2'!U46+'дод 2'!U211+'дод 2'!U236+'дод 2'!U241</f>
        <v>0</v>
      </c>
      <c r="U167" s="50">
        <f>'дод 2'!V46+'дод 2'!V211+'дод 2'!V236+'дод 2'!V241</f>
        <v>0</v>
      </c>
      <c r="V167" s="50">
        <f>'дод 2'!W46+'дод 2'!W211+'дод 2'!W236+'дод 2'!W241</f>
        <v>233151.71</v>
      </c>
      <c r="W167" s="158">
        <f t="shared" si="82"/>
        <v>9.484081610099981</v>
      </c>
      <c r="X167" s="159">
        <f t="shared" si="83"/>
        <v>430271.93</v>
      </c>
      <c r="Y167" s="192"/>
    </row>
    <row r="168" spans="1:25" s="63" customFormat="1" ht="25.5" customHeight="1" x14ac:dyDescent="0.25">
      <c r="A168" s="39" t="s">
        <v>260</v>
      </c>
      <c r="B168" s="39" t="s">
        <v>89</v>
      </c>
      <c r="C168" s="3" t="s">
        <v>18</v>
      </c>
      <c r="D168" s="50">
        <f>'дод 2'!E47+'дод 2'!E252+'дод 2'!E260</f>
        <v>2238665</v>
      </c>
      <c r="E168" s="50">
        <f>'дод 2'!F47+'дод 2'!F252+'дод 2'!F260</f>
        <v>0</v>
      </c>
      <c r="F168" s="50">
        <f>'дод 2'!G47+'дод 2'!G252+'дод 2'!G260</f>
        <v>0</v>
      </c>
      <c r="G168" s="50">
        <f>'дод 2'!H47+'дод 2'!H252+'дод 2'!H260</f>
        <v>816813.49</v>
      </c>
      <c r="H168" s="50">
        <f>'дод 2'!I47+'дод 2'!I252+'дод 2'!I260</f>
        <v>0</v>
      </c>
      <c r="I168" s="50">
        <f>'дод 2'!J47+'дод 2'!J252+'дод 2'!J260</f>
        <v>0</v>
      </c>
      <c r="J168" s="161">
        <f t="shared" si="84"/>
        <v>36.486633328345242</v>
      </c>
      <c r="K168" s="50">
        <f>'дод 2'!L47+'дод 2'!L252+'дод 2'!L260</f>
        <v>0</v>
      </c>
      <c r="L168" s="50">
        <f>'дод 2'!M47+'дод 2'!M252+'дод 2'!M260</f>
        <v>0</v>
      </c>
      <c r="M168" s="50">
        <f>'дод 2'!N47+'дод 2'!N252+'дод 2'!N260</f>
        <v>0</v>
      </c>
      <c r="N168" s="50">
        <f>'дод 2'!O47+'дод 2'!O252+'дод 2'!O260</f>
        <v>0</v>
      </c>
      <c r="O168" s="50">
        <f>'дод 2'!P47+'дод 2'!P252+'дод 2'!P260</f>
        <v>0</v>
      </c>
      <c r="P168" s="50">
        <f>'дод 2'!Q47+'дод 2'!Q252+'дод 2'!Q260</f>
        <v>0</v>
      </c>
      <c r="Q168" s="50">
        <f>'дод 2'!R47+'дод 2'!R252+'дод 2'!R260</f>
        <v>0</v>
      </c>
      <c r="R168" s="50">
        <f>'дод 2'!S47+'дод 2'!S252+'дод 2'!S260</f>
        <v>0</v>
      </c>
      <c r="S168" s="50">
        <f>'дод 2'!T47+'дод 2'!T252+'дод 2'!T260</f>
        <v>0</v>
      </c>
      <c r="T168" s="50">
        <f>'дод 2'!U47+'дод 2'!U252+'дод 2'!U260</f>
        <v>0</v>
      </c>
      <c r="U168" s="50">
        <f>'дод 2'!V47+'дод 2'!V252+'дод 2'!V260</f>
        <v>0</v>
      </c>
      <c r="V168" s="50">
        <f>'дод 2'!W47+'дод 2'!W252+'дод 2'!W260</f>
        <v>0</v>
      </c>
      <c r="W168" s="158"/>
      <c r="X168" s="159">
        <f t="shared" si="83"/>
        <v>816813.49</v>
      </c>
      <c r="Y168" s="192"/>
    </row>
    <row r="169" spans="1:25" s="62" customFormat="1" ht="48.75" customHeight="1" x14ac:dyDescent="0.25">
      <c r="A169" s="40">
        <v>7700</v>
      </c>
      <c r="B169" s="40"/>
      <c r="C169" s="105" t="s">
        <v>397</v>
      </c>
      <c r="D169" s="49">
        <f>D170</f>
        <v>0</v>
      </c>
      <c r="E169" s="49">
        <f t="shared" ref="E169:V169" si="98">E170</f>
        <v>0</v>
      </c>
      <c r="F169" s="49">
        <f t="shared" si="98"/>
        <v>0</v>
      </c>
      <c r="G169" s="49">
        <f t="shared" si="98"/>
        <v>0</v>
      </c>
      <c r="H169" s="49">
        <f t="shared" si="98"/>
        <v>0</v>
      </c>
      <c r="I169" s="49">
        <f t="shared" si="98"/>
        <v>0</v>
      </c>
      <c r="J169" s="160"/>
      <c r="K169" s="49">
        <f t="shared" si="98"/>
        <v>885000</v>
      </c>
      <c r="L169" s="49">
        <f t="shared" si="98"/>
        <v>0</v>
      </c>
      <c r="M169" s="49">
        <f t="shared" si="98"/>
        <v>0</v>
      </c>
      <c r="N169" s="49">
        <f t="shared" si="98"/>
        <v>0</v>
      </c>
      <c r="O169" s="49">
        <f t="shared" si="98"/>
        <v>0</v>
      </c>
      <c r="P169" s="49">
        <f t="shared" si="98"/>
        <v>885000</v>
      </c>
      <c r="Q169" s="49">
        <f t="shared" si="98"/>
        <v>0</v>
      </c>
      <c r="R169" s="49">
        <f t="shared" si="98"/>
        <v>0</v>
      </c>
      <c r="S169" s="49">
        <f t="shared" si="98"/>
        <v>0</v>
      </c>
      <c r="T169" s="49">
        <f t="shared" si="98"/>
        <v>0</v>
      </c>
      <c r="U169" s="49">
        <f t="shared" si="98"/>
        <v>0</v>
      </c>
      <c r="V169" s="49">
        <f t="shared" si="98"/>
        <v>0</v>
      </c>
      <c r="W169" s="139">
        <f t="shared" si="82"/>
        <v>0</v>
      </c>
      <c r="X169" s="142">
        <f t="shared" si="83"/>
        <v>0</v>
      </c>
      <c r="Y169" s="192"/>
    </row>
    <row r="170" spans="1:25" s="63" customFormat="1" ht="46.5" customHeight="1" x14ac:dyDescent="0.25">
      <c r="A170" s="39">
        <v>7700</v>
      </c>
      <c r="B170" s="70" t="s">
        <v>100</v>
      </c>
      <c r="C170" s="73" t="s">
        <v>397</v>
      </c>
      <c r="D170" s="50">
        <f>'дод 2'!E132</f>
        <v>0</v>
      </c>
      <c r="E170" s="50">
        <f>'дод 2'!F132</f>
        <v>0</v>
      </c>
      <c r="F170" s="50">
        <f>'дод 2'!G132</f>
        <v>0</v>
      </c>
      <c r="G170" s="50">
        <f>'дод 2'!H132</f>
        <v>0</v>
      </c>
      <c r="H170" s="50">
        <f>'дод 2'!I132</f>
        <v>0</v>
      </c>
      <c r="I170" s="50">
        <f>'дод 2'!J132</f>
        <v>0</v>
      </c>
      <c r="J170" s="161"/>
      <c r="K170" s="50">
        <f>'дод 2'!L132</f>
        <v>885000</v>
      </c>
      <c r="L170" s="50">
        <f>'дод 2'!M132</f>
        <v>0</v>
      </c>
      <c r="M170" s="50">
        <f>'дод 2'!N132</f>
        <v>0</v>
      </c>
      <c r="N170" s="50">
        <f>'дод 2'!O132</f>
        <v>0</v>
      </c>
      <c r="O170" s="50">
        <f>'дод 2'!P132</f>
        <v>0</v>
      </c>
      <c r="P170" s="50">
        <f>'дод 2'!Q132</f>
        <v>885000</v>
      </c>
      <c r="Q170" s="50">
        <f>'дод 2'!R132</f>
        <v>0</v>
      </c>
      <c r="R170" s="50">
        <f>'дод 2'!S132</f>
        <v>0</v>
      </c>
      <c r="S170" s="50">
        <f>'дод 2'!T132</f>
        <v>0</v>
      </c>
      <c r="T170" s="50">
        <f>'дод 2'!U132</f>
        <v>0</v>
      </c>
      <c r="U170" s="50">
        <f>'дод 2'!V132</f>
        <v>0</v>
      </c>
      <c r="V170" s="50">
        <f>'дод 2'!W132</f>
        <v>0</v>
      </c>
      <c r="W170" s="158">
        <f t="shared" si="82"/>
        <v>0</v>
      </c>
      <c r="X170" s="159">
        <f t="shared" si="83"/>
        <v>0</v>
      </c>
      <c r="Y170" s="192"/>
    </row>
    <row r="171" spans="1:25" s="61" customFormat="1" x14ac:dyDescent="0.25">
      <c r="A171" s="40" t="s">
        <v>101</v>
      </c>
      <c r="B171" s="41"/>
      <c r="C171" s="2" t="s">
        <v>469</v>
      </c>
      <c r="D171" s="49">
        <f t="shared" ref="D171:P171" si="99">D173+D178+D180+D183+D185+D186</f>
        <v>11544224.050000001</v>
      </c>
      <c r="E171" s="49">
        <f t="shared" si="99"/>
        <v>1552920</v>
      </c>
      <c r="F171" s="49">
        <f t="shared" si="99"/>
        <v>353840</v>
      </c>
      <c r="G171" s="49">
        <f t="shared" ref="G171:I171" si="100">G173+G178+G180+G183+G185+G186</f>
        <v>2845869.71</v>
      </c>
      <c r="H171" s="49">
        <f t="shared" si="100"/>
        <v>1140711.21</v>
      </c>
      <c r="I171" s="49">
        <f t="shared" si="100"/>
        <v>202346.99</v>
      </c>
      <c r="J171" s="160">
        <f t="shared" si="84"/>
        <v>24.651892562670767</v>
      </c>
      <c r="K171" s="49">
        <f t="shared" si="99"/>
        <v>8664643.4499999993</v>
      </c>
      <c r="L171" s="49">
        <f t="shared" si="99"/>
        <v>2299600</v>
      </c>
      <c r="M171" s="49">
        <f t="shared" si="99"/>
        <v>2012000</v>
      </c>
      <c r="N171" s="49">
        <f t="shared" si="99"/>
        <v>0</v>
      </c>
      <c r="O171" s="49">
        <f t="shared" si="99"/>
        <v>1400</v>
      </c>
      <c r="P171" s="49">
        <f t="shared" si="99"/>
        <v>6652643.4500000002</v>
      </c>
      <c r="Q171" s="49">
        <f t="shared" ref="Q171:V171" si="101">Q173+Q178+Q180+Q183+Q185+Q186</f>
        <v>1849231.0299999998</v>
      </c>
      <c r="R171" s="49">
        <f t="shared" si="101"/>
        <v>862673.59</v>
      </c>
      <c r="S171" s="49">
        <f t="shared" si="101"/>
        <v>759661.74</v>
      </c>
      <c r="T171" s="49">
        <f t="shared" si="101"/>
        <v>15000</v>
      </c>
      <c r="U171" s="49">
        <f t="shared" si="101"/>
        <v>0</v>
      </c>
      <c r="V171" s="49">
        <f t="shared" si="101"/>
        <v>1089569.29</v>
      </c>
      <c r="W171" s="139">
        <f t="shared" si="82"/>
        <v>21.34226342573854</v>
      </c>
      <c r="X171" s="142">
        <f t="shared" si="83"/>
        <v>4695100.74</v>
      </c>
      <c r="Y171" s="192"/>
    </row>
    <row r="172" spans="1:25" s="62" customFormat="1" ht="63" x14ac:dyDescent="0.25">
      <c r="A172" s="102"/>
      <c r="B172" s="115"/>
      <c r="C172" s="116" t="s">
        <v>425</v>
      </c>
      <c r="D172" s="117">
        <f>D174</f>
        <v>443550</v>
      </c>
      <c r="E172" s="117">
        <f t="shared" ref="E172:P172" si="102">E174</f>
        <v>336750</v>
      </c>
      <c r="F172" s="117">
        <f t="shared" si="102"/>
        <v>0</v>
      </c>
      <c r="G172" s="117">
        <f t="shared" ref="G172:I172" si="103">G174</f>
        <v>374956</v>
      </c>
      <c r="H172" s="117">
        <f t="shared" si="103"/>
        <v>283279</v>
      </c>
      <c r="I172" s="117">
        <f t="shared" si="103"/>
        <v>0</v>
      </c>
      <c r="J172" s="160">
        <f t="shared" si="84"/>
        <v>84.535227144628564</v>
      </c>
      <c r="K172" s="117">
        <f t="shared" si="102"/>
        <v>0</v>
      </c>
      <c r="L172" s="117">
        <f t="shared" si="102"/>
        <v>0</v>
      </c>
      <c r="M172" s="117">
        <f t="shared" si="102"/>
        <v>0</v>
      </c>
      <c r="N172" s="117">
        <f t="shared" si="102"/>
        <v>0</v>
      </c>
      <c r="O172" s="117">
        <f t="shared" si="102"/>
        <v>0</v>
      </c>
      <c r="P172" s="117">
        <f t="shared" si="102"/>
        <v>0</v>
      </c>
      <c r="Q172" s="117">
        <f t="shared" ref="Q172:V172" si="104">Q174</f>
        <v>0</v>
      </c>
      <c r="R172" s="117">
        <f t="shared" si="104"/>
        <v>0</v>
      </c>
      <c r="S172" s="117">
        <f t="shared" si="104"/>
        <v>0</v>
      </c>
      <c r="T172" s="117">
        <f t="shared" si="104"/>
        <v>0</v>
      </c>
      <c r="U172" s="117">
        <f t="shared" si="104"/>
        <v>0</v>
      </c>
      <c r="V172" s="117">
        <f t="shared" si="104"/>
        <v>0</v>
      </c>
      <c r="W172" s="139"/>
      <c r="X172" s="142">
        <f t="shared" si="83"/>
        <v>374956</v>
      </c>
      <c r="Y172" s="192"/>
    </row>
    <row r="173" spans="1:25" s="61" customFormat="1" ht="49.5" customHeight="1" x14ac:dyDescent="0.25">
      <c r="A173" s="40" t="s">
        <v>103</v>
      </c>
      <c r="B173" s="41"/>
      <c r="C173" s="2" t="s">
        <v>427</v>
      </c>
      <c r="D173" s="49">
        <f t="shared" ref="D173:P173" si="105">D175+D176</f>
        <v>4715708</v>
      </c>
      <c r="E173" s="49">
        <f t="shared" si="105"/>
        <v>1552920</v>
      </c>
      <c r="F173" s="49">
        <f t="shared" si="105"/>
        <v>131680</v>
      </c>
      <c r="G173" s="49">
        <f t="shared" ref="G173:I173" si="106">G175+G176</f>
        <v>2511494.0299999998</v>
      </c>
      <c r="H173" s="49">
        <f t="shared" si="106"/>
        <v>1140711.21</v>
      </c>
      <c r="I173" s="49">
        <f t="shared" si="106"/>
        <v>85786.89</v>
      </c>
      <c r="J173" s="160">
        <f t="shared" si="84"/>
        <v>53.258047996186356</v>
      </c>
      <c r="K173" s="49">
        <f t="shared" si="105"/>
        <v>2305100</v>
      </c>
      <c r="L173" s="49">
        <f t="shared" si="105"/>
        <v>2299600</v>
      </c>
      <c r="M173" s="49">
        <f t="shared" si="105"/>
        <v>5500</v>
      </c>
      <c r="N173" s="49">
        <f t="shared" si="105"/>
        <v>0</v>
      </c>
      <c r="O173" s="49">
        <f t="shared" si="105"/>
        <v>1400</v>
      </c>
      <c r="P173" s="49">
        <f t="shared" si="105"/>
        <v>2299600</v>
      </c>
      <c r="Q173" s="49">
        <f t="shared" ref="Q173:V173" si="107">Q175+Q176</f>
        <v>898284.94</v>
      </c>
      <c r="R173" s="49">
        <f t="shared" si="107"/>
        <v>862673.59</v>
      </c>
      <c r="S173" s="49">
        <f t="shared" si="107"/>
        <v>35611.35</v>
      </c>
      <c r="T173" s="49">
        <f t="shared" si="107"/>
        <v>15000</v>
      </c>
      <c r="U173" s="49">
        <f t="shared" si="107"/>
        <v>0</v>
      </c>
      <c r="V173" s="49">
        <f t="shared" si="107"/>
        <v>862673.59</v>
      </c>
      <c r="W173" s="139">
        <f t="shared" si="82"/>
        <v>38.969456422714849</v>
      </c>
      <c r="X173" s="142">
        <f t="shared" si="83"/>
        <v>3409778.9699999997</v>
      </c>
      <c r="Y173" s="192"/>
    </row>
    <row r="174" spans="1:25" s="62" customFormat="1" ht="54" customHeight="1" x14ac:dyDescent="0.25">
      <c r="A174" s="102"/>
      <c r="B174" s="115"/>
      <c r="C174" s="118" t="str">
        <f>C177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74" s="117">
        <f>D177</f>
        <v>443550</v>
      </c>
      <c r="E174" s="117">
        <f t="shared" ref="E174:P174" si="108">E177</f>
        <v>336750</v>
      </c>
      <c r="F174" s="117">
        <f t="shared" si="108"/>
        <v>0</v>
      </c>
      <c r="G174" s="117">
        <f t="shared" ref="G174:I174" si="109">G177</f>
        <v>374956</v>
      </c>
      <c r="H174" s="117">
        <f t="shared" si="109"/>
        <v>283279</v>
      </c>
      <c r="I174" s="117">
        <f t="shared" si="109"/>
        <v>0</v>
      </c>
      <c r="J174" s="160">
        <f t="shared" si="84"/>
        <v>84.535227144628564</v>
      </c>
      <c r="K174" s="117">
        <f t="shared" si="108"/>
        <v>0</v>
      </c>
      <c r="L174" s="117">
        <f t="shared" si="108"/>
        <v>0</v>
      </c>
      <c r="M174" s="117">
        <f t="shared" si="108"/>
        <v>0</v>
      </c>
      <c r="N174" s="117">
        <f t="shared" si="108"/>
        <v>0</v>
      </c>
      <c r="O174" s="117">
        <f t="shared" si="108"/>
        <v>0</v>
      </c>
      <c r="P174" s="117">
        <f t="shared" si="108"/>
        <v>0</v>
      </c>
      <c r="Q174" s="117">
        <f t="shared" ref="Q174:V174" si="110">Q177</f>
        <v>0</v>
      </c>
      <c r="R174" s="117">
        <f t="shared" si="110"/>
        <v>0</v>
      </c>
      <c r="S174" s="117">
        <f t="shared" si="110"/>
        <v>0</v>
      </c>
      <c r="T174" s="117">
        <f t="shared" si="110"/>
        <v>0</v>
      </c>
      <c r="U174" s="117">
        <f t="shared" si="110"/>
        <v>0</v>
      </c>
      <c r="V174" s="117">
        <f t="shared" si="110"/>
        <v>0</v>
      </c>
      <c r="W174" s="139"/>
      <c r="X174" s="142">
        <f t="shared" si="83"/>
        <v>374956</v>
      </c>
      <c r="Y174" s="192"/>
    </row>
    <row r="175" spans="1:25" ht="36.75" customHeight="1" x14ac:dyDescent="0.25">
      <c r="A175" s="42" t="s">
        <v>7</v>
      </c>
      <c r="B175" s="42" t="s">
        <v>96</v>
      </c>
      <c r="C175" s="3" t="s">
        <v>324</v>
      </c>
      <c r="D175" s="50">
        <f>'дод 2'!E48+'дод 2'!E212</f>
        <v>2672818</v>
      </c>
      <c r="E175" s="50">
        <f>'дод 2'!F48+'дод 2'!F212</f>
        <v>0</v>
      </c>
      <c r="F175" s="50">
        <f>'дод 2'!G48+'дод 2'!G212</f>
        <v>55500</v>
      </c>
      <c r="G175" s="50">
        <f>'дод 2'!H48+'дод 2'!H212</f>
        <v>994415.54999999993</v>
      </c>
      <c r="H175" s="50">
        <f>'дод 2'!I48+'дод 2'!I212</f>
        <v>0</v>
      </c>
      <c r="I175" s="50">
        <f>'дод 2'!J48+'дод 2'!J212</f>
        <v>23605.45</v>
      </c>
      <c r="J175" s="161">
        <f t="shared" si="84"/>
        <v>37.204761042465293</v>
      </c>
      <c r="K175" s="50">
        <f>'дод 2'!L48+'дод 2'!L212</f>
        <v>2299600</v>
      </c>
      <c r="L175" s="50">
        <f>'дод 2'!M48+'дод 2'!M212</f>
        <v>2299600</v>
      </c>
      <c r="M175" s="50">
        <f>'дод 2'!N48+'дод 2'!N212</f>
        <v>0</v>
      </c>
      <c r="N175" s="50">
        <f>'дод 2'!O48+'дод 2'!O212</f>
        <v>0</v>
      </c>
      <c r="O175" s="50">
        <f>'дод 2'!P48+'дод 2'!P212</f>
        <v>0</v>
      </c>
      <c r="P175" s="50">
        <f>'дод 2'!Q48+'дод 2'!Q212</f>
        <v>2299600</v>
      </c>
      <c r="Q175" s="50">
        <f>'дод 2'!R48+'дод 2'!R212</f>
        <v>862673.59</v>
      </c>
      <c r="R175" s="50">
        <f>'дод 2'!S48+'дод 2'!S212</f>
        <v>862673.59</v>
      </c>
      <c r="S175" s="50">
        <f>'дод 2'!T48+'дод 2'!T212</f>
        <v>0</v>
      </c>
      <c r="T175" s="50">
        <f>'дод 2'!U48+'дод 2'!U212</f>
        <v>0</v>
      </c>
      <c r="U175" s="50">
        <f>'дод 2'!V48+'дод 2'!V212</f>
        <v>0</v>
      </c>
      <c r="V175" s="50">
        <f>'дод 2'!W48+'дод 2'!W212</f>
        <v>862673.59</v>
      </c>
      <c r="W175" s="158">
        <f t="shared" si="82"/>
        <v>37.514071577665682</v>
      </c>
      <c r="X175" s="159">
        <f t="shared" si="83"/>
        <v>1857089.14</v>
      </c>
      <c r="Y175" s="192"/>
    </row>
    <row r="176" spans="1:25" ht="24.75" customHeight="1" x14ac:dyDescent="0.25">
      <c r="A176" s="39" t="s">
        <v>159</v>
      </c>
      <c r="B176" s="44" t="s">
        <v>96</v>
      </c>
      <c r="C176" s="3" t="s">
        <v>474</v>
      </c>
      <c r="D176" s="50">
        <f>'дод 2'!E49</f>
        <v>2042890</v>
      </c>
      <c r="E176" s="50">
        <f>'дод 2'!F49</f>
        <v>1552920</v>
      </c>
      <c r="F176" s="50">
        <f>'дод 2'!G49</f>
        <v>76180</v>
      </c>
      <c r="G176" s="50">
        <f>'дод 2'!H49</f>
        <v>1517078.48</v>
      </c>
      <c r="H176" s="50">
        <f>'дод 2'!I49</f>
        <v>1140711.21</v>
      </c>
      <c r="I176" s="50">
        <f>'дод 2'!J49</f>
        <v>62181.440000000002</v>
      </c>
      <c r="J176" s="161">
        <f t="shared" si="84"/>
        <v>74.261388523121653</v>
      </c>
      <c r="K176" s="50">
        <f>'дод 2'!L49</f>
        <v>5500</v>
      </c>
      <c r="L176" s="50">
        <f>'дод 2'!M49</f>
        <v>0</v>
      </c>
      <c r="M176" s="50">
        <f>'дод 2'!N49</f>
        <v>5500</v>
      </c>
      <c r="N176" s="50">
        <f>'дод 2'!O49</f>
        <v>0</v>
      </c>
      <c r="O176" s="50">
        <f>'дод 2'!P49</f>
        <v>1400</v>
      </c>
      <c r="P176" s="50">
        <f>'дод 2'!Q49</f>
        <v>0</v>
      </c>
      <c r="Q176" s="50">
        <f>'дод 2'!R49</f>
        <v>35611.35</v>
      </c>
      <c r="R176" s="50">
        <f>'дод 2'!S49</f>
        <v>0</v>
      </c>
      <c r="S176" s="50">
        <f>'дод 2'!T49</f>
        <v>35611.35</v>
      </c>
      <c r="T176" s="50">
        <f>'дод 2'!U49</f>
        <v>15000</v>
      </c>
      <c r="U176" s="50">
        <f>'дод 2'!V49</f>
        <v>0</v>
      </c>
      <c r="V176" s="50">
        <f>'дод 2'!W49</f>
        <v>0</v>
      </c>
      <c r="W176" s="158">
        <f t="shared" si="82"/>
        <v>647.47909090909093</v>
      </c>
      <c r="X176" s="159">
        <f t="shared" si="83"/>
        <v>1552689.83</v>
      </c>
      <c r="Y176" s="192"/>
    </row>
    <row r="177" spans="1:25" ht="51.75" customHeight="1" x14ac:dyDescent="0.25">
      <c r="A177" s="39"/>
      <c r="B177" s="44"/>
      <c r="C177" s="35" t="s">
        <v>425</v>
      </c>
      <c r="D177" s="50">
        <f>'дод 2'!E50</f>
        <v>443550</v>
      </c>
      <c r="E177" s="50">
        <f>'дод 2'!F50</f>
        <v>336750</v>
      </c>
      <c r="F177" s="50">
        <f>'дод 2'!G50</f>
        <v>0</v>
      </c>
      <c r="G177" s="50">
        <f>'дод 2'!H50</f>
        <v>374956</v>
      </c>
      <c r="H177" s="50">
        <f>'дод 2'!I50</f>
        <v>283279</v>
      </c>
      <c r="I177" s="50">
        <f>'дод 2'!J50</f>
        <v>0</v>
      </c>
      <c r="J177" s="161">
        <f t="shared" si="84"/>
        <v>84.535227144628564</v>
      </c>
      <c r="K177" s="50">
        <f>'дод 2'!L50</f>
        <v>0</v>
      </c>
      <c r="L177" s="50">
        <f>'дод 2'!M50</f>
        <v>0</v>
      </c>
      <c r="M177" s="50">
        <f>'дод 2'!N50</f>
        <v>0</v>
      </c>
      <c r="N177" s="50">
        <f>'дод 2'!O50</f>
        <v>0</v>
      </c>
      <c r="O177" s="50">
        <f>'дод 2'!P50</f>
        <v>0</v>
      </c>
      <c r="P177" s="50">
        <f>'дод 2'!Q50</f>
        <v>0</v>
      </c>
      <c r="Q177" s="50">
        <f>'дод 2'!R50</f>
        <v>0</v>
      </c>
      <c r="R177" s="50">
        <f>'дод 2'!S50</f>
        <v>0</v>
      </c>
      <c r="S177" s="50">
        <f>'дод 2'!T50</f>
        <v>0</v>
      </c>
      <c r="T177" s="50">
        <f>'дод 2'!U50</f>
        <v>0</v>
      </c>
      <c r="U177" s="50">
        <f>'дод 2'!V50</f>
        <v>0</v>
      </c>
      <c r="V177" s="50">
        <f>'дод 2'!W50</f>
        <v>0</v>
      </c>
      <c r="W177" s="158"/>
      <c r="X177" s="159">
        <f t="shared" si="83"/>
        <v>374956</v>
      </c>
      <c r="Y177" s="192"/>
    </row>
    <row r="178" spans="1:25" s="61" customFormat="1" ht="26.25" customHeight="1" x14ac:dyDescent="0.25">
      <c r="A178" s="40" t="s">
        <v>271</v>
      </c>
      <c r="B178" s="40"/>
      <c r="C178" s="12" t="s">
        <v>272</v>
      </c>
      <c r="D178" s="49">
        <f t="shared" ref="D178:V178" si="111">D179</f>
        <v>627360</v>
      </c>
      <c r="E178" s="49">
        <f t="shared" si="111"/>
        <v>0</v>
      </c>
      <c r="F178" s="49">
        <f t="shared" si="111"/>
        <v>222160</v>
      </c>
      <c r="G178" s="49">
        <f t="shared" si="111"/>
        <v>306188.76</v>
      </c>
      <c r="H178" s="49">
        <f t="shared" si="111"/>
        <v>0</v>
      </c>
      <c r="I178" s="49">
        <f t="shared" si="111"/>
        <v>116560.1</v>
      </c>
      <c r="J178" s="160">
        <f t="shared" si="84"/>
        <v>48.80591048201989</v>
      </c>
      <c r="K178" s="49">
        <f t="shared" si="111"/>
        <v>0</v>
      </c>
      <c r="L178" s="49">
        <f t="shared" si="111"/>
        <v>0</v>
      </c>
      <c r="M178" s="49">
        <f t="shared" si="111"/>
        <v>0</v>
      </c>
      <c r="N178" s="49">
        <f t="shared" si="111"/>
        <v>0</v>
      </c>
      <c r="O178" s="49">
        <f t="shared" si="111"/>
        <v>0</v>
      </c>
      <c r="P178" s="49">
        <f t="shared" si="111"/>
        <v>0</v>
      </c>
      <c r="Q178" s="49">
        <f t="shared" si="111"/>
        <v>0</v>
      </c>
      <c r="R178" s="49">
        <f t="shared" si="111"/>
        <v>0</v>
      </c>
      <c r="S178" s="49">
        <f t="shared" si="111"/>
        <v>0</v>
      </c>
      <c r="T178" s="49">
        <f t="shared" si="111"/>
        <v>0</v>
      </c>
      <c r="U178" s="49">
        <f t="shared" si="111"/>
        <v>0</v>
      </c>
      <c r="V178" s="49">
        <f t="shared" si="111"/>
        <v>0</v>
      </c>
      <c r="W178" s="139"/>
      <c r="X178" s="142">
        <f t="shared" si="83"/>
        <v>306188.76</v>
      </c>
      <c r="Y178" s="192"/>
    </row>
    <row r="179" spans="1:25" ht="24.75" customHeight="1" x14ac:dyDescent="0.25">
      <c r="A179" s="39" t="s">
        <v>265</v>
      </c>
      <c r="B179" s="44" t="s">
        <v>266</v>
      </c>
      <c r="C179" s="3" t="s">
        <v>267</v>
      </c>
      <c r="D179" s="50">
        <f>'дод 2'!E51+'дод 2'!E213</f>
        <v>627360</v>
      </c>
      <c r="E179" s="50">
        <f>'дод 2'!F51+'дод 2'!F213</f>
        <v>0</v>
      </c>
      <c r="F179" s="50">
        <f>'дод 2'!G51+'дод 2'!G213</f>
        <v>222160</v>
      </c>
      <c r="G179" s="50">
        <f>'дод 2'!H51+'дод 2'!H213</f>
        <v>306188.76</v>
      </c>
      <c r="H179" s="50">
        <f>'дод 2'!I51+'дод 2'!I213</f>
        <v>0</v>
      </c>
      <c r="I179" s="50">
        <f>'дод 2'!J51+'дод 2'!J213</f>
        <v>116560.1</v>
      </c>
      <c r="J179" s="160">
        <f t="shared" si="84"/>
        <v>48.80591048201989</v>
      </c>
      <c r="K179" s="50">
        <f>'дод 2'!L51+'дод 2'!L213</f>
        <v>0</v>
      </c>
      <c r="L179" s="50">
        <f>'дод 2'!M51+'дод 2'!M213</f>
        <v>0</v>
      </c>
      <c r="M179" s="50">
        <f>'дод 2'!N51+'дод 2'!N213</f>
        <v>0</v>
      </c>
      <c r="N179" s="50">
        <f>'дод 2'!O51+'дод 2'!O213</f>
        <v>0</v>
      </c>
      <c r="O179" s="50">
        <f>'дод 2'!P51+'дод 2'!P213</f>
        <v>0</v>
      </c>
      <c r="P179" s="50">
        <f>'дод 2'!Q51+'дод 2'!Q213</f>
        <v>0</v>
      </c>
      <c r="Q179" s="50">
        <f>'дод 2'!R51+'дод 2'!R213</f>
        <v>0</v>
      </c>
      <c r="R179" s="50">
        <f>'дод 2'!S51+'дод 2'!S213</f>
        <v>0</v>
      </c>
      <c r="S179" s="50">
        <f>'дод 2'!T51+'дод 2'!T213</f>
        <v>0</v>
      </c>
      <c r="T179" s="50">
        <f>'дод 2'!U51+'дод 2'!U213</f>
        <v>0</v>
      </c>
      <c r="U179" s="50">
        <f>'дод 2'!V51+'дод 2'!V213</f>
        <v>0</v>
      </c>
      <c r="V179" s="50">
        <f>'дод 2'!W51+'дод 2'!W213</f>
        <v>0</v>
      </c>
      <c r="W179" s="139"/>
      <c r="X179" s="142">
        <f t="shared" si="83"/>
        <v>306188.76</v>
      </c>
      <c r="Y179" s="192"/>
    </row>
    <row r="180" spans="1:25" s="61" customFormat="1" ht="22.5" customHeight="1" x14ac:dyDescent="0.25">
      <c r="A180" s="40" t="s">
        <v>6</v>
      </c>
      <c r="B180" s="41"/>
      <c r="C180" s="2" t="s">
        <v>8</v>
      </c>
      <c r="D180" s="49">
        <f t="shared" ref="D180:P180" si="112">D182+D181</f>
        <v>75000</v>
      </c>
      <c r="E180" s="49">
        <f t="shared" si="112"/>
        <v>0</v>
      </c>
      <c r="F180" s="49">
        <f t="shared" si="112"/>
        <v>0</v>
      </c>
      <c r="G180" s="49">
        <f t="shared" ref="G180:I180" si="113">G182+G181</f>
        <v>0</v>
      </c>
      <c r="H180" s="49">
        <f t="shared" si="113"/>
        <v>0</v>
      </c>
      <c r="I180" s="49">
        <f t="shared" si="113"/>
        <v>0</v>
      </c>
      <c r="J180" s="160">
        <f t="shared" si="84"/>
        <v>0</v>
      </c>
      <c r="K180" s="49">
        <f t="shared" si="112"/>
        <v>6359543.4500000002</v>
      </c>
      <c r="L180" s="49">
        <f t="shared" si="112"/>
        <v>0</v>
      </c>
      <c r="M180" s="49">
        <f t="shared" si="112"/>
        <v>2006500</v>
      </c>
      <c r="N180" s="49">
        <f t="shared" si="112"/>
        <v>0</v>
      </c>
      <c r="O180" s="49">
        <f t="shared" si="112"/>
        <v>0</v>
      </c>
      <c r="P180" s="49">
        <f t="shared" si="112"/>
        <v>4353043.45</v>
      </c>
      <c r="Q180" s="49">
        <f t="shared" ref="Q180:V180" si="114">Q182+Q181</f>
        <v>950946.09</v>
      </c>
      <c r="R180" s="49">
        <f t="shared" si="114"/>
        <v>0</v>
      </c>
      <c r="S180" s="49">
        <f t="shared" si="114"/>
        <v>724050.39</v>
      </c>
      <c r="T180" s="49">
        <f t="shared" si="114"/>
        <v>0</v>
      </c>
      <c r="U180" s="49">
        <f t="shared" si="114"/>
        <v>0</v>
      </c>
      <c r="V180" s="49">
        <f t="shared" si="114"/>
        <v>226895.7</v>
      </c>
      <c r="W180" s="139">
        <f t="shared" si="82"/>
        <v>14.953055946178024</v>
      </c>
      <c r="X180" s="142">
        <f t="shared" si="83"/>
        <v>950946.09</v>
      </c>
      <c r="Y180" s="192"/>
    </row>
    <row r="181" spans="1:25" ht="33.75" customHeight="1" x14ac:dyDescent="0.25">
      <c r="A181" s="39">
        <v>8330</v>
      </c>
      <c r="B181" s="39">
        <v>540</v>
      </c>
      <c r="C181" s="3" t="s">
        <v>382</v>
      </c>
      <c r="D181" s="50">
        <f>'дод 2'!E261</f>
        <v>75000</v>
      </c>
      <c r="E181" s="50">
        <f>'дод 2'!F261</f>
        <v>0</v>
      </c>
      <c r="F181" s="50">
        <f>'дод 2'!G261</f>
        <v>0</v>
      </c>
      <c r="G181" s="50">
        <f>'дод 2'!H261</f>
        <v>0</v>
      </c>
      <c r="H181" s="50">
        <f>'дод 2'!I261</f>
        <v>0</v>
      </c>
      <c r="I181" s="50">
        <f>'дод 2'!J261</f>
        <v>0</v>
      </c>
      <c r="J181" s="161">
        <f t="shared" si="84"/>
        <v>0</v>
      </c>
      <c r="K181" s="50">
        <f>'дод 2'!L261</f>
        <v>0</v>
      </c>
      <c r="L181" s="50">
        <f>'дод 2'!M261</f>
        <v>0</v>
      </c>
      <c r="M181" s="50">
        <f>'дод 2'!N261</f>
        <v>0</v>
      </c>
      <c r="N181" s="50">
        <f>'дод 2'!O261</f>
        <v>0</v>
      </c>
      <c r="O181" s="50">
        <f>'дод 2'!P261</f>
        <v>0</v>
      </c>
      <c r="P181" s="50">
        <f>'дод 2'!Q261</f>
        <v>0</v>
      </c>
      <c r="Q181" s="50">
        <f>'дод 2'!R261</f>
        <v>0</v>
      </c>
      <c r="R181" s="50">
        <f>'дод 2'!S261</f>
        <v>0</v>
      </c>
      <c r="S181" s="50">
        <f>'дод 2'!T261</f>
        <v>0</v>
      </c>
      <c r="T181" s="50">
        <f>'дод 2'!U261</f>
        <v>0</v>
      </c>
      <c r="U181" s="50">
        <f>'дод 2'!V261</f>
        <v>0</v>
      </c>
      <c r="V181" s="50">
        <f>'дод 2'!W261</f>
        <v>0</v>
      </c>
      <c r="W181" s="158"/>
      <c r="X181" s="159">
        <f t="shared" si="83"/>
        <v>0</v>
      </c>
      <c r="Y181" s="191">
        <v>21</v>
      </c>
    </row>
    <row r="182" spans="1:25" ht="19.5" customHeight="1" x14ac:dyDescent="0.25">
      <c r="A182" s="39" t="s">
        <v>9</v>
      </c>
      <c r="B182" s="39" t="s">
        <v>99</v>
      </c>
      <c r="C182" s="3" t="s">
        <v>10</v>
      </c>
      <c r="D182" s="50">
        <f>'дод 2'!E52+'дод 2'!E97+'дод 2'!E214+'дод 2'!E262+'дод 2'!E185</f>
        <v>0</v>
      </c>
      <c r="E182" s="50">
        <f>'дод 2'!F52+'дод 2'!F97+'дод 2'!F214+'дод 2'!F262+'дод 2'!F185</f>
        <v>0</v>
      </c>
      <c r="F182" s="50">
        <f>'дод 2'!G52+'дод 2'!G97+'дод 2'!G214+'дод 2'!G262+'дод 2'!G185</f>
        <v>0</v>
      </c>
      <c r="G182" s="50">
        <f>'дод 2'!H52+'дод 2'!H97+'дод 2'!H214+'дод 2'!H262+'дод 2'!H185</f>
        <v>0</v>
      </c>
      <c r="H182" s="50">
        <f>'дод 2'!I52+'дод 2'!I97+'дод 2'!I214+'дод 2'!I262+'дод 2'!I185</f>
        <v>0</v>
      </c>
      <c r="I182" s="50">
        <f>'дод 2'!J52+'дод 2'!J97+'дод 2'!J214+'дод 2'!J262+'дод 2'!J185</f>
        <v>0</v>
      </c>
      <c r="J182" s="161"/>
      <c r="K182" s="50">
        <f>'дод 2'!L52+'дод 2'!L97+'дод 2'!L214+'дод 2'!L262+'дод 2'!L185</f>
        <v>6359543.4500000002</v>
      </c>
      <c r="L182" s="50">
        <f>'дод 2'!M52+'дод 2'!M97+'дод 2'!M214+'дод 2'!M262+'дод 2'!M185</f>
        <v>0</v>
      </c>
      <c r="M182" s="50">
        <f>'дод 2'!N52+'дод 2'!N97+'дод 2'!N214+'дод 2'!N262+'дод 2'!N185</f>
        <v>2006500</v>
      </c>
      <c r="N182" s="50">
        <f>'дод 2'!O52+'дод 2'!O97+'дод 2'!O214+'дод 2'!O262+'дод 2'!O185</f>
        <v>0</v>
      </c>
      <c r="O182" s="50">
        <f>'дод 2'!P52+'дод 2'!P97+'дод 2'!P214+'дод 2'!P262+'дод 2'!P185</f>
        <v>0</v>
      </c>
      <c r="P182" s="50">
        <f>'дод 2'!Q52+'дод 2'!Q97+'дод 2'!Q214+'дод 2'!Q262+'дод 2'!Q185</f>
        <v>4353043.45</v>
      </c>
      <c r="Q182" s="50">
        <f>'дод 2'!R52+'дод 2'!R97+'дод 2'!R214+'дод 2'!R262+'дод 2'!R185</f>
        <v>950946.09</v>
      </c>
      <c r="R182" s="50">
        <f>'дод 2'!S52+'дод 2'!S97+'дод 2'!S214+'дод 2'!S262+'дод 2'!S185</f>
        <v>0</v>
      </c>
      <c r="S182" s="50">
        <f>'дод 2'!T52+'дод 2'!T97+'дод 2'!T214+'дод 2'!T262+'дод 2'!T185</f>
        <v>724050.39</v>
      </c>
      <c r="T182" s="50">
        <f>'дод 2'!U52+'дод 2'!U97+'дод 2'!U214+'дод 2'!U262+'дод 2'!U185</f>
        <v>0</v>
      </c>
      <c r="U182" s="50">
        <f>'дод 2'!V52+'дод 2'!V97+'дод 2'!V214+'дод 2'!V262+'дод 2'!V185</f>
        <v>0</v>
      </c>
      <c r="V182" s="50">
        <f>'дод 2'!W52+'дод 2'!W97+'дод 2'!W214+'дод 2'!W262+'дод 2'!W185</f>
        <v>226895.7</v>
      </c>
      <c r="W182" s="158">
        <f t="shared" si="82"/>
        <v>14.953055946178024</v>
      </c>
      <c r="X182" s="159">
        <f t="shared" si="83"/>
        <v>950946.09</v>
      </c>
      <c r="Y182" s="191"/>
    </row>
    <row r="183" spans="1:25" s="61" customFormat="1" ht="20.25" customHeight="1" x14ac:dyDescent="0.25">
      <c r="A183" s="40" t="s">
        <v>144</v>
      </c>
      <c r="B183" s="41"/>
      <c r="C183" s="2" t="s">
        <v>82</v>
      </c>
      <c r="D183" s="49">
        <f t="shared" ref="D183:V183" si="115">D184</f>
        <v>100000</v>
      </c>
      <c r="E183" s="49">
        <f t="shared" si="115"/>
        <v>0</v>
      </c>
      <c r="F183" s="49">
        <f t="shared" si="115"/>
        <v>0</v>
      </c>
      <c r="G183" s="49">
        <f t="shared" si="115"/>
        <v>0</v>
      </c>
      <c r="H183" s="49">
        <f t="shared" si="115"/>
        <v>0</v>
      </c>
      <c r="I183" s="49">
        <f t="shared" si="115"/>
        <v>0</v>
      </c>
      <c r="J183" s="160">
        <f t="shared" si="84"/>
        <v>0</v>
      </c>
      <c r="K183" s="49">
        <f t="shared" si="115"/>
        <v>0</v>
      </c>
      <c r="L183" s="49">
        <f t="shared" si="115"/>
        <v>0</v>
      </c>
      <c r="M183" s="49">
        <f t="shared" si="115"/>
        <v>0</v>
      </c>
      <c r="N183" s="49">
        <f t="shared" si="115"/>
        <v>0</v>
      </c>
      <c r="O183" s="49">
        <f t="shared" si="115"/>
        <v>0</v>
      </c>
      <c r="P183" s="49">
        <f t="shared" si="115"/>
        <v>0</v>
      </c>
      <c r="Q183" s="49">
        <f t="shared" si="115"/>
        <v>0</v>
      </c>
      <c r="R183" s="49">
        <f t="shared" si="115"/>
        <v>0</v>
      </c>
      <c r="S183" s="49">
        <f t="shared" si="115"/>
        <v>0</v>
      </c>
      <c r="T183" s="49">
        <f t="shared" si="115"/>
        <v>0</v>
      </c>
      <c r="U183" s="49">
        <f t="shared" si="115"/>
        <v>0</v>
      </c>
      <c r="V183" s="49">
        <f t="shared" si="115"/>
        <v>0</v>
      </c>
      <c r="W183" s="139"/>
      <c r="X183" s="142">
        <f t="shared" si="83"/>
        <v>0</v>
      </c>
      <c r="Y183" s="191"/>
    </row>
    <row r="184" spans="1:25" ht="21" customHeight="1" x14ac:dyDescent="0.25">
      <c r="A184" s="39" t="s">
        <v>276</v>
      </c>
      <c r="B184" s="44" t="s">
        <v>83</v>
      </c>
      <c r="C184" s="3" t="s">
        <v>277</v>
      </c>
      <c r="D184" s="50">
        <f>'дод 2'!E53</f>
        <v>100000</v>
      </c>
      <c r="E184" s="50">
        <f>'дод 2'!F53</f>
        <v>0</v>
      </c>
      <c r="F184" s="50">
        <f>'дод 2'!G53</f>
        <v>0</v>
      </c>
      <c r="G184" s="50">
        <f>'дод 2'!H53</f>
        <v>0</v>
      </c>
      <c r="H184" s="50">
        <f>'дод 2'!I53</f>
        <v>0</v>
      </c>
      <c r="I184" s="50">
        <f>'дод 2'!J53</f>
        <v>0</v>
      </c>
      <c r="J184" s="161">
        <f t="shared" si="84"/>
        <v>0</v>
      </c>
      <c r="K184" s="50">
        <f>'дод 2'!L53</f>
        <v>0</v>
      </c>
      <c r="L184" s="50">
        <f>'дод 2'!M53</f>
        <v>0</v>
      </c>
      <c r="M184" s="50">
        <f>'дод 2'!N53</f>
        <v>0</v>
      </c>
      <c r="N184" s="50">
        <f>'дод 2'!O53</f>
        <v>0</v>
      </c>
      <c r="O184" s="50">
        <f>'дод 2'!P53</f>
        <v>0</v>
      </c>
      <c r="P184" s="50">
        <f>'дод 2'!Q53</f>
        <v>0</v>
      </c>
      <c r="Q184" s="50">
        <f>'дод 2'!R53</f>
        <v>0</v>
      </c>
      <c r="R184" s="50">
        <f>'дод 2'!S53</f>
        <v>0</v>
      </c>
      <c r="S184" s="50">
        <f>'дод 2'!T53</f>
        <v>0</v>
      </c>
      <c r="T184" s="50">
        <f>'дод 2'!U53</f>
        <v>0</v>
      </c>
      <c r="U184" s="50">
        <f>'дод 2'!V53</f>
        <v>0</v>
      </c>
      <c r="V184" s="50">
        <f>'дод 2'!W53</f>
        <v>0</v>
      </c>
      <c r="W184" s="158"/>
      <c r="X184" s="159">
        <f t="shared" si="83"/>
        <v>0</v>
      </c>
      <c r="Y184" s="191"/>
    </row>
    <row r="185" spans="1:25" s="61" customFormat="1" ht="21" customHeight="1" x14ac:dyDescent="0.25">
      <c r="A185" s="40" t="s">
        <v>102</v>
      </c>
      <c r="B185" s="40" t="s">
        <v>97</v>
      </c>
      <c r="C185" s="2" t="s">
        <v>11</v>
      </c>
      <c r="D185" s="49">
        <f>'дод 2'!E263</f>
        <v>712065</v>
      </c>
      <c r="E185" s="49">
        <f>'дод 2'!F263</f>
        <v>0</v>
      </c>
      <c r="F185" s="49">
        <f>'дод 2'!G263</f>
        <v>0</v>
      </c>
      <c r="G185" s="49">
        <f>'дод 2'!H263</f>
        <v>28186.92</v>
      </c>
      <c r="H185" s="49">
        <f>'дод 2'!I263</f>
        <v>0</v>
      </c>
      <c r="I185" s="49">
        <f>'дод 2'!J263</f>
        <v>0</v>
      </c>
      <c r="J185" s="160">
        <f t="shared" si="84"/>
        <v>3.9584757009542662</v>
      </c>
      <c r="K185" s="49">
        <f>'дод 2'!L263</f>
        <v>0</v>
      </c>
      <c r="L185" s="49">
        <f>'дод 2'!M263</f>
        <v>0</v>
      </c>
      <c r="M185" s="49">
        <f>'дод 2'!N263</f>
        <v>0</v>
      </c>
      <c r="N185" s="49">
        <f>'дод 2'!O263</f>
        <v>0</v>
      </c>
      <c r="O185" s="49">
        <f>'дод 2'!P263</f>
        <v>0</v>
      </c>
      <c r="P185" s="49">
        <f>'дод 2'!Q263</f>
        <v>0</v>
      </c>
      <c r="Q185" s="49">
        <f>'дод 2'!R263</f>
        <v>0</v>
      </c>
      <c r="R185" s="49">
        <f>'дод 2'!S263</f>
        <v>0</v>
      </c>
      <c r="S185" s="49">
        <f>'дод 2'!T263</f>
        <v>0</v>
      </c>
      <c r="T185" s="49">
        <f>'дод 2'!U263</f>
        <v>0</v>
      </c>
      <c r="U185" s="49">
        <f>'дод 2'!V263</f>
        <v>0</v>
      </c>
      <c r="V185" s="49">
        <f>'дод 2'!W263</f>
        <v>0</v>
      </c>
      <c r="W185" s="139"/>
      <c r="X185" s="142">
        <f t="shared" si="83"/>
        <v>28186.92</v>
      </c>
      <c r="Y185" s="191"/>
    </row>
    <row r="186" spans="1:25" s="61" customFormat="1" ht="21" customHeight="1" x14ac:dyDescent="0.25">
      <c r="A186" s="40" t="s">
        <v>12</v>
      </c>
      <c r="B186" s="40" t="s">
        <v>100</v>
      </c>
      <c r="C186" s="2" t="s">
        <v>21</v>
      </c>
      <c r="D186" s="49">
        <f>'дод 2'!E264</f>
        <v>5314091.0500000007</v>
      </c>
      <c r="E186" s="49">
        <f>'дод 2'!F264</f>
        <v>0</v>
      </c>
      <c r="F186" s="49">
        <f>'дод 2'!G264</f>
        <v>0</v>
      </c>
      <c r="G186" s="49">
        <f>'дод 2'!H264</f>
        <v>0</v>
      </c>
      <c r="H186" s="49">
        <f>'дод 2'!I264</f>
        <v>0</v>
      </c>
      <c r="I186" s="49">
        <f>'дод 2'!J264</f>
        <v>0</v>
      </c>
      <c r="J186" s="160">
        <f t="shared" si="84"/>
        <v>0</v>
      </c>
      <c r="K186" s="49">
        <f>'дод 2'!L264</f>
        <v>0</v>
      </c>
      <c r="L186" s="49">
        <f>'дод 2'!M264</f>
        <v>0</v>
      </c>
      <c r="M186" s="49">
        <f>'дод 2'!N264</f>
        <v>0</v>
      </c>
      <c r="N186" s="49">
        <f>'дод 2'!O264</f>
        <v>0</v>
      </c>
      <c r="O186" s="49">
        <f>'дод 2'!P264</f>
        <v>0</v>
      </c>
      <c r="P186" s="49">
        <f>'дод 2'!Q264</f>
        <v>0</v>
      </c>
      <c r="Q186" s="49">
        <f>'дод 2'!R264</f>
        <v>0</v>
      </c>
      <c r="R186" s="49">
        <f>'дод 2'!S264</f>
        <v>0</v>
      </c>
      <c r="S186" s="49">
        <f>'дод 2'!T264</f>
        <v>0</v>
      </c>
      <c r="T186" s="49">
        <f>'дод 2'!U264</f>
        <v>0</v>
      </c>
      <c r="U186" s="49">
        <f>'дод 2'!V264</f>
        <v>0</v>
      </c>
      <c r="V186" s="49">
        <f>'дод 2'!W264</f>
        <v>0</v>
      </c>
      <c r="W186" s="139"/>
      <c r="X186" s="142">
        <f t="shared" si="83"/>
        <v>0</v>
      </c>
      <c r="Y186" s="191"/>
    </row>
    <row r="187" spans="1:25" s="61" customFormat="1" ht="20.25" customHeight="1" x14ac:dyDescent="0.25">
      <c r="A187" s="40" t="s">
        <v>13</v>
      </c>
      <c r="B187" s="40"/>
      <c r="C187" s="2" t="s">
        <v>118</v>
      </c>
      <c r="D187" s="49">
        <f>D188+D190+D194+D196</f>
        <v>137921549</v>
      </c>
      <c r="E187" s="49">
        <f t="shared" ref="E187:P187" si="116">E188+E190+E194+E196</f>
        <v>0</v>
      </c>
      <c r="F187" s="49">
        <f t="shared" si="116"/>
        <v>0</v>
      </c>
      <c r="G187" s="49">
        <f t="shared" ref="G187:I187" si="117">G188+G190+G194+G196</f>
        <v>88175272</v>
      </c>
      <c r="H187" s="49">
        <f t="shared" si="117"/>
        <v>0</v>
      </c>
      <c r="I187" s="49">
        <f t="shared" si="117"/>
        <v>0</v>
      </c>
      <c r="J187" s="160">
        <f t="shared" si="84"/>
        <v>63.931468751123141</v>
      </c>
      <c r="K187" s="49">
        <f t="shared" si="116"/>
        <v>9013941</v>
      </c>
      <c r="L187" s="49">
        <f t="shared" si="116"/>
        <v>9013941</v>
      </c>
      <c r="M187" s="49">
        <f t="shared" si="116"/>
        <v>0</v>
      </c>
      <c r="N187" s="49">
        <f t="shared" si="116"/>
        <v>0</v>
      </c>
      <c r="O187" s="49">
        <f t="shared" si="116"/>
        <v>0</v>
      </c>
      <c r="P187" s="49">
        <f t="shared" si="116"/>
        <v>9013941</v>
      </c>
      <c r="Q187" s="49">
        <f t="shared" ref="Q187:V187" si="118">Q188+Q190+Q194+Q196</f>
        <v>250000</v>
      </c>
      <c r="R187" s="49">
        <f t="shared" si="118"/>
        <v>250000</v>
      </c>
      <c r="S187" s="49">
        <f t="shared" si="118"/>
        <v>0</v>
      </c>
      <c r="T187" s="49">
        <f t="shared" si="118"/>
        <v>0</v>
      </c>
      <c r="U187" s="49">
        <f t="shared" si="118"/>
        <v>0</v>
      </c>
      <c r="V187" s="49">
        <f t="shared" si="118"/>
        <v>250000</v>
      </c>
      <c r="W187" s="139">
        <f t="shared" si="82"/>
        <v>2.7734816546946557</v>
      </c>
      <c r="X187" s="142">
        <f t="shared" si="83"/>
        <v>88425272</v>
      </c>
      <c r="Y187" s="191"/>
    </row>
    <row r="188" spans="1:25" s="61" customFormat="1" ht="21.75" customHeight="1" x14ac:dyDescent="0.25">
      <c r="A188" s="40" t="s">
        <v>274</v>
      </c>
      <c r="B188" s="40"/>
      <c r="C188" s="2" t="s">
        <v>325</v>
      </c>
      <c r="D188" s="49">
        <f t="shared" ref="D188:V188" si="119">D189</f>
        <v>108116600</v>
      </c>
      <c r="E188" s="49">
        <f t="shared" si="119"/>
        <v>0</v>
      </c>
      <c r="F188" s="49">
        <f t="shared" si="119"/>
        <v>0</v>
      </c>
      <c r="G188" s="49">
        <f t="shared" si="119"/>
        <v>81087300</v>
      </c>
      <c r="H188" s="49">
        <f t="shared" si="119"/>
        <v>0</v>
      </c>
      <c r="I188" s="49">
        <f t="shared" si="119"/>
        <v>0</v>
      </c>
      <c r="J188" s="160">
        <f t="shared" si="84"/>
        <v>74.999861260897958</v>
      </c>
      <c r="K188" s="49">
        <f t="shared" si="119"/>
        <v>0</v>
      </c>
      <c r="L188" s="49">
        <f t="shared" si="119"/>
        <v>0</v>
      </c>
      <c r="M188" s="49">
        <f t="shared" si="119"/>
        <v>0</v>
      </c>
      <c r="N188" s="49">
        <f t="shared" si="119"/>
        <v>0</v>
      </c>
      <c r="O188" s="49">
        <f t="shared" si="119"/>
        <v>0</v>
      </c>
      <c r="P188" s="49">
        <f t="shared" si="119"/>
        <v>0</v>
      </c>
      <c r="Q188" s="49">
        <f t="shared" si="119"/>
        <v>0</v>
      </c>
      <c r="R188" s="49">
        <f t="shared" si="119"/>
        <v>0</v>
      </c>
      <c r="S188" s="49">
        <f t="shared" si="119"/>
        <v>0</v>
      </c>
      <c r="T188" s="49">
        <f t="shared" si="119"/>
        <v>0</v>
      </c>
      <c r="U188" s="49">
        <f t="shared" si="119"/>
        <v>0</v>
      </c>
      <c r="V188" s="49">
        <f t="shared" si="119"/>
        <v>0</v>
      </c>
      <c r="W188" s="139"/>
      <c r="X188" s="142">
        <f t="shared" si="83"/>
        <v>81087300</v>
      </c>
      <c r="Y188" s="191"/>
    </row>
    <row r="189" spans="1:25" ht="21.75" customHeight="1" x14ac:dyDescent="0.25">
      <c r="A189" s="39" t="s">
        <v>98</v>
      </c>
      <c r="B189" s="44" t="s">
        <v>49</v>
      </c>
      <c r="C189" s="3" t="s">
        <v>117</v>
      </c>
      <c r="D189" s="50">
        <f>'дод 2'!E265</f>
        <v>108116600</v>
      </c>
      <c r="E189" s="50">
        <f>'дод 2'!F265</f>
        <v>0</v>
      </c>
      <c r="F189" s="50">
        <f>'дод 2'!G265</f>
        <v>0</v>
      </c>
      <c r="G189" s="50">
        <f>'дод 2'!H265</f>
        <v>81087300</v>
      </c>
      <c r="H189" s="50">
        <f>'дод 2'!I265</f>
        <v>0</v>
      </c>
      <c r="I189" s="50">
        <f>'дод 2'!J265</f>
        <v>0</v>
      </c>
      <c r="J189" s="161">
        <f t="shared" si="84"/>
        <v>74.999861260897958</v>
      </c>
      <c r="K189" s="50">
        <f>'дод 2'!L265</f>
        <v>0</v>
      </c>
      <c r="L189" s="50">
        <f>'дод 2'!M265</f>
        <v>0</v>
      </c>
      <c r="M189" s="50">
        <f>'дод 2'!N265</f>
        <v>0</v>
      </c>
      <c r="N189" s="50">
        <f>'дод 2'!O265</f>
        <v>0</v>
      </c>
      <c r="O189" s="50">
        <f>'дод 2'!P265</f>
        <v>0</v>
      </c>
      <c r="P189" s="50">
        <f>'дод 2'!Q265</f>
        <v>0</v>
      </c>
      <c r="Q189" s="50">
        <f>'дод 2'!R265</f>
        <v>0</v>
      </c>
      <c r="R189" s="50">
        <f>'дод 2'!S265</f>
        <v>0</v>
      </c>
      <c r="S189" s="50">
        <f>'дод 2'!T265</f>
        <v>0</v>
      </c>
      <c r="T189" s="50">
        <f>'дод 2'!U265</f>
        <v>0</v>
      </c>
      <c r="U189" s="50">
        <f>'дод 2'!V265</f>
        <v>0</v>
      </c>
      <c r="V189" s="50">
        <f>'дод 2'!W265</f>
        <v>0</v>
      </c>
      <c r="W189" s="158"/>
      <c r="X189" s="159">
        <f t="shared" si="83"/>
        <v>81087300</v>
      </c>
      <c r="Y189" s="191"/>
    </row>
    <row r="190" spans="1:25" s="61" customFormat="1" ht="64.5" customHeight="1" x14ac:dyDescent="0.25">
      <c r="A190" s="40">
        <v>9300</v>
      </c>
      <c r="B190" s="41"/>
      <c r="C190" s="2" t="s">
        <v>492</v>
      </c>
      <c r="D190" s="49">
        <f>D192</f>
        <v>10138184</v>
      </c>
      <c r="E190" s="49">
        <f t="shared" ref="E190:P191" si="120">E192</f>
        <v>0</v>
      </c>
      <c r="F190" s="49">
        <f t="shared" si="120"/>
        <v>0</v>
      </c>
      <c r="G190" s="49">
        <f t="shared" ref="G190:I190" si="121">G192</f>
        <v>1019250</v>
      </c>
      <c r="H190" s="49">
        <f t="shared" si="121"/>
        <v>0</v>
      </c>
      <c r="I190" s="49">
        <f t="shared" si="121"/>
        <v>0</v>
      </c>
      <c r="J190" s="160">
        <f t="shared" si="84"/>
        <v>10.053575669962195</v>
      </c>
      <c r="K190" s="49">
        <f t="shared" si="120"/>
        <v>0</v>
      </c>
      <c r="L190" s="49">
        <f t="shared" si="120"/>
        <v>0</v>
      </c>
      <c r="M190" s="49">
        <f t="shared" si="120"/>
        <v>0</v>
      </c>
      <c r="N190" s="49">
        <f t="shared" si="120"/>
        <v>0</v>
      </c>
      <c r="O190" s="49">
        <f t="shared" si="120"/>
        <v>0</v>
      </c>
      <c r="P190" s="49">
        <f t="shared" si="120"/>
        <v>0</v>
      </c>
      <c r="Q190" s="49">
        <f t="shared" ref="Q190:V190" si="122">Q192</f>
        <v>0</v>
      </c>
      <c r="R190" s="49">
        <f t="shared" si="122"/>
        <v>0</v>
      </c>
      <c r="S190" s="49">
        <f t="shared" si="122"/>
        <v>0</v>
      </c>
      <c r="T190" s="49">
        <f t="shared" si="122"/>
        <v>0</v>
      </c>
      <c r="U190" s="49">
        <f t="shared" si="122"/>
        <v>0</v>
      </c>
      <c r="V190" s="49">
        <f t="shared" si="122"/>
        <v>0</v>
      </c>
      <c r="W190" s="139"/>
      <c r="X190" s="142">
        <f t="shared" si="83"/>
        <v>1019250</v>
      </c>
      <c r="Y190" s="191"/>
    </row>
    <row r="191" spans="1:25" s="62" customFormat="1" ht="41.25" customHeight="1" x14ac:dyDescent="0.25">
      <c r="A191" s="102"/>
      <c r="B191" s="115"/>
      <c r="C191" s="118" t="s">
        <v>434</v>
      </c>
      <c r="D191" s="117">
        <f>D193</f>
        <v>10138184</v>
      </c>
      <c r="E191" s="117">
        <f t="shared" si="120"/>
        <v>0</v>
      </c>
      <c r="F191" s="117">
        <f t="shared" si="120"/>
        <v>0</v>
      </c>
      <c r="G191" s="117">
        <f t="shared" ref="G191:I191" si="123">G193</f>
        <v>1019250</v>
      </c>
      <c r="H191" s="117">
        <f t="shared" si="123"/>
        <v>0</v>
      </c>
      <c r="I191" s="117">
        <f t="shared" si="123"/>
        <v>0</v>
      </c>
      <c r="J191" s="160">
        <f t="shared" si="84"/>
        <v>10.053575669962195</v>
      </c>
      <c r="K191" s="117">
        <f t="shared" si="120"/>
        <v>0</v>
      </c>
      <c r="L191" s="117">
        <f t="shared" si="120"/>
        <v>0</v>
      </c>
      <c r="M191" s="117">
        <f t="shared" si="120"/>
        <v>0</v>
      </c>
      <c r="N191" s="117">
        <f t="shared" si="120"/>
        <v>0</v>
      </c>
      <c r="O191" s="117">
        <f t="shared" si="120"/>
        <v>0</v>
      </c>
      <c r="P191" s="117">
        <f t="shared" si="120"/>
        <v>0</v>
      </c>
      <c r="Q191" s="117">
        <f t="shared" ref="Q191:V191" si="124">Q193</f>
        <v>0</v>
      </c>
      <c r="R191" s="117">
        <f t="shared" si="124"/>
        <v>0</v>
      </c>
      <c r="S191" s="117">
        <f t="shared" si="124"/>
        <v>0</v>
      </c>
      <c r="T191" s="117">
        <f t="shared" si="124"/>
        <v>0</v>
      </c>
      <c r="U191" s="117">
        <f t="shared" si="124"/>
        <v>0</v>
      </c>
      <c r="V191" s="117">
        <f t="shared" si="124"/>
        <v>0</v>
      </c>
      <c r="W191" s="139"/>
      <c r="X191" s="142">
        <f t="shared" si="83"/>
        <v>1019250</v>
      </c>
      <c r="Y191" s="191"/>
    </row>
    <row r="192" spans="1:25" ht="48" customHeight="1" x14ac:dyDescent="0.25">
      <c r="A192" s="39">
        <v>9310</v>
      </c>
      <c r="B192" s="44" t="s">
        <v>49</v>
      </c>
      <c r="C192" s="3" t="s">
        <v>491</v>
      </c>
      <c r="D192" s="50">
        <f>'дод 2'!E98</f>
        <v>10138184</v>
      </c>
      <c r="E192" s="50">
        <f>'дод 2'!F98</f>
        <v>0</v>
      </c>
      <c r="F192" s="50">
        <f>'дод 2'!G98</f>
        <v>0</v>
      </c>
      <c r="G192" s="50">
        <f>'дод 2'!H98</f>
        <v>1019250</v>
      </c>
      <c r="H192" s="50">
        <f>'дод 2'!I98</f>
        <v>0</v>
      </c>
      <c r="I192" s="50">
        <f>'дод 2'!J98</f>
        <v>0</v>
      </c>
      <c r="J192" s="161">
        <f t="shared" si="84"/>
        <v>10.053575669962195</v>
      </c>
      <c r="K192" s="50">
        <f>'дод 2'!L98</f>
        <v>0</v>
      </c>
      <c r="L192" s="50">
        <f>'дод 2'!M98</f>
        <v>0</v>
      </c>
      <c r="M192" s="50">
        <f>'дод 2'!N98</f>
        <v>0</v>
      </c>
      <c r="N192" s="50">
        <f>'дод 2'!O98</f>
        <v>0</v>
      </c>
      <c r="O192" s="50">
        <f>'дод 2'!P98</f>
        <v>0</v>
      </c>
      <c r="P192" s="50">
        <f>'дод 2'!Q98</f>
        <v>0</v>
      </c>
      <c r="Q192" s="50">
        <f>'дод 2'!R98</f>
        <v>0</v>
      </c>
      <c r="R192" s="50">
        <f>'дод 2'!S98</f>
        <v>0</v>
      </c>
      <c r="S192" s="50">
        <f>'дод 2'!T98</f>
        <v>0</v>
      </c>
      <c r="T192" s="50">
        <f>'дод 2'!U98</f>
        <v>0</v>
      </c>
      <c r="U192" s="50">
        <f>'дод 2'!V98</f>
        <v>0</v>
      </c>
      <c r="V192" s="50">
        <f>'дод 2'!W98</f>
        <v>0</v>
      </c>
      <c r="W192" s="158"/>
      <c r="X192" s="159">
        <f t="shared" si="83"/>
        <v>1019250</v>
      </c>
      <c r="Y192" s="191"/>
    </row>
    <row r="193" spans="1:25" ht="36.75" customHeight="1" x14ac:dyDescent="0.25">
      <c r="A193" s="39"/>
      <c r="B193" s="44"/>
      <c r="C193" s="128" t="s">
        <v>434</v>
      </c>
      <c r="D193" s="121">
        <f>'дод 2'!E99</f>
        <v>10138184</v>
      </c>
      <c r="E193" s="121">
        <f>'дод 2'!F99</f>
        <v>0</v>
      </c>
      <c r="F193" s="121">
        <f>'дод 2'!G99</f>
        <v>0</v>
      </c>
      <c r="G193" s="121">
        <f>'дод 2'!H99</f>
        <v>1019250</v>
      </c>
      <c r="H193" s="121">
        <f>'дод 2'!I99</f>
        <v>0</v>
      </c>
      <c r="I193" s="121">
        <f>'дод 2'!J99</f>
        <v>0</v>
      </c>
      <c r="J193" s="161">
        <f t="shared" si="84"/>
        <v>10.053575669962195</v>
      </c>
      <c r="K193" s="121">
        <f>'дод 2'!L99</f>
        <v>0</v>
      </c>
      <c r="L193" s="121">
        <f>'дод 2'!M99</f>
        <v>0</v>
      </c>
      <c r="M193" s="121">
        <f>'дод 2'!N99</f>
        <v>0</v>
      </c>
      <c r="N193" s="121">
        <f>'дод 2'!O99</f>
        <v>0</v>
      </c>
      <c r="O193" s="121">
        <f>'дод 2'!P99</f>
        <v>0</v>
      </c>
      <c r="P193" s="121">
        <f>'дод 2'!Q99</f>
        <v>0</v>
      </c>
      <c r="Q193" s="121">
        <f>'дод 2'!R99</f>
        <v>0</v>
      </c>
      <c r="R193" s="121">
        <f>'дод 2'!S99</f>
        <v>0</v>
      </c>
      <c r="S193" s="121">
        <f>'дод 2'!T99</f>
        <v>0</v>
      </c>
      <c r="T193" s="121">
        <f>'дод 2'!U99</f>
        <v>0</v>
      </c>
      <c r="U193" s="121">
        <f>'дод 2'!V99</f>
        <v>0</v>
      </c>
      <c r="V193" s="121">
        <f>'дод 2'!W99</f>
        <v>0</v>
      </c>
      <c r="W193" s="158"/>
      <c r="X193" s="159">
        <f t="shared" si="83"/>
        <v>1019250</v>
      </c>
      <c r="Y193" s="191"/>
    </row>
    <row r="194" spans="1:25" s="61" customFormat="1" ht="50.25" customHeight="1" x14ac:dyDescent="0.25">
      <c r="A194" s="40" t="s">
        <v>14</v>
      </c>
      <c r="B194" s="41"/>
      <c r="C194" s="2" t="s">
        <v>381</v>
      </c>
      <c r="D194" s="49">
        <f t="shared" ref="D194:V194" si="125">D195</f>
        <v>17512000</v>
      </c>
      <c r="E194" s="49">
        <f t="shared" si="125"/>
        <v>0</v>
      </c>
      <c r="F194" s="49">
        <f t="shared" si="125"/>
        <v>0</v>
      </c>
      <c r="G194" s="49">
        <f t="shared" si="125"/>
        <v>4577456</v>
      </c>
      <c r="H194" s="49">
        <f t="shared" si="125"/>
        <v>0</v>
      </c>
      <c r="I194" s="49">
        <f t="shared" si="125"/>
        <v>0</v>
      </c>
      <c r="J194" s="160">
        <f t="shared" si="84"/>
        <v>26.13896756509822</v>
      </c>
      <c r="K194" s="49">
        <f t="shared" si="125"/>
        <v>8763941</v>
      </c>
      <c r="L194" s="49">
        <f t="shared" si="125"/>
        <v>8763941</v>
      </c>
      <c r="M194" s="49">
        <f t="shared" si="125"/>
        <v>0</v>
      </c>
      <c r="N194" s="49">
        <f t="shared" si="125"/>
        <v>0</v>
      </c>
      <c r="O194" s="49">
        <f t="shared" si="125"/>
        <v>0</v>
      </c>
      <c r="P194" s="49">
        <f t="shared" si="125"/>
        <v>8763941</v>
      </c>
      <c r="Q194" s="49">
        <f t="shared" si="125"/>
        <v>0</v>
      </c>
      <c r="R194" s="49">
        <f t="shared" si="125"/>
        <v>0</v>
      </c>
      <c r="S194" s="49">
        <f t="shared" si="125"/>
        <v>0</v>
      </c>
      <c r="T194" s="49">
        <f t="shared" si="125"/>
        <v>0</v>
      </c>
      <c r="U194" s="49">
        <f t="shared" si="125"/>
        <v>0</v>
      </c>
      <c r="V194" s="49">
        <f t="shared" si="125"/>
        <v>0</v>
      </c>
      <c r="W194" s="139">
        <f t="shared" si="82"/>
        <v>0</v>
      </c>
      <c r="X194" s="142">
        <f t="shared" si="83"/>
        <v>4577456</v>
      </c>
      <c r="Y194" s="191"/>
    </row>
    <row r="195" spans="1:25" ht="21.75" customHeight="1" x14ac:dyDescent="0.25">
      <c r="A195" s="39" t="s">
        <v>15</v>
      </c>
      <c r="B195" s="44" t="s">
        <v>49</v>
      </c>
      <c r="C195" s="6" t="s">
        <v>390</v>
      </c>
      <c r="D195" s="50">
        <f>'дод 2'!E215+'дод 2'!E169+'дод 2'!E100+'дод 2'!E133</f>
        <v>17512000</v>
      </c>
      <c r="E195" s="50">
        <f>'дод 2'!F215+'дод 2'!F169+'дод 2'!F100+'дод 2'!F133</f>
        <v>0</v>
      </c>
      <c r="F195" s="50">
        <f>'дод 2'!G215+'дод 2'!G169+'дод 2'!G100+'дод 2'!G133</f>
        <v>0</v>
      </c>
      <c r="G195" s="50">
        <f>'дод 2'!H215+'дод 2'!H169+'дод 2'!H100+'дод 2'!H133</f>
        <v>4577456</v>
      </c>
      <c r="H195" s="50">
        <f>'дод 2'!I215+'дод 2'!I169+'дод 2'!I100+'дод 2'!I133</f>
        <v>0</v>
      </c>
      <c r="I195" s="50">
        <f>'дод 2'!J215+'дод 2'!J169+'дод 2'!J100+'дод 2'!J133</f>
        <v>0</v>
      </c>
      <c r="J195" s="161">
        <f t="shared" si="84"/>
        <v>26.13896756509822</v>
      </c>
      <c r="K195" s="50">
        <f>'дод 2'!L215+'дод 2'!L169+'дод 2'!L100+'дод 2'!L133</f>
        <v>8763941</v>
      </c>
      <c r="L195" s="50">
        <f>'дод 2'!M215+'дод 2'!M169+'дод 2'!M100+'дод 2'!M133</f>
        <v>8763941</v>
      </c>
      <c r="M195" s="50">
        <f>'дод 2'!N215+'дод 2'!N169+'дод 2'!N100+'дод 2'!N133</f>
        <v>0</v>
      </c>
      <c r="N195" s="50">
        <f>'дод 2'!O215+'дод 2'!O169+'дод 2'!O100+'дод 2'!O133</f>
        <v>0</v>
      </c>
      <c r="O195" s="50">
        <f>'дод 2'!P215+'дод 2'!P169+'дод 2'!P100+'дод 2'!P133</f>
        <v>0</v>
      </c>
      <c r="P195" s="50">
        <f>'дод 2'!Q215+'дод 2'!Q169+'дод 2'!Q100+'дод 2'!Q133</f>
        <v>8763941</v>
      </c>
      <c r="Q195" s="50">
        <f>'дод 2'!R215+'дод 2'!R169+'дод 2'!R100+'дод 2'!R133</f>
        <v>0</v>
      </c>
      <c r="R195" s="50">
        <f>'дод 2'!S215+'дод 2'!S169+'дод 2'!S100+'дод 2'!S133</f>
        <v>0</v>
      </c>
      <c r="S195" s="50">
        <f>'дод 2'!T215+'дод 2'!T169+'дод 2'!T100+'дод 2'!T133</f>
        <v>0</v>
      </c>
      <c r="T195" s="50">
        <f>'дод 2'!U215+'дод 2'!U169+'дод 2'!U100+'дод 2'!U133</f>
        <v>0</v>
      </c>
      <c r="U195" s="50">
        <f>'дод 2'!V215+'дод 2'!V169+'дод 2'!V100+'дод 2'!V133</f>
        <v>0</v>
      </c>
      <c r="V195" s="50">
        <f>'дод 2'!W215+'дод 2'!W169+'дод 2'!W100+'дод 2'!W133</f>
        <v>0</v>
      </c>
      <c r="W195" s="158">
        <f t="shared" si="82"/>
        <v>0</v>
      </c>
      <c r="X195" s="159">
        <f t="shared" si="83"/>
        <v>4577456</v>
      </c>
      <c r="Y195" s="191"/>
    </row>
    <row r="196" spans="1:25" s="61" customFormat="1" ht="53.25" customHeight="1" x14ac:dyDescent="0.25">
      <c r="A196" s="40" t="s">
        <v>410</v>
      </c>
      <c r="B196" s="41" t="s">
        <v>49</v>
      </c>
      <c r="C196" s="9" t="s">
        <v>407</v>
      </c>
      <c r="D196" s="49">
        <f>'дод 2'!E101+'дод 2'!E54</f>
        <v>2154765</v>
      </c>
      <c r="E196" s="49">
        <f>'дод 2'!F101+'дод 2'!F54</f>
        <v>0</v>
      </c>
      <c r="F196" s="49">
        <f>'дод 2'!G101+'дод 2'!G54</f>
        <v>0</v>
      </c>
      <c r="G196" s="49">
        <f>'дод 2'!H101+'дод 2'!H54</f>
        <v>1491266</v>
      </c>
      <c r="H196" s="49">
        <f>'дод 2'!I101+'дод 2'!I54</f>
        <v>0</v>
      </c>
      <c r="I196" s="49">
        <f>'дод 2'!J101+'дод 2'!J54</f>
        <v>0</v>
      </c>
      <c r="J196" s="160">
        <f t="shared" si="84"/>
        <v>69.207825447322563</v>
      </c>
      <c r="K196" s="49">
        <f>'дод 2'!L101+'дод 2'!L54</f>
        <v>250000</v>
      </c>
      <c r="L196" s="49">
        <f>'дод 2'!M101+'дод 2'!M54</f>
        <v>250000</v>
      </c>
      <c r="M196" s="49">
        <f>'дод 2'!N101+'дод 2'!N54</f>
        <v>0</v>
      </c>
      <c r="N196" s="49">
        <f>'дод 2'!O101+'дод 2'!O54</f>
        <v>0</v>
      </c>
      <c r="O196" s="49">
        <f>'дод 2'!P101+'дод 2'!P54</f>
        <v>0</v>
      </c>
      <c r="P196" s="49">
        <f>'дод 2'!Q101+'дод 2'!Q54</f>
        <v>250000</v>
      </c>
      <c r="Q196" s="49">
        <f>'дод 2'!R101+'дод 2'!R54</f>
        <v>250000</v>
      </c>
      <c r="R196" s="49">
        <f>'дод 2'!S101+'дод 2'!S54</f>
        <v>250000</v>
      </c>
      <c r="S196" s="49">
        <f>'дод 2'!T101+'дод 2'!T54</f>
        <v>0</v>
      </c>
      <c r="T196" s="49">
        <f>'дод 2'!U101+'дод 2'!U54</f>
        <v>0</v>
      </c>
      <c r="U196" s="49">
        <f>'дод 2'!V101+'дод 2'!V54</f>
        <v>0</v>
      </c>
      <c r="V196" s="49">
        <f>'дод 2'!W101+'дод 2'!W54</f>
        <v>250000</v>
      </c>
      <c r="W196" s="139">
        <f t="shared" si="82"/>
        <v>100</v>
      </c>
      <c r="X196" s="142">
        <f t="shared" si="83"/>
        <v>1741266</v>
      </c>
      <c r="Y196" s="191"/>
    </row>
    <row r="197" spans="1:25" s="61" customFormat="1" ht="23.25" customHeight="1" x14ac:dyDescent="0.25">
      <c r="A197" s="7"/>
      <c r="B197" s="7"/>
      <c r="C197" s="2" t="s">
        <v>470</v>
      </c>
      <c r="D197" s="49">
        <f t="shared" ref="D197:P197" si="126">D13+D17+D50+D70+D107+D112+D119+D129+D171+D187</f>
        <v>2032070312.72</v>
      </c>
      <c r="E197" s="49">
        <f t="shared" si="126"/>
        <v>891188419.80999994</v>
      </c>
      <c r="F197" s="49">
        <f t="shared" si="126"/>
        <v>105475513.56</v>
      </c>
      <c r="G197" s="49">
        <f t="shared" ref="G197:I197" si="127">G13+G17+G50+G70+G107+G112+G119+G129+G171+G187</f>
        <v>1412397815.5700002</v>
      </c>
      <c r="H197" s="49">
        <f t="shared" si="127"/>
        <v>662669450.3499999</v>
      </c>
      <c r="I197" s="49">
        <f t="shared" si="127"/>
        <v>57646335.140000001</v>
      </c>
      <c r="J197" s="160">
        <f t="shared" si="84"/>
        <v>69.505361439952068</v>
      </c>
      <c r="K197" s="49">
        <f t="shared" si="126"/>
        <v>691946642.02999997</v>
      </c>
      <c r="L197" s="49">
        <f t="shared" si="126"/>
        <v>530646295.38999999</v>
      </c>
      <c r="M197" s="49">
        <f t="shared" si="126"/>
        <v>143463011.00999999</v>
      </c>
      <c r="N197" s="49">
        <f t="shared" si="126"/>
        <v>9012497</v>
      </c>
      <c r="O197" s="49">
        <f t="shared" si="126"/>
        <v>3270541</v>
      </c>
      <c r="P197" s="49">
        <f t="shared" si="126"/>
        <v>548483631.01999998</v>
      </c>
      <c r="Q197" s="49">
        <f t="shared" ref="Q197:V197" si="128">Q13+Q17+Q50+Q70+Q107+Q112+Q119+Q129+Q171+Q187</f>
        <v>364784113.65799999</v>
      </c>
      <c r="R197" s="49">
        <f>R13+R17+R50+R70+R107+R112+R119+R129+R171+R187</f>
        <v>259910949.18000001</v>
      </c>
      <c r="S197" s="49">
        <f t="shared" si="128"/>
        <v>94647699.979999989</v>
      </c>
      <c r="T197" s="49">
        <f t="shared" si="128"/>
        <v>4997605.95</v>
      </c>
      <c r="U197" s="49">
        <f t="shared" si="128"/>
        <v>1259029.0899999999</v>
      </c>
      <c r="V197" s="49">
        <f t="shared" si="128"/>
        <v>270136413.68000001</v>
      </c>
      <c r="W197" s="139">
        <f t="shared" si="82"/>
        <v>52.718532253847464</v>
      </c>
      <c r="X197" s="142">
        <f t="shared" si="83"/>
        <v>1777181929.2280002</v>
      </c>
      <c r="Y197" s="191"/>
    </row>
    <row r="198" spans="1:25" s="62" customFormat="1" ht="18" customHeight="1" x14ac:dyDescent="0.25">
      <c r="A198" s="127"/>
      <c r="B198" s="127"/>
      <c r="C198" s="116" t="s">
        <v>447</v>
      </c>
      <c r="D198" s="117">
        <f>D18+D51+D130+D191</f>
        <v>431138500</v>
      </c>
      <c r="E198" s="117">
        <f t="shared" ref="E198:P198" si="129">E18+E51+E130+E191</f>
        <v>302081404</v>
      </c>
      <c r="F198" s="117">
        <f t="shared" si="129"/>
        <v>0</v>
      </c>
      <c r="G198" s="117">
        <f t="shared" ref="G198:I198" si="130">G18+G51+G130+G191</f>
        <v>324833167.77999997</v>
      </c>
      <c r="H198" s="117">
        <f t="shared" si="130"/>
        <v>222543457.12</v>
      </c>
      <c r="I198" s="117">
        <f t="shared" si="130"/>
        <v>0</v>
      </c>
      <c r="J198" s="160">
        <f t="shared" si="84"/>
        <v>75.343113124900697</v>
      </c>
      <c r="K198" s="117">
        <f t="shared" si="129"/>
        <v>13843540.600000001</v>
      </c>
      <c r="L198" s="117">
        <f t="shared" si="129"/>
        <v>13843540.600000001</v>
      </c>
      <c r="M198" s="117">
        <f t="shared" si="129"/>
        <v>0</v>
      </c>
      <c r="N198" s="117">
        <f t="shared" si="129"/>
        <v>0</v>
      </c>
      <c r="O198" s="117">
        <f t="shared" si="129"/>
        <v>0</v>
      </c>
      <c r="P198" s="117">
        <f t="shared" si="129"/>
        <v>13843540.600000001</v>
      </c>
      <c r="Q198" s="117">
        <f t="shared" ref="Q198:V198" si="131">Q18+Q51+Q130+Q191</f>
        <v>3148882.42</v>
      </c>
      <c r="R198" s="117">
        <f t="shared" si="131"/>
        <v>3148882.42</v>
      </c>
      <c r="S198" s="117">
        <f t="shared" si="131"/>
        <v>0</v>
      </c>
      <c r="T198" s="117">
        <f t="shared" si="131"/>
        <v>0</v>
      </c>
      <c r="U198" s="117">
        <f t="shared" si="131"/>
        <v>0</v>
      </c>
      <c r="V198" s="117">
        <f t="shared" si="131"/>
        <v>3148882.42</v>
      </c>
      <c r="W198" s="139">
        <f t="shared" si="82"/>
        <v>22.746221584382827</v>
      </c>
      <c r="X198" s="142">
        <f t="shared" si="83"/>
        <v>327982050.19999999</v>
      </c>
      <c r="Y198" s="191"/>
    </row>
    <row r="199" spans="1:25" s="62" customFormat="1" ht="31.5" x14ac:dyDescent="0.25">
      <c r="A199" s="127"/>
      <c r="B199" s="127"/>
      <c r="C199" s="116" t="s">
        <v>448</v>
      </c>
      <c r="D199" s="117">
        <f t="shared" ref="D199:P199" si="132">D19</f>
        <v>2739700</v>
      </c>
      <c r="E199" s="117">
        <f t="shared" si="132"/>
        <v>2249257</v>
      </c>
      <c r="F199" s="117">
        <f t="shared" si="132"/>
        <v>0</v>
      </c>
      <c r="G199" s="117">
        <f t="shared" ref="G199:I199" si="133">G19</f>
        <v>1859724.34</v>
      </c>
      <c r="H199" s="117">
        <f t="shared" si="133"/>
        <v>1526227.84</v>
      </c>
      <c r="I199" s="117">
        <f t="shared" si="133"/>
        <v>0</v>
      </c>
      <c r="J199" s="160">
        <f t="shared" si="84"/>
        <v>67.880583275541113</v>
      </c>
      <c r="K199" s="117">
        <f t="shared" si="132"/>
        <v>0</v>
      </c>
      <c r="L199" s="117">
        <f t="shared" si="132"/>
        <v>0</v>
      </c>
      <c r="M199" s="117">
        <f t="shared" si="132"/>
        <v>0</v>
      </c>
      <c r="N199" s="117">
        <f t="shared" si="132"/>
        <v>0</v>
      </c>
      <c r="O199" s="117">
        <f t="shared" si="132"/>
        <v>0</v>
      </c>
      <c r="P199" s="117">
        <f t="shared" si="132"/>
        <v>0</v>
      </c>
      <c r="Q199" s="117">
        <f t="shared" ref="Q199:V199" si="134">Q19</f>
        <v>0</v>
      </c>
      <c r="R199" s="117">
        <f t="shared" si="134"/>
        <v>0</v>
      </c>
      <c r="S199" s="117">
        <f t="shared" si="134"/>
        <v>0</v>
      </c>
      <c r="T199" s="117">
        <f t="shared" si="134"/>
        <v>0</v>
      </c>
      <c r="U199" s="117">
        <f t="shared" si="134"/>
        <v>0</v>
      </c>
      <c r="V199" s="117">
        <f t="shared" si="134"/>
        <v>0</v>
      </c>
      <c r="W199" s="139"/>
      <c r="X199" s="142">
        <f t="shared" si="83"/>
        <v>1859724.34</v>
      </c>
      <c r="Y199" s="191"/>
    </row>
    <row r="200" spans="1:25" s="62" customFormat="1" ht="31.5" x14ac:dyDescent="0.25">
      <c r="A200" s="127"/>
      <c r="B200" s="127"/>
      <c r="C200" s="116" t="s">
        <v>449</v>
      </c>
      <c r="D200" s="117">
        <f>D20+D21+D22+D23+D24+D52+D53+D54+D71++D131+D172</f>
        <v>23658220.209999997</v>
      </c>
      <c r="E200" s="117">
        <f t="shared" ref="E200:P200" si="135">E20+E21+E22+E23+E24+E52+E53+E54+E71++E131+E172</f>
        <v>2799250</v>
      </c>
      <c r="F200" s="117">
        <f t="shared" si="135"/>
        <v>0</v>
      </c>
      <c r="G200" s="117">
        <f t="shared" ref="G200:I200" si="136">G20+G21+G22+G23+G24+G52+G53+G54+G71++G131+G172</f>
        <v>17877097.509999998</v>
      </c>
      <c r="H200" s="117">
        <f t="shared" si="136"/>
        <v>937903.03</v>
      </c>
      <c r="I200" s="117">
        <f t="shared" si="136"/>
        <v>0</v>
      </c>
      <c r="J200" s="160">
        <f t="shared" si="84"/>
        <v>75.56399995991076</v>
      </c>
      <c r="K200" s="117">
        <f t="shared" si="135"/>
        <v>83667153.299999997</v>
      </c>
      <c r="L200" s="117">
        <f t="shared" si="135"/>
        <v>3667153.3</v>
      </c>
      <c r="M200" s="117">
        <f t="shared" si="135"/>
        <v>80000000</v>
      </c>
      <c r="N200" s="117">
        <f t="shared" si="135"/>
        <v>0</v>
      </c>
      <c r="O200" s="117">
        <f t="shared" si="135"/>
        <v>0</v>
      </c>
      <c r="P200" s="117">
        <f t="shared" si="135"/>
        <v>3667153.3</v>
      </c>
      <c r="Q200" s="117">
        <f t="shared" ref="Q200:V200" si="137">Q20+Q21+Q22+Q23+Q24+Q52+Q53+Q54+Q71++Q131+Q172</f>
        <v>74831311.420000002</v>
      </c>
      <c r="R200" s="117">
        <f t="shared" si="137"/>
        <v>2831311.42</v>
      </c>
      <c r="S200" s="117">
        <f t="shared" si="137"/>
        <v>72000000</v>
      </c>
      <c r="T200" s="117">
        <f t="shared" si="137"/>
        <v>0</v>
      </c>
      <c r="U200" s="117">
        <f t="shared" si="137"/>
        <v>0</v>
      </c>
      <c r="V200" s="117">
        <f t="shared" si="137"/>
        <v>74831311.420000002</v>
      </c>
      <c r="W200" s="139">
        <f t="shared" si="82"/>
        <v>89.439294237347994</v>
      </c>
      <c r="X200" s="142">
        <f t="shared" si="83"/>
        <v>92708408.930000007</v>
      </c>
      <c r="Y200" s="191"/>
    </row>
    <row r="201" spans="1:25" s="62" customFormat="1" ht="23.25" customHeight="1" x14ac:dyDescent="0.25">
      <c r="A201" s="102"/>
      <c r="B201" s="102"/>
      <c r="C201" s="124" t="s">
        <v>488</v>
      </c>
      <c r="D201" s="117">
        <f>D132</f>
        <v>0</v>
      </c>
      <c r="E201" s="117">
        <f t="shared" ref="E201:P201" si="138">E132</f>
        <v>0</v>
      </c>
      <c r="F201" s="117">
        <f t="shared" si="138"/>
        <v>0</v>
      </c>
      <c r="G201" s="117">
        <f t="shared" ref="G201:I201" si="139">G132</f>
        <v>0</v>
      </c>
      <c r="H201" s="117">
        <f t="shared" si="139"/>
        <v>0</v>
      </c>
      <c r="I201" s="117">
        <f t="shared" si="139"/>
        <v>0</v>
      </c>
      <c r="J201" s="160"/>
      <c r="K201" s="117">
        <f t="shared" si="138"/>
        <v>58776907</v>
      </c>
      <c r="L201" s="117">
        <f t="shared" si="138"/>
        <v>58776907</v>
      </c>
      <c r="M201" s="117">
        <f t="shared" si="138"/>
        <v>0</v>
      </c>
      <c r="N201" s="117">
        <f t="shared" si="138"/>
        <v>0</v>
      </c>
      <c r="O201" s="117">
        <f t="shared" si="138"/>
        <v>0</v>
      </c>
      <c r="P201" s="117">
        <f t="shared" si="138"/>
        <v>58776907</v>
      </c>
      <c r="Q201" s="117">
        <f t="shared" ref="Q201:V201" si="140">Q132</f>
        <v>0</v>
      </c>
      <c r="R201" s="117">
        <f t="shared" si="140"/>
        <v>0</v>
      </c>
      <c r="S201" s="117">
        <f t="shared" si="140"/>
        <v>0</v>
      </c>
      <c r="T201" s="117">
        <f t="shared" si="140"/>
        <v>0</v>
      </c>
      <c r="U201" s="117">
        <f t="shared" si="140"/>
        <v>0</v>
      </c>
      <c r="V201" s="117">
        <f t="shared" si="140"/>
        <v>0</v>
      </c>
      <c r="W201" s="139">
        <f t="shared" si="82"/>
        <v>0</v>
      </c>
      <c r="X201" s="142">
        <f t="shared" si="83"/>
        <v>0</v>
      </c>
      <c r="Y201" s="191"/>
    </row>
    <row r="202" spans="1:25" s="61" customFormat="1" ht="28.5" customHeight="1" x14ac:dyDescent="0.25">
      <c r="A202" s="93"/>
      <c r="B202" s="93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Y202" s="191"/>
    </row>
    <row r="203" spans="1:25" s="61" customFormat="1" ht="24" customHeight="1" x14ac:dyDescent="0.25">
      <c r="A203" s="93"/>
      <c r="B203" s="93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Y203" s="191"/>
    </row>
    <row r="204" spans="1:25" s="61" customFormat="1" ht="24" customHeight="1" x14ac:dyDescent="0.25">
      <c r="A204" s="93"/>
      <c r="B204" s="93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Y204" s="191"/>
    </row>
    <row r="205" spans="1:25" s="61" customFormat="1" ht="24" customHeight="1" x14ac:dyDescent="0.25">
      <c r="A205" s="93"/>
      <c r="B205" s="93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40"/>
      <c r="R205" s="140"/>
      <c r="S205" s="140"/>
      <c r="T205" s="140"/>
      <c r="U205" s="140"/>
      <c r="V205" s="140"/>
      <c r="Y205" s="191"/>
    </row>
    <row r="206" spans="1:25" s="61" customFormat="1" ht="24" customHeight="1" x14ac:dyDescent="0.25">
      <c r="A206" s="93"/>
      <c r="B206" s="93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40"/>
      <c r="R206" s="140"/>
      <c r="S206" s="140"/>
      <c r="T206" s="140"/>
      <c r="U206" s="140"/>
      <c r="V206" s="140"/>
      <c r="Y206" s="191"/>
    </row>
    <row r="207" spans="1:25" s="168" customFormat="1" ht="42" customHeight="1" x14ac:dyDescent="0.2">
      <c r="A207" s="166" t="s">
        <v>525</v>
      </c>
      <c r="B207" s="166"/>
      <c r="C207" s="166"/>
      <c r="D207" s="166"/>
      <c r="E207" s="166"/>
      <c r="F207" s="166"/>
      <c r="G207" s="166"/>
      <c r="H207" s="166"/>
      <c r="I207" s="166"/>
      <c r="J207" s="166"/>
      <c r="K207" s="165"/>
      <c r="L207" s="165"/>
      <c r="M207" s="165"/>
      <c r="N207" s="167"/>
      <c r="O207" s="167"/>
      <c r="P207" s="183" t="s">
        <v>526</v>
      </c>
      <c r="Q207" s="183"/>
      <c r="R207" s="183"/>
      <c r="S207" s="183"/>
      <c r="Y207" s="191"/>
    </row>
    <row r="208" spans="1:25" ht="31.5" customHeight="1" x14ac:dyDescent="0.45">
      <c r="A208" s="89"/>
      <c r="B208" s="89"/>
      <c r="C208" s="89"/>
      <c r="D208" s="90"/>
      <c r="E208" s="91"/>
      <c r="F208" s="91"/>
      <c r="G208" s="91"/>
      <c r="H208" s="91"/>
      <c r="I208" s="91"/>
      <c r="J208" s="91"/>
      <c r="K208" s="91"/>
      <c r="L208" s="91"/>
      <c r="M208" s="92"/>
      <c r="N208" s="91"/>
      <c r="O208" s="91"/>
      <c r="P208" s="28"/>
      <c r="Q208" s="28"/>
      <c r="Y208" s="191"/>
    </row>
    <row r="209" spans="1:25" s="82" customFormat="1" ht="35.25" customHeight="1" x14ac:dyDescent="0.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1"/>
      <c r="L209" s="81"/>
      <c r="M209" s="81"/>
      <c r="O209" s="194"/>
      <c r="P209" s="194"/>
      <c r="Q209" s="71"/>
      <c r="R209" s="83"/>
      <c r="S209" s="83"/>
      <c r="T209" s="83"/>
      <c r="U209" s="83"/>
      <c r="V209" s="83"/>
      <c r="W209" s="83"/>
      <c r="X209" s="84"/>
      <c r="Y209" s="171"/>
    </row>
    <row r="210" spans="1:25" ht="24" customHeight="1" x14ac:dyDescent="0.25"/>
    <row r="211" spans="1:25" ht="23.25" customHeight="1" x14ac:dyDescent="0.25"/>
    <row r="212" spans="1:25" ht="22.5" customHeight="1" x14ac:dyDescent="0.25"/>
  </sheetData>
  <mergeCells count="35">
    <mergeCell ref="A6:X6"/>
    <mergeCell ref="O209:P209"/>
    <mergeCell ref="A9:A12"/>
    <mergeCell ref="B9:B12"/>
    <mergeCell ref="C9:C12"/>
    <mergeCell ref="D9:I9"/>
    <mergeCell ref="J9:J12"/>
    <mergeCell ref="D10:F10"/>
    <mergeCell ref="G10:I10"/>
    <mergeCell ref="K10:P10"/>
    <mergeCell ref="D11:D12"/>
    <mergeCell ref="E11:F11"/>
    <mergeCell ref="G11:G12"/>
    <mergeCell ref="H11:I11"/>
    <mergeCell ref="K11:K12"/>
    <mergeCell ref="P207:S207"/>
    <mergeCell ref="K9:V9"/>
    <mergeCell ref="W9:W12"/>
    <mergeCell ref="X9:X12"/>
    <mergeCell ref="Q10:V10"/>
    <mergeCell ref="L11:L12"/>
    <mergeCell ref="M11:M12"/>
    <mergeCell ref="N11:O11"/>
    <mergeCell ref="P11:P12"/>
    <mergeCell ref="Q11:Q12"/>
    <mergeCell ref="R11:R12"/>
    <mergeCell ref="S11:S12"/>
    <mergeCell ref="T11:U11"/>
    <mergeCell ref="V11:V12"/>
    <mergeCell ref="Y1:Y34"/>
    <mergeCell ref="Y35:Y69"/>
    <mergeCell ref="Y70:Y113"/>
    <mergeCell ref="Y114:Y148"/>
    <mergeCell ref="Y149:Y180"/>
    <mergeCell ref="Y181:Y208"/>
  </mergeCells>
  <phoneticPr fontId="2" type="noConversion"/>
  <printOptions horizontalCentered="1"/>
  <pageMargins left="0" right="0" top="0.78740157480314965" bottom="0.51181102362204722" header="0.59055118110236227" footer="0.19685039370078741"/>
  <pageSetup paperSize="9" scale="34" fitToHeight="6" orientation="landscape" verticalDpi="300" r:id="rId1"/>
  <headerFooter differentFirst="1" scaleWithDoc="0" alignWithMargins="0">
    <oddHeader>&amp;RПродовження додатку 3</oddHeader>
    <oddFooter>&amp;R&amp;9Сторінка &amp;P</oddFooter>
  </headerFooter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2020-11-02T12:37:07Z</cp:lastPrinted>
  <dcterms:created xsi:type="dcterms:W3CDTF">2014-01-17T10:52:16Z</dcterms:created>
  <dcterms:modified xsi:type="dcterms:W3CDTF">2020-11-02T12:38:03Z</dcterms:modified>
</cp:coreProperties>
</file>