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616" tabRatio="642" activeTab="0"/>
  </bookViews>
  <sheets>
    <sheet name="рішення 2020" sheetId="1" r:id="rId1"/>
  </sheets>
  <definedNames/>
  <calcPr fullCalcOnLoad="1"/>
</workbook>
</file>

<file path=xl/sharedStrings.xml><?xml version="1.0" encoding="utf-8"?>
<sst xmlns="http://schemas.openxmlformats.org/spreadsheetml/2006/main" count="350" uniqueCount="166">
  <si>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</si>
  <si>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</si>
  <si>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</si>
  <si>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</si>
  <si>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</si>
  <si>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</si>
  <si>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</si>
  <si>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</si>
  <si>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</si>
  <si>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</si>
  <si>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</si>
  <si>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ЗОШ № 4</t>
  </si>
  <si>
    <t>ЗОШ № 5</t>
  </si>
  <si>
    <t>ЗОШ № 6</t>
  </si>
  <si>
    <t>ЗОШ № 8</t>
  </si>
  <si>
    <t>ЗОШ № 19</t>
  </si>
  <si>
    <t>ЗОШ № 20</t>
  </si>
  <si>
    <t>ЗОШ № 21</t>
  </si>
  <si>
    <t>ЗОШ № 22</t>
  </si>
  <si>
    <t>ЗОШ № 23</t>
  </si>
  <si>
    <t>ЗОШ № 26</t>
  </si>
  <si>
    <t>ЗОШ № 27</t>
  </si>
  <si>
    <t>Гімназія № 1</t>
  </si>
  <si>
    <t>ДЮСШ № 2</t>
  </si>
  <si>
    <t>Всього</t>
  </si>
  <si>
    <t>Назва закладу</t>
  </si>
  <si>
    <t>Червень</t>
  </si>
  <si>
    <t>ЛІМІТИ</t>
  </si>
  <si>
    <t>Спеціальна школа</t>
  </si>
  <si>
    <t>Централізована бухгалтерія</t>
  </si>
  <si>
    <t>НВК ДДЗ № 11</t>
  </si>
  <si>
    <t>НВК ДДЗ № 37</t>
  </si>
  <si>
    <t>НВК ДДЗ № 41</t>
  </si>
  <si>
    <t>Міжшкільний навчально - виробничий комбінат</t>
  </si>
  <si>
    <t>від ____________№ _______</t>
  </si>
  <si>
    <t>Палац дітей та юнацтва</t>
  </si>
  <si>
    <t>Центр науково - технічної творчості молоді</t>
  </si>
  <si>
    <t>(Постачальник - ТОВ "Сумитеплоенерго")</t>
  </si>
  <si>
    <t>ССШ № 1</t>
  </si>
  <si>
    <t>ССШ № 2</t>
  </si>
  <si>
    <t>ССШ № 3</t>
  </si>
  <si>
    <t>ССШ № 30</t>
  </si>
  <si>
    <t>ССШ № 7</t>
  </si>
  <si>
    <t>ДЮСШ №1</t>
  </si>
  <si>
    <t>Центр еколого - натуралістичної творчості учнівської молоді</t>
  </si>
  <si>
    <t>Відділ моніторингу і контролю за раціональним використанням енергоресурсів та забезпечення надійної експлуатації закладів</t>
  </si>
  <si>
    <t>ЗОШ №12</t>
  </si>
  <si>
    <t>Дитячі-юнацькі  клуби</t>
  </si>
  <si>
    <t>Інформаційно методичний центр</t>
  </si>
  <si>
    <t xml:space="preserve"> № 1</t>
  </si>
  <si>
    <t xml:space="preserve"> № 2</t>
  </si>
  <si>
    <t xml:space="preserve"> № 3</t>
  </si>
  <si>
    <t xml:space="preserve"> № 5</t>
  </si>
  <si>
    <t xml:space="preserve"> № 6</t>
  </si>
  <si>
    <t>№ 7</t>
  </si>
  <si>
    <t xml:space="preserve"> № 8</t>
  </si>
  <si>
    <t xml:space="preserve"> № 12</t>
  </si>
  <si>
    <t xml:space="preserve"> № 13</t>
  </si>
  <si>
    <t xml:space="preserve"> № 14</t>
  </si>
  <si>
    <t xml:space="preserve"> № 15</t>
  </si>
  <si>
    <t xml:space="preserve"> № 16</t>
  </si>
  <si>
    <t xml:space="preserve"> № 17</t>
  </si>
  <si>
    <t>№ 18</t>
  </si>
  <si>
    <t xml:space="preserve"> № 19</t>
  </si>
  <si>
    <t xml:space="preserve"> № 20</t>
  </si>
  <si>
    <t xml:space="preserve"> № 26</t>
  </si>
  <si>
    <t xml:space="preserve"> № 29</t>
  </si>
  <si>
    <t xml:space="preserve"> № 31</t>
  </si>
  <si>
    <t xml:space="preserve"> № 32</t>
  </si>
  <si>
    <t xml:space="preserve"> № 33</t>
  </si>
  <si>
    <t xml:space="preserve">  № 35</t>
  </si>
  <si>
    <t xml:space="preserve"> № 10</t>
  </si>
  <si>
    <t xml:space="preserve">  № 21</t>
  </si>
  <si>
    <t xml:space="preserve">  № 22</t>
  </si>
  <si>
    <t xml:space="preserve">  № 23</t>
  </si>
  <si>
    <t xml:space="preserve"> № 24</t>
  </si>
  <si>
    <t xml:space="preserve">  № 25</t>
  </si>
  <si>
    <t xml:space="preserve">  № 28</t>
  </si>
  <si>
    <t xml:space="preserve">  № 30</t>
  </si>
  <si>
    <t xml:space="preserve"> № 39</t>
  </si>
  <si>
    <t xml:space="preserve"> № 40</t>
  </si>
  <si>
    <t>ССШ № 25 в.т.ч.</t>
  </si>
  <si>
    <t>НВК ДДЗ № 9 в.т.ч.</t>
  </si>
  <si>
    <t>НВК ДДЗ № 42 в.т.ч.</t>
  </si>
  <si>
    <t>№36</t>
  </si>
  <si>
    <t>ЗОШ №18</t>
  </si>
  <si>
    <t xml:space="preserve"> Начальник управління освіти і науки                                                  А.М.Данильченко</t>
  </si>
  <si>
    <t>Дитячі  юнацькі клуби</t>
  </si>
  <si>
    <t>разом  ТОВ"Сумитеплоенерго"</t>
  </si>
  <si>
    <t>Разом ("Постачальник -ТОВ "Сумитеплоенерго")</t>
  </si>
  <si>
    <t>Фантазія</t>
  </si>
  <si>
    <t>Промінь</t>
  </si>
  <si>
    <t>Ровесник</t>
  </si>
  <si>
    <t>Сучасник</t>
  </si>
  <si>
    <t>Радість</t>
  </si>
  <si>
    <t>Сонечко</t>
  </si>
  <si>
    <t>Мрія</t>
  </si>
  <si>
    <t>Ромашка</t>
  </si>
  <si>
    <t>Горизонт</t>
  </si>
  <si>
    <t>Ритм</t>
  </si>
  <si>
    <t>школа</t>
  </si>
  <si>
    <t>дошкілля</t>
  </si>
  <si>
    <t>№ 38</t>
  </si>
  <si>
    <t>Міський центр військового-патріотичного виховання</t>
  </si>
  <si>
    <t>(Постачальник  Дирекція " Котельня Північного промвузла" ПАТ "Сумське НВО "</t>
  </si>
  <si>
    <t>орендарі</t>
  </si>
  <si>
    <t xml:space="preserve">ЗОШ № 13 </t>
  </si>
  <si>
    <t xml:space="preserve">ЗОШ № 15 </t>
  </si>
  <si>
    <t xml:space="preserve">                   ЛІМІТИ</t>
  </si>
  <si>
    <t xml:space="preserve">ССШ № 9 </t>
  </si>
  <si>
    <t xml:space="preserve">ССШ № 10 </t>
  </si>
  <si>
    <t xml:space="preserve">ССШ № 17 </t>
  </si>
  <si>
    <t xml:space="preserve">ЗОШ № 24 </t>
  </si>
  <si>
    <t>Всього без орендарів</t>
  </si>
  <si>
    <t xml:space="preserve">ССШ № 29 </t>
  </si>
  <si>
    <t>Класична гімназія</t>
  </si>
  <si>
    <t>НВК ДДЗ №16</t>
  </si>
  <si>
    <t>Додаток 1</t>
  </si>
  <si>
    <t xml:space="preserve">до рішення виконавчого </t>
  </si>
  <si>
    <t>Інклюзивно-ресурсний центр №1</t>
  </si>
  <si>
    <t>ЗДО</t>
  </si>
  <si>
    <t>ВСЬОГО ЗДО</t>
  </si>
  <si>
    <t>РАЗОМ по  закладах дошкільної освіти</t>
  </si>
  <si>
    <t>комітету  міської ради</t>
  </si>
  <si>
    <t>Всього по закладах позашкільної освіти без орендарів</t>
  </si>
  <si>
    <t>Всього по ЗОШ</t>
  </si>
  <si>
    <t>Клуб юних техніків                                      ( вул. Холодногорська) в т.ч.</t>
  </si>
  <si>
    <t>Разом КЮТ без орендарів</t>
  </si>
  <si>
    <t xml:space="preserve">Всього по закладах позашкільної освіти </t>
  </si>
  <si>
    <t xml:space="preserve"> споживання теплової енергії   по закладах дошкільної освіти на 2020 рік (Гкал)</t>
  </si>
  <si>
    <t xml:space="preserve"> споживання теплової енергії  по  закладах  загальної середньої освіти на 2020 рік (Гкал)</t>
  </si>
  <si>
    <t xml:space="preserve"> споживання теплової енергії  по інших  установах та закладах  на 2020 рік (Гкал)</t>
  </si>
  <si>
    <t>споживання теплової енергії   по  галузі " Освіта"  "Фізична культура і спорт " на 2020рік (Гкал)</t>
  </si>
  <si>
    <t xml:space="preserve"> споживання теплової енергії  по галузі "Освіта"  " Фізична  культура і спорт "на 2020 рік (Гкал)</t>
  </si>
  <si>
    <t>без орендарів</t>
  </si>
  <si>
    <t xml:space="preserve">  Крім того спец. фонд</t>
  </si>
  <si>
    <t xml:space="preserve">ВСЬОГО </t>
  </si>
  <si>
    <t>Крім того спецфонд</t>
  </si>
  <si>
    <t>в т.ч. орендарі</t>
  </si>
  <si>
    <t>Всього по ЗОШ  без орендарів</t>
  </si>
  <si>
    <t>в т .ч .орендарі</t>
  </si>
  <si>
    <t>в т.ч.орендарі</t>
  </si>
  <si>
    <t xml:space="preserve">ВСЬОГО    </t>
  </si>
  <si>
    <t xml:space="preserve"> в т.ч.орендарі</t>
  </si>
  <si>
    <t>Разом   (Дирекція "Котельня Північного промвузла ") з орендарями</t>
  </si>
  <si>
    <r>
      <t xml:space="preserve"> споживання гарячої води   по закладах дошкільної освіти на 2020 рік ( м</t>
    </r>
    <r>
      <rPr>
        <b/>
        <sz val="14"/>
        <rFont val="Calibri"/>
        <family val="2"/>
      </rPr>
      <t>³</t>
    </r>
    <r>
      <rPr>
        <b/>
        <sz val="14"/>
        <rFont val="Times New Roman"/>
        <family val="1"/>
      </rPr>
      <t>)</t>
    </r>
  </si>
  <si>
    <t xml:space="preserve"> № 22</t>
  </si>
  <si>
    <t xml:space="preserve"> № 23</t>
  </si>
  <si>
    <t xml:space="preserve"> № 25</t>
  </si>
  <si>
    <t xml:space="preserve"> № 7</t>
  </si>
  <si>
    <t>НВК ДДЗ № 9</t>
  </si>
  <si>
    <t xml:space="preserve"> в.т.ч.дошкілля</t>
  </si>
  <si>
    <t>РАЗОМ по  галузі "Освіта" тепло</t>
  </si>
  <si>
    <t>РАЗОМ по  галузі "Освіта" без орендарів  тепло</t>
  </si>
  <si>
    <t>Північний пром вузел тепло</t>
  </si>
  <si>
    <t>Теко  тепло</t>
  </si>
  <si>
    <t>Крім того спецфонд тепло</t>
  </si>
  <si>
    <t>(Постачальник  Дирекція " Котельня Північного промвузла" ПАТ "Сумське НВО " тепло)</t>
  </si>
  <si>
    <t>(Постачальник  Дирекція " Котельня Північного промвузла" ПАТ "Сумське НВО " гаряча вода ( м³))</t>
  </si>
  <si>
    <t>РАЗОМ по  галузі "Освіта" гаряча вода котельня Північного промузла ПАТ "Сумське НВО"</t>
  </si>
  <si>
    <t>Разом "Фізична культура і спорт" тепло</t>
  </si>
  <si>
    <t>Органи місцевого самоврядування тепло</t>
  </si>
  <si>
    <t>Разом "Фізична культура і спорт" гаряча вода</t>
  </si>
  <si>
    <t xml:space="preserve"> споживання теплової енергії   по закладах загальної середньої освіти на 2020 рік (Гкал)</t>
  </si>
  <si>
    <r>
      <t xml:space="preserve"> споживання гарячої води   по закладах загальної середньої освіти на 2020 рік ( м</t>
    </r>
    <r>
      <rPr>
        <b/>
        <sz val="14"/>
        <rFont val="Calibri"/>
        <family val="2"/>
      </rPr>
      <t>³</t>
    </r>
    <r>
      <rPr>
        <b/>
        <sz val="14"/>
        <rFont val="Times New Roman"/>
        <family val="1"/>
      </rPr>
      <t>)</t>
    </r>
  </si>
  <si>
    <t>РАЗОМ по  закладах середньої освіти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</si>
</sst>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0.0"/>
    <numFmt numFmtId="199" formatCode="0.000"/>
    <numFmt numFmtId="200" formatCode="0.000000"/>
    <numFmt numFmtId="201" formatCode="0.00000"/>
    <numFmt numFmtId="202" formatCode="0.0000"/>
    <numFmt numFmtId="203" formatCode="0.0%"/>
    <numFmt numFmtId="204" formatCode="[$-422]d\ mmmm\ yyyy&quot; р.&quot;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sz val="12"/>
      <name val="Times New Roman"/>
      <family val="1"/>
    </font>
    <font>
      <b/>
      <sz val="14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16">
    <xf numFmtId="0" fontId="0" fillId="0" borderId="0" xfId="0" applyAlignment="1">
      <alignment/>
    </xf>
    <xf numFmtId="198" fontId="5" fillId="0" borderId="0" xfId="0" applyNumberFormat="1" applyFont="1" applyAlignment="1">
      <alignment horizontal="center"/>
    </xf>
    <xf numFmtId="198" fontId="4" fillId="0" borderId="0" xfId="0" applyNumberFormat="1" applyFont="1" applyAlignment="1">
      <alignment horizontal="center"/>
    </xf>
    <xf numFmtId="198" fontId="8" fillId="0" borderId="0" xfId="0" applyNumberFormat="1" applyFont="1" applyAlignment="1">
      <alignment horizontal="center" vertical="center" wrapText="1"/>
    </xf>
    <xf numFmtId="198" fontId="10" fillId="0" borderId="0" xfId="0" applyNumberFormat="1" applyFont="1" applyAlignment="1">
      <alignment/>
    </xf>
    <xf numFmtId="198" fontId="10" fillId="0" borderId="0" xfId="0" applyNumberFormat="1" applyFont="1" applyAlignment="1">
      <alignment horizontal="center"/>
    </xf>
    <xf numFmtId="198" fontId="30" fillId="0" borderId="0" xfId="0" applyNumberFormat="1" applyFont="1" applyAlignment="1">
      <alignment horizontal="center"/>
    </xf>
    <xf numFmtId="198" fontId="12" fillId="0" borderId="0" xfId="0" applyNumberFormat="1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198" fontId="31" fillId="0" borderId="0" xfId="0" applyNumberFormat="1" applyFont="1" applyAlignment="1">
      <alignment horizontal="center"/>
    </xf>
    <xf numFmtId="199" fontId="4" fillId="24" borderId="0" xfId="0" applyNumberFormat="1" applyFont="1" applyFill="1" applyAlignment="1">
      <alignment horizontal="center"/>
    </xf>
    <xf numFmtId="198" fontId="4" fillId="24" borderId="0" xfId="0" applyNumberFormat="1" applyFont="1" applyFill="1" applyAlignment="1">
      <alignment horizontal="center"/>
    </xf>
    <xf numFmtId="1" fontId="4" fillId="24" borderId="0" xfId="0" applyNumberFormat="1" applyFont="1" applyFill="1" applyAlignment="1">
      <alignment horizontal="center" vertical="center" wrapText="1"/>
    </xf>
    <xf numFmtId="199" fontId="6" fillId="24" borderId="10" xfId="0" applyNumberFormat="1" applyFont="1" applyFill="1" applyBorder="1" applyAlignment="1">
      <alignment horizontal="center" vertical="center" wrapText="1"/>
    </xf>
    <xf numFmtId="199" fontId="6" fillId="24" borderId="11" xfId="0" applyNumberFormat="1" applyFont="1" applyFill="1" applyBorder="1" applyAlignment="1">
      <alignment horizontal="center" vertical="center" wrapText="1"/>
    </xf>
    <xf numFmtId="198" fontId="5" fillId="24" borderId="0" xfId="0" applyNumberFormat="1" applyFont="1" applyFill="1" applyAlignment="1">
      <alignment horizontal="center"/>
    </xf>
    <xf numFmtId="1" fontId="7" fillId="24" borderId="0" xfId="0" applyNumberFormat="1" applyFont="1" applyFill="1" applyAlignment="1">
      <alignment horizontal="center"/>
    </xf>
    <xf numFmtId="1" fontId="7" fillId="24" borderId="0" xfId="0" applyNumberFormat="1" applyFont="1" applyFill="1" applyAlignment="1">
      <alignment horizontal="center" vertical="center" wrapText="1"/>
    </xf>
    <xf numFmtId="198" fontId="4" fillId="24" borderId="0" xfId="0" applyNumberFormat="1" applyFont="1" applyFill="1" applyBorder="1" applyAlignment="1">
      <alignment horizontal="center"/>
    </xf>
    <xf numFmtId="1" fontId="3" fillId="24" borderId="0" xfId="0" applyNumberFormat="1" applyFont="1" applyFill="1" applyAlignment="1">
      <alignment horizontal="center" vertical="center" wrapText="1"/>
    </xf>
    <xf numFmtId="1" fontId="31" fillId="24" borderId="0" xfId="0" applyNumberFormat="1" applyFont="1" applyFill="1" applyAlignment="1">
      <alignment horizontal="center" vertical="center" wrapText="1"/>
    </xf>
    <xf numFmtId="198" fontId="8" fillId="24" borderId="0" xfId="0" applyNumberFormat="1" applyFont="1" applyFill="1" applyAlignment="1">
      <alignment horizontal="center" vertical="center" wrapText="1"/>
    </xf>
    <xf numFmtId="198" fontId="7" fillId="24" borderId="0" xfId="0" applyNumberFormat="1" applyFont="1" applyFill="1" applyAlignment="1">
      <alignment horizontal="center" vertical="center" wrapText="1"/>
    </xf>
    <xf numFmtId="199" fontId="7" fillId="24" borderId="12" xfId="0" applyNumberFormat="1" applyFont="1" applyFill="1" applyBorder="1" applyAlignment="1">
      <alignment horizontal="center" vertical="center" wrapText="1"/>
    </xf>
    <xf numFmtId="199" fontId="7" fillId="24" borderId="11" xfId="0" applyNumberFormat="1" applyFont="1" applyFill="1" applyBorder="1" applyAlignment="1">
      <alignment horizontal="center" vertical="center"/>
    </xf>
    <xf numFmtId="199" fontId="7" fillId="24" borderId="11" xfId="0" applyNumberFormat="1" applyFont="1" applyFill="1" applyBorder="1" applyAlignment="1">
      <alignment horizontal="center" vertical="center" wrapText="1"/>
    </xf>
    <xf numFmtId="198" fontId="30" fillId="24" borderId="0" xfId="0" applyNumberFormat="1" applyFont="1" applyFill="1" applyAlignment="1">
      <alignment horizontal="center"/>
    </xf>
    <xf numFmtId="198" fontId="30" fillId="24" borderId="0" xfId="0" applyNumberFormat="1" applyFont="1" applyFill="1" applyAlignment="1">
      <alignment horizontal="left"/>
    </xf>
    <xf numFmtId="198" fontId="10" fillId="24" borderId="0" xfId="0" applyNumberFormat="1" applyFont="1" applyFill="1" applyAlignment="1">
      <alignment horizontal="center" vertical="center" wrapText="1"/>
    </xf>
    <xf numFmtId="198" fontId="6" fillId="24" borderId="11" xfId="0" applyNumberFormat="1" applyFont="1" applyFill="1" applyBorder="1" applyAlignment="1">
      <alignment horizontal="center" vertical="center" wrapText="1"/>
    </xf>
    <xf numFmtId="199" fontId="7" fillId="24" borderId="0" xfId="0" applyNumberFormat="1" applyFont="1" applyFill="1" applyAlignment="1">
      <alignment horizontal="center"/>
    </xf>
    <xf numFmtId="199" fontId="7" fillId="24" borderId="11" xfId="0" applyNumberFormat="1" applyFont="1" applyFill="1" applyBorder="1" applyAlignment="1">
      <alignment horizontal="center" vertical="top" wrapText="1"/>
    </xf>
    <xf numFmtId="199" fontId="7" fillId="24" borderId="10" xfId="0" applyNumberFormat="1" applyFont="1" applyFill="1" applyBorder="1" applyAlignment="1">
      <alignment horizontal="center" vertical="center" wrapText="1"/>
    </xf>
    <xf numFmtId="199" fontId="7" fillId="24" borderId="13" xfId="0" applyNumberFormat="1" applyFont="1" applyFill="1" applyBorder="1" applyAlignment="1">
      <alignment horizontal="center" vertical="center" wrapText="1"/>
    </xf>
    <xf numFmtId="199" fontId="6" fillId="24" borderId="14" xfId="0" applyNumberFormat="1" applyFont="1" applyFill="1" applyBorder="1" applyAlignment="1">
      <alignment horizontal="center" vertical="center" wrapText="1"/>
    </xf>
    <xf numFmtId="199" fontId="6" fillId="24" borderId="15" xfId="0" applyNumberFormat="1" applyFont="1" applyFill="1" applyBorder="1" applyAlignment="1">
      <alignment horizontal="center" vertical="top" wrapText="1"/>
    </xf>
    <xf numFmtId="199" fontId="6" fillId="24" borderId="16" xfId="0" applyNumberFormat="1" applyFont="1" applyFill="1" applyBorder="1" applyAlignment="1">
      <alignment horizontal="center" vertical="center" wrapText="1"/>
    </xf>
    <xf numFmtId="199" fontId="6" fillId="24" borderId="0" xfId="0" applyNumberFormat="1" applyFont="1" applyFill="1" applyBorder="1" applyAlignment="1">
      <alignment horizontal="center" vertical="center" wrapText="1"/>
    </xf>
    <xf numFmtId="199" fontId="6" fillId="24" borderId="0" xfId="0" applyNumberFormat="1" applyFont="1" applyFill="1" applyBorder="1" applyAlignment="1">
      <alignment horizontal="center" vertical="top" wrapText="1"/>
    </xf>
    <xf numFmtId="199" fontId="10" fillId="24" borderId="0" xfId="0" applyNumberFormat="1" applyFont="1" applyFill="1" applyAlignment="1">
      <alignment horizontal="center" vertical="center" wrapText="1"/>
    </xf>
    <xf numFmtId="198" fontId="6" fillId="24" borderId="0" xfId="0" applyNumberFormat="1" applyFont="1" applyFill="1" applyBorder="1" applyAlignment="1">
      <alignment horizontal="center" vertical="center" wrapText="1"/>
    </xf>
    <xf numFmtId="199" fontId="9" fillId="24" borderId="0" xfId="0" applyNumberFormat="1" applyFont="1" applyFill="1" applyBorder="1" applyAlignment="1">
      <alignment horizontal="center" vertical="center" wrapText="1"/>
    </xf>
    <xf numFmtId="199" fontId="7" fillId="24" borderId="0" xfId="0" applyNumberFormat="1" applyFont="1" applyFill="1" applyAlignment="1">
      <alignment horizontal="center" vertical="center" wrapText="1"/>
    </xf>
    <xf numFmtId="202" fontId="7" fillId="24" borderId="11" xfId="0" applyNumberFormat="1" applyFont="1" applyFill="1" applyBorder="1" applyAlignment="1">
      <alignment horizontal="center" vertical="center" wrapText="1"/>
    </xf>
    <xf numFmtId="202" fontId="6" fillId="24" borderId="11" xfId="0" applyNumberFormat="1" applyFont="1" applyFill="1" applyBorder="1" applyAlignment="1">
      <alignment horizontal="center" vertical="center" wrapText="1"/>
    </xf>
    <xf numFmtId="199" fontId="11" fillId="24" borderId="11" xfId="0" applyNumberFormat="1" applyFont="1" applyFill="1" applyBorder="1" applyAlignment="1">
      <alignment horizontal="center" vertical="center" wrapText="1"/>
    </xf>
    <xf numFmtId="202" fontId="9" fillId="24" borderId="11" xfId="0" applyNumberFormat="1" applyFont="1" applyFill="1" applyBorder="1" applyAlignment="1">
      <alignment horizontal="center" vertical="center" wrapText="1"/>
    </xf>
    <xf numFmtId="202" fontId="9" fillId="24" borderId="10" xfId="0" applyNumberFormat="1" applyFont="1" applyFill="1" applyBorder="1" applyAlignment="1">
      <alignment horizontal="center" vertical="center" wrapText="1"/>
    </xf>
    <xf numFmtId="199" fontId="34" fillId="24" borderId="11" xfId="0" applyNumberFormat="1" applyFont="1" applyFill="1" applyBorder="1" applyAlignment="1">
      <alignment horizontal="center" vertical="center" wrapText="1"/>
    </xf>
    <xf numFmtId="199" fontId="9" fillId="24" borderId="11" xfId="0" applyNumberFormat="1" applyFont="1" applyFill="1" applyBorder="1" applyAlignment="1">
      <alignment horizontal="center" vertical="center" wrapText="1"/>
    </xf>
    <xf numFmtId="199" fontId="6" fillId="24" borderId="12" xfId="0" applyNumberFormat="1" applyFont="1" applyFill="1" applyBorder="1" applyAlignment="1">
      <alignment horizontal="center" vertical="center" wrapText="1"/>
    </xf>
    <xf numFmtId="199" fontId="7" fillId="24" borderId="0" xfId="0" applyNumberFormat="1" applyFont="1" applyFill="1" applyBorder="1" applyAlignment="1">
      <alignment horizontal="center" vertical="center" wrapText="1"/>
    </xf>
    <xf numFmtId="199" fontId="6" fillId="24" borderId="0" xfId="0" applyNumberFormat="1" applyFont="1" applyFill="1" applyBorder="1" applyAlignment="1">
      <alignment horizontal="left" vertical="center" wrapText="1"/>
    </xf>
    <xf numFmtId="199" fontId="4" fillId="24" borderId="11" xfId="0" applyNumberFormat="1" applyFont="1" applyFill="1" applyBorder="1" applyAlignment="1">
      <alignment horizontal="center" vertical="center" wrapText="1"/>
    </xf>
    <xf numFmtId="199" fontId="7" fillId="24" borderId="17" xfId="0" applyNumberFormat="1" applyFont="1" applyFill="1" applyBorder="1" applyAlignment="1">
      <alignment horizontal="center" vertical="center" wrapText="1"/>
    </xf>
    <xf numFmtId="199" fontId="32" fillId="24" borderId="10" xfId="0" applyNumberFormat="1" applyFont="1" applyFill="1" applyBorder="1" applyAlignment="1">
      <alignment horizontal="center" vertical="center" wrapText="1"/>
    </xf>
    <xf numFmtId="199" fontId="32" fillId="24" borderId="11" xfId="0" applyNumberFormat="1" applyFont="1" applyFill="1" applyBorder="1" applyAlignment="1">
      <alignment horizontal="center" vertical="center" wrapText="1"/>
    </xf>
    <xf numFmtId="199" fontId="33" fillId="24" borderId="11" xfId="0" applyNumberFormat="1" applyFont="1" applyFill="1" applyBorder="1" applyAlignment="1">
      <alignment horizontal="center" vertical="center" wrapText="1"/>
    </xf>
    <xf numFmtId="199" fontId="4" fillId="24" borderId="0" xfId="0" applyNumberFormat="1" applyFont="1" applyFill="1" applyBorder="1" applyAlignment="1">
      <alignment horizontal="center"/>
    </xf>
    <xf numFmtId="199" fontId="4" fillId="24" borderId="0" xfId="0" applyNumberFormat="1" applyFont="1" applyFill="1" applyAlignment="1">
      <alignment horizontal="center" vertical="center" wrapText="1"/>
    </xf>
    <xf numFmtId="199" fontId="3" fillId="24" borderId="12" xfId="0" applyNumberFormat="1" applyFont="1" applyFill="1" applyBorder="1" applyAlignment="1">
      <alignment horizontal="center" vertical="center" wrapText="1"/>
    </xf>
    <xf numFmtId="198" fontId="3" fillId="24" borderId="12" xfId="0" applyNumberFormat="1" applyFont="1" applyFill="1" applyBorder="1" applyAlignment="1">
      <alignment horizontal="center" vertical="center" wrapText="1"/>
    </xf>
    <xf numFmtId="199" fontId="9" fillId="24" borderId="12" xfId="0" applyNumberFormat="1" applyFont="1" applyFill="1" applyBorder="1" applyAlignment="1">
      <alignment horizontal="center" vertical="center" wrapText="1"/>
    </xf>
    <xf numFmtId="199" fontId="4" fillId="24" borderId="12" xfId="0" applyNumberFormat="1" applyFont="1" applyFill="1" applyBorder="1" applyAlignment="1">
      <alignment horizontal="center" vertical="center" wrapText="1"/>
    </xf>
    <xf numFmtId="198" fontId="4" fillId="24" borderId="12" xfId="0" applyNumberFormat="1" applyFont="1" applyFill="1" applyBorder="1" applyAlignment="1">
      <alignment horizontal="center" vertical="center" wrapText="1"/>
    </xf>
    <xf numFmtId="199" fontId="31" fillId="24" borderId="0" xfId="0" applyNumberFormat="1" applyFont="1" applyFill="1" applyBorder="1" applyAlignment="1">
      <alignment horizontal="center" vertical="center" wrapText="1"/>
    </xf>
    <xf numFmtId="199" fontId="10" fillId="24" borderId="0" xfId="0" applyNumberFormat="1" applyFont="1" applyFill="1" applyBorder="1" applyAlignment="1">
      <alignment horizontal="center" vertical="center" wrapText="1"/>
    </xf>
    <xf numFmtId="199" fontId="31" fillId="24" borderId="0" xfId="0" applyNumberFormat="1" applyFont="1" applyFill="1" applyAlignment="1">
      <alignment horizontal="center" vertical="center" wrapText="1"/>
    </xf>
    <xf numFmtId="199" fontId="8" fillId="24" borderId="0" xfId="0" applyNumberFormat="1" applyFont="1" applyFill="1" applyAlignment="1">
      <alignment horizontal="center" vertical="center" wrapText="1"/>
    </xf>
    <xf numFmtId="199" fontId="10" fillId="24" borderId="0" xfId="0" applyNumberFormat="1" applyFont="1" applyFill="1" applyAlignment="1">
      <alignment vertical="center" wrapText="1"/>
    </xf>
    <xf numFmtId="199" fontId="12" fillId="24" borderId="11" xfId="0" applyNumberFormat="1" applyFont="1" applyFill="1" applyBorder="1" applyAlignment="1">
      <alignment horizontal="center" vertical="center" wrapText="1"/>
    </xf>
    <xf numFmtId="199" fontId="30" fillId="24" borderId="12" xfId="0" applyNumberFormat="1" applyFont="1" applyFill="1" applyBorder="1" applyAlignment="1">
      <alignment horizontal="center" vertical="center" wrapText="1"/>
    </xf>
    <xf numFmtId="198" fontId="4" fillId="24" borderId="11" xfId="0" applyNumberFormat="1" applyFont="1" applyFill="1" applyBorder="1" applyAlignment="1">
      <alignment horizontal="center" vertical="center" wrapText="1"/>
    </xf>
    <xf numFmtId="199" fontId="8" fillId="24" borderId="11" xfId="0" applyNumberFormat="1" applyFont="1" applyFill="1" applyBorder="1" applyAlignment="1">
      <alignment horizontal="center" vertical="center" wrapText="1"/>
    </xf>
    <xf numFmtId="199" fontId="30" fillId="24" borderId="11" xfId="0" applyNumberFormat="1" applyFont="1" applyFill="1" applyBorder="1" applyAlignment="1">
      <alignment horizontal="center" vertical="center" wrapText="1"/>
    </xf>
    <xf numFmtId="198" fontId="12" fillId="24" borderId="0" xfId="0" applyNumberFormat="1" applyFont="1" applyFill="1" applyBorder="1" applyAlignment="1">
      <alignment horizontal="center" vertical="center" wrapText="1"/>
    </xf>
    <xf numFmtId="198" fontId="30" fillId="24" borderId="0" xfId="0" applyNumberFormat="1" applyFont="1" applyFill="1" applyBorder="1" applyAlignment="1">
      <alignment horizontal="center" vertical="center" wrapText="1"/>
    </xf>
    <xf numFmtId="199" fontId="3" fillId="24" borderId="11" xfId="0" applyNumberFormat="1" applyFont="1" applyFill="1" applyBorder="1" applyAlignment="1">
      <alignment horizontal="center" vertical="center" wrapText="1"/>
    </xf>
    <xf numFmtId="199" fontId="34" fillId="24" borderId="0" xfId="0" applyNumberFormat="1" applyFont="1" applyFill="1" applyBorder="1" applyAlignment="1">
      <alignment horizontal="center" vertical="center" wrapText="1"/>
    </xf>
    <xf numFmtId="198" fontId="6" fillId="24" borderId="10" xfId="0" applyNumberFormat="1" applyFont="1" applyFill="1" applyBorder="1" applyAlignment="1">
      <alignment horizontal="center" vertical="center" wrapText="1"/>
    </xf>
    <xf numFmtId="199" fontId="10" fillId="24" borderId="0" xfId="0" applyNumberFormat="1" applyFont="1" applyFill="1" applyAlignment="1">
      <alignment horizontal="center" vertical="center" wrapText="1"/>
    </xf>
    <xf numFmtId="198" fontId="30" fillId="24" borderId="0" xfId="0" applyNumberFormat="1" applyFont="1" applyFill="1" applyBorder="1" applyAlignment="1">
      <alignment horizontal="center" vertical="center" wrapText="1"/>
    </xf>
    <xf numFmtId="198" fontId="30" fillId="24" borderId="0" xfId="0" applyNumberFormat="1" applyFont="1" applyFill="1" applyAlignment="1">
      <alignment horizontal="center"/>
    </xf>
    <xf numFmtId="198" fontId="30" fillId="24" borderId="0" xfId="0" applyNumberFormat="1" applyFont="1" applyFill="1" applyAlignment="1">
      <alignment horizontal="left"/>
    </xf>
    <xf numFmtId="198" fontId="10" fillId="24" borderId="0" xfId="0" applyNumberFormat="1" applyFont="1" applyFill="1" applyAlignment="1">
      <alignment horizontal="center" vertical="center" wrapText="1"/>
    </xf>
    <xf numFmtId="199" fontId="6" fillId="25" borderId="11" xfId="0" applyNumberFormat="1" applyFont="1" applyFill="1" applyBorder="1" applyAlignment="1">
      <alignment horizontal="center" vertical="center" wrapText="1"/>
    </xf>
    <xf numFmtId="199" fontId="9" fillId="25" borderId="11" xfId="0" applyNumberFormat="1" applyFont="1" applyFill="1" applyBorder="1" applyAlignment="1">
      <alignment horizontal="center" vertical="center" wrapText="1"/>
    </xf>
    <xf numFmtId="199" fontId="6" fillId="26" borderId="11" xfId="0" applyNumberFormat="1" applyFont="1" applyFill="1" applyBorder="1" applyAlignment="1">
      <alignment horizontal="center" vertical="center" wrapText="1"/>
    </xf>
    <xf numFmtId="199" fontId="30" fillId="26" borderId="12" xfId="0" applyNumberFormat="1" applyFont="1" applyFill="1" applyBorder="1" applyAlignment="1">
      <alignment horizontal="center" vertical="center" wrapText="1"/>
    </xf>
    <xf numFmtId="199" fontId="30" fillId="26" borderId="11" xfId="0" applyNumberFormat="1" applyFont="1" applyFill="1" applyBorder="1" applyAlignment="1">
      <alignment horizontal="center" vertical="center" wrapText="1"/>
    </xf>
    <xf numFmtId="199" fontId="7" fillId="26" borderId="11" xfId="0" applyNumberFormat="1" applyFont="1" applyFill="1" applyBorder="1" applyAlignment="1">
      <alignment horizontal="center" vertical="center" wrapText="1"/>
    </xf>
    <xf numFmtId="199" fontId="6" fillId="24" borderId="0" xfId="0" applyNumberFormat="1" applyFont="1" applyFill="1" applyAlignment="1">
      <alignment horizontal="center"/>
    </xf>
    <xf numFmtId="1" fontId="6" fillId="24" borderId="0" xfId="0" applyNumberFormat="1" applyFont="1" applyFill="1" applyAlignment="1">
      <alignment horizontal="center"/>
    </xf>
    <xf numFmtId="202" fontId="4" fillId="24" borderId="0" xfId="0" applyNumberFormat="1" applyFont="1" applyFill="1" applyAlignment="1">
      <alignment horizontal="center"/>
    </xf>
    <xf numFmtId="198" fontId="32" fillId="24" borderId="0" xfId="0" applyNumberFormat="1" applyFont="1" applyFill="1" applyAlignment="1">
      <alignment horizontal="center" vertical="center" wrapText="1"/>
    </xf>
    <xf numFmtId="198" fontId="35" fillId="24" borderId="0" xfId="0" applyNumberFormat="1" applyFont="1" applyFill="1" applyAlignment="1">
      <alignment horizontal="center"/>
    </xf>
    <xf numFmtId="198" fontId="32" fillId="24" borderId="11" xfId="0" applyNumberFormat="1" applyFont="1" applyFill="1" applyBorder="1" applyAlignment="1">
      <alignment horizontal="center" vertical="center" wrapText="1"/>
    </xf>
    <xf numFmtId="199" fontId="35" fillId="24" borderId="11" xfId="0" applyNumberFormat="1" applyFont="1" applyFill="1" applyBorder="1" applyAlignment="1">
      <alignment horizontal="center" vertical="center" wrapText="1"/>
    </xf>
    <xf numFmtId="199" fontId="35" fillId="24" borderId="12" xfId="0" applyNumberFormat="1" applyFont="1" applyFill="1" applyBorder="1" applyAlignment="1">
      <alignment horizontal="center" vertical="center" wrapText="1"/>
    </xf>
    <xf numFmtId="202" fontId="7" fillId="24" borderId="0" xfId="0" applyNumberFormat="1" applyFont="1" applyFill="1" applyAlignment="1">
      <alignment horizontal="center"/>
    </xf>
    <xf numFmtId="199" fontId="9" fillId="24" borderId="14" xfId="0" applyNumberFormat="1" applyFont="1" applyFill="1" applyBorder="1" applyAlignment="1">
      <alignment horizontal="center" vertical="center" wrapText="1"/>
    </xf>
    <xf numFmtId="199" fontId="9" fillId="24" borderId="15" xfId="0" applyNumberFormat="1" applyFont="1" applyFill="1" applyBorder="1" applyAlignment="1">
      <alignment horizontal="center" vertical="center" wrapText="1"/>
    </xf>
    <xf numFmtId="199" fontId="9" fillId="26" borderId="15" xfId="0" applyNumberFormat="1" applyFont="1" applyFill="1" applyBorder="1" applyAlignment="1">
      <alignment horizontal="center" vertical="center" wrapText="1"/>
    </xf>
    <xf numFmtId="198" fontId="30" fillId="24" borderId="0" xfId="0" applyNumberFormat="1" applyFont="1" applyFill="1" applyAlignment="1">
      <alignment horizontal="center"/>
    </xf>
    <xf numFmtId="198" fontId="30" fillId="24" borderId="0" xfId="0" applyNumberFormat="1" applyFont="1" applyFill="1" applyAlignment="1">
      <alignment horizontal="left"/>
    </xf>
    <xf numFmtId="198" fontId="10" fillId="24" borderId="0" xfId="0" applyNumberFormat="1" applyFont="1" applyFill="1" applyAlignment="1">
      <alignment horizontal="center" vertical="center" wrapText="1"/>
    </xf>
    <xf numFmtId="198" fontId="32" fillId="24" borderId="0" xfId="0" applyNumberFormat="1" applyFont="1" applyFill="1" applyAlignment="1">
      <alignment horizontal="center" vertical="center" wrapText="1"/>
    </xf>
    <xf numFmtId="199" fontId="10" fillId="24" borderId="0" xfId="0" applyNumberFormat="1" applyFont="1" applyFill="1" applyAlignment="1">
      <alignment horizontal="center" vertical="center" wrapText="1"/>
    </xf>
    <xf numFmtId="198" fontId="35" fillId="24" borderId="0" xfId="0" applyNumberFormat="1" applyFont="1" applyFill="1" applyBorder="1" applyAlignment="1">
      <alignment horizontal="center" vertical="center" wrapText="1"/>
    </xf>
    <xf numFmtId="199" fontId="10" fillId="24" borderId="18" xfId="0" applyNumberFormat="1" applyFont="1" applyFill="1" applyBorder="1" applyAlignment="1">
      <alignment horizontal="center" vertical="center" wrapText="1"/>
    </xf>
    <xf numFmtId="199" fontId="10" fillId="24" borderId="0" xfId="0" applyNumberFormat="1" applyFont="1" applyFill="1" applyAlignment="1">
      <alignment horizontal="left" vertical="center" wrapText="1"/>
    </xf>
    <xf numFmtId="199" fontId="10" fillId="24" borderId="19" xfId="0" applyNumberFormat="1" applyFont="1" applyFill="1" applyBorder="1" applyAlignment="1">
      <alignment horizontal="center" vertical="center" wrapText="1"/>
    </xf>
    <xf numFmtId="199" fontId="10" fillId="24" borderId="0" xfId="0" applyNumberFormat="1" applyFont="1" applyFill="1" applyBorder="1" applyAlignment="1">
      <alignment vertical="center" wrapText="1"/>
    </xf>
    <xf numFmtId="199" fontId="10" fillId="24" borderId="0" xfId="0" applyNumberFormat="1" applyFont="1" applyFill="1" applyAlignment="1">
      <alignment vertical="center" wrapText="1"/>
    </xf>
    <xf numFmtId="199" fontId="10" fillId="24" borderId="18" xfId="0" applyNumberFormat="1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231"/>
  <sheetViews>
    <sheetView tabSelected="1" zoomScale="82" zoomScaleNormal="82" workbookViewId="0" topLeftCell="A139">
      <pane xSplit="1" topLeftCell="B1" activePane="topRight" state="frozen"/>
      <selection pane="topLeft" activeCell="A1" sqref="A1"/>
      <selection pane="topRight" activeCell="K214" sqref="K214:M214"/>
    </sheetView>
  </sheetViews>
  <sheetFormatPr defaultColWidth="9.375" defaultRowHeight="12.75"/>
  <cols>
    <col min="1" max="1" width="20.50390625" style="1" customWidth="1"/>
    <col min="2" max="3" width="8.875" style="1" customWidth="1"/>
    <col min="4" max="5" width="10.375" style="1" customWidth="1"/>
    <col min="6" max="6" width="8.875" style="1" customWidth="1"/>
    <col min="7" max="7" width="9.375" style="1" customWidth="1"/>
    <col min="8" max="8" width="8.625" style="1" customWidth="1"/>
    <col min="9" max="9" width="9.50390625" style="1" customWidth="1"/>
    <col min="10" max="10" width="10.125" style="1" customWidth="1"/>
    <col min="11" max="12" width="10.375" style="1" customWidth="1"/>
    <col min="13" max="13" width="11.375" style="1" customWidth="1"/>
    <col min="14" max="14" width="13.375" style="16" customWidth="1"/>
    <col min="15" max="35" width="0" style="1" hidden="1" customWidth="1"/>
    <col min="36" max="127" width="9.375" style="16" customWidth="1"/>
    <col min="128" max="16384" width="9.375" style="1" customWidth="1"/>
  </cols>
  <sheetData>
    <row r="1" spans="1:18" s="16" customFormat="1" ht="13.5">
      <c r="A1" s="27"/>
      <c r="B1" s="27"/>
      <c r="C1" s="27"/>
      <c r="D1" s="27"/>
      <c r="E1" s="27"/>
      <c r="F1" s="27"/>
      <c r="G1" s="27"/>
      <c r="H1" s="27"/>
      <c r="I1" s="27"/>
      <c r="J1" s="27"/>
      <c r="K1" s="12"/>
      <c r="L1" s="104" t="s">
        <v>117</v>
      </c>
      <c r="M1" s="104"/>
      <c r="N1" s="83"/>
      <c r="O1" s="12"/>
      <c r="P1" s="12"/>
      <c r="Q1" s="12"/>
      <c r="R1" s="12"/>
    </row>
    <row r="2" spans="1:14" s="12" customFormat="1" ht="13.5">
      <c r="A2" s="27"/>
      <c r="B2" s="27"/>
      <c r="C2" s="27"/>
      <c r="D2" s="27"/>
      <c r="E2" s="27"/>
      <c r="F2" s="27"/>
      <c r="G2" s="27"/>
      <c r="H2" s="27"/>
      <c r="I2" s="27"/>
      <c r="J2" s="27"/>
      <c r="L2" s="105" t="s">
        <v>118</v>
      </c>
      <c r="M2" s="105"/>
      <c r="N2" s="105"/>
    </row>
    <row r="3" spans="1:14" s="12" customFormat="1" ht="13.5">
      <c r="A3" s="27"/>
      <c r="B3" s="27"/>
      <c r="C3" s="27"/>
      <c r="D3" s="27"/>
      <c r="E3" s="27"/>
      <c r="F3" s="27"/>
      <c r="G3" s="27"/>
      <c r="H3" s="27"/>
      <c r="I3" s="27"/>
      <c r="J3" s="27"/>
      <c r="L3" s="28" t="s">
        <v>123</v>
      </c>
      <c r="M3" s="28"/>
      <c r="N3" s="84"/>
    </row>
    <row r="4" spans="1:14" s="12" customFormat="1" ht="13.5">
      <c r="A4" s="27"/>
      <c r="B4" s="27"/>
      <c r="C4" s="27"/>
      <c r="D4" s="27"/>
      <c r="E4" s="27"/>
      <c r="F4" s="27"/>
      <c r="G4" s="27"/>
      <c r="H4" s="27"/>
      <c r="I4" s="27"/>
      <c r="J4" s="27"/>
      <c r="L4" s="105" t="s">
        <v>34</v>
      </c>
      <c r="M4" s="105"/>
      <c r="N4" s="105"/>
    </row>
    <row r="5" spans="1:14" s="12" customFormat="1" ht="8.2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L5" s="27"/>
      <c r="M5" s="27"/>
      <c r="N5" s="83"/>
    </row>
    <row r="6" spans="1:14" s="12" customFormat="1" ht="15.75" customHeight="1">
      <c r="A6" s="106" t="s">
        <v>27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14" s="12" customFormat="1" ht="16.5" customHeight="1">
      <c r="A7" s="106" t="s">
        <v>129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</row>
    <row r="8" spans="1:14" s="12" customFormat="1" ht="21" customHeight="1">
      <c r="A8" s="29"/>
      <c r="B8" s="106" t="s">
        <v>37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29"/>
      <c r="N8" s="85"/>
    </row>
    <row r="9" spans="1:14" s="12" customFormat="1" ht="47.25" customHeight="1">
      <c r="A9" s="30" t="s">
        <v>120</v>
      </c>
      <c r="B9" s="30" t="s">
        <v>0</v>
      </c>
      <c r="C9" s="30" t="s">
        <v>1</v>
      </c>
      <c r="D9" s="30" t="s">
        <v>2</v>
      </c>
      <c r="E9" s="30" t="s">
        <v>3</v>
      </c>
      <c r="F9" s="30" t="s">
        <v>4</v>
      </c>
      <c r="G9" s="30" t="s">
        <v>26</v>
      </c>
      <c r="H9" s="30" t="s">
        <v>5</v>
      </c>
      <c r="I9" s="30" t="s">
        <v>6</v>
      </c>
      <c r="J9" s="30" t="s">
        <v>7</v>
      </c>
      <c r="K9" s="30" t="s">
        <v>8</v>
      </c>
      <c r="L9" s="30" t="s">
        <v>9</v>
      </c>
      <c r="M9" s="30" t="s">
        <v>10</v>
      </c>
      <c r="N9" s="30" t="s">
        <v>24</v>
      </c>
    </row>
    <row r="10" spans="1:18" s="17" customFormat="1" ht="12.75">
      <c r="A10" s="26" t="s">
        <v>49</v>
      </c>
      <c r="B10" s="24">
        <v>55.6</v>
      </c>
      <c r="C10" s="24">
        <v>57.8</v>
      </c>
      <c r="D10" s="24">
        <v>50.5</v>
      </c>
      <c r="E10" s="24">
        <v>31.8</v>
      </c>
      <c r="F10" s="24"/>
      <c r="G10" s="24"/>
      <c r="H10" s="24"/>
      <c r="I10" s="24"/>
      <c r="J10" s="24"/>
      <c r="K10" s="24">
        <v>17.7</v>
      </c>
      <c r="L10" s="24">
        <v>41.3</v>
      </c>
      <c r="M10" s="24">
        <v>56.3</v>
      </c>
      <c r="N10" s="24">
        <f aca="true" t="shared" si="0" ref="N10:N34">B10+C10+D10+E10+F10+G10+H10+I10+J10+K10+L10+M10</f>
        <v>311</v>
      </c>
      <c r="O10" s="31"/>
      <c r="P10" s="31"/>
      <c r="Q10" s="31"/>
      <c r="R10" s="31"/>
    </row>
    <row r="11" spans="1:18" s="17" customFormat="1" ht="12.75">
      <c r="A11" s="26" t="s">
        <v>50</v>
      </c>
      <c r="B11" s="24">
        <v>38.4</v>
      </c>
      <c r="C11" s="24">
        <v>44</v>
      </c>
      <c r="D11" s="24">
        <v>34.9</v>
      </c>
      <c r="E11" s="24">
        <v>13.9</v>
      </c>
      <c r="F11" s="24"/>
      <c r="G11" s="24"/>
      <c r="H11" s="24"/>
      <c r="I11" s="24"/>
      <c r="J11" s="24"/>
      <c r="K11" s="24">
        <v>8.4</v>
      </c>
      <c r="L11" s="24">
        <v>31.2</v>
      </c>
      <c r="M11" s="24">
        <v>46.2</v>
      </c>
      <c r="N11" s="24">
        <f t="shared" si="0"/>
        <v>217</v>
      </c>
      <c r="O11" s="31"/>
      <c r="P11" s="31"/>
      <c r="Q11" s="31"/>
      <c r="R11" s="31"/>
    </row>
    <row r="12" spans="1:18" s="17" customFormat="1" ht="12.75">
      <c r="A12" s="26" t="s">
        <v>51</v>
      </c>
      <c r="B12" s="24">
        <v>57</v>
      </c>
      <c r="C12" s="24">
        <v>51</v>
      </c>
      <c r="D12" s="24">
        <v>42.7</v>
      </c>
      <c r="E12" s="24">
        <v>17</v>
      </c>
      <c r="F12" s="24"/>
      <c r="G12" s="24"/>
      <c r="H12" s="24"/>
      <c r="I12" s="24"/>
      <c r="J12" s="24"/>
      <c r="K12" s="24">
        <v>13.8</v>
      </c>
      <c r="L12" s="24">
        <v>30.2</v>
      </c>
      <c r="M12" s="24">
        <v>48.3</v>
      </c>
      <c r="N12" s="24">
        <f t="shared" si="0"/>
        <v>260</v>
      </c>
      <c r="O12" s="31"/>
      <c r="P12" s="31"/>
      <c r="Q12" s="31"/>
      <c r="R12" s="31"/>
    </row>
    <row r="13" spans="1:18" s="17" customFormat="1" ht="12.75">
      <c r="A13" s="26" t="s">
        <v>52</v>
      </c>
      <c r="B13" s="24">
        <v>60.697</v>
      </c>
      <c r="C13" s="24">
        <v>65.287</v>
      </c>
      <c r="D13" s="24">
        <v>42.433</v>
      </c>
      <c r="E13" s="24">
        <v>21.228</v>
      </c>
      <c r="F13" s="24">
        <v>8.749</v>
      </c>
      <c r="G13" s="24">
        <v>1.363</v>
      </c>
      <c r="H13" s="24"/>
      <c r="I13" s="24">
        <v>1.506</v>
      </c>
      <c r="J13" s="24">
        <v>2</v>
      </c>
      <c r="K13" s="24">
        <v>27.4</v>
      </c>
      <c r="L13" s="24">
        <v>38.1</v>
      </c>
      <c r="M13" s="24">
        <v>56.237</v>
      </c>
      <c r="N13" s="24">
        <f t="shared" si="0"/>
        <v>325.00000000000006</v>
      </c>
      <c r="O13" s="31"/>
      <c r="P13" s="31"/>
      <c r="Q13" s="31"/>
      <c r="R13" s="31"/>
    </row>
    <row r="14" spans="1:18" s="17" customFormat="1" ht="12.75">
      <c r="A14" s="26" t="s">
        <v>53</v>
      </c>
      <c r="B14" s="24">
        <v>42</v>
      </c>
      <c r="C14" s="24">
        <v>40.5</v>
      </c>
      <c r="D14" s="24">
        <v>44</v>
      </c>
      <c r="E14" s="24">
        <v>22</v>
      </c>
      <c r="F14" s="24">
        <v>2.1</v>
      </c>
      <c r="G14" s="24"/>
      <c r="H14" s="24"/>
      <c r="I14" s="24"/>
      <c r="J14" s="24"/>
      <c r="K14" s="24">
        <v>18.5</v>
      </c>
      <c r="L14" s="24">
        <v>35</v>
      </c>
      <c r="M14" s="24">
        <v>43.7</v>
      </c>
      <c r="N14" s="24">
        <f t="shared" si="0"/>
        <v>247.8</v>
      </c>
      <c r="O14" s="31"/>
      <c r="P14" s="31"/>
      <c r="Q14" s="31"/>
      <c r="R14" s="31"/>
    </row>
    <row r="15" spans="1:18" s="17" customFormat="1" ht="12.75">
      <c r="A15" s="26" t="s">
        <v>54</v>
      </c>
      <c r="B15" s="24">
        <v>38</v>
      </c>
      <c r="C15" s="24">
        <v>33</v>
      </c>
      <c r="D15" s="24">
        <v>29</v>
      </c>
      <c r="E15" s="24">
        <v>22</v>
      </c>
      <c r="F15" s="24">
        <v>4.48</v>
      </c>
      <c r="G15" s="24">
        <v>3.662</v>
      </c>
      <c r="H15" s="24">
        <v>0.715</v>
      </c>
      <c r="I15" s="24">
        <v>0.965</v>
      </c>
      <c r="J15" s="24">
        <v>7</v>
      </c>
      <c r="K15" s="24">
        <v>13.2</v>
      </c>
      <c r="L15" s="24">
        <v>24.4</v>
      </c>
      <c r="M15" s="24">
        <v>33.3</v>
      </c>
      <c r="N15" s="24">
        <f t="shared" si="0"/>
        <v>209.72199999999998</v>
      </c>
      <c r="O15" s="31"/>
      <c r="P15" s="31"/>
      <c r="Q15" s="31"/>
      <c r="R15" s="31"/>
    </row>
    <row r="16" spans="1:18" s="17" customFormat="1" ht="12.75">
      <c r="A16" s="26" t="s">
        <v>55</v>
      </c>
      <c r="B16" s="24">
        <v>76.613</v>
      </c>
      <c r="C16" s="24">
        <v>71.565</v>
      </c>
      <c r="D16" s="24">
        <v>50.04</v>
      </c>
      <c r="E16" s="24">
        <v>19.371</v>
      </c>
      <c r="F16" s="24">
        <v>5</v>
      </c>
      <c r="G16" s="24"/>
      <c r="H16" s="24"/>
      <c r="I16" s="24"/>
      <c r="J16" s="24"/>
      <c r="K16" s="24">
        <v>17.917</v>
      </c>
      <c r="L16" s="24">
        <v>33.148</v>
      </c>
      <c r="M16" s="24">
        <v>35.406</v>
      </c>
      <c r="N16" s="24">
        <f t="shared" si="0"/>
        <v>309.06</v>
      </c>
      <c r="O16" s="31"/>
      <c r="P16" s="31"/>
      <c r="Q16" s="31"/>
      <c r="R16" s="31"/>
    </row>
    <row r="17" spans="1:18" s="17" customFormat="1" ht="12.75">
      <c r="A17" s="26" t="s">
        <v>56</v>
      </c>
      <c r="B17" s="24">
        <v>46.4</v>
      </c>
      <c r="C17" s="24">
        <v>45.2</v>
      </c>
      <c r="D17" s="24">
        <v>50.408</v>
      </c>
      <c r="E17" s="24">
        <v>6.992</v>
      </c>
      <c r="F17" s="24"/>
      <c r="G17" s="24"/>
      <c r="H17" s="24"/>
      <c r="I17" s="24"/>
      <c r="J17" s="24"/>
      <c r="K17" s="24">
        <v>22.3</v>
      </c>
      <c r="L17" s="24">
        <v>39.6</v>
      </c>
      <c r="M17" s="24">
        <v>45.9</v>
      </c>
      <c r="N17" s="24">
        <f t="shared" si="0"/>
        <v>256.79999999999995</v>
      </c>
      <c r="O17" s="31"/>
      <c r="P17" s="31"/>
      <c r="Q17" s="31"/>
      <c r="R17" s="31"/>
    </row>
    <row r="18" spans="1:18" s="17" customFormat="1" ht="12.75">
      <c r="A18" s="26" t="s">
        <v>57</v>
      </c>
      <c r="B18" s="24">
        <v>77.102</v>
      </c>
      <c r="C18" s="24">
        <v>63.102</v>
      </c>
      <c r="D18" s="24">
        <v>42.936</v>
      </c>
      <c r="E18" s="24">
        <v>47.344</v>
      </c>
      <c r="F18" s="24">
        <v>9.248</v>
      </c>
      <c r="G18" s="24">
        <v>7.643</v>
      </c>
      <c r="H18" s="24">
        <v>1.39</v>
      </c>
      <c r="I18" s="24">
        <v>4.6</v>
      </c>
      <c r="J18" s="24">
        <v>16.7</v>
      </c>
      <c r="K18" s="24">
        <v>16.7</v>
      </c>
      <c r="L18" s="24">
        <v>37.6</v>
      </c>
      <c r="M18" s="24">
        <v>52.3</v>
      </c>
      <c r="N18" s="24">
        <f t="shared" si="0"/>
        <v>376.665</v>
      </c>
      <c r="O18" s="31"/>
      <c r="P18" s="31"/>
      <c r="Q18" s="31"/>
      <c r="R18" s="31"/>
    </row>
    <row r="19" spans="1:18" s="17" customFormat="1" ht="12.75">
      <c r="A19" s="26" t="s">
        <v>58</v>
      </c>
      <c r="B19" s="24">
        <v>42</v>
      </c>
      <c r="C19" s="24">
        <v>39.9</v>
      </c>
      <c r="D19" s="24">
        <v>33.8</v>
      </c>
      <c r="E19" s="24">
        <v>18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7.3</v>
      </c>
      <c r="L19" s="24">
        <v>32</v>
      </c>
      <c r="M19" s="24">
        <v>42</v>
      </c>
      <c r="N19" s="24">
        <f t="shared" si="0"/>
        <v>215</v>
      </c>
      <c r="O19" s="31"/>
      <c r="P19" s="31"/>
      <c r="Q19" s="31"/>
      <c r="R19" s="31"/>
    </row>
    <row r="20" spans="1:18" s="17" customFormat="1" ht="12.75">
      <c r="A20" s="26" t="s">
        <v>59</v>
      </c>
      <c r="B20" s="24">
        <v>56.2</v>
      </c>
      <c r="C20" s="24">
        <v>65.4</v>
      </c>
      <c r="D20" s="24">
        <v>33.4</v>
      </c>
      <c r="E20" s="24">
        <v>31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13.4</v>
      </c>
      <c r="L20" s="24">
        <v>35</v>
      </c>
      <c r="M20" s="24">
        <v>47.8</v>
      </c>
      <c r="N20" s="24">
        <f t="shared" si="0"/>
        <v>282.2</v>
      </c>
      <c r="O20" s="31"/>
      <c r="P20" s="31"/>
      <c r="Q20" s="31"/>
      <c r="R20" s="31"/>
    </row>
    <row r="21" spans="1:18" s="17" customFormat="1" ht="12.75">
      <c r="A21" s="26" t="s">
        <v>60</v>
      </c>
      <c r="B21" s="24">
        <v>78.7</v>
      </c>
      <c r="C21" s="24">
        <v>79.7</v>
      </c>
      <c r="D21" s="24">
        <v>62.4</v>
      </c>
      <c r="E21" s="24">
        <v>34.5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17.4</v>
      </c>
      <c r="L21" s="24">
        <v>52.9</v>
      </c>
      <c r="M21" s="24">
        <v>74.4</v>
      </c>
      <c r="N21" s="24">
        <f t="shared" si="0"/>
        <v>400</v>
      </c>
      <c r="O21" s="31"/>
      <c r="P21" s="31"/>
      <c r="Q21" s="31"/>
      <c r="R21" s="31"/>
    </row>
    <row r="22" spans="1:18" s="17" customFormat="1" ht="12.75">
      <c r="A22" s="26" t="s">
        <v>61</v>
      </c>
      <c r="B22" s="24">
        <v>77.7</v>
      </c>
      <c r="C22" s="24">
        <v>77.5</v>
      </c>
      <c r="D22" s="24">
        <v>63</v>
      </c>
      <c r="E22" s="24">
        <v>31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23.4</v>
      </c>
      <c r="L22" s="24">
        <v>53.4</v>
      </c>
      <c r="M22" s="24">
        <v>64</v>
      </c>
      <c r="N22" s="24">
        <f t="shared" si="0"/>
        <v>389.99999999999994</v>
      </c>
      <c r="O22" s="31"/>
      <c r="P22" s="31"/>
      <c r="Q22" s="31"/>
      <c r="R22" s="31"/>
    </row>
    <row r="23" spans="1:18" s="17" customFormat="1" ht="12.75">
      <c r="A23" s="26" t="s">
        <v>62</v>
      </c>
      <c r="B23" s="24">
        <v>59.5</v>
      </c>
      <c r="C23" s="24">
        <v>56</v>
      </c>
      <c r="D23" s="24">
        <v>36.4</v>
      </c>
      <c r="E23" s="24">
        <v>15.8</v>
      </c>
      <c r="F23" s="24"/>
      <c r="G23" s="24"/>
      <c r="H23" s="24"/>
      <c r="I23" s="24"/>
      <c r="J23" s="24"/>
      <c r="K23" s="24">
        <v>15.3</v>
      </c>
      <c r="L23" s="24">
        <v>25.8</v>
      </c>
      <c r="M23" s="24">
        <v>40.9</v>
      </c>
      <c r="N23" s="24">
        <f t="shared" si="0"/>
        <v>249.70000000000005</v>
      </c>
      <c r="O23" s="31"/>
      <c r="P23" s="31"/>
      <c r="Q23" s="31"/>
      <c r="R23" s="31"/>
    </row>
    <row r="24" spans="1:18" s="17" customFormat="1" ht="12.75">
      <c r="A24" s="26" t="s">
        <v>63</v>
      </c>
      <c r="B24" s="24">
        <v>69.4</v>
      </c>
      <c r="C24" s="24">
        <v>67.7</v>
      </c>
      <c r="D24" s="24">
        <v>50</v>
      </c>
      <c r="E24" s="24">
        <v>24.1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17.4</v>
      </c>
      <c r="L24" s="24">
        <v>47</v>
      </c>
      <c r="M24" s="24">
        <v>62.9</v>
      </c>
      <c r="N24" s="24">
        <f t="shared" si="0"/>
        <v>338.5</v>
      </c>
      <c r="O24" s="31"/>
      <c r="P24" s="31"/>
      <c r="Q24" s="31"/>
      <c r="R24" s="31"/>
    </row>
    <row r="25" spans="1:18" s="17" customFormat="1" ht="12.75">
      <c r="A25" s="26" t="s">
        <v>64</v>
      </c>
      <c r="B25" s="24">
        <v>83.2</v>
      </c>
      <c r="C25" s="24">
        <v>81</v>
      </c>
      <c r="D25" s="24">
        <v>67</v>
      </c>
      <c r="E25" s="24">
        <v>48</v>
      </c>
      <c r="F25" s="24">
        <v>15</v>
      </c>
      <c r="G25" s="24">
        <v>4</v>
      </c>
      <c r="H25" s="24">
        <v>1.7</v>
      </c>
      <c r="I25" s="24">
        <v>1.9</v>
      </c>
      <c r="J25" s="24">
        <v>4.8</v>
      </c>
      <c r="K25" s="24">
        <v>25</v>
      </c>
      <c r="L25" s="24">
        <v>53.9</v>
      </c>
      <c r="M25" s="24">
        <v>76</v>
      </c>
      <c r="N25" s="24">
        <f t="shared" si="0"/>
        <v>461.49999999999994</v>
      </c>
      <c r="O25" s="31"/>
      <c r="P25" s="31"/>
      <c r="Q25" s="31"/>
      <c r="R25" s="31"/>
    </row>
    <row r="26" spans="1:18" s="17" customFormat="1" ht="12.75">
      <c r="A26" s="26" t="s">
        <v>65</v>
      </c>
      <c r="B26" s="24">
        <v>91.685</v>
      </c>
      <c r="C26" s="24">
        <v>93.765</v>
      </c>
      <c r="D26" s="24">
        <v>54.69707</v>
      </c>
      <c r="E26" s="24">
        <v>33.381</v>
      </c>
      <c r="F26" s="24">
        <v>8.948005</v>
      </c>
      <c r="G26" s="24">
        <v>4.424</v>
      </c>
      <c r="H26" s="24"/>
      <c r="I26" s="24">
        <v>2.2</v>
      </c>
      <c r="J26" s="24">
        <v>4.9</v>
      </c>
      <c r="K26" s="24">
        <v>29.1</v>
      </c>
      <c r="L26" s="24">
        <v>40.4</v>
      </c>
      <c r="M26" s="24">
        <v>60.3</v>
      </c>
      <c r="N26" s="24">
        <f t="shared" si="0"/>
        <v>423.80007499999994</v>
      </c>
      <c r="O26" s="31"/>
      <c r="P26" s="31"/>
      <c r="Q26" s="31"/>
      <c r="R26" s="31"/>
    </row>
    <row r="27" spans="1:18" s="17" customFormat="1" ht="12.75">
      <c r="A27" s="26" t="s">
        <v>66</v>
      </c>
      <c r="B27" s="24">
        <v>36.624</v>
      </c>
      <c r="C27" s="24">
        <v>34.881</v>
      </c>
      <c r="D27" s="24">
        <v>24.086</v>
      </c>
      <c r="E27" s="24">
        <v>9.604</v>
      </c>
      <c r="F27" s="24">
        <v>5.518</v>
      </c>
      <c r="G27" s="24">
        <v>1.995</v>
      </c>
      <c r="H27" s="24">
        <v>0.492</v>
      </c>
      <c r="I27" s="24">
        <v>1</v>
      </c>
      <c r="J27" s="24">
        <v>1.8</v>
      </c>
      <c r="K27" s="24">
        <v>13.7</v>
      </c>
      <c r="L27" s="24">
        <v>27.1</v>
      </c>
      <c r="M27" s="24">
        <v>28.4</v>
      </c>
      <c r="N27" s="24">
        <f t="shared" si="0"/>
        <v>185.2</v>
      </c>
      <c r="O27" s="31"/>
      <c r="P27" s="31"/>
      <c r="Q27" s="31"/>
      <c r="R27" s="31"/>
    </row>
    <row r="28" spans="1:18" s="17" customFormat="1" ht="12.75">
      <c r="A28" s="26" t="s">
        <v>67</v>
      </c>
      <c r="B28" s="24">
        <v>39.3</v>
      </c>
      <c r="C28" s="24">
        <v>35.8</v>
      </c>
      <c r="D28" s="24">
        <v>27.5</v>
      </c>
      <c r="E28" s="24">
        <v>17.1</v>
      </c>
      <c r="F28" s="24">
        <v>2.6</v>
      </c>
      <c r="G28" s="24">
        <v>1.6</v>
      </c>
      <c r="H28" s="24">
        <v>1.1</v>
      </c>
      <c r="I28" s="24">
        <v>1.4</v>
      </c>
      <c r="J28" s="24">
        <v>2</v>
      </c>
      <c r="K28" s="24">
        <v>10.5</v>
      </c>
      <c r="L28" s="24">
        <v>22.4</v>
      </c>
      <c r="M28" s="24">
        <v>24.6</v>
      </c>
      <c r="N28" s="24">
        <f t="shared" si="0"/>
        <v>185.89999999999998</v>
      </c>
      <c r="O28" s="31"/>
      <c r="P28" s="31"/>
      <c r="Q28" s="31"/>
      <c r="R28" s="31"/>
    </row>
    <row r="29" spans="1:18" s="17" customFormat="1" ht="12.75">
      <c r="A29" s="26" t="s">
        <v>68</v>
      </c>
      <c r="B29" s="24">
        <v>32.09</v>
      </c>
      <c r="C29" s="24">
        <v>26.84</v>
      </c>
      <c r="D29" s="24">
        <v>25.33103</v>
      </c>
      <c r="E29" s="24">
        <v>11.621</v>
      </c>
      <c r="F29" s="24">
        <v>3.918</v>
      </c>
      <c r="G29" s="24"/>
      <c r="H29" s="24"/>
      <c r="I29" s="24">
        <v>2.6</v>
      </c>
      <c r="J29" s="24">
        <v>2.2</v>
      </c>
      <c r="K29" s="24">
        <v>13.4</v>
      </c>
      <c r="L29" s="24">
        <v>20.6</v>
      </c>
      <c r="M29" s="24">
        <v>23.4</v>
      </c>
      <c r="N29" s="24">
        <f t="shared" si="0"/>
        <v>162.00003</v>
      </c>
      <c r="O29" s="31"/>
      <c r="P29" s="31"/>
      <c r="Q29" s="31"/>
      <c r="R29" s="31"/>
    </row>
    <row r="30" spans="1:18" s="17" customFormat="1" ht="12.75">
      <c r="A30" s="26" t="s">
        <v>69</v>
      </c>
      <c r="B30" s="24">
        <v>100.1</v>
      </c>
      <c r="C30" s="24">
        <v>107.4</v>
      </c>
      <c r="D30" s="24">
        <v>76.5</v>
      </c>
      <c r="E30" s="24">
        <v>32.1</v>
      </c>
      <c r="F30" s="24">
        <v>6.3</v>
      </c>
      <c r="G30" s="24">
        <v>2.8</v>
      </c>
      <c r="H30" s="24">
        <v>0.4</v>
      </c>
      <c r="I30" s="24">
        <v>0.4</v>
      </c>
      <c r="J30" s="24">
        <v>5.7</v>
      </c>
      <c r="K30" s="24">
        <v>35.4</v>
      </c>
      <c r="L30" s="24">
        <v>70.9</v>
      </c>
      <c r="M30" s="24">
        <v>77</v>
      </c>
      <c r="N30" s="24">
        <f t="shared" si="0"/>
        <v>515</v>
      </c>
      <c r="O30" s="31"/>
      <c r="P30" s="31"/>
      <c r="Q30" s="31"/>
      <c r="R30" s="31"/>
    </row>
    <row r="31" spans="1:18" s="17" customFormat="1" ht="12.75">
      <c r="A31" s="26" t="s">
        <v>70</v>
      </c>
      <c r="B31" s="32">
        <v>34.8</v>
      </c>
      <c r="C31" s="32">
        <v>31.1</v>
      </c>
      <c r="D31" s="32">
        <v>27.1</v>
      </c>
      <c r="E31" s="32">
        <v>9.6</v>
      </c>
      <c r="F31" s="32">
        <v>1</v>
      </c>
      <c r="G31" s="32">
        <v>0.9</v>
      </c>
      <c r="H31" s="32">
        <v>0.9</v>
      </c>
      <c r="I31" s="32">
        <v>0.6</v>
      </c>
      <c r="J31" s="32">
        <v>1.1</v>
      </c>
      <c r="K31" s="32">
        <v>12.7</v>
      </c>
      <c r="L31" s="32">
        <v>24.6</v>
      </c>
      <c r="M31" s="32">
        <v>29.6</v>
      </c>
      <c r="N31" s="24">
        <f t="shared" si="0"/>
        <v>174</v>
      </c>
      <c r="O31" s="31"/>
      <c r="P31" s="31"/>
      <c r="Q31" s="31"/>
      <c r="R31" s="31"/>
    </row>
    <row r="32" spans="1:18" s="17" customFormat="1" ht="12.75">
      <c r="A32" s="26" t="s">
        <v>84</v>
      </c>
      <c r="B32" s="24">
        <v>76.4</v>
      </c>
      <c r="C32" s="24">
        <v>80.5</v>
      </c>
      <c r="D32" s="24">
        <v>63.5</v>
      </c>
      <c r="E32" s="24">
        <v>37.6</v>
      </c>
      <c r="F32" s="24">
        <v>12.9</v>
      </c>
      <c r="G32" s="24">
        <v>0.6</v>
      </c>
      <c r="H32" s="24">
        <v>7.1</v>
      </c>
      <c r="I32" s="24">
        <v>3.5</v>
      </c>
      <c r="J32" s="24">
        <v>6.6</v>
      </c>
      <c r="K32" s="24">
        <v>30.6</v>
      </c>
      <c r="L32" s="24">
        <v>57.5</v>
      </c>
      <c r="M32" s="24">
        <v>83.2</v>
      </c>
      <c r="N32" s="24">
        <f t="shared" si="0"/>
        <v>460.00000000000006</v>
      </c>
      <c r="O32" s="31"/>
      <c r="P32" s="31"/>
      <c r="Q32" s="31"/>
      <c r="R32" s="31"/>
    </row>
    <row r="33" spans="1:18" s="17" customFormat="1" ht="13.5" thickBot="1">
      <c r="A33" s="33" t="s">
        <v>102</v>
      </c>
      <c r="B33" s="33">
        <v>26.3</v>
      </c>
      <c r="C33" s="33">
        <v>25</v>
      </c>
      <c r="D33" s="33">
        <v>16.9</v>
      </c>
      <c r="E33" s="33">
        <v>8.7</v>
      </c>
      <c r="F33" s="33">
        <v>0</v>
      </c>
      <c r="G33" s="33">
        <v>0</v>
      </c>
      <c r="H33" s="33">
        <v>0</v>
      </c>
      <c r="I33" s="34">
        <v>0</v>
      </c>
      <c r="J33" s="34">
        <v>0</v>
      </c>
      <c r="K33" s="34">
        <v>4</v>
      </c>
      <c r="L33" s="34">
        <v>18.4</v>
      </c>
      <c r="M33" s="34">
        <v>27</v>
      </c>
      <c r="N33" s="34">
        <f t="shared" si="0"/>
        <v>126.29999999999998</v>
      </c>
      <c r="O33" s="31"/>
      <c r="P33" s="31"/>
      <c r="Q33" s="31"/>
      <c r="R33" s="31"/>
    </row>
    <row r="34" spans="1:18" s="17" customFormat="1" ht="13.5" thickBot="1">
      <c r="A34" s="35" t="s">
        <v>121</v>
      </c>
      <c r="B34" s="36">
        <f>B10+B11+B12+B13+B14+B15+B16+B17+B18+B19+B20+B21+B22+B23+B24+B25+B26+B27+B28+B29+B30+B31+B32+B33</f>
        <v>1395.811</v>
      </c>
      <c r="C34" s="36">
        <f aca="true" t="shared" si="1" ref="C34:M34">C10+C11+C12+C13+C14+C15+C16+C17+C18+C19+C20+C21+C22+C23+C24+C25+C26+C27+C28+C29+C30+C31+C32+C33</f>
        <v>1373.94</v>
      </c>
      <c r="D34" s="36">
        <f t="shared" si="1"/>
        <v>1048.5311000000002</v>
      </c>
      <c r="E34" s="36">
        <f t="shared" si="1"/>
        <v>563.7410000000001</v>
      </c>
      <c r="F34" s="36">
        <f t="shared" si="1"/>
        <v>85.76100500000001</v>
      </c>
      <c r="G34" s="36">
        <f t="shared" si="1"/>
        <v>28.987000000000002</v>
      </c>
      <c r="H34" s="36">
        <f t="shared" si="1"/>
        <v>13.797</v>
      </c>
      <c r="I34" s="36">
        <f t="shared" si="1"/>
        <v>20.671</v>
      </c>
      <c r="J34" s="36">
        <f t="shared" si="1"/>
        <v>54.800000000000004</v>
      </c>
      <c r="K34" s="36">
        <f t="shared" si="1"/>
        <v>424.51700000000005</v>
      </c>
      <c r="L34" s="36">
        <f t="shared" si="1"/>
        <v>892.448</v>
      </c>
      <c r="M34" s="36">
        <f t="shared" si="1"/>
        <v>1179.1429999999998</v>
      </c>
      <c r="N34" s="37">
        <f t="shared" si="0"/>
        <v>7082.147105000001</v>
      </c>
      <c r="O34" s="31"/>
      <c r="P34" s="31"/>
      <c r="Q34" s="31"/>
      <c r="R34" s="31"/>
    </row>
    <row r="35" spans="1:18" s="17" customFormat="1" ht="12.75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1"/>
      <c r="P35" s="31"/>
      <c r="Q35" s="31"/>
      <c r="R35" s="31"/>
    </row>
    <row r="36" spans="1:18" s="17" customFormat="1" ht="78" customHeight="1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1"/>
      <c r="P36" s="31"/>
      <c r="Q36" s="31"/>
      <c r="R36" s="31"/>
    </row>
    <row r="37" spans="1:18" s="17" customFormat="1" ht="20.25" customHeight="1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1"/>
      <c r="P37" s="31"/>
      <c r="Q37" s="31"/>
      <c r="R37" s="31"/>
    </row>
    <row r="38" spans="1:18" s="12" customFormat="1" ht="15.75" customHeight="1">
      <c r="A38" s="108" t="s">
        <v>27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1"/>
      <c r="P38" s="11"/>
      <c r="Q38" s="11"/>
      <c r="R38" s="11"/>
    </row>
    <row r="39" spans="1:18" s="12" customFormat="1" ht="16.5" customHeight="1">
      <c r="A39" s="108" t="s">
        <v>129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1"/>
      <c r="P39" s="11"/>
      <c r="Q39" s="11"/>
      <c r="R39" s="11"/>
    </row>
    <row r="40" spans="1:18" s="12" customFormat="1" ht="16.5" customHeight="1">
      <c r="A40" s="40"/>
      <c r="B40" s="108" t="s">
        <v>104</v>
      </c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1"/>
      <c r="P40" s="11"/>
      <c r="Q40" s="11"/>
      <c r="R40" s="11"/>
    </row>
    <row r="41" spans="1:18" s="17" customFormat="1" ht="12.75">
      <c r="A41" s="38"/>
      <c r="B41" s="39"/>
      <c r="C41" s="39"/>
      <c r="D41" s="39"/>
      <c r="E41" s="38"/>
      <c r="F41" s="38"/>
      <c r="G41" s="38"/>
      <c r="H41" s="38"/>
      <c r="I41" s="38"/>
      <c r="J41" s="38"/>
      <c r="K41" s="38"/>
      <c r="L41" s="38"/>
      <c r="M41" s="38"/>
      <c r="N41" s="39"/>
      <c r="O41" s="31"/>
      <c r="P41" s="31"/>
      <c r="Q41" s="31"/>
      <c r="R41" s="31"/>
    </row>
    <row r="42" spans="1:18" s="12" customFormat="1" ht="47.25" customHeight="1">
      <c r="A42" s="15" t="s">
        <v>120</v>
      </c>
      <c r="B42" s="15" t="s">
        <v>0</v>
      </c>
      <c r="C42" s="15" t="s">
        <v>1</v>
      </c>
      <c r="D42" s="15" t="s">
        <v>2</v>
      </c>
      <c r="E42" s="15" t="s">
        <v>3</v>
      </c>
      <c r="F42" s="15" t="s">
        <v>4</v>
      </c>
      <c r="G42" s="15" t="s">
        <v>26</v>
      </c>
      <c r="H42" s="15" t="s">
        <v>5</v>
      </c>
      <c r="I42" s="15" t="s">
        <v>6</v>
      </c>
      <c r="J42" s="15" t="s">
        <v>7</v>
      </c>
      <c r="K42" s="15" t="s">
        <v>8</v>
      </c>
      <c r="L42" s="15" t="s">
        <v>9</v>
      </c>
      <c r="M42" s="15" t="s">
        <v>10</v>
      </c>
      <c r="N42" s="15" t="s">
        <v>24</v>
      </c>
      <c r="O42" s="11"/>
      <c r="P42" s="11"/>
      <c r="Q42" s="11"/>
      <c r="R42" s="11"/>
    </row>
    <row r="43" spans="1:18" s="17" customFormat="1" ht="12.75">
      <c r="A43" s="26" t="s">
        <v>71</v>
      </c>
      <c r="B43" s="24">
        <v>98.2</v>
      </c>
      <c r="C43" s="24">
        <v>84.5</v>
      </c>
      <c r="D43" s="24">
        <v>74.7</v>
      </c>
      <c r="E43" s="24">
        <v>39.3</v>
      </c>
      <c r="F43" s="24">
        <v>1.7</v>
      </c>
      <c r="G43" s="24">
        <v>1.9</v>
      </c>
      <c r="H43" s="24">
        <v>0.9</v>
      </c>
      <c r="I43" s="24">
        <v>1.4</v>
      </c>
      <c r="J43" s="24">
        <v>4.5</v>
      </c>
      <c r="K43" s="24">
        <v>26.58</v>
      </c>
      <c r="L43" s="24">
        <v>78.68</v>
      </c>
      <c r="M43" s="24">
        <v>89.18</v>
      </c>
      <c r="N43" s="24">
        <f>B43+C43+D43+E43+F43+G43+H43+I43+J43+K43+L43+M43</f>
        <v>501.5399999999999</v>
      </c>
      <c r="O43" s="31"/>
      <c r="P43" s="31"/>
      <c r="Q43" s="31"/>
      <c r="R43" s="31"/>
    </row>
    <row r="44" spans="1:18" s="17" customFormat="1" ht="12.75">
      <c r="A44" s="26" t="s">
        <v>72</v>
      </c>
      <c r="B44" s="24">
        <v>49.3</v>
      </c>
      <c r="C44" s="24">
        <v>52.5</v>
      </c>
      <c r="D44" s="24">
        <v>47.3</v>
      </c>
      <c r="E44" s="24">
        <v>16.7</v>
      </c>
      <c r="F44" s="24">
        <v>2</v>
      </c>
      <c r="G44" s="24">
        <v>0.5</v>
      </c>
      <c r="H44" s="24">
        <v>0</v>
      </c>
      <c r="I44" s="24">
        <v>0.8</v>
      </c>
      <c r="J44" s="24">
        <v>1.4</v>
      </c>
      <c r="K44" s="24">
        <v>16</v>
      </c>
      <c r="L44" s="24">
        <v>35</v>
      </c>
      <c r="M44" s="24">
        <v>50.6</v>
      </c>
      <c r="N44" s="24">
        <f aca="true" t="shared" si="2" ref="N44:N52">B44+C44+D44+E44+F44+G44+H44+I44+J44+K44+L44+M44</f>
        <v>272.1</v>
      </c>
      <c r="O44" s="31"/>
      <c r="P44" s="31"/>
      <c r="Q44" s="31"/>
      <c r="R44" s="31"/>
    </row>
    <row r="45" spans="1:18" s="17" customFormat="1" ht="12.75">
      <c r="A45" s="26" t="s">
        <v>73</v>
      </c>
      <c r="B45" s="26">
        <v>80.2</v>
      </c>
      <c r="C45" s="24">
        <v>75.4</v>
      </c>
      <c r="D45" s="24">
        <v>50</v>
      </c>
      <c r="E45" s="24">
        <v>13.7</v>
      </c>
      <c r="F45" s="24">
        <v>1.3</v>
      </c>
      <c r="G45" s="24">
        <v>0.8</v>
      </c>
      <c r="H45" s="24">
        <v>0.8</v>
      </c>
      <c r="I45" s="24">
        <v>1.6</v>
      </c>
      <c r="J45" s="24">
        <v>2.1</v>
      </c>
      <c r="K45" s="24">
        <v>15.43</v>
      </c>
      <c r="L45" s="24">
        <v>50.71</v>
      </c>
      <c r="M45" s="24">
        <v>62.81</v>
      </c>
      <c r="N45" s="24">
        <f t="shared" si="2"/>
        <v>354.85</v>
      </c>
      <c r="O45" s="31"/>
      <c r="P45" s="31"/>
      <c r="Q45" s="31"/>
      <c r="R45" s="31"/>
    </row>
    <row r="46" spans="1:18" s="17" customFormat="1" ht="12.75">
      <c r="A46" s="26" t="s">
        <v>74</v>
      </c>
      <c r="B46" s="24">
        <v>115.4</v>
      </c>
      <c r="C46" s="24">
        <v>83.5</v>
      </c>
      <c r="D46" s="24">
        <v>86</v>
      </c>
      <c r="E46" s="24">
        <v>18.6</v>
      </c>
      <c r="F46" s="24">
        <v>4.2</v>
      </c>
      <c r="G46" s="24">
        <v>3</v>
      </c>
      <c r="H46" s="24">
        <v>0.7</v>
      </c>
      <c r="I46" s="24">
        <v>1.6</v>
      </c>
      <c r="J46" s="24">
        <v>4.8</v>
      </c>
      <c r="K46" s="24">
        <v>42.97</v>
      </c>
      <c r="L46" s="24">
        <v>86.81</v>
      </c>
      <c r="M46" s="24">
        <v>100.61</v>
      </c>
      <c r="N46" s="24">
        <f t="shared" si="2"/>
        <v>548.1899999999999</v>
      </c>
      <c r="O46" s="31"/>
      <c r="P46" s="31"/>
      <c r="Q46" s="31"/>
      <c r="R46" s="31"/>
    </row>
    <row r="47" spans="1:18" s="17" customFormat="1" ht="12.75">
      <c r="A47" s="26" t="s">
        <v>75</v>
      </c>
      <c r="B47" s="24">
        <v>18.5</v>
      </c>
      <c r="C47" s="24">
        <v>17.9</v>
      </c>
      <c r="D47" s="24">
        <v>13.9</v>
      </c>
      <c r="E47" s="24">
        <v>5.1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6.9</v>
      </c>
      <c r="L47" s="24">
        <v>13.8</v>
      </c>
      <c r="M47" s="24">
        <v>19.3</v>
      </c>
      <c r="N47" s="24">
        <f t="shared" si="2"/>
        <v>95.39999999999999</v>
      </c>
      <c r="O47" s="31"/>
      <c r="P47" s="31"/>
      <c r="Q47" s="31"/>
      <c r="R47" s="31"/>
    </row>
    <row r="48" spans="1:18" s="17" customFormat="1" ht="12.75">
      <c r="A48" s="26" t="s">
        <v>76</v>
      </c>
      <c r="B48" s="24">
        <v>74.9</v>
      </c>
      <c r="C48" s="24">
        <v>73</v>
      </c>
      <c r="D48" s="24">
        <v>56.3</v>
      </c>
      <c r="E48" s="24">
        <v>17.7</v>
      </c>
      <c r="F48" s="24">
        <v>0.5</v>
      </c>
      <c r="G48" s="24">
        <v>0.5</v>
      </c>
      <c r="H48" s="24">
        <v>0.2</v>
      </c>
      <c r="I48" s="24">
        <v>0</v>
      </c>
      <c r="J48" s="24">
        <v>1.1</v>
      </c>
      <c r="K48" s="24">
        <v>16.59</v>
      </c>
      <c r="L48" s="24">
        <v>54.69</v>
      </c>
      <c r="M48" s="24">
        <v>65.09</v>
      </c>
      <c r="N48" s="24">
        <f t="shared" si="2"/>
        <v>360.56999999999994</v>
      </c>
      <c r="O48" s="31"/>
      <c r="P48" s="31"/>
      <c r="Q48" s="31"/>
      <c r="R48" s="31"/>
    </row>
    <row r="49" spans="1:18" s="17" customFormat="1" ht="12.75">
      <c r="A49" s="26" t="s">
        <v>77</v>
      </c>
      <c r="B49" s="24">
        <v>75.6</v>
      </c>
      <c r="C49" s="24">
        <v>68.6</v>
      </c>
      <c r="D49" s="24">
        <v>52.9</v>
      </c>
      <c r="E49" s="24">
        <v>32.5</v>
      </c>
      <c r="F49" s="24">
        <v>2.6</v>
      </c>
      <c r="G49" s="24">
        <v>2.2</v>
      </c>
      <c r="H49" s="24">
        <v>0</v>
      </c>
      <c r="I49" s="24">
        <v>1.5</v>
      </c>
      <c r="J49" s="24">
        <v>2.5</v>
      </c>
      <c r="K49" s="24">
        <v>26.7</v>
      </c>
      <c r="L49" s="24">
        <v>52.3</v>
      </c>
      <c r="M49" s="24">
        <v>64.4</v>
      </c>
      <c r="N49" s="24">
        <f t="shared" si="2"/>
        <v>381.79999999999995</v>
      </c>
      <c r="O49" s="31"/>
      <c r="P49" s="31"/>
      <c r="Q49" s="31"/>
      <c r="R49" s="31"/>
    </row>
    <row r="50" spans="1:18" s="17" customFormat="1" ht="12.75">
      <c r="A50" s="26" t="s">
        <v>78</v>
      </c>
      <c r="B50" s="24">
        <v>87.4</v>
      </c>
      <c r="C50" s="24">
        <v>74.8</v>
      </c>
      <c r="D50" s="24">
        <v>71.9</v>
      </c>
      <c r="E50" s="24">
        <v>36.6</v>
      </c>
      <c r="F50" s="24">
        <v>0.9</v>
      </c>
      <c r="G50" s="24">
        <v>1.2</v>
      </c>
      <c r="H50" s="24">
        <v>0.8</v>
      </c>
      <c r="I50" s="24">
        <v>1.2</v>
      </c>
      <c r="J50" s="24">
        <v>2.6</v>
      </c>
      <c r="K50" s="24">
        <v>19</v>
      </c>
      <c r="L50" s="24">
        <v>58</v>
      </c>
      <c r="M50" s="24">
        <v>71.1</v>
      </c>
      <c r="N50" s="24">
        <f t="shared" si="2"/>
        <v>425.5</v>
      </c>
      <c r="O50" s="31"/>
      <c r="P50" s="31"/>
      <c r="Q50" s="31"/>
      <c r="R50" s="31"/>
    </row>
    <row r="51" spans="1:18" s="17" customFormat="1" ht="12.75">
      <c r="A51" s="26" t="s">
        <v>79</v>
      </c>
      <c r="B51" s="24">
        <v>70.29996666666666</v>
      </c>
      <c r="C51" s="24">
        <v>61.7</v>
      </c>
      <c r="D51" s="24">
        <v>53.7</v>
      </c>
      <c r="E51" s="24">
        <v>14.3</v>
      </c>
      <c r="F51" s="24">
        <v>2.2</v>
      </c>
      <c r="G51" s="24">
        <v>1.2</v>
      </c>
      <c r="H51" s="24">
        <v>0.9</v>
      </c>
      <c r="I51" s="24">
        <v>2.6</v>
      </c>
      <c r="J51" s="24">
        <v>2.9</v>
      </c>
      <c r="K51" s="24">
        <v>24.2</v>
      </c>
      <c r="L51" s="24">
        <v>50.4</v>
      </c>
      <c r="M51" s="24">
        <v>64.5</v>
      </c>
      <c r="N51" s="24">
        <f t="shared" si="2"/>
        <v>348.89996666666667</v>
      </c>
      <c r="O51" s="31"/>
      <c r="P51" s="31"/>
      <c r="Q51" s="31"/>
      <c r="R51" s="31"/>
    </row>
    <row r="52" spans="1:18" s="17" customFormat="1" ht="12.75">
      <c r="A52" s="26" t="s">
        <v>80</v>
      </c>
      <c r="B52" s="24">
        <v>91.59484</v>
      </c>
      <c r="C52" s="24">
        <v>80.02885</v>
      </c>
      <c r="D52" s="24">
        <v>69.65388</v>
      </c>
      <c r="E52" s="24">
        <v>32.02494</v>
      </c>
      <c r="F52" s="24">
        <v>0.9</v>
      </c>
      <c r="G52" s="24">
        <v>0.6</v>
      </c>
      <c r="H52" s="24">
        <v>0.1</v>
      </c>
      <c r="I52" s="24">
        <v>0.1</v>
      </c>
      <c r="J52" s="24">
        <v>0.7</v>
      </c>
      <c r="K52" s="24">
        <v>32.067</v>
      </c>
      <c r="L52" s="24">
        <v>57.5</v>
      </c>
      <c r="M52" s="24">
        <v>63.5</v>
      </c>
      <c r="N52" s="24">
        <f t="shared" si="2"/>
        <v>428.7695100000001</v>
      </c>
      <c r="O52" s="31"/>
      <c r="P52" s="31"/>
      <c r="Q52" s="31"/>
      <c r="R52" s="31"/>
    </row>
    <row r="53" spans="1:18" s="93" customFormat="1" ht="15" customHeight="1">
      <c r="A53" s="15" t="s">
        <v>121</v>
      </c>
      <c r="B53" s="15">
        <f>B43+B44+B45+B46+B47+B48+B49+B50+B51+B52</f>
        <v>761.3948066666667</v>
      </c>
      <c r="C53" s="15">
        <f aca="true" t="shared" si="3" ref="C53:M53">C43+C44+C45+C46+C47+C48+C49+C50+C51+C52</f>
        <v>671.92885</v>
      </c>
      <c r="D53" s="15">
        <f t="shared" si="3"/>
        <v>576.35388</v>
      </c>
      <c r="E53" s="15">
        <f t="shared" si="3"/>
        <v>226.52494000000002</v>
      </c>
      <c r="F53" s="15">
        <f t="shared" si="3"/>
        <v>16.299999999999997</v>
      </c>
      <c r="G53" s="15">
        <f t="shared" si="3"/>
        <v>11.899999999999999</v>
      </c>
      <c r="H53" s="15">
        <f t="shared" si="3"/>
        <v>4.4</v>
      </c>
      <c r="I53" s="15">
        <f t="shared" si="3"/>
        <v>10.799999999999999</v>
      </c>
      <c r="J53" s="15">
        <f t="shared" si="3"/>
        <v>22.599999999999998</v>
      </c>
      <c r="K53" s="15">
        <f t="shared" si="3"/>
        <v>226.43699999999998</v>
      </c>
      <c r="L53" s="15">
        <f t="shared" si="3"/>
        <v>537.89</v>
      </c>
      <c r="M53" s="15">
        <f t="shared" si="3"/>
        <v>651.09</v>
      </c>
      <c r="N53" s="51">
        <f>B53+C53+D53+E53+F53+G53+H53+I53+J53+K53+L53+M53</f>
        <v>3717.6194766666667</v>
      </c>
      <c r="O53" s="92"/>
      <c r="P53" s="92"/>
      <c r="Q53" s="92"/>
      <c r="R53" s="92"/>
    </row>
    <row r="54" spans="1:35" s="18" customFormat="1" ht="53.25" customHeight="1">
      <c r="A54" s="15" t="s">
        <v>122</v>
      </c>
      <c r="B54" s="15">
        <f>B34+B53</f>
        <v>2157.205806666667</v>
      </c>
      <c r="C54" s="15">
        <f aca="true" t="shared" si="4" ref="C54:N54">C34+C53</f>
        <v>2045.86885</v>
      </c>
      <c r="D54" s="15">
        <f t="shared" si="4"/>
        <v>1624.8849800000003</v>
      </c>
      <c r="E54" s="15">
        <f t="shared" si="4"/>
        <v>790.2659400000001</v>
      </c>
      <c r="F54" s="15">
        <f t="shared" si="4"/>
        <v>102.06100500000001</v>
      </c>
      <c r="G54" s="15">
        <f t="shared" si="4"/>
        <v>40.887</v>
      </c>
      <c r="H54" s="15">
        <f t="shared" si="4"/>
        <v>18.197000000000003</v>
      </c>
      <c r="I54" s="15">
        <f t="shared" si="4"/>
        <v>31.470999999999997</v>
      </c>
      <c r="J54" s="15">
        <f t="shared" si="4"/>
        <v>77.4</v>
      </c>
      <c r="K54" s="15">
        <f t="shared" si="4"/>
        <v>650.9540000000001</v>
      </c>
      <c r="L54" s="15">
        <f t="shared" si="4"/>
        <v>1430.338</v>
      </c>
      <c r="M54" s="15">
        <f t="shared" si="4"/>
        <v>1830.2329999999997</v>
      </c>
      <c r="N54" s="86">
        <f t="shared" si="4"/>
        <v>10799.766581666667</v>
      </c>
      <c r="O54" s="15">
        <f aca="true" t="shared" si="5" ref="O54:AI54">O34+O53</f>
        <v>0</v>
      </c>
      <c r="P54" s="15">
        <f t="shared" si="5"/>
        <v>0</v>
      </c>
      <c r="Q54" s="15">
        <f t="shared" si="5"/>
        <v>0</v>
      </c>
      <c r="R54" s="15">
        <f t="shared" si="5"/>
        <v>0</v>
      </c>
      <c r="S54" s="30">
        <f t="shared" si="5"/>
        <v>0</v>
      </c>
      <c r="T54" s="30">
        <f t="shared" si="5"/>
        <v>0</v>
      </c>
      <c r="U54" s="30">
        <f t="shared" si="5"/>
        <v>0</v>
      </c>
      <c r="V54" s="30">
        <f t="shared" si="5"/>
        <v>0</v>
      </c>
      <c r="W54" s="30">
        <f t="shared" si="5"/>
        <v>0</v>
      </c>
      <c r="X54" s="30">
        <f t="shared" si="5"/>
        <v>0</v>
      </c>
      <c r="Y54" s="30">
        <f t="shared" si="5"/>
        <v>0</v>
      </c>
      <c r="Z54" s="30">
        <f t="shared" si="5"/>
        <v>0</v>
      </c>
      <c r="AA54" s="30">
        <f t="shared" si="5"/>
        <v>0</v>
      </c>
      <c r="AB54" s="30">
        <f t="shared" si="5"/>
        <v>0</v>
      </c>
      <c r="AC54" s="30">
        <f t="shared" si="5"/>
        <v>0</v>
      </c>
      <c r="AD54" s="30">
        <f t="shared" si="5"/>
        <v>0</v>
      </c>
      <c r="AE54" s="30">
        <f t="shared" si="5"/>
        <v>0</v>
      </c>
      <c r="AF54" s="30">
        <f t="shared" si="5"/>
        <v>0</v>
      </c>
      <c r="AG54" s="30">
        <f t="shared" si="5"/>
        <v>0</v>
      </c>
      <c r="AH54" s="30">
        <f t="shared" si="5"/>
        <v>0</v>
      </c>
      <c r="AI54" s="30">
        <f t="shared" si="5"/>
        <v>0</v>
      </c>
    </row>
    <row r="55" spans="1:35" s="18" customFormat="1" ht="27.7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</row>
    <row r="56" spans="1:36" s="12" customFormat="1" ht="15.75" customHeight="1">
      <c r="A56" s="107" t="s">
        <v>27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AJ56" s="94"/>
    </row>
    <row r="57" spans="1:36" s="12" customFormat="1" ht="16.5" customHeight="1">
      <c r="A57" s="106" t="s">
        <v>145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AJ57" s="94"/>
    </row>
    <row r="58" spans="1:36" s="12" customFormat="1" ht="21" customHeight="1">
      <c r="A58" s="95"/>
      <c r="B58" s="107" t="s">
        <v>104</v>
      </c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95"/>
      <c r="N58" s="95"/>
      <c r="AJ58" s="94"/>
    </row>
    <row r="59" spans="1:36" s="12" customFormat="1" ht="21.75" customHeight="1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109"/>
      <c r="N59" s="109"/>
      <c r="AJ59" s="94"/>
    </row>
    <row r="60" spans="1:36" s="12" customFormat="1" ht="47.25" customHeight="1">
      <c r="A60" s="97" t="s">
        <v>120</v>
      </c>
      <c r="B60" s="30" t="s">
        <v>0</v>
      </c>
      <c r="C60" s="30" t="s">
        <v>1</v>
      </c>
      <c r="D60" s="30" t="s">
        <v>2</v>
      </c>
      <c r="E60" s="30" t="s">
        <v>3</v>
      </c>
      <c r="F60" s="30" t="s">
        <v>4</v>
      </c>
      <c r="G60" s="30" t="s">
        <v>26</v>
      </c>
      <c r="H60" s="30" t="s">
        <v>5</v>
      </c>
      <c r="I60" s="30" t="s">
        <v>6</v>
      </c>
      <c r="J60" s="30" t="s">
        <v>7</v>
      </c>
      <c r="K60" s="30" t="s">
        <v>8</v>
      </c>
      <c r="L60" s="30" t="s">
        <v>9</v>
      </c>
      <c r="M60" s="30" t="s">
        <v>10</v>
      </c>
      <c r="N60" s="97" t="s">
        <v>24</v>
      </c>
      <c r="AJ60" s="94"/>
    </row>
    <row r="61" spans="1:36" s="17" customFormat="1" ht="15">
      <c r="A61" s="98" t="s">
        <v>71</v>
      </c>
      <c r="B61" s="99"/>
      <c r="C61" s="99"/>
      <c r="D61" s="99"/>
      <c r="E61" s="99"/>
      <c r="F61" s="99"/>
      <c r="G61" s="99"/>
      <c r="H61" s="99"/>
      <c r="I61" s="99"/>
      <c r="J61" s="99"/>
      <c r="K61" s="99">
        <v>60</v>
      </c>
      <c r="L61" s="99">
        <v>60</v>
      </c>
      <c r="M61" s="99">
        <v>60</v>
      </c>
      <c r="N61" s="99">
        <f>B61+C61+D61+E61+F61+G61+H61+I61+J61+K61+L61+M61</f>
        <v>180</v>
      </c>
      <c r="O61" s="31"/>
      <c r="P61" s="31"/>
      <c r="Q61" s="31"/>
      <c r="R61" s="31"/>
      <c r="AJ61" s="100"/>
    </row>
    <row r="62" spans="1:36" s="17" customFormat="1" ht="15">
      <c r="A62" s="98" t="s">
        <v>146</v>
      </c>
      <c r="B62" s="99"/>
      <c r="C62" s="99"/>
      <c r="D62" s="99"/>
      <c r="E62" s="99"/>
      <c r="F62" s="99"/>
      <c r="G62" s="99"/>
      <c r="H62" s="99"/>
      <c r="I62" s="99"/>
      <c r="J62" s="99"/>
      <c r="K62" s="99">
        <v>55</v>
      </c>
      <c r="L62" s="99">
        <v>47.4</v>
      </c>
      <c r="M62" s="99">
        <v>47.5</v>
      </c>
      <c r="N62" s="99">
        <f>B62+C62+D62+E62+F62+G62+H62+I62+J62+K62+L62+M62</f>
        <v>149.9</v>
      </c>
      <c r="O62" s="31"/>
      <c r="P62" s="31"/>
      <c r="Q62" s="31"/>
      <c r="R62" s="31"/>
      <c r="AJ62" s="100"/>
    </row>
    <row r="63" spans="1:36" s="17" customFormat="1" ht="15">
      <c r="A63" s="98" t="s">
        <v>147</v>
      </c>
      <c r="B63" s="99"/>
      <c r="C63" s="99"/>
      <c r="D63" s="99"/>
      <c r="E63" s="99"/>
      <c r="F63" s="99"/>
      <c r="G63" s="99"/>
      <c r="H63" s="99"/>
      <c r="I63" s="99"/>
      <c r="J63" s="99"/>
      <c r="K63" s="99">
        <v>78</v>
      </c>
      <c r="L63" s="99">
        <v>91.1</v>
      </c>
      <c r="M63" s="99">
        <v>91.1</v>
      </c>
      <c r="N63" s="99">
        <f>B63+C63+D63+E63+F63+G63+H63+I63+J63+K63+L63+M63</f>
        <v>260.2</v>
      </c>
      <c r="O63" s="31"/>
      <c r="P63" s="31"/>
      <c r="Q63" s="31"/>
      <c r="R63" s="31"/>
      <c r="AJ63" s="100"/>
    </row>
    <row r="64" spans="1:36" s="17" customFormat="1" ht="15">
      <c r="A64" s="98" t="s">
        <v>148</v>
      </c>
      <c r="B64" s="99"/>
      <c r="C64" s="99"/>
      <c r="D64" s="99"/>
      <c r="E64" s="99"/>
      <c r="F64" s="99"/>
      <c r="G64" s="99"/>
      <c r="H64" s="99"/>
      <c r="I64" s="99"/>
      <c r="J64" s="99"/>
      <c r="K64" s="99">
        <v>26</v>
      </c>
      <c r="L64" s="99">
        <v>26</v>
      </c>
      <c r="M64" s="99">
        <v>26</v>
      </c>
      <c r="N64" s="99">
        <f>B64+C64+D64+E64+F64+G64+H64+I64+J64+K64+L64+M64</f>
        <v>78</v>
      </c>
      <c r="O64" s="31"/>
      <c r="P64" s="31"/>
      <c r="Q64" s="31"/>
      <c r="R64" s="31"/>
      <c r="AJ64" s="100"/>
    </row>
    <row r="65" spans="1:36" s="17" customFormat="1" ht="15">
      <c r="A65" s="98" t="s">
        <v>80</v>
      </c>
      <c r="B65" s="99"/>
      <c r="C65" s="99"/>
      <c r="D65" s="99"/>
      <c r="E65" s="99"/>
      <c r="F65" s="99"/>
      <c r="G65" s="99"/>
      <c r="H65" s="99"/>
      <c r="I65" s="99"/>
      <c r="J65" s="99"/>
      <c r="K65" s="99">
        <v>72</v>
      </c>
      <c r="L65" s="99">
        <v>99.3</v>
      </c>
      <c r="M65" s="99">
        <v>99.3</v>
      </c>
      <c r="N65" s="99">
        <f>B65+C65+D65+E65+F65+G65+H65+I65+J65+K65+L65+M65</f>
        <v>270.6</v>
      </c>
      <c r="O65" s="31"/>
      <c r="P65" s="31"/>
      <c r="Q65" s="31"/>
      <c r="R65" s="31"/>
      <c r="AJ65" s="100"/>
    </row>
    <row r="66" spans="1:36" s="17" customFormat="1" ht="29.25" customHeight="1">
      <c r="A66" s="15" t="s">
        <v>122</v>
      </c>
      <c r="B66" s="15">
        <f>SUM(B61:B65)</f>
        <v>0</v>
      </c>
      <c r="C66" s="15">
        <f aca="true" t="shared" si="6" ref="C66:AI66">SUM(C61:C65)</f>
        <v>0</v>
      </c>
      <c r="D66" s="15">
        <f t="shared" si="6"/>
        <v>0</v>
      </c>
      <c r="E66" s="15">
        <f t="shared" si="6"/>
        <v>0</v>
      </c>
      <c r="F66" s="15">
        <f t="shared" si="6"/>
        <v>0</v>
      </c>
      <c r="G66" s="15">
        <f t="shared" si="6"/>
        <v>0</v>
      </c>
      <c r="H66" s="15">
        <f t="shared" si="6"/>
        <v>0</v>
      </c>
      <c r="I66" s="15">
        <f t="shared" si="6"/>
        <v>0</v>
      </c>
      <c r="J66" s="15">
        <f t="shared" si="6"/>
        <v>0</v>
      </c>
      <c r="K66" s="15">
        <f t="shared" si="6"/>
        <v>291</v>
      </c>
      <c r="L66" s="15">
        <f t="shared" si="6"/>
        <v>323.8</v>
      </c>
      <c r="M66" s="15">
        <f t="shared" si="6"/>
        <v>323.9</v>
      </c>
      <c r="N66" s="88">
        <f t="shared" si="6"/>
        <v>938.6999999999999</v>
      </c>
      <c r="O66" s="15">
        <f t="shared" si="6"/>
        <v>0</v>
      </c>
      <c r="P66" s="15">
        <f t="shared" si="6"/>
        <v>0</v>
      </c>
      <c r="Q66" s="15">
        <f t="shared" si="6"/>
        <v>0</v>
      </c>
      <c r="R66" s="15">
        <f t="shared" si="6"/>
        <v>0</v>
      </c>
      <c r="S66" s="15">
        <f t="shared" si="6"/>
        <v>0</v>
      </c>
      <c r="T66" s="15">
        <f t="shared" si="6"/>
        <v>0</v>
      </c>
      <c r="U66" s="15">
        <f t="shared" si="6"/>
        <v>0</v>
      </c>
      <c r="V66" s="15">
        <f t="shared" si="6"/>
        <v>0</v>
      </c>
      <c r="W66" s="15">
        <f t="shared" si="6"/>
        <v>0</v>
      </c>
      <c r="X66" s="15">
        <f t="shared" si="6"/>
        <v>0</v>
      </c>
      <c r="Y66" s="15">
        <f t="shared" si="6"/>
        <v>0</v>
      </c>
      <c r="Z66" s="15">
        <f t="shared" si="6"/>
        <v>0</v>
      </c>
      <c r="AA66" s="15">
        <f t="shared" si="6"/>
        <v>0</v>
      </c>
      <c r="AB66" s="15">
        <f t="shared" si="6"/>
        <v>0</v>
      </c>
      <c r="AC66" s="15">
        <f t="shared" si="6"/>
        <v>0</v>
      </c>
      <c r="AD66" s="15">
        <f t="shared" si="6"/>
        <v>0</v>
      </c>
      <c r="AE66" s="15">
        <f t="shared" si="6"/>
        <v>0</v>
      </c>
      <c r="AF66" s="15">
        <f t="shared" si="6"/>
        <v>0</v>
      </c>
      <c r="AG66" s="15">
        <f t="shared" si="6"/>
        <v>0</v>
      </c>
      <c r="AH66" s="15">
        <f t="shared" si="6"/>
        <v>0</v>
      </c>
      <c r="AI66" s="15">
        <f t="shared" si="6"/>
        <v>0</v>
      </c>
      <c r="AJ66" s="100"/>
    </row>
    <row r="67" spans="1:35" s="18" customFormat="1" ht="21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</row>
    <row r="68" spans="1:18" s="17" customFormat="1" ht="22.5" customHeight="1">
      <c r="A68" s="108" t="s">
        <v>27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31"/>
      <c r="P68" s="31"/>
      <c r="Q68" s="31"/>
      <c r="R68" s="31"/>
    </row>
    <row r="69" spans="1:18" s="17" customFormat="1" ht="17.25" customHeight="1">
      <c r="A69" s="108" t="s">
        <v>130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31"/>
      <c r="P69" s="31"/>
      <c r="Q69" s="31"/>
      <c r="R69" s="31"/>
    </row>
    <row r="70" spans="1:18" s="17" customFormat="1" ht="15.75" customHeight="1">
      <c r="A70" s="40"/>
      <c r="B70" s="110" t="s">
        <v>37</v>
      </c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40"/>
      <c r="N70" s="81"/>
      <c r="O70" s="31"/>
      <c r="P70" s="31"/>
      <c r="Q70" s="31"/>
      <c r="R70" s="31"/>
    </row>
    <row r="71" spans="1:18" s="12" customFormat="1" ht="14.25" customHeight="1">
      <c r="A71" s="15" t="s">
        <v>25</v>
      </c>
      <c r="B71" s="15" t="s">
        <v>0</v>
      </c>
      <c r="C71" s="15" t="s">
        <v>1</v>
      </c>
      <c r="D71" s="15" t="s">
        <v>2</v>
      </c>
      <c r="E71" s="15" t="s">
        <v>3</v>
      </c>
      <c r="F71" s="15" t="s">
        <v>4</v>
      </c>
      <c r="G71" s="15" t="s">
        <v>26</v>
      </c>
      <c r="H71" s="15" t="s">
        <v>5</v>
      </c>
      <c r="I71" s="15" t="s">
        <v>6</v>
      </c>
      <c r="J71" s="15" t="s">
        <v>7</v>
      </c>
      <c r="K71" s="15" t="s">
        <v>8</v>
      </c>
      <c r="L71" s="15" t="s">
        <v>9</v>
      </c>
      <c r="M71" s="15" t="s">
        <v>10</v>
      </c>
      <c r="N71" s="15" t="s">
        <v>24</v>
      </c>
      <c r="O71" s="11"/>
      <c r="P71" s="11"/>
      <c r="Q71" s="11"/>
      <c r="R71" s="11"/>
    </row>
    <row r="72" spans="1:18" s="18" customFormat="1" ht="16.5" customHeight="1">
      <c r="A72" s="26" t="s">
        <v>38</v>
      </c>
      <c r="B72" s="26">
        <v>116.501</v>
      </c>
      <c r="C72" s="26">
        <v>120.087</v>
      </c>
      <c r="D72" s="26">
        <v>89.056</v>
      </c>
      <c r="E72" s="26">
        <v>29.993</v>
      </c>
      <c r="F72" s="26">
        <v>5.596</v>
      </c>
      <c r="G72" s="26">
        <v>3.167</v>
      </c>
      <c r="H72" s="26"/>
      <c r="I72" s="26"/>
      <c r="J72" s="26">
        <v>4.7</v>
      </c>
      <c r="K72" s="26">
        <v>45.6</v>
      </c>
      <c r="L72" s="26">
        <v>70.3</v>
      </c>
      <c r="M72" s="26">
        <v>98</v>
      </c>
      <c r="N72" s="26">
        <f>B72+C72+D72+E72+F72+G72+H72+I72+J72+K72+L72+M72</f>
        <v>583</v>
      </c>
      <c r="O72" s="43"/>
      <c r="P72" s="43"/>
      <c r="Q72" s="43"/>
      <c r="R72" s="43"/>
    </row>
    <row r="73" spans="1:18" s="18" customFormat="1" ht="15" customHeight="1">
      <c r="A73" s="26" t="s">
        <v>39</v>
      </c>
      <c r="B73" s="26">
        <v>138</v>
      </c>
      <c r="C73" s="26">
        <v>146.156</v>
      </c>
      <c r="D73" s="26">
        <v>118.575</v>
      </c>
      <c r="E73" s="26">
        <v>40.569</v>
      </c>
      <c r="F73" s="26"/>
      <c r="G73" s="26"/>
      <c r="H73" s="26"/>
      <c r="I73" s="26"/>
      <c r="J73" s="26"/>
      <c r="K73" s="26">
        <v>34.9</v>
      </c>
      <c r="L73" s="26">
        <v>91.8</v>
      </c>
      <c r="M73" s="26">
        <v>150</v>
      </c>
      <c r="N73" s="26">
        <f aca="true" t="shared" si="7" ref="N73:N99">B73+C73+D73+E73+F73+G73+H73+I73+J73+K73+L73+M73</f>
        <v>720</v>
      </c>
      <c r="O73" s="43"/>
      <c r="P73" s="43"/>
      <c r="Q73" s="43"/>
      <c r="R73" s="43"/>
    </row>
    <row r="74" spans="1:18" s="18" customFormat="1" ht="18" customHeight="1">
      <c r="A74" s="26" t="s">
        <v>40</v>
      </c>
      <c r="B74" s="26">
        <v>52.1</v>
      </c>
      <c r="C74" s="26">
        <v>50</v>
      </c>
      <c r="D74" s="26">
        <v>30.6</v>
      </c>
      <c r="E74" s="26">
        <v>18.4</v>
      </c>
      <c r="F74" s="26"/>
      <c r="G74" s="26"/>
      <c r="H74" s="26"/>
      <c r="I74" s="26"/>
      <c r="J74" s="26"/>
      <c r="K74" s="26">
        <v>12.6</v>
      </c>
      <c r="L74" s="26">
        <v>20.8</v>
      </c>
      <c r="M74" s="26">
        <v>28.6</v>
      </c>
      <c r="N74" s="26">
        <f t="shared" si="7"/>
        <v>213.1</v>
      </c>
      <c r="O74" s="43"/>
      <c r="P74" s="43"/>
      <c r="Q74" s="43"/>
      <c r="R74" s="43"/>
    </row>
    <row r="75" spans="1:18" s="18" customFormat="1" ht="18" customHeight="1">
      <c r="A75" s="26" t="s">
        <v>11</v>
      </c>
      <c r="B75" s="26">
        <v>95.3</v>
      </c>
      <c r="C75" s="26">
        <v>92.7</v>
      </c>
      <c r="D75" s="26">
        <v>90.2</v>
      </c>
      <c r="E75" s="26">
        <v>55.7</v>
      </c>
      <c r="F75" s="26"/>
      <c r="G75" s="26"/>
      <c r="H75" s="26"/>
      <c r="I75" s="26"/>
      <c r="J75" s="26"/>
      <c r="K75" s="26">
        <v>16.6</v>
      </c>
      <c r="L75" s="26">
        <v>75.6</v>
      </c>
      <c r="M75" s="26">
        <v>96.7</v>
      </c>
      <c r="N75" s="26">
        <f t="shared" si="7"/>
        <v>522.8000000000001</v>
      </c>
      <c r="O75" s="43"/>
      <c r="P75" s="43"/>
      <c r="Q75" s="43"/>
      <c r="R75" s="43"/>
    </row>
    <row r="76" spans="1:18" s="18" customFormat="1" ht="17.25" customHeight="1">
      <c r="A76" s="26" t="s">
        <v>12</v>
      </c>
      <c r="B76" s="26">
        <v>52.6</v>
      </c>
      <c r="C76" s="26">
        <v>53.8</v>
      </c>
      <c r="D76" s="26">
        <v>32.9</v>
      </c>
      <c r="E76" s="26">
        <v>17.2</v>
      </c>
      <c r="F76" s="26"/>
      <c r="G76" s="26"/>
      <c r="H76" s="26"/>
      <c r="I76" s="26"/>
      <c r="J76" s="26"/>
      <c r="K76" s="26">
        <v>8.2</v>
      </c>
      <c r="L76" s="26">
        <v>25.7</v>
      </c>
      <c r="M76" s="26">
        <v>33.3</v>
      </c>
      <c r="N76" s="26">
        <f t="shared" si="7"/>
        <v>223.7</v>
      </c>
      <c r="O76" s="43"/>
      <c r="P76" s="43"/>
      <c r="Q76" s="43"/>
      <c r="R76" s="43"/>
    </row>
    <row r="77" spans="1:18" s="18" customFormat="1" ht="15" customHeight="1">
      <c r="A77" s="26" t="s">
        <v>13</v>
      </c>
      <c r="B77" s="26">
        <v>157.552</v>
      </c>
      <c r="C77" s="26">
        <v>140.524</v>
      </c>
      <c r="D77" s="26">
        <v>102.942</v>
      </c>
      <c r="E77" s="26">
        <v>36.182</v>
      </c>
      <c r="F77" s="26"/>
      <c r="G77" s="26"/>
      <c r="H77" s="26"/>
      <c r="I77" s="26"/>
      <c r="J77" s="26"/>
      <c r="K77" s="26">
        <v>40</v>
      </c>
      <c r="L77" s="26">
        <v>58.6</v>
      </c>
      <c r="M77" s="26">
        <v>64.2</v>
      </c>
      <c r="N77" s="26">
        <f t="shared" si="7"/>
        <v>600.0000000000001</v>
      </c>
      <c r="O77" s="43"/>
      <c r="P77" s="43"/>
      <c r="Q77" s="43"/>
      <c r="R77" s="43"/>
    </row>
    <row r="78" spans="1:18" s="18" customFormat="1" ht="15.75" customHeight="1">
      <c r="A78" s="26" t="s">
        <v>14</v>
      </c>
      <c r="B78" s="26">
        <v>31.4</v>
      </c>
      <c r="C78" s="26">
        <v>30</v>
      </c>
      <c r="D78" s="26">
        <v>25.4</v>
      </c>
      <c r="E78" s="26">
        <v>15.5</v>
      </c>
      <c r="F78" s="26"/>
      <c r="G78" s="26"/>
      <c r="H78" s="26"/>
      <c r="I78" s="26"/>
      <c r="J78" s="26"/>
      <c r="K78" s="26">
        <v>3.5</v>
      </c>
      <c r="L78" s="26">
        <v>24</v>
      </c>
      <c r="M78" s="26">
        <v>24.5</v>
      </c>
      <c r="N78" s="26">
        <f t="shared" si="7"/>
        <v>154.3</v>
      </c>
      <c r="O78" s="43"/>
      <c r="P78" s="43"/>
      <c r="Q78" s="43"/>
      <c r="R78" s="43"/>
    </row>
    <row r="79" spans="1:18" s="18" customFormat="1" ht="14.25" customHeight="1">
      <c r="A79" s="26" t="s">
        <v>109</v>
      </c>
      <c r="B79" s="26">
        <v>90.4</v>
      </c>
      <c r="C79" s="26">
        <v>90.2</v>
      </c>
      <c r="D79" s="26">
        <v>80.1</v>
      </c>
      <c r="E79" s="26">
        <v>35.6</v>
      </c>
      <c r="F79" s="26"/>
      <c r="G79" s="26"/>
      <c r="H79" s="26"/>
      <c r="I79" s="26"/>
      <c r="J79" s="26"/>
      <c r="K79" s="26">
        <v>46.5</v>
      </c>
      <c r="L79" s="26">
        <v>70.13</v>
      </c>
      <c r="M79" s="26">
        <v>89.97</v>
      </c>
      <c r="N79" s="26">
        <f t="shared" si="7"/>
        <v>502.9000000000001</v>
      </c>
      <c r="O79" s="43"/>
      <c r="P79" s="43"/>
      <c r="Q79" s="43"/>
      <c r="R79" s="43"/>
    </row>
    <row r="80" spans="1:18" s="18" customFormat="1" ht="12.75" customHeight="1">
      <c r="A80" s="26" t="s">
        <v>110</v>
      </c>
      <c r="B80" s="26">
        <v>100.8</v>
      </c>
      <c r="C80" s="26">
        <v>98.2</v>
      </c>
      <c r="D80" s="26">
        <v>70</v>
      </c>
      <c r="E80" s="26">
        <v>26.2</v>
      </c>
      <c r="F80" s="26">
        <v>5.4</v>
      </c>
      <c r="G80" s="26">
        <v>2.3</v>
      </c>
      <c r="H80" s="26"/>
      <c r="I80" s="26"/>
      <c r="J80" s="26">
        <v>0.3</v>
      </c>
      <c r="K80" s="26">
        <v>16.4</v>
      </c>
      <c r="L80" s="26">
        <v>68.8</v>
      </c>
      <c r="M80" s="26">
        <v>91.6</v>
      </c>
      <c r="N80" s="26">
        <f t="shared" si="7"/>
        <v>480</v>
      </c>
      <c r="O80" s="43"/>
      <c r="P80" s="43"/>
      <c r="Q80" s="43"/>
      <c r="R80" s="43"/>
    </row>
    <row r="81" spans="1:18" s="18" customFormat="1" ht="14.25" customHeight="1">
      <c r="A81" s="26" t="s">
        <v>111</v>
      </c>
      <c r="B81" s="26">
        <v>342.9</v>
      </c>
      <c r="C81" s="26">
        <v>349.3</v>
      </c>
      <c r="D81" s="26">
        <v>262</v>
      </c>
      <c r="E81" s="26">
        <v>110</v>
      </c>
      <c r="F81" s="26"/>
      <c r="G81" s="26"/>
      <c r="H81" s="26"/>
      <c r="I81" s="26"/>
      <c r="J81" s="26"/>
      <c r="K81" s="26">
        <v>37.2</v>
      </c>
      <c r="L81" s="26">
        <v>202.8</v>
      </c>
      <c r="M81" s="26">
        <v>215.8</v>
      </c>
      <c r="N81" s="26">
        <f t="shared" si="7"/>
        <v>1520</v>
      </c>
      <c r="O81" s="43"/>
      <c r="P81" s="43"/>
      <c r="Q81" s="43"/>
      <c r="R81" s="43"/>
    </row>
    <row r="82" spans="1:18" s="18" customFormat="1" ht="15" customHeight="1">
      <c r="A82" s="26" t="s">
        <v>85</v>
      </c>
      <c r="B82" s="26">
        <v>202.4</v>
      </c>
      <c r="C82" s="26">
        <v>183.9</v>
      </c>
      <c r="D82" s="26">
        <v>161</v>
      </c>
      <c r="E82" s="26">
        <v>70.8</v>
      </c>
      <c r="F82" s="26">
        <v>10.3</v>
      </c>
      <c r="G82" s="26">
        <v>2.9</v>
      </c>
      <c r="H82" s="26">
        <v>0.2</v>
      </c>
      <c r="I82" s="26"/>
      <c r="J82" s="26">
        <v>2.1</v>
      </c>
      <c r="K82" s="26">
        <v>34.7</v>
      </c>
      <c r="L82" s="26">
        <v>129.3</v>
      </c>
      <c r="M82" s="26">
        <v>177.3</v>
      </c>
      <c r="N82" s="26">
        <f t="shared" si="7"/>
        <v>974.8999999999999</v>
      </c>
      <c r="O82" s="43"/>
      <c r="P82" s="43"/>
      <c r="Q82" s="43"/>
      <c r="R82" s="43"/>
    </row>
    <row r="83" spans="1:18" s="18" customFormat="1" ht="13.5" customHeight="1">
      <c r="A83" s="26" t="s">
        <v>15</v>
      </c>
      <c r="B83" s="26">
        <v>36.1</v>
      </c>
      <c r="C83" s="26">
        <v>43</v>
      </c>
      <c r="D83" s="26">
        <v>33.9</v>
      </c>
      <c r="E83" s="26">
        <v>22.8</v>
      </c>
      <c r="F83" s="26">
        <v>1.7</v>
      </c>
      <c r="G83" s="26"/>
      <c r="H83" s="26"/>
      <c r="I83" s="26"/>
      <c r="J83" s="26">
        <v>0.5</v>
      </c>
      <c r="K83" s="26">
        <v>9.2</v>
      </c>
      <c r="L83" s="26">
        <v>22</v>
      </c>
      <c r="M83" s="26">
        <v>30.1</v>
      </c>
      <c r="N83" s="26">
        <f t="shared" si="7"/>
        <v>199.29999999999998</v>
      </c>
      <c r="O83" s="43"/>
      <c r="P83" s="43"/>
      <c r="Q83" s="43"/>
      <c r="R83" s="43"/>
    </row>
    <row r="84" spans="1:18" s="18" customFormat="1" ht="16.5" customHeight="1">
      <c r="A84" s="26" t="s">
        <v>17</v>
      </c>
      <c r="B84" s="26">
        <v>60.9</v>
      </c>
      <c r="C84" s="26">
        <v>59.3</v>
      </c>
      <c r="D84" s="26">
        <v>39.2</v>
      </c>
      <c r="E84" s="26">
        <v>23</v>
      </c>
      <c r="F84" s="26"/>
      <c r="G84" s="26"/>
      <c r="H84" s="26"/>
      <c r="I84" s="26"/>
      <c r="J84" s="26"/>
      <c r="K84" s="26">
        <v>21.6</v>
      </c>
      <c r="L84" s="26">
        <v>35.4</v>
      </c>
      <c r="M84" s="26">
        <v>35.9</v>
      </c>
      <c r="N84" s="26">
        <f t="shared" si="7"/>
        <v>275.29999999999995</v>
      </c>
      <c r="O84" s="43"/>
      <c r="P84" s="43"/>
      <c r="Q84" s="43"/>
      <c r="R84" s="43"/>
    </row>
    <row r="85" spans="1:18" s="18" customFormat="1" ht="12.75">
      <c r="A85" s="26" t="s">
        <v>19</v>
      </c>
      <c r="B85" s="26">
        <v>158.3</v>
      </c>
      <c r="C85" s="26">
        <v>149.2</v>
      </c>
      <c r="D85" s="26">
        <v>120.7</v>
      </c>
      <c r="E85" s="26">
        <v>57.7</v>
      </c>
      <c r="F85" s="26"/>
      <c r="G85" s="26"/>
      <c r="H85" s="26"/>
      <c r="I85" s="26"/>
      <c r="J85" s="26"/>
      <c r="K85" s="26">
        <v>17.9</v>
      </c>
      <c r="L85" s="26">
        <v>87.9</v>
      </c>
      <c r="M85" s="26">
        <v>113.9</v>
      </c>
      <c r="N85" s="26">
        <f t="shared" si="7"/>
        <v>705.5999999999999</v>
      </c>
      <c r="O85" s="43"/>
      <c r="P85" s="43"/>
      <c r="Q85" s="43"/>
      <c r="R85" s="43"/>
    </row>
    <row r="86" spans="1:18" s="18" customFormat="1" ht="12.75">
      <c r="A86" s="26" t="s">
        <v>112</v>
      </c>
      <c r="B86" s="26">
        <v>81.568</v>
      </c>
      <c r="C86" s="26">
        <v>80.4415</v>
      </c>
      <c r="D86" s="26">
        <v>60.9505</v>
      </c>
      <c r="E86" s="26">
        <v>24.913999999999998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26.327999999999996</v>
      </c>
      <c r="L86" s="26">
        <v>62.05</v>
      </c>
      <c r="M86" s="26">
        <v>74.0515</v>
      </c>
      <c r="N86" s="26">
        <f t="shared" si="7"/>
        <v>410.3035</v>
      </c>
      <c r="O86" s="43"/>
      <c r="P86" s="43"/>
      <c r="Q86" s="43"/>
      <c r="R86" s="43"/>
    </row>
    <row r="87" spans="1:18" s="18" customFormat="1" ht="12" customHeight="1">
      <c r="A87" s="26" t="s">
        <v>105</v>
      </c>
      <c r="B87" s="44">
        <v>0.068</v>
      </c>
      <c r="C87" s="44">
        <v>0.0415</v>
      </c>
      <c r="D87" s="44">
        <v>0.0505</v>
      </c>
      <c r="E87" s="44">
        <v>0.014</v>
      </c>
      <c r="F87" s="44"/>
      <c r="G87" s="44"/>
      <c r="H87" s="44"/>
      <c r="I87" s="44"/>
      <c r="J87" s="44"/>
      <c r="K87" s="44">
        <v>0.028</v>
      </c>
      <c r="L87" s="44">
        <v>0.05</v>
      </c>
      <c r="M87" s="44">
        <v>0.0515</v>
      </c>
      <c r="N87" s="44">
        <f t="shared" si="7"/>
        <v>0.30350000000000005</v>
      </c>
      <c r="O87" s="43"/>
      <c r="P87" s="43"/>
      <c r="Q87" s="43"/>
      <c r="R87" s="43"/>
    </row>
    <row r="88" spans="1:18" s="18" customFormat="1" ht="12" customHeight="1">
      <c r="A88" s="26" t="s">
        <v>134</v>
      </c>
      <c r="B88" s="26">
        <f>B86-B87</f>
        <v>81.5</v>
      </c>
      <c r="C88" s="26">
        <f aca="true" t="shared" si="8" ref="C88:M88">C86-C87</f>
        <v>80.4</v>
      </c>
      <c r="D88" s="26">
        <f t="shared" si="8"/>
        <v>60.9</v>
      </c>
      <c r="E88" s="26">
        <f t="shared" si="8"/>
        <v>24.9</v>
      </c>
      <c r="F88" s="26">
        <f t="shared" si="8"/>
        <v>0</v>
      </c>
      <c r="G88" s="26">
        <f t="shared" si="8"/>
        <v>0</v>
      </c>
      <c r="H88" s="26">
        <f t="shared" si="8"/>
        <v>0</v>
      </c>
      <c r="I88" s="26">
        <f t="shared" si="8"/>
        <v>0</v>
      </c>
      <c r="J88" s="26">
        <f t="shared" si="8"/>
        <v>0</v>
      </c>
      <c r="K88" s="26">
        <f t="shared" si="8"/>
        <v>26.299999999999997</v>
      </c>
      <c r="L88" s="26">
        <f t="shared" si="8"/>
        <v>62</v>
      </c>
      <c r="M88" s="26">
        <f t="shared" si="8"/>
        <v>74</v>
      </c>
      <c r="N88" s="26">
        <f t="shared" si="7"/>
        <v>410</v>
      </c>
      <c r="O88" s="43"/>
      <c r="P88" s="43"/>
      <c r="Q88" s="43"/>
      <c r="R88" s="43"/>
    </row>
    <row r="89" spans="1:18" s="18" customFormat="1" ht="15.75" customHeight="1">
      <c r="A89" s="26" t="s">
        <v>81</v>
      </c>
      <c r="B89" s="26">
        <v>53.967999999999996</v>
      </c>
      <c r="C89" s="26">
        <v>43.341499999999996</v>
      </c>
      <c r="D89" s="26">
        <v>33.6505</v>
      </c>
      <c r="E89" s="26">
        <v>14.014</v>
      </c>
      <c r="F89" s="26">
        <v>2.6</v>
      </c>
      <c r="G89" s="26">
        <v>1.5</v>
      </c>
      <c r="H89" s="26">
        <v>0</v>
      </c>
      <c r="I89" s="26">
        <v>0</v>
      </c>
      <c r="J89" s="26">
        <v>1</v>
      </c>
      <c r="K89" s="26">
        <v>23.528</v>
      </c>
      <c r="L89" s="26">
        <v>27.650000000000002</v>
      </c>
      <c r="M89" s="26">
        <v>39.0515</v>
      </c>
      <c r="N89" s="26">
        <f t="shared" si="7"/>
        <v>240.30349999999999</v>
      </c>
      <c r="O89" s="43"/>
      <c r="P89" s="43"/>
      <c r="Q89" s="43"/>
      <c r="R89" s="43"/>
    </row>
    <row r="90" spans="1:18" s="18" customFormat="1" ht="12.75" customHeight="1">
      <c r="A90" s="26" t="s">
        <v>105</v>
      </c>
      <c r="B90" s="44">
        <v>0.068</v>
      </c>
      <c r="C90" s="44">
        <v>0.0415</v>
      </c>
      <c r="D90" s="44">
        <v>0.0505</v>
      </c>
      <c r="E90" s="44">
        <v>0.014</v>
      </c>
      <c r="F90" s="44"/>
      <c r="G90" s="44"/>
      <c r="H90" s="44"/>
      <c r="I90" s="44"/>
      <c r="J90" s="44"/>
      <c r="K90" s="44">
        <v>0.028</v>
      </c>
      <c r="L90" s="44">
        <v>0.05</v>
      </c>
      <c r="M90" s="44">
        <v>0.0515</v>
      </c>
      <c r="N90" s="44">
        <f t="shared" si="7"/>
        <v>0.30350000000000005</v>
      </c>
      <c r="O90" s="43"/>
      <c r="P90" s="43"/>
      <c r="Q90" s="43"/>
      <c r="R90" s="43"/>
    </row>
    <row r="91" spans="1:18" s="18" customFormat="1" ht="12.75" customHeight="1">
      <c r="A91" s="26" t="s">
        <v>134</v>
      </c>
      <c r="B91" s="26">
        <f>B89-B90</f>
        <v>53.9</v>
      </c>
      <c r="C91" s="26">
        <f>C89-C90</f>
        <v>43.3</v>
      </c>
      <c r="D91" s="26">
        <f>D89-D90</f>
        <v>33.6</v>
      </c>
      <c r="E91" s="26">
        <f aca="true" t="shared" si="9" ref="E91:M91">E89-E90</f>
        <v>14</v>
      </c>
      <c r="F91" s="26">
        <f t="shared" si="9"/>
        <v>2.6</v>
      </c>
      <c r="G91" s="26">
        <f t="shared" si="9"/>
        <v>1.5</v>
      </c>
      <c r="H91" s="26">
        <f t="shared" si="9"/>
        <v>0</v>
      </c>
      <c r="I91" s="26">
        <f t="shared" si="9"/>
        <v>0</v>
      </c>
      <c r="J91" s="26">
        <f t="shared" si="9"/>
        <v>1</v>
      </c>
      <c r="K91" s="26">
        <f t="shared" si="9"/>
        <v>23.5</v>
      </c>
      <c r="L91" s="26">
        <f t="shared" si="9"/>
        <v>27.6</v>
      </c>
      <c r="M91" s="26">
        <f t="shared" si="9"/>
        <v>39</v>
      </c>
      <c r="N91" s="26">
        <f t="shared" si="7"/>
        <v>239.99999999999997</v>
      </c>
      <c r="O91" s="43"/>
      <c r="P91" s="43"/>
      <c r="Q91" s="43"/>
      <c r="R91" s="43"/>
    </row>
    <row r="92" spans="1:18" s="18" customFormat="1" ht="15" customHeight="1">
      <c r="A92" s="26" t="s">
        <v>20</v>
      </c>
      <c r="B92" s="26">
        <v>77.6</v>
      </c>
      <c r="C92" s="26">
        <v>79.2</v>
      </c>
      <c r="D92" s="26">
        <v>40.3</v>
      </c>
      <c r="E92" s="26">
        <v>15</v>
      </c>
      <c r="F92" s="26">
        <v>2.9</v>
      </c>
      <c r="G92" s="26">
        <v>2.3</v>
      </c>
      <c r="H92" s="26">
        <v>1.4</v>
      </c>
      <c r="I92" s="26"/>
      <c r="J92" s="26">
        <v>1.2</v>
      </c>
      <c r="K92" s="26">
        <v>12.9</v>
      </c>
      <c r="L92" s="26">
        <v>26.9</v>
      </c>
      <c r="M92" s="26">
        <v>35.3</v>
      </c>
      <c r="N92" s="26">
        <f t="shared" si="7"/>
        <v>295.00000000000006</v>
      </c>
      <c r="O92" s="43"/>
      <c r="P92" s="43"/>
      <c r="Q92" s="43"/>
      <c r="R92" s="43"/>
    </row>
    <row r="93" spans="1:18" s="18" customFormat="1" ht="15" customHeight="1">
      <c r="A93" s="26" t="s">
        <v>21</v>
      </c>
      <c r="B93" s="26">
        <v>66.3</v>
      </c>
      <c r="C93" s="26">
        <v>64.8</v>
      </c>
      <c r="D93" s="26">
        <v>37.4</v>
      </c>
      <c r="E93" s="26">
        <v>19.2</v>
      </c>
      <c r="F93" s="26">
        <v>0.6</v>
      </c>
      <c r="G93" s="26"/>
      <c r="H93" s="26">
        <v>0.3</v>
      </c>
      <c r="I93" s="26"/>
      <c r="J93" s="26">
        <v>1.2</v>
      </c>
      <c r="K93" s="26">
        <v>14.4</v>
      </c>
      <c r="L93" s="26">
        <v>20.4</v>
      </c>
      <c r="M93" s="26">
        <v>25.6</v>
      </c>
      <c r="N93" s="26">
        <f t="shared" si="7"/>
        <v>250.2</v>
      </c>
      <c r="O93" s="43"/>
      <c r="P93" s="43"/>
      <c r="Q93" s="43"/>
      <c r="R93" s="43"/>
    </row>
    <row r="94" spans="1:18" s="18" customFormat="1" ht="12.75">
      <c r="A94" s="26" t="s">
        <v>114</v>
      </c>
      <c r="B94" s="26">
        <v>146.7</v>
      </c>
      <c r="C94" s="26">
        <v>119.9</v>
      </c>
      <c r="D94" s="26">
        <v>105.1</v>
      </c>
      <c r="E94" s="26">
        <v>51.4</v>
      </c>
      <c r="F94" s="26">
        <v>3.5</v>
      </c>
      <c r="G94" s="26"/>
      <c r="H94" s="26"/>
      <c r="I94" s="26"/>
      <c r="J94" s="26">
        <v>1.3</v>
      </c>
      <c r="K94" s="26">
        <v>23.9</v>
      </c>
      <c r="L94" s="26">
        <v>83.3</v>
      </c>
      <c r="M94" s="26">
        <v>99.8</v>
      </c>
      <c r="N94" s="26">
        <f t="shared" si="7"/>
        <v>634.9</v>
      </c>
      <c r="O94" s="43"/>
      <c r="P94" s="43"/>
      <c r="Q94" s="43"/>
      <c r="R94" s="43"/>
    </row>
    <row r="95" spans="1:18" s="18" customFormat="1" ht="12.75" customHeight="1">
      <c r="A95" s="26" t="s">
        <v>41</v>
      </c>
      <c r="B95" s="26">
        <v>114.4</v>
      </c>
      <c r="C95" s="26">
        <v>103.5</v>
      </c>
      <c r="D95" s="26">
        <v>85.7</v>
      </c>
      <c r="E95" s="26">
        <v>37.7</v>
      </c>
      <c r="F95" s="26">
        <v>3.3</v>
      </c>
      <c r="G95" s="26"/>
      <c r="H95" s="26"/>
      <c r="I95" s="26"/>
      <c r="J95" s="26"/>
      <c r="K95" s="26">
        <v>20.7</v>
      </c>
      <c r="L95" s="26">
        <v>66</v>
      </c>
      <c r="M95" s="26">
        <v>98.2</v>
      </c>
      <c r="N95" s="26">
        <f t="shared" si="7"/>
        <v>529.5</v>
      </c>
      <c r="O95" s="43"/>
      <c r="P95" s="43"/>
      <c r="Q95" s="43"/>
      <c r="R95" s="43"/>
    </row>
    <row r="96" spans="1:18" s="18" customFormat="1" ht="24" customHeight="1">
      <c r="A96" s="26" t="s">
        <v>115</v>
      </c>
      <c r="B96" s="26">
        <v>100.19766666666665</v>
      </c>
      <c r="C96" s="26">
        <v>104.70033333333333</v>
      </c>
      <c r="D96" s="26">
        <v>103.02</v>
      </c>
      <c r="E96" s="26">
        <v>43.11</v>
      </c>
      <c r="F96" s="26">
        <v>4.033333333333333</v>
      </c>
      <c r="G96" s="26">
        <v>1.0666666666666667</v>
      </c>
      <c r="H96" s="26">
        <v>0</v>
      </c>
      <c r="I96" s="26">
        <v>0</v>
      </c>
      <c r="J96" s="26">
        <v>0</v>
      </c>
      <c r="K96" s="26">
        <v>14.133333333333333</v>
      </c>
      <c r="L96" s="26">
        <v>95.128</v>
      </c>
      <c r="M96" s="26">
        <v>143.91066666666669</v>
      </c>
      <c r="N96" s="26">
        <f t="shared" si="7"/>
        <v>609.3</v>
      </c>
      <c r="O96" s="43"/>
      <c r="P96" s="43"/>
      <c r="Q96" s="43"/>
      <c r="R96" s="43"/>
    </row>
    <row r="97" spans="1:18" s="18" customFormat="1" ht="12.75">
      <c r="A97" s="26" t="s">
        <v>30</v>
      </c>
      <c r="B97" s="26">
        <v>67</v>
      </c>
      <c r="C97" s="26">
        <v>48.3</v>
      </c>
      <c r="D97" s="26">
        <v>36.6</v>
      </c>
      <c r="E97" s="26">
        <v>6.7</v>
      </c>
      <c r="F97" s="26"/>
      <c r="G97" s="26"/>
      <c r="H97" s="26"/>
      <c r="I97" s="26"/>
      <c r="J97" s="26"/>
      <c r="K97" s="26">
        <v>25</v>
      </c>
      <c r="L97" s="26">
        <v>48.2</v>
      </c>
      <c r="M97" s="26">
        <v>59</v>
      </c>
      <c r="N97" s="26">
        <f t="shared" si="7"/>
        <v>290.8</v>
      </c>
      <c r="O97" s="43"/>
      <c r="P97" s="43"/>
      <c r="Q97" s="43"/>
      <c r="R97" s="43"/>
    </row>
    <row r="98" spans="1:18" s="18" customFormat="1" ht="12" customHeight="1">
      <c r="A98" s="26" t="s">
        <v>101</v>
      </c>
      <c r="B98" s="26">
        <f>B97*0.858</f>
        <v>57.486</v>
      </c>
      <c r="C98" s="26">
        <f aca="true" t="shared" si="10" ref="C98:M98">C97*0.858</f>
        <v>41.441399999999994</v>
      </c>
      <c r="D98" s="26">
        <f t="shared" si="10"/>
        <v>31.4028</v>
      </c>
      <c r="E98" s="26">
        <f t="shared" si="10"/>
        <v>5.7486</v>
      </c>
      <c r="F98" s="26">
        <f t="shared" si="10"/>
        <v>0</v>
      </c>
      <c r="G98" s="26">
        <f t="shared" si="10"/>
        <v>0</v>
      </c>
      <c r="H98" s="26">
        <f t="shared" si="10"/>
        <v>0</v>
      </c>
      <c r="I98" s="26">
        <f t="shared" si="10"/>
        <v>0</v>
      </c>
      <c r="J98" s="26">
        <f t="shared" si="10"/>
        <v>0</v>
      </c>
      <c r="K98" s="26">
        <f t="shared" si="10"/>
        <v>21.45</v>
      </c>
      <c r="L98" s="26">
        <f t="shared" si="10"/>
        <v>41.3556</v>
      </c>
      <c r="M98" s="26">
        <f t="shared" si="10"/>
        <v>50.622</v>
      </c>
      <c r="N98" s="26">
        <f t="shared" si="7"/>
        <v>249.50639999999999</v>
      </c>
      <c r="O98" s="43"/>
      <c r="P98" s="43"/>
      <c r="Q98" s="43"/>
      <c r="R98" s="43"/>
    </row>
    <row r="99" spans="1:18" s="18" customFormat="1" ht="12.75" customHeight="1">
      <c r="A99" s="26" t="s">
        <v>100</v>
      </c>
      <c r="B99" s="26">
        <f>B97-B98</f>
        <v>9.514000000000003</v>
      </c>
      <c r="C99" s="26">
        <f aca="true" t="shared" si="11" ref="C99:M99">C97-C98</f>
        <v>6.858600000000003</v>
      </c>
      <c r="D99" s="26">
        <f t="shared" si="11"/>
        <v>5.197200000000002</v>
      </c>
      <c r="E99" s="26">
        <f t="shared" si="11"/>
        <v>0.9514000000000005</v>
      </c>
      <c r="F99" s="26">
        <f t="shared" si="11"/>
        <v>0</v>
      </c>
      <c r="G99" s="26">
        <f t="shared" si="11"/>
        <v>0</v>
      </c>
      <c r="H99" s="26">
        <f t="shared" si="11"/>
        <v>0</v>
      </c>
      <c r="I99" s="26">
        <f t="shared" si="11"/>
        <v>0</v>
      </c>
      <c r="J99" s="26">
        <f t="shared" si="11"/>
        <v>0</v>
      </c>
      <c r="K99" s="26">
        <f t="shared" si="11"/>
        <v>3.5500000000000007</v>
      </c>
      <c r="L99" s="26">
        <f t="shared" si="11"/>
        <v>6.8444</v>
      </c>
      <c r="M99" s="26">
        <f t="shared" si="11"/>
        <v>8.378</v>
      </c>
      <c r="N99" s="26">
        <f t="shared" si="7"/>
        <v>41.29360000000001</v>
      </c>
      <c r="O99" s="43"/>
      <c r="P99" s="43"/>
      <c r="Q99" s="43"/>
      <c r="R99" s="43"/>
    </row>
    <row r="100" spans="1:35" s="18" customFormat="1" ht="12.75" customHeight="1">
      <c r="A100" s="15" t="s">
        <v>142</v>
      </c>
      <c r="B100" s="45">
        <f>B72+B73+B74+B75+B76+B77+B78+B79+B80+B81+B82+B83+B84+B85+B86+B89+B92+B93+B94+B95+B96+B97</f>
        <v>2342.986666666666</v>
      </c>
      <c r="C100" s="45">
        <f aca="true" t="shared" si="12" ref="C100:AI100">C72+C73+C74+C75+C76+C77+C78+C79+C80+C81+C82+C83+C84+C85+C86+C89+C92+C93+C94+C95+C96+C97</f>
        <v>2250.5503333333336</v>
      </c>
      <c r="D100" s="45">
        <f t="shared" si="12"/>
        <v>1759.2939999999999</v>
      </c>
      <c r="E100" s="45">
        <f t="shared" si="12"/>
        <v>771.6820000000001</v>
      </c>
      <c r="F100" s="45">
        <f t="shared" si="12"/>
        <v>39.92933333333333</v>
      </c>
      <c r="G100" s="45">
        <f t="shared" si="12"/>
        <v>13.233666666666664</v>
      </c>
      <c r="H100" s="45">
        <f t="shared" si="12"/>
        <v>1.9</v>
      </c>
      <c r="I100" s="45">
        <f t="shared" si="12"/>
        <v>0</v>
      </c>
      <c r="J100" s="45">
        <f t="shared" si="12"/>
        <v>12.299999999999999</v>
      </c>
      <c r="K100" s="45">
        <f t="shared" si="12"/>
        <v>505.7893333333332</v>
      </c>
      <c r="L100" s="45">
        <f t="shared" si="12"/>
        <v>1412.758</v>
      </c>
      <c r="M100" s="45">
        <f t="shared" si="12"/>
        <v>1824.7836666666667</v>
      </c>
      <c r="N100" s="45">
        <f t="shared" si="12"/>
        <v>10935.206999999999</v>
      </c>
      <c r="O100" s="45">
        <f t="shared" si="12"/>
        <v>0</v>
      </c>
      <c r="P100" s="45">
        <f t="shared" si="12"/>
        <v>0</v>
      </c>
      <c r="Q100" s="45">
        <f t="shared" si="12"/>
        <v>0</v>
      </c>
      <c r="R100" s="45">
        <f t="shared" si="12"/>
        <v>0</v>
      </c>
      <c r="S100" s="45">
        <f t="shared" si="12"/>
        <v>0</v>
      </c>
      <c r="T100" s="45">
        <f t="shared" si="12"/>
        <v>0</v>
      </c>
      <c r="U100" s="45">
        <f t="shared" si="12"/>
        <v>0</v>
      </c>
      <c r="V100" s="45">
        <f t="shared" si="12"/>
        <v>0</v>
      </c>
      <c r="W100" s="45">
        <f t="shared" si="12"/>
        <v>0</v>
      </c>
      <c r="X100" s="45">
        <f t="shared" si="12"/>
        <v>0</v>
      </c>
      <c r="Y100" s="45">
        <f t="shared" si="12"/>
        <v>0</v>
      </c>
      <c r="Z100" s="45">
        <f t="shared" si="12"/>
        <v>0</v>
      </c>
      <c r="AA100" s="45">
        <f t="shared" si="12"/>
        <v>0</v>
      </c>
      <c r="AB100" s="45">
        <f t="shared" si="12"/>
        <v>0</v>
      </c>
      <c r="AC100" s="45">
        <f t="shared" si="12"/>
        <v>0</v>
      </c>
      <c r="AD100" s="45">
        <f t="shared" si="12"/>
        <v>0</v>
      </c>
      <c r="AE100" s="45">
        <f t="shared" si="12"/>
        <v>0</v>
      </c>
      <c r="AF100" s="45">
        <f t="shared" si="12"/>
        <v>0</v>
      </c>
      <c r="AG100" s="45">
        <f t="shared" si="12"/>
        <v>0</v>
      </c>
      <c r="AH100" s="45">
        <f t="shared" si="12"/>
        <v>0</v>
      </c>
      <c r="AI100" s="45">
        <f t="shared" si="12"/>
        <v>0</v>
      </c>
    </row>
    <row r="101" spans="1:18" s="18" customFormat="1" ht="0" customHeight="1" hidden="1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43"/>
      <c r="P101" s="43"/>
      <c r="Q101" s="43"/>
      <c r="R101" s="43"/>
    </row>
    <row r="102" spans="1:18" s="18" customFormat="1" ht="14.25" customHeight="1">
      <c r="A102" s="46" t="s">
        <v>141</v>
      </c>
      <c r="B102" s="47">
        <f>B87+B90</f>
        <v>0.136</v>
      </c>
      <c r="C102" s="47">
        <f aca="true" t="shared" si="13" ref="C102:N102">C87+C90</f>
        <v>0.083</v>
      </c>
      <c r="D102" s="47">
        <f t="shared" si="13"/>
        <v>0.101</v>
      </c>
      <c r="E102" s="47">
        <f t="shared" si="13"/>
        <v>0.028</v>
      </c>
      <c r="F102" s="47">
        <f t="shared" si="13"/>
        <v>0</v>
      </c>
      <c r="G102" s="47">
        <f t="shared" si="13"/>
        <v>0</v>
      </c>
      <c r="H102" s="47">
        <f t="shared" si="13"/>
        <v>0</v>
      </c>
      <c r="I102" s="47">
        <f t="shared" si="13"/>
        <v>0</v>
      </c>
      <c r="J102" s="47">
        <f t="shared" si="13"/>
        <v>0</v>
      </c>
      <c r="K102" s="47">
        <f t="shared" si="13"/>
        <v>0.056</v>
      </c>
      <c r="L102" s="47">
        <f t="shared" si="13"/>
        <v>0.1</v>
      </c>
      <c r="M102" s="48">
        <f t="shared" si="13"/>
        <v>0.103</v>
      </c>
      <c r="N102" s="48">
        <f t="shared" si="13"/>
        <v>0.6070000000000001</v>
      </c>
      <c r="O102" s="43"/>
      <c r="P102" s="43"/>
      <c r="Q102" s="43"/>
      <c r="R102" s="43"/>
    </row>
    <row r="103" spans="1:35" s="18" customFormat="1" ht="26.25" customHeight="1">
      <c r="A103" s="49" t="s">
        <v>113</v>
      </c>
      <c r="B103" s="50">
        <f>B100-B102</f>
        <v>2342.8506666666663</v>
      </c>
      <c r="C103" s="50">
        <f aca="true" t="shared" si="14" ref="C103:N103">C100-C102</f>
        <v>2250.4673333333335</v>
      </c>
      <c r="D103" s="50">
        <f t="shared" si="14"/>
        <v>1759.1929999999998</v>
      </c>
      <c r="E103" s="50">
        <f t="shared" si="14"/>
        <v>771.6540000000001</v>
      </c>
      <c r="F103" s="50">
        <f t="shared" si="14"/>
        <v>39.92933333333333</v>
      </c>
      <c r="G103" s="50">
        <f t="shared" si="14"/>
        <v>13.233666666666664</v>
      </c>
      <c r="H103" s="50">
        <f t="shared" si="14"/>
        <v>1.9</v>
      </c>
      <c r="I103" s="50">
        <f t="shared" si="14"/>
        <v>0</v>
      </c>
      <c r="J103" s="50">
        <f t="shared" si="14"/>
        <v>12.299999999999999</v>
      </c>
      <c r="K103" s="50">
        <f t="shared" si="14"/>
        <v>505.73333333333323</v>
      </c>
      <c r="L103" s="50">
        <f t="shared" si="14"/>
        <v>1412.6580000000001</v>
      </c>
      <c r="M103" s="50">
        <f t="shared" si="14"/>
        <v>1824.6806666666666</v>
      </c>
      <c r="N103" s="50">
        <f t="shared" si="14"/>
        <v>10934.599999999999</v>
      </c>
      <c r="O103" s="51">
        <f aca="true" t="shared" si="15" ref="O103:AI103">O100-O102</f>
        <v>0</v>
      </c>
      <c r="P103" s="15">
        <f t="shared" si="15"/>
        <v>0</v>
      </c>
      <c r="Q103" s="15">
        <f t="shared" si="15"/>
        <v>0</v>
      </c>
      <c r="R103" s="15">
        <f t="shared" si="15"/>
        <v>0</v>
      </c>
      <c r="S103" s="15">
        <f t="shared" si="15"/>
        <v>0</v>
      </c>
      <c r="T103" s="15">
        <f t="shared" si="15"/>
        <v>0</v>
      </c>
      <c r="U103" s="15">
        <f t="shared" si="15"/>
        <v>0</v>
      </c>
      <c r="V103" s="15">
        <f t="shared" si="15"/>
        <v>0</v>
      </c>
      <c r="W103" s="15">
        <f t="shared" si="15"/>
        <v>0</v>
      </c>
      <c r="X103" s="15">
        <f t="shared" si="15"/>
        <v>0</v>
      </c>
      <c r="Y103" s="15">
        <f t="shared" si="15"/>
        <v>0</v>
      </c>
      <c r="Z103" s="15">
        <f t="shared" si="15"/>
        <v>0</v>
      </c>
      <c r="AA103" s="15">
        <f t="shared" si="15"/>
        <v>0</v>
      </c>
      <c r="AB103" s="15">
        <f t="shared" si="15"/>
        <v>0</v>
      </c>
      <c r="AC103" s="15">
        <f t="shared" si="15"/>
        <v>0</v>
      </c>
      <c r="AD103" s="15">
        <f t="shared" si="15"/>
        <v>0</v>
      </c>
      <c r="AE103" s="15">
        <f t="shared" si="15"/>
        <v>0</v>
      </c>
      <c r="AF103" s="15">
        <f t="shared" si="15"/>
        <v>0</v>
      </c>
      <c r="AG103" s="15">
        <f t="shared" si="15"/>
        <v>0</v>
      </c>
      <c r="AH103" s="15">
        <f t="shared" si="15"/>
        <v>0</v>
      </c>
      <c r="AI103" s="15">
        <f t="shared" si="15"/>
        <v>0</v>
      </c>
    </row>
    <row r="104" spans="1:35" s="18" customFormat="1" ht="26.25" customHeight="1">
      <c r="A104" s="79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</row>
    <row r="105" spans="1:35" s="18" customFormat="1" ht="26.25" customHeight="1">
      <c r="A105" s="79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</row>
    <row r="106" spans="1:18" s="18" customFormat="1" ht="42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52"/>
      <c r="O106" s="43"/>
      <c r="P106" s="43"/>
      <c r="Q106" s="43"/>
      <c r="R106" s="43"/>
    </row>
    <row r="107" spans="1:18" s="18" customFormat="1" ht="21.75" customHeight="1">
      <c r="A107" s="38"/>
      <c r="B107" s="53"/>
      <c r="C107" s="53"/>
      <c r="D107" s="53"/>
      <c r="E107" s="111" t="s">
        <v>108</v>
      </c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</row>
    <row r="108" spans="1:18" s="18" customFormat="1" ht="17.25">
      <c r="A108" s="108" t="s">
        <v>163</v>
      </c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43"/>
      <c r="P108" s="43"/>
      <c r="Q108" s="43"/>
      <c r="R108" s="43"/>
    </row>
    <row r="109" spans="1:18" s="18" customFormat="1" ht="18.75" customHeight="1">
      <c r="A109" s="40"/>
      <c r="B109" s="110" t="s">
        <v>104</v>
      </c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43"/>
      <c r="P109" s="43"/>
      <c r="Q109" s="43"/>
      <c r="R109" s="43"/>
    </row>
    <row r="110" spans="1:18" s="12" customFormat="1" ht="16.5" customHeight="1">
      <c r="A110" s="15" t="s">
        <v>25</v>
      </c>
      <c r="B110" s="15" t="s">
        <v>0</v>
      </c>
      <c r="C110" s="15" t="s">
        <v>1</v>
      </c>
      <c r="D110" s="15" t="s">
        <v>2</v>
      </c>
      <c r="E110" s="15" t="s">
        <v>3</v>
      </c>
      <c r="F110" s="15" t="s">
        <v>4</v>
      </c>
      <c r="G110" s="15" t="s">
        <v>26</v>
      </c>
      <c r="H110" s="15" t="s">
        <v>5</v>
      </c>
      <c r="I110" s="15" t="s">
        <v>6</v>
      </c>
      <c r="J110" s="15" t="s">
        <v>7</v>
      </c>
      <c r="K110" s="15" t="s">
        <v>8</v>
      </c>
      <c r="L110" s="15" t="s">
        <v>9</v>
      </c>
      <c r="M110" s="15" t="s">
        <v>10</v>
      </c>
      <c r="N110" s="15" t="s">
        <v>24</v>
      </c>
      <c r="O110" s="11"/>
      <c r="P110" s="11"/>
      <c r="Q110" s="11"/>
      <c r="R110" s="11"/>
    </row>
    <row r="111" spans="1:18" s="12" customFormat="1" ht="12" customHeight="1">
      <c r="A111" s="26" t="s">
        <v>42</v>
      </c>
      <c r="B111" s="26">
        <v>290.86</v>
      </c>
      <c r="C111" s="26">
        <v>279.964</v>
      </c>
      <c r="D111" s="26">
        <v>189.906</v>
      </c>
      <c r="E111" s="26">
        <v>37.11</v>
      </c>
      <c r="F111" s="26"/>
      <c r="G111" s="26"/>
      <c r="H111" s="26"/>
      <c r="I111" s="26"/>
      <c r="J111" s="26">
        <v>21.8</v>
      </c>
      <c r="K111" s="26">
        <v>105.14</v>
      </c>
      <c r="L111" s="26">
        <v>149.9</v>
      </c>
      <c r="M111" s="26">
        <v>158.5</v>
      </c>
      <c r="N111" s="54">
        <f>B111+C111+D111+E111+F111+G111+H111+I111+J111+K111+L111+M111</f>
        <v>1233.18</v>
      </c>
      <c r="O111" s="11"/>
      <c r="P111" s="11"/>
      <c r="Q111" s="11"/>
      <c r="R111" s="11"/>
    </row>
    <row r="112" spans="1:18" s="12" customFormat="1" ht="12.75" customHeight="1">
      <c r="A112" s="26" t="s">
        <v>46</v>
      </c>
      <c r="B112" s="26">
        <v>35.8</v>
      </c>
      <c r="C112" s="26">
        <v>34.4</v>
      </c>
      <c r="D112" s="26">
        <v>29.3</v>
      </c>
      <c r="E112" s="26">
        <v>9.3</v>
      </c>
      <c r="F112" s="26">
        <v>1</v>
      </c>
      <c r="G112" s="26">
        <v>0.8</v>
      </c>
      <c r="H112" s="26">
        <v>0.3</v>
      </c>
      <c r="I112" s="26">
        <v>1.2</v>
      </c>
      <c r="J112" s="26">
        <v>2.5</v>
      </c>
      <c r="K112" s="26">
        <v>6.4</v>
      </c>
      <c r="L112" s="26">
        <v>23.6</v>
      </c>
      <c r="M112" s="26">
        <v>36.9</v>
      </c>
      <c r="N112" s="54">
        <f aca="true" t="shared" si="16" ref="N112:N133">B112+C112+D112+E112+F112+G112+H112+I112+J112+K112+L112+M112</f>
        <v>181.5</v>
      </c>
      <c r="O112" s="11"/>
      <c r="P112" s="11"/>
      <c r="Q112" s="11"/>
      <c r="R112" s="11"/>
    </row>
    <row r="113" spans="1:18" s="12" customFormat="1" ht="15" customHeight="1">
      <c r="A113" s="26" t="s">
        <v>106</v>
      </c>
      <c r="B113" s="26">
        <v>50.5</v>
      </c>
      <c r="C113" s="26">
        <v>51.3</v>
      </c>
      <c r="D113" s="26">
        <v>40.4</v>
      </c>
      <c r="E113" s="26">
        <v>10.2</v>
      </c>
      <c r="F113" s="26"/>
      <c r="G113" s="26"/>
      <c r="H113" s="26"/>
      <c r="I113" s="26"/>
      <c r="J113" s="26"/>
      <c r="K113" s="26">
        <v>13.3</v>
      </c>
      <c r="L113" s="26">
        <v>35.2</v>
      </c>
      <c r="M113" s="26">
        <v>39.1</v>
      </c>
      <c r="N113" s="54">
        <f t="shared" si="16"/>
        <v>239.99999999999997</v>
      </c>
      <c r="O113" s="11"/>
      <c r="P113" s="11"/>
      <c r="Q113" s="11"/>
      <c r="R113" s="11"/>
    </row>
    <row r="114" spans="1:18" s="12" customFormat="1" ht="12.75" customHeight="1">
      <c r="A114" s="26" t="s">
        <v>107</v>
      </c>
      <c r="B114" s="26">
        <v>168.1</v>
      </c>
      <c r="C114" s="26">
        <v>147.2</v>
      </c>
      <c r="D114" s="26">
        <v>122.1</v>
      </c>
      <c r="E114" s="26">
        <v>25.2</v>
      </c>
      <c r="F114" s="26">
        <v>3.1</v>
      </c>
      <c r="G114" s="26">
        <v>0.9</v>
      </c>
      <c r="H114" s="26">
        <v>0.2</v>
      </c>
      <c r="I114" s="26">
        <v>0.4</v>
      </c>
      <c r="J114" s="26">
        <v>2.5</v>
      </c>
      <c r="K114" s="26">
        <v>36.13</v>
      </c>
      <c r="L114" s="26">
        <v>121.44</v>
      </c>
      <c r="M114" s="26">
        <v>161.58</v>
      </c>
      <c r="N114" s="54">
        <f t="shared" si="16"/>
        <v>788.85</v>
      </c>
      <c r="O114" s="11"/>
      <c r="P114" s="11"/>
      <c r="Q114" s="11"/>
      <c r="R114" s="11"/>
    </row>
    <row r="115" spans="1:18" s="12" customFormat="1" ht="15" customHeight="1">
      <c r="A115" s="26" t="s">
        <v>16</v>
      </c>
      <c r="B115" s="26">
        <v>125.6</v>
      </c>
      <c r="C115" s="26">
        <v>120.9</v>
      </c>
      <c r="D115" s="26">
        <v>70</v>
      </c>
      <c r="E115" s="26">
        <v>36.6</v>
      </c>
      <c r="F115" s="26">
        <v>4.1</v>
      </c>
      <c r="G115" s="26">
        <v>2</v>
      </c>
      <c r="H115" s="26"/>
      <c r="I115" s="26"/>
      <c r="J115" s="26">
        <v>4.3</v>
      </c>
      <c r="K115" s="26">
        <v>34.29</v>
      </c>
      <c r="L115" s="26">
        <v>76.544</v>
      </c>
      <c r="M115" s="26">
        <v>79.326</v>
      </c>
      <c r="N115" s="54">
        <f t="shared" si="16"/>
        <v>553.6600000000001</v>
      </c>
      <c r="O115" s="11"/>
      <c r="P115" s="11"/>
      <c r="Q115" s="11"/>
      <c r="R115" s="11"/>
    </row>
    <row r="116" spans="1:18" s="12" customFormat="1" ht="13.5" customHeight="1">
      <c r="A116" s="26" t="s">
        <v>18</v>
      </c>
      <c r="B116" s="26">
        <v>160</v>
      </c>
      <c r="C116" s="26">
        <v>182</v>
      </c>
      <c r="D116" s="26">
        <v>141</v>
      </c>
      <c r="E116" s="26">
        <v>20.9</v>
      </c>
      <c r="F116" s="26">
        <v>2.8</v>
      </c>
      <c r="G116" s="26">
        <v>1.3</v>
      </c>
      <c r="H116" s="26">
        <v>1.7</v>
      </c>
      <c r="I116" s="26"/>
      <c r="J116" s="26">
        <v>21.2</v>
      </c>
      <c r="K116" s="26">
        <v>50.98</v>
      </c>
      <c r="L116" s="26">
        <v>115.3</v>
      </c>
      <c r="M116" s="26">
        <v>139.7</v>
      </c>
      <c r="N116" s="54">
        <f t="shared" si="16"/>
        <v>836.8799999999999</v>
      </c>
      <c r="O116" s="11"/>
      <c r="P116" s="11"/>
      <c r="Q116" s="11"/>
      <c r="R116" s="11"/>
    </row>
    <row r="117" spans="1:18" s="12" customFormat="1" ht="12" customHeight="1">
      <c r="A117" s="26" t="s">
        <v>22</v>
      </c>
      <c r="B117" s="26">
        <v>63.6</v>
      </c>
      <c r="C117" s="26">
        <v>61.1</v>
      </c>
      <c r="D117" s="26">
        <v>52.2</v>
      </c>
      <c r="E117" s="26">
        <v>15.7</v>
      </c>
      <c r="F117" s="26">
        <v>1.8</v>
      </c>
      <c r="G117" s="26">
        <v>1.3</v>
      </c>
      <c r="H117" s="26"/>
      <c r="I117" s="26">
        <v>0.1</v>
      </c>
      <c r="J117" s="26">
        <v>3.2</v>
      </c>
      <c r="K117" s="26">
        <v>16</v>
      </c>
      <c r="L117" s="26">
        <v>46.3</v>
      </c>
      <c r="M117" s="26">
        <v>67.6</v>
      </c>
      <c r="N117" s="54">
        <f t="shared" si="16"/>
        <v>328.9</v>
      </c>
      <c r="O117" s="11"/>
      <c r="P117" s="11"/>
      <c r="Q117" s="11"/>
      <c r="R117" s="11"/>
    </row>
    <row r="118" spans="1:18" s="12" customFormat="1" ht="12.75" customHeight="1">
      <c r="A118" s="54" t="s">
        <v>82</v>
      </c>
      <c r="B118" s="26">
        <v>95.2</v>
      </c>
      <c r="C118" s="26">
        <v>89.2</v>
      </c>
      <c r="D118" s="26">
        <v>63.4</v>
      </c>
      <c r="E118" s="26">
        <v>24</v>
      </c>
      <c r="F118" s="26">
        <v>1.9</v>
      </c>
      <c r="G118" s="26">
        <v>1.2</v>
      </c>
      <c r="H118" s="26">
        <v>0.7</v>
      </c>
      <c r="I118" s="26">
        <v>0.7</v>
      </c>
      <c r="J118" s="26">
        <v>2.7</v>
      </c>
      <c r="K118" s="26">
        <v>24.96</v>
      </c>
      <c r="L118" s="26">
        <v>77.13</v>
      </c>
      <c r="M118" s="26">
        <v>89.93</v>
      </c>
      <c r="N118" s="54">
        <f t="shared" si="16"/>
        <v>471.0199999999999</v>
      </c>
      <c r="O118" s="11"/>
      <c r="P118" s="11"/>
      <c r="Q118" s="11"/>
      <c r="R118" s="11"/>
    </row>
    <row r="119" spans="1:18" s="12" customFormat="1" ht="10.5" customHeight="1">
      <c r="A119" s="26" t="s">
        <v>101</v>
      </c>
      <c r="B119" s="55">
        <f>B118*0.81</f>
        <v>77.11200000000001</v>
      </c>
      <c r="C119" s="55">
        <f aca="true" t="shared" si="17" ref="C119:M119">C118*0.81</f>
        <v>72.25200000000001</v>
      </c>
      <c r="D119" s="55">
        <f t="shared" si="17"/>
        <v>51.354</v>
      </c>
      <c r="E119" s="55">
        <f t="shared" si="17"/>
        <v>19.44</v>
      </c>
      <c r="F119" s="55">
        <f t="shared" si="17"/>
        <v>1.539</v>
      </c>
      <c r="G119" s="55">
        <f t="shared" si="17"/>
        <v>0.972</v>
      </c>
      <c r="H119" s="55">
        <f t="shared" si="17"/>
        <v>0.567</v>
      </c>
      <c r="I119" s="55">
        <f t="shared" si="17"/>
        <v>0.567</v>
      </c>
      <c r="J119" s="55">
        <f t="shared" si="17"/>
        <v>2.1870000000000003</v>
      </c>
      <c r="K119" s="55">
        <f t="shared" si="17"/>
        <v>20.2176</v>
      </c>
      <c r="L119" s="55">
        <f t="shared" si="17"/>
        <v>62.4753</v>
      </c>
      <c r="M119" s="55">
        <f t="shared" si="17"/>
        <v>72.84330000000001</v>
      </c>
      <c r="N119" s="55">
        <f>B119+C119+D119+E119+F119+G119+H119+I119+J119+K119+L119+M119</f>
        <v>381.5262</v>
      </c>
      <c r="O119" s="11"/>
      <c r="P119" s="11"/>
      <c r="Q119" s="11"/>
      <c r="R119" s="11"/>
    </row>
    <row r="120" spans="1:18" s="12" customFormat="1" ht="12" customHeight="1">
      <c r="A120" s="26" t="s">
        <v>100</v>
      </c>
      <c r="B120" s="55">
        <f>B118-B119</f>
        <v>18.087999999999994</v>
      </c>
      <c r="C120" s="55">
        <f aca="true" t="shared" si="18" ref="C120:M120">C118-C119</f>
        <v>16.947999999999993</v>
      </c>
      <c r="D120" s="55">
        <f t="shared" si="18"/>
        <v>12.046</v>
      </c>
      <c r="E120" s="55">
        <f t="shared" si="18"/>
        <v>4.559999999999999</v>
      </c>
      <c r="F120" s="55">
        <f t="shared" si="18"/>
        <v>0.361</v>
      </c>
      <c r="G120" s="55">
        <f t="shared" si="18"/>
        <v>0.22799999999999998</v>
      </c>
      <c r="H120" s="55">
        <f t="shared" si="18"/>
        <v>0.133</v>
      </c>
      <c r="I120" s="55">
        <f t="shared" si="18"/>
        <v>0.133</v>
      </c>
      <c r="J120" s="55">
        <f t="shared" si="18"/>
        <v>0.5129999999999999</v>
      </c>
      <c r="K120" s="55">
        <f t="shared" si="18"/>
        <v>4.7424</v>
      </c>
      <c r="L120" s="55">
        <f t="shared" si="18"/>
        <v>14.654699999999998</v>
      </c>
      <c r="M120" s="55">
        <f t="shared" si="18"/>
        <v>17.086699999999993</v>
      </c>
      <c r="N120" s="54">
        <f t="shared" si="16"/>
        <v>89.49379999999998</v>
      </c>
      <c r="O120" s="11"/>
      <c r="P120" s="11"/>
      <c r="Q120" s="11"/>
      <c r="R120" s="11"/>
    </row>
    <row r="121" spans="1:35" s="12" customFormat="1" ht="12" customHeight="1">
      <c r="A121" s="26" t="s">
        <v>116</v>
      </c>
      <c r="B121" s="55">
        <v>68.9</v>
      </c>
      <c r="C121" s="55">
        <v>58.1</v>
      </c>
      <c r="D121" s="55">
        <v>49.2</v>
      </c>
      <c r="E121" s="55">
        <v>19.5</v>
      </c>
      <c r="F121" s="55"/>
      <c r="G121" s="55"/>
      <c r="H121" s="55"/>
      <c r="I121" s="55"/>
      <c r="J121" s="55"/>
      <c r="K121" s="55">
        <v>20.9</v>
      </c>
      <c r="L121" s="55">
        <v>38.2</v>
      </c>
      <c r="M121" s="55">
        <v>52.2</v>
      </c>
      <c r="N121" s="54">
        <f t="shared" si="16"/>
        <v>307</v>
      </c>
      <c r="O121" s="55" t="e">
        <f>O120-#REF!</f>
        <v>#REF!</v>
      </c>
      <c r="P121" s="55" t="e">
        <f>P120-#REF!</f>
        <v>#REF!</v>
      </c>
      <c r="Q121" s="55" t="e">
        <f>Q120-#REF!</f>
        <v>#REF!</v>
      </c>
      <c r="R121" s="55" t="e">
        <f>R120-#REF!</f>
        <v>#REF!</v>
      </c>
      <c r="S121" s="55" t="e">
        <f>S120-#REF!</f>
        <v>#REF!</v>
      </c>
      <c r="T121" s="55" t="e">
        <f>T120-#REF!</f>
        <v>#REF!</v>
      </c>
      <c r="U121" s="55" t="e">
        <f>U120-#REF!</f>
        <v>#REF!</v>
      </c>
      <c r="V121" s="55" t="e">
        <f>V120-#REF!</f>
        <v>#REF!</v>
      </c>
      <c r="W121" s="55" t="e">
        <f>W120-#REF!</f>
        <v>#REF!</v>
      </c>
      <c r="X121" s="55" t="e">
        <f>X120-#REF!</f>
        <v>#REF!</v>
      </c>
      <c r="Y121" s="55" t="e">
        <f>Y120-#REF!</f>
        <v>#REF!</v>
      </c>
      <c r="Z121" s="55" t="e">
        <f>Z120-#REF!</f>
        <v>#REF!</v>
      </c>
      <c r="AA121" s="55" t="e">
        <f>AA120-#REF!</f>
        <v>#REF!</v>
      </c>
      <c r="AB121" s="55" t="e">
        <f>AB120-#REF!</f>
        <v>#REF!</v>
      </c>
      <c r="AC121" s="55" t="e">
        <f>AC120-#REF!</f>
        <v>#REF!</v>
      </c>
      <c r="AD121" s="55" t="e">
        <f>AD120-#REF!</f>
        <v>#REF!</v>
      </c>
      <c r="AE121" s="55" t="e">
        <f>AE120-#REF!</f>
        <v>#REF!</v>
      </c>
      <c r="AF121" s="55" t="e">
        <f>AF120-#REF!</f>
        <v>#REF!</v>
      </c>
      <c r="AG121" s="55" t="e">
        <f>AG120-#REF!</f>
        <v>#REF!</v>
      </c>
      <c r="AH121" s="55" t="e">
        <f>AH120-#REF!</f>
        <v>#REF!</v>
      </c>
      <c r="AI121" s="55" t="e">
        <f>AI120-#REF!</f>
        <v>#REF!</v>
      </c>
    </row>
    <row r="122" spans="1:35" s="12" customFormat="1" ht="12" customHeight="1">
      <c r="A122" s="26" t="s">
        <v>101</v>
      </c>
      <c r="B122" s="55">
        <f>B121*0.33</f>
        <v>22.737000000000002</v>
      </c>
      <c r="C122" s="55">
        <f aca="true" t="shared" si="19" ref="C122:M122">C121*0.33</f>
        <v>19.173000000000002</v>
      </c>
      <c r="D122" s="55">
        <f t="shared" si="19"/>
        <v>16.236</v>
      </c>
      <c r="E122" s="55">
        <f t="shared" si="19"/>
        <v>6.4350000000000005</v>
      </c>
      <c r="F122" s="55">
        <f t="shared" si="19"/>
        <v>0</v>
      </c>
      <c r="G122" s="55">
        <f t="shared" si="19"/>
        <v>0</v>
      </c>
      <c r="H122" s="55">
        <f t="shared" si="19"/>
        <v>0</v>
      </c>
      <c r="I122" s="55">
        <f t="shared" si="19"/>
        <v>0</v>
      </c>
      <c r="J122" s="55">
        <f t="shared" si="19"/>
        <v>0</v>
      </c>
      <c r="K122" s="55">
        <f t="shared" si="19"/>
        <v>6.897</v>
      </c>
      <c r="L122" s="55">
        <f t="shared" si="19"/>
        <v>12.606000000000002</v>
      </c>
      <c r="M122" s="55">
        <f t="shared" si="19"/>
        <v>17.226000000000003</v>
      </c>
      <c r="N122" s="54">
        <f t="shared" si="16"/>
        <v>101.31</v>
      </c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</row>
    <row r="123" spans="1:35" s="12" customFormat="1" ht="10.5" customHeight="1">
      <c r="A123" s="26" t="s">
        <v>100</v>
      </c>
      <c r="B123" s="55">
        <f>B121-B122</f>
        <v>46.163000000000004</v>
      </c>
      <c r="C123" s="55">
        <f aca="true" t="shared" si="20" ref="C123:M123">C121-C122</f>
        <v>38.927</v>
      </c>
      <c r="D123" s="55">
        <f t="shared" si="20"/>
        <v>32.964</v>
      </c>
      <c r="E123" s="55">
        <f t="shared" si="20"/>
        <v>13.065</v>
      </c>
      <c r="F123" s="55">
        <f t="shared" si="20"/>
        <v>0</v>
      </c>
      <c r="G123" s="55">
        <f t="shared" si="20"/>
        <v>0</v>
      </c>
      <c r="H123" s="55">
        <f t="shared" si="20"/>
        <v>0</v>
      </c>
      <c r="I123" s="55">
        <f t="shared" si="20"/>
        <v>0</v>
      </c>
      <c r="J123" s="55">
        <f t="shared" si="20"/>
        <v>0</v>
      </c>
      <c r="K123" s="55">
        <f t="shared" si="20"/>
        <v>14.002999999999998</v>
      </c>
      <c r="L123" s="55">
        <f t="shared" si="20"/>
        <v>25.594</v>
      </c>
      <c r="M123" s="55">
        <f t="shared" si="20"/>
        <v>34.974000000000004</v>
      </c>
      <c r="N123" s="54">
        <f t="shared" si="16"/>
        <v>205.69</v>
      </c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</row>
    <row r="124" spans="1:18" s="12" customFormat="1" ht="13.5" customHeight="1">
      <c r="A124" s="26" t="s">
        <v>31</v>
      </c>
      <c r="B124" s="55">
        <v>76.2</v>
      </c>
      <c r="C124" s="55">
        <v>70.1</v>
      </c>
      <c r="D124" s="55">
        <v>57.7</v>
      </c>
      <c r="E124" s="55">
        <v>35.7</v>
      </c>
      <c r="F124" s="55">
        <v>7.1</v>
      </c>
      <c r="G124" s="55">
        <v>2.8</v>
      </c>
      <c r="H124" s="55">
        <v>3</v>
      </c>
      <c r="I124" s="55">
        <v>1.4</v>
      </c>
      <c r="J124" s="55">
        <v>4.2</v>
      </c>
      <c r="K124" s="55">
        <v>38.5</v>
      </c>
      <c r="L124" s="55">
        <v>58.8</v>
      </c>
      <c r="M124" s="55">
        <v>69.6</v>
      </c>
      <c r="N124" s="54">
        <f t="shared" si="16"/>
        <v>425.1</v>
      </c>
      <c r="O124" s="11"/>
      <c r="P124" s="11"/>
      <c r="Q124" s="11"/>
      <c r="R124" s="11"/>
    </row>
    <row r="125" spans="1:18" s="12" customFormat="1" ht="12" customHeight="1">
      <c r="A125" s="26" t="s">
        <v>101</v>
      </c>
      <c r="B125" s="55">
        <f>B124*0.5</f>
        <v>38.1</v>
      </c>
      <c r="C125" s="55">
        <f aca="true" t="shared" si="21" ref="C125:M125">C124*0.5</f>
        <v>35.05</v>
      </c>
      <c r="D125" s="55">
        <f t="shared" si="21"/>
        <v>28.85</v>
      </c>
      <c r="E125" s="55">
        <f t="shared" si="21"/>
        <v>17.85</v>
      </c>
      <c r="F125" s="55">
        <f t="shared" si="21"/>
        <v>3.55</v>
      </c>
      <c r="G125" s="55">
        <f t="shared" si="21"/>
        <v>1.4</v>
      </c>
      <c r="H125" s="55">
        <f t="shared" si="21"/>
        <v>1.5</v>
      </c>
      <c r="I125" s="55">
        <f t="shared" si="21"/>
        <v>0.7</v>
      </c>
      <c r="J125" s="55">
        <f t="shared" si="21"/>
        <v>2.1</v>
      </c>
      <c r="K125" s="55">
        <f t="shared" si="21"/>
        <v>19.25</v>
      </c>
      <c r="L125" s="55">
        <f t="shared" si="21"/>
        <v>29.4</v>
      </c>
      <c r="M125" s="55">
        <f t="shared" si="21"/>
        <v>34.8</v>
      </c>
      <c r="N125" s="54">
        <f t="shared" si="16"/>
        <v>212.55</v>
      </c>
      <c r="O125" s="11"/>
      <c r="P125" s="11"/>
      <c r="Q125" s="11"/>
      <c r="R125" s="11"/>
    </row>
    <row r="126" spans="1:18" s="12" customFormat="1" ht="10.5" customHeight="1">
      <c r="A126" s="26" t="s">
        <v>100</v>
      </c>
      <c r="B126" s="55">
        <f>B124-B125</f>
        <v>38.1</v>
      </c>
      <c r="C126" s="55">
        <f aca="true" t="shared" si="22" ref="C126:M126">C124-C125</f>
        <v>35.05</v>
      </c>
      <c r="D126" s="55">
        <f t="shared" si="22"/>
        <v>28.85</v>
      </c>
      <c r="E126" s="55">
        <f t="shared" si="22"/>
        <v>17.85</v>
      </c>
      <c r="F126" s="55">
        <f t="shared" si="22"/>
        <v>3.55</v>
      </c>
      <c r="G126" s="55">
        <f t="shared" si="22"/>
        <v>1.4</v>
      </c>
      <c r="H126" s="55">
        <f t="shared" si="22"/>
        <v>1.5</v>
      </c>
      <c r="I126" s="55">
        <f t="shared" si="22"/>
        <v>0.7</v>
      </c>
      <c r="J126" s="55">
        <f t="shared" si="22"/>
        <v>2.1</v>
      </c>
      <c r="K126" s="55">
        <f t="shared" si="22"/>
        <v>19.25</v>
      </c>
      <c r="L126" s="55">
        <f t="shared" si="22"/>
        <v>29.4</v>
      </c>
      <c r="M126" s="55">
        <f t="shared" si="22"/>
        <v>34.8</v>
      </c>
      <c r="N126" s="54">
        <f t="shared" si="16"/>
        <v>212.55</v>
      </c>
      <c r="O126" s="11"/>
      <c r="P126" s="11"/>
      <c r="Q126" s="11"/>
      <c r="R126" s="11"/>
    </row>
    <row r="127" spans="1:18" s="12" customFormat="1" ht="12.75" customHeight="1">
      <c r="A127" s="26" t="s">
        <v>32</v>
      </c>
      <c r="B127" s="26">
        <v>95.5</v>
      </c>
      <c r="C127" s="26">
        <v>100.7</v>
      </c>
      <c r="D127" s="26">
        <v>77.5</v>
      </c>
      <c r="E127" s="26">
        <v>29.9</v>
      </c>
      <c r="F127" s="26">
        <v>9.3</v>
      </c>
      <c r="G127" s="26">
        <v>3.3</v>
      </c>
      <c r="H127" s="26">
        <v>1.1</v>
      </c>
      <c r="I127" s="26">
        <v>1.1</v>
      </c>
      <c r="J127" s="26">
        <v>4</v>
      </c>
      <c r="K127" s="26">
        <v>78.9</v>
      </c>
      <c r="L127" s="26">
        <v>90.4</v>
      </c>
      <c r="M127" s="26">
        <v>128.3</v>
      </c>
      <c r="N127" s="54">
        <f t="shared" si="16"/>
        <v>620</v>
      </c>
      <c r="O127" s="11"/>
      <c r="P127" s="11"/>
      <c r="Q127" s="11"/>
      <c r="R127" s="11"/>
    </row>
    <row r="128" spans="1:18" s="12" customFormat="1" ht="11.25" customHeight="1">
      <c r="A128" s="26" t="s">
        <v>101</v>
      </c>
      <c r="B128" s="26">
        <f>B127*0.625</f>
        <v>59.6875</v>
      </c>
      <c r="C128" s="26">
        <f aca="true" t="shared" si="23" ref="C128:M128">C127*0.625</f>
        <v>62.9375</v>
      </c>
      <c r="D128" s="26">
        <f t="shared" si="23"/>
        <v>48.4375</v>
      </c>
      <c r="E128" s="26">
        <f t="shared" si="23"/>
        <v>18.6875</v>
      </c>
      <c r="F128" s="26">
        <f t="shared" si="23"/>
        <v>5.8125</v>
      </c>
      <c r="G128" s="26">
        <f t="shared" si="23"/>
        <v>2.0625</v>
      </c>
      <c r="H128" s="26">
        <f t="shared" si="23"/>
        <v>0.6875</v>
      </c>
      <c r="I128" s="26">
        <f t="shared" si="23"/>
        <v>0.6875</v>
      </c>
      <c r="J128" s="26">
        <f t="shared" si="23"/>
        <v>2.5</v>
      </c>
      <c r="K128" s="26">
        <f t="shared" si="23"/>
        <v>49.3125</v>
      </c>
      <c r="L128" s="26">
        <f t="shared" si="23"/>
        <v>56.5</v>
      </c>
      <c r="M128" s="26">
        <f t="shared" si="23"/>
        <v>80.1875</v>
      </c>
      <c r="N128" s="54">
        <f t="shared" si="16"/>
        <v>387.5</v>
      </c>
      <c r="O128" s="11"/>
      <c r="P128" s="11"/>
      <c r="Q128" s="11"/>
      <c r="R128" s="11"/>
    </row>
    <row r="129" spans="1:18" s="12" customFormat="1" ht="12.75" customHeight="1">
      <c r="A129" s="26" t="s">
        <v>100</v>
      </c>
      <c r="B129" s="26">
        <f>B127-B128</f>
        <v>35.8125</v>
      </c>
      <c r="C129" s="26">
        <f aca="true" t="shared" si="24" ref="C129:M129">C127-C128</f>
        <v>37.7625</v>
      </c>
      <c r="D129" s="26">
        <f t="shared" si="24"/>
        <v>29.0625</v>
      </c>
      <c r="E129" s="26">
        <f t="shared" si="24"/>
        <v>11.212499999999999</v>
      </c>
      <c r="F129" s="26">
        <f t="shared" si="24"/>
        <v>3.4875000000000007</v>
      </c>
      <c r="G129" s="26">
        <f t="shared" si="24"/>
        <v>1.2374999999999998</v>
      </c>
      <c r="H129" s="26">
        <f t="shared" si="24"/>
        <v>0.4125000000000001</v>
      </c>
      <c r="I129" s="26">
        <f t="shared" si="24"/>
        <v>0.4125000000000001</v>
      </c>
      <c r="J129" s="26">
        <f t="shared" si="24"/>
        <v>1.5</v>
      </c>
      <c r="K129" s="26">
        <f t="shared" si="24"/>
        <v>29.587500000000006</v>
      </c>
      <c r="L129" s="26">
        <f t="shared" si="24"/>
        <v>33.900000000000006</v>
      </c>
      <c r="M129" s="26">
        <f t="shared" si="24"/>
        <v>48.11250000000001</v>
      </c>
      <c r="N129" s="54">
        <f t="shared" si="16"/>
        <v>232.5</v>
      </c>
      <c r="O129" s="11"/>
      <c r="P129" s="11"/>
      <c r="Q129" s="11"/>
      <c r="R129" s="11"/>
    </row>
    <row r="130" spans="1:18" s="12" customFormat="1" ht="29.25" customHeight="1">
      <c r="A130" s="54" t="s">
        <v>83</v>
      </c>
      <c r="B130" s="26">
        <v>32.4</v>
      </c>
      <c r="C130" s="26">
        <v>29</v>
      </c>
      <c r="D130" s="26">
        <v>29.299999999999997</v>
      </c>
      <c r="E130" s="26">
        <v>10.5</v>
      </c>
      <c r="F130" s="26">
        <v>3.5</v>
      </c>
      <c r="G130" s="26">
        <v>1.8</v>
      </c>
      <c r="H130" s="26">
        <v>3.4</v>
      </c>
      <c r="I130" s="26">
        <v>0.7</v>
      </c>
      <c r="J130" s="26">
        <v>4.1</v>
      </c>
      <c r="K130" s="26">
        <v>19.7</v>
      </c>
      <c r="L130" s="26">
        <v>30.5</v>
      </c>
      <c r="M130" s="26">
        <v>37.1</v>
      </c>
      <c r="N130" s="54">
        <f t="shared" si="16"/>
        <v>201.99999999999997</v>
      </c>
      <c r="O130" s="11"/>
      <c r="P130" s="11"/>
      <c r="Q130" s="11"/>
      <c r="R130" s="11"/>
    </row>
    <row r="131" spans="1:18" s="12" customFormat="1" ht="12.75" customHeight="1">
      <c r="A131" s="26" t="s">
        <v>101</v>
      </c>
      <c r="B131" s="26">
        <f>B130*0.501</f>
        <v>16.2324</v>
      </c>
      <c r="C131" s="26">
        <f aca="true" t="shared" si="25" ref="C131:M131">C130*0.501</f>
        <v>14.529</v>
      </c>
      <c r="D131" s="26">
        <f t="shared" si="25"/>
        <v>14.679299999999998</v>
      </c>
      <c r="E131" s="26">
        <f t="shared" si="25"/>
        <v>5.2605</v>
      </c>
      <c r="F131" s="26">
        <f t="shared" si="25"/>
        <v>1.7535</v>
      </c>
      <c r="G131" s="26">
        <f t="shared" si="25"/>
        <v>0.9018</v>
      </c>
      <c r="H131" s="26">
        <f t="shared" si="25"/>
        <v>1.7034</v>
      </c>
      <c r="I131" s="26">
        <f t="shared" si="25"/>
        <v>0.35069999999999996</v>
      </c>
      <c r="J131" s="26">
        <f t="shared" si="25"/>
        <v>2.0541</v>
      </c>
      <c r="K131" s="26">
        <f t="shared" si="25"/>
        <v>9.8697</v>
      </c>
      <c r="L131" s="26">
        <f t="shared" si="25"/>
        <v>15.2805</v>
      </c>
      <c r="M131" s="26">
        <f t="shared" si="25"/>
        <v>18.5871</v>
      </c>
      <c r="N131" s="54">
        <f t="shared" si="16"/>
        <v>101.202</v>
      </c>
      <c r="O131" s="11"/>
      <c r="P131" s="11"/>
      <c r="Q131" s="11"/>
      <c r="R131" s="11"/>
    </row>
    <row r="132" spans="1:18" s="12" customFormat="1" ht="12.75" customHeight="1">
      <c r="A132" s="26" t="s">
        <v>100</v>
      </c>
      <c r="B132" s="26">
        <f>B130-B131</f>
        <v>16.1676</v>
      </c>
      <c r="C132" s="26">
        <f aca="true" t="shared" si="26" ref="C132:M132">C130-C131</f>
        <v>14.471</v>
      </c>
      <c r="D132" s="26">
        <f t="shared" si="26"/>
        <v>14.6207</v>
      </c>
      <c r="E132" s="26">
        <f t="shared" si="26"/>
        <v>5.2395</v>
      </c>
      <c r="F132" s="26">
        <f t="shared" si="26"/>
        <v>1.7465</v>
      </c>
      <c r="G132" s="26">
        <f t="shared" si="26"/>
        <v>0.8982</v>
      </c>
      <c r="H132" s="26">
        <f t="shared" si="26"/>
        <v>1.6965999999999999</v>
      </c>
      <c r="I132" s="26">
        <f t="shared" si="26"/>
        <v>0.3493</v>
      </c>
      <c r="J132" s="26">
        <f t="shared" si="26"/>
        <v>2.0458999999999996</v>
      </c>
      <c r="K132" s="26">
        <f t="shared" si="26"/>
        <v>9.8303</v>
      </c>
      <c r="L132" s="26">
        <f t="shared" si="26"/>
        <v>15.2195</v>
      </c>
      <c r="M132" s="26">
        <f t="shared" si="26"/>
        <v>18.512900000000002</v>
      </c>
      <c r="N132" s="54">
        <f t="shared" si="16"/>
        <v>100.79799999999999</v>
      </c>
      <c r="O132" s="11"/>
      <c r="P132" s="11"/>
      <c r="Q132" s="11"/>
      <c r="R132" s="11"/>
    </row>
    <row r="133" spans="1:18" s="12" customFormat="1" ht="16.5" customHeight="1">
      <c r="A133" s="54" t="s">
        <v>135</v>
      </c>
      <c r="B133" s="26">
        <v>3.8</v>
      </c>
      <c r="C133" s="26">
        <v>2.5</v>
      </c>
      <c r="D133" s="26">
        <v>2.1</v>
      </c>
      <c r="E133" s="26">
        <v>0.652</v>
      </c>
      <c r="F133" s="26"/>
      <c r="G133" s="26"/>
      <c r="H133" s="26"/>
      <c r="I133" s="26"/>
      <c r="J133" s="26"/>
      <c r="K133" s="26">
        <v>0.7</v>
      </c>
      <c r="L133" s="26">
        <v>3.4</v>
      </c>
      <c r="M133" s="26">
        <v>3.2</v>
      </c>
      <c r="N133" s="54">
        <f t="shared" si="16"/>
        <v>16.352</v>
      </c>
      <c r="O133" s="11"/>
      <c r="P133" s="11"/>
      <c r="Q133" s="11"/>
      <c r="R133" s="11"/>
    </row>
    <row r="134" spans="1:18" s="12" customFormat="1" ht="13.5" customHeight="1">
      <c r="A134" s="56" t="s">
        <v>136</v>
      </c>
      <c r="B134" s="15">
        <f>B111+B112+B113+B114+B115+B116+B117+B118+B121+B124+B127+B130</f>
        <v>1262.6600000000003</v>
      </c>
      <c r="C134" s="15">
        <f aca="true" t="shared" si="27" ref="C134:N134">C111+C112+C113+C114+C115+C116+C117+C118+C121+C124+C127+C130</f>
        <v>1223.964</v>
      </c>
      <c r="D134" s="15">
        <f t="shared" si="27"/>
        <v>922.0060000000001</v>
      </c>
      <c r="E134" s="15">
        <f t="shared" si="27"/>
        <v>274.60999999999996</v>
      </c>
      <c r="F134" s="15">
        <f t="shared" si="27"/>
        <v>34.6</v>
      </c>
      <c r="G134" s="15">
        <f t="shared" si="27"/>
        <v>15.400000000000002</v>
      </c>
      <c r="H134" s="15">
        <f t="shared" si="27"/>
        <v>10.4</v>
      </c>
      <c r="I134" s="15">
        <f t="shared" si="27"/>
        <v>5.6000000000000005</v>
      </c>
      <c r="J134" s="15">
        <f t="shared" si="27"/>
        <v>70.5</v>
      </c>
      <c r="K134" s="15">
        <f t="shared" si="27"/>
        <v>445.2</v>
      </c>
      <c r="L134" s="15">
        <f t="shared" si="27"/>
        <v>863.3139999999999</v>
      </c>
      <c r="M134" s="15">
        <f t="shared" si="27"/>
        <v>1059.836</v>
      </c>
      <c r="N134" s="15">
        <f t="shared" si="27"/>
        <v>6188.09</v>
      </c>
      <c r="O134" s="11"/>
      <c r="P134" s="11"/>
      <c r="Q134" s="11"/>
      <c r="R134" s="11"/>
    </row>
    <row r="135" spans="1:18" s="12" customFormat="1" ht="21" customHeight="1">
      <c r="A135" s="14" t="s">
        <v>137</v>
      </c>
      <c r="B135" s="15">
        <f>B133</f>
        <v>3.8</v>
      </c>
      <c r="C135" s="15">
        <f aca="true" t="shared" si="28" ref="C135:N135">C133</f>
        <v>2.5</v>
      </c>
      <c r="D135" s="15">
        <f t="shared" si="28"/>
        <v>2.1</v>
      </c>
      <c r="E135" s="15">
        <f t="shared" si="28"/>
        <v>0.652</v>
      </c>
      <c r="F135" s="15">
        <f t="shared" si="28"/>
        <v>0</v>
      </c>
      <c r="G135" s="15">
        <f t="shared" si="28"/>
        <v>0</v>
      </c>
      <c r="H135" s="15">
        <f t="shared" si="28"/>
        <v>0</v>
      </c>
      <c r="I135" s="15">
        <f t="shared" si="28"/>
        <v>0</v>
      </c>
      <c r="J135" s="15">
        <f t="shared" si="28"/>
        <v>0</v>
      </c>
      <c r="K135" s="15">
        <f t="shared" si="28"/>
        <v>0.7</v>
      </c>
      <c r="L135" s="15">
        <f t="shared" si="28"/>
        <v>3.4</v>
      </c>
      <c r="M135" s="15">
        <f t="shared" si="28"/>
        <v>3.2</v>
      </c>
      <c r="N135" s="15">
        <f t="shared" si="28"/>
        <v>16.352</v>
      </c>
      <c r="O135" s="11"/>
      <c r="P135" s="11"/>
      <c r="Q135" s="11"/>
      <c r="R135" s="11"/>
    </row>
    <row r="136" spans="1:18" s="12" customFormat="1" ht="0" customHeight="1" hidden="1">
      <c r="A136" s="14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1"/>
      <c r="P136" s="11"/>
      <c r="Q136" s="11"/>
      <c r="R136" s="11"/>
    </row>
    <row r="137" spans="1:35" s="12" customFormat="1" ht="15" customHeight="1">
      <c r="A137" s="57" t="s">
        <v>125</v>
      </c>
      <c r="B137" s="15">
        <f aca="true" t="shared" si="29" ref="B137:AI137">B100+B134</f>
        <v>3605.6466666666665</v>
      </c>
      <c r="C137" s="15">
        <f t="shared" si="29"/>
        <v>3474.5143333333335</v>
      </c>
      <c r="D137" s="15">
        <f t="shared" si="29"/>
        <v>2681.3</v>
      </c>
      <c r="E137" s="15">
        <f t="shared" si="29"/>
        <v>1046.2920000000001</v>
      </c>
      <c r="F137" s="15">
        <f t="shared" si="29"/>
        <v>74.52933333333334</v>
      </c>
      <c r="G137" s="15">
        <f t="shared" si="29"/>
        <v>28.633666666666667</v>
      </c>
      <c r="H137" s="15">
        <f t="shared" si="29"/>
        <v>12.3</v>
      </c>
      <c r="I137" s="15">
        <f t="shared" si="29"/>
        <v>5.6000000000000005</v>
      </c>
      <c r="J137" s="15">
        <f t="shared" si="29"/>
        <v>82.8</v>
      </c>
      <c r="K137" s="15">
        <f t="shared" si="29"/>
        <v>950.9893333333332</v>
      </c>
      <c r="L137" s="15">
        <f t="shared" si="29"/>
        <v>2276.072</v>
      </c>
      <c r="M137" s="15">
        <f t="shared" si="29"/>
        <v>2884.6196666666665</v>
      </c>
      <c r="N137" s="15">
        <f t="shared" si="29"/>
        <v>17123.297</v>
      </c>
      <c r="O137" s="15">
        <f t="shared" si="29"/>
        <v>0</v>
      </c>
      <c r="P137" s="15">
        <f t="shared" si="29"/>
        <v>0</v>
      </c>
      <c r="Q137" s="15">
        <f t="shared" si="29"/>
        <v>0</v>
      </c>
      <c r="R137" s="15">
        <f t="shared" si="29"/>
        <v>0</v>
      </c>
      <c r="S137" s="15">
        <f t="shared" si="29"/>
        <v>0</v>
      </c>
      <c r="T137" s="15">
        <f t="shared" si="29"/>
        <v>0</v>
      </c>
      <c r="U137" s="15">
        <f t="shared" si="29"/>
        <v>0</v>
      </c>
      <c r="V137" s="15">
        <f t="shared" si="29"/>
        <v>0</v>
      </c>
      <c r="W137" s="15">
        <f t="shared" si="29"/>
        <v>0</v>
      </c>
      <c r="X137" s="15">
        <f t="shared" si="29"/>
        <v>0</v>
      </c>
      <c r="Y137" s="15">
        <f t="shared" si="29"/>
        <v>0</v>
      </c>
      <c r="Z137" s="15">
        <f t="shared" si="29"/>
        <v>0</v>
      </c>
      <c r="AA137" s="15">
        <f t="shared" si="29"/>
        <v>0</v>
      </c>
      <c r="AB137" s="15">
        <f t="shared" si="29"/>
        <v>0</v>
      </c>
      <c r="AC137" s="15">
        <f t="shared" si="29"/>
        <v>0</v>
      </c>
      <c r="AD137" s="15">
        <f t="shared" si="29"/>
        <v>0</v>
      </c>
      <c r="AE137" s="15">
        <f t="shared" si="29"/>
        <v>0</v>
      </c>
      <c r="AF137" s="15">
        <f t="shared" si="29"/>
        <v>0</v>
      </c>
      <c r="AG137" s="15">
        <f t="shared" si="29"/>
        <v>0</v>
      </c>
      <c r="AH137" s="15">
        <f t="shared" si="29"/>
        <v>0</v>
      </c>
      <c r="AI137" s="15">
        <f t="shared" si="29"/>
        <v>0</v>
      </c>
    </row>
    <row r="138" spans="1:35" s="12" customFormat="1" ht="15.75" customHeight="1">
      <c r="A138" s="58" t="s">
        <v>138</v>
      </c>
      <c r="B138" s="47">
        <f aca="true" t="shared" si="30" ref="B138:N138">B102</f>
        <v>0.136</v>
      </c>
      <c r="C138" s="47">
        <f t="shared" si="30"/>
        <v>0.083</v>
      </c>
      <c r="D138" s="47">
        <f t="shared" si="30"/>
        <v>0.101</v>
      </c>
      <c r="E138" s="47">
        <f t="shared" si="30"/>
        <v>0.028</v>
      </c>
      <c r="F138" s="47">
        <f t="shared" si="30"/>
        <v>0</v>
      </c>
      <c r="G138" s="47">
        <f t="shared" si="30"/>
        <v>0</v>
      </c>
      <c r="H138" s="47">
        <f t="shared" si="30"/>
        <v>0</v>
      </c>
      <c r="I138" s="47">
        <f t="shared" si="30"/>
        <v>0</v>
      </c>
      <c r="J138" s="47">
        <f t="shared" si="30"/>
        <v>0</v>
      </c>
      <c r="K138" s="47">
        <f t="shared" si="30"/>
        <v>0.056</v>
      </c>
      <c r="L138" s="47">
        <f t="shared" si="30"/>
        <v>0.1</v>
      </c>
      <c r="M138" s="47">
        <f t="shared" si="30"/>
        <v>0.103</v>
      </c>
      <c r="N138" s="47">
        <f t="shared" si="30"/>
        <v>0.6070000000000001</v>
      </c>
      <c r="O138" s="15"/>
      <c r="P138" s="15"/>
      <c r="Q138" s="15"/>
      <c r="R138" s="15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</row>
    <row r="139" spans="1:35" s="12" customFormat="1" ht="30" customHeight="1">
      <c r="A139" s="50" t="s">
        <v>139</v>
      </c>
      <c r="B139" s="50">
        <f>B137-B138</f>
        <v>3605.5106666666666</v>
      </c>
      <c r="C139" s="50">
        <f aca="true" t="shared" si="31" ref="C139:N139">C137-C138</f>
        <v>3474.4313333333334</v>
      </c>
      <c r="D139" s="50">
        <f t="shared" si="31"/>
        <v>2681.199</v>
      </c>
      <c r="E139" s="50">
        <f t="shared" si="31"/>
        <v>1046.2640000000001</v>
      </c>
      <c r="F139" s="50">
        <f t="shared" si="31"/>
        <v>74.52933333333334</v>
      </c>
      <c r="G139" s="50">
        <f t="shared" si="31"/>
        <v>28.633666666666667</v>
      </c>
      <c r="H139" s="50">
        <f t="shared" si="31"/>
        <v>12.3</v>
      </c>
      <c r="I139" s="50">
        <f t="shared" si="31"/>
        <v>5.6000000000000005</v>
      </c>
      <c r="J139" s="50">
        <f t="shared" si="31"/>
        <v>82.8</v>
      </c>
      <c r="K139" s="50">
        <f t="shared" si="31"/>
        <v>950.9333333333332</v>
      </c>
      <c r="L139" s="50">
        <f t="shared" si="31"/>
        <v>2275.972</v>
      </c>
      <c r="M139" s="50">
        <f t="shared" si="31"/>
        <v>2884.5166666666664</v>
      </c>
      <c r="N139" s="87">
        <f t="shared" si="31"/>
        <v>17122.69</v>
      </c>
      <c r="O139" s="15" t="e">
        <f>O103+#REF!</f>
        <v>#REF!</v>
      </c>
      <c r="P139" s="15" t="e">
        <f>P103+#REF!</f>
        <v>#REF!</v>
      </c>
      <c r="Q139" s="15" t="e">
        <f>Q103+#REF!</f>
        <v>#REF!</v>
      </c>
      <c r="R139" s="15" t="e">
        <f>R103+#REF!</f>
        <v>#REF!</v>
      </c>
      <c r="S139" s="15" t="e">
        <f>S103+#REF!</f>
        <v>#REF!</v>
      </c>
      <c r="T139" s="15" t="e">
        <f>T103+#REF!</f>
        <v>#REF!</v>
      </c>
      <c r="U139" s="15" t="e">
        <f>U103+#REF!</f>
        <v>#REF!</v>
      </c>
      <c r="V139" s="15" t="e">
        <f>V103+#REF!</f>
        <v>#REF!</v>
      </c>
      <c r="W139" s="15" t="e">
        <f>W103+#REF!</f>
        <v>#REF!</v>
      </c>
      <c r="X139" s="15" t="e">
        <f>X103+#REF!</f>
        <v>#REF!</v>
      </c>
      <c r="Y139" s="15" t="e">
        <f>Y103+#REF!</f>
        <v>#REF!</v>
      </c>
      <c r="Z139" s="15" t="e">
        <f>Z103+#REF!</f>
        <v>#REF!</v>
      </c>
      <c r="AA139" s="15" t="e">
        <f>AA103+#REF!</f>
        <v>#REF!</v>
      </c>
      <c r="AB139" s="15" t="e">
        <f>AB103+#REF!</f>
        <v>#REF!</v>
      </c>
      <c r="AC139" s="15" t="e">
        <f>AC103+#REF!</f>
        <v>#REF!</v>
      </c>
      <c r="AD139" s="15" t="e">
        <f>AD103+#REF!</f>
        <v>#REF!</v>
      </c>
      <c r="AE139" s="15" t="e">
        <f>AE103+#REF!</f>
        <v>#REF!</v>
      </c>
      <c r="AF139" s="15" t="e">
        <f>AF103+#REF!</f>
        <v>#REF!</v>
      </c>
      <c r="AG139" s="15" t="e">
        <f>AG103+#REF!</f>
        <v>#REF!</v>
      </c>
      <c r="AH139" s="15" t="e">
        <f>AH103+#REF!</f>
        <v>#REF!</v>
      </c>
      <c r="AI139" s="15" t="e">
        <f>AI103+#REF!</f>
        <v>#REF!</v>
      </c>
    </row>
    <row r="140" spans="1:18" s="19" customFormat="1" ht="15" customHeight="1">
      <c r="A140" s="15" t="s">
        <v>137</v>
      </c>
      <c r="B140" s="15">
        <f>B135</f>
        <v>3.8</v>
      </c>
      <c r="C140" s="15">
        <f aca="true" t="shared" si="32" ref="C140:N140">C135</f>
        <v>2.5</v>
      </c>
      <c r="D140" s="15">
        <f t="shared" si="32"/>
        <v>2.1</v>
      </c>
      <c r="E140" s="15">
        <f t="shared" si="32"/>
        <v>0.652</v>
      </c>
      <c r="F140" s="15">
        <f t="shared" si="32"/>
        <v>0</v>
      </c>
      <c r="G140" s="15">
        <f t="shared" si="32"/>
        <v>0</v>
      </c>
      <c r="H140" s="15">
        <f t="shared" si="32"/>
        <v>0</v>
      </c>
      <c r="I140" s="15">
        <f t="shared" si="32"/>
        <v>0</v>
      </c>
      <c r="J140" s="15">
        <f t="shared" si="32"/>
        <v>0</v>
      </c>
      <c r="K140" s="15">
        <f t="shared" si="32"/>
        <v>0.7</v>
      </c>
      <c r="L140" s="15">
        <f t="shared" si="32"/>
        <v>3.4</v>
      </c>
      <c r="M140" s="15">
        <f t="shared" si="32"/>
        <v>3.2</v>
      </c>
      <c r="N140" s="15">
        <f t="shared" si="32"/>
        <v>16.352</v>
      </c>
      <c r="O140" s="59"/>
      <c r="P140" s="59"/>
      <c r="Q140" s="59"/>
      <c r="R140" s="59"/>
    </row>
    <row r="141" spans="1:18" s="19" customFormat="1" ht="12.7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59"/>
      <c r="P141" s="59"/>
      <c r="Q141" s="59"/>
      <c r="R141" s="59"/>
    </row>
    <row r="142" spans="1:18" s="19" customFormat="1" ht="12.7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59"/>
      <c r="P142" s="59"/>
      <c r="Q142" s="59"/>
      <c r="R142" s="59"/>
    </row>
    <row r="143" spans="1:36" s="12" customFormat="1" ht="15.75" customHeight="1">
      <c r="A143" s="107" t="s">
        <v>27</v>
      </c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AJ143" s="94"/>
    </row>
    <row r="144" spans="1:36" s="12" customFormat="1" ht="16.5" customHeight="1">
      <c r="A144" s="106" t="s">
        <v>164</v>
      </c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AJ144" s="94"/>
    </row>
    <row r="145" spans="1:36" s="12" customFormat="1" ht="21" customHeight="1">
      <c r="A145" s="95"/>
      <c r="B145" s="107" t="s">
        <v>104</v>
      </c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95"/>
      <c r="N145" s="95"/>
      <c r="AJ145" s="94"/>
    </row>
    <row r="146" spans="1:36" s="12" customFormat="1" ht="47.25" customHeight="1">
      <c r="A146" s="97" t="s">
        <v>120</v>
      </c>
      <c r="B146" s="30" t="s">
        <v>0</v>
      </c>
      <c r="C146" s="30" t="s">
        <v>1</v>
      </c>
      <c r="D146" s="30" t="s">
        <v>2</v>
      </c>
      <c r="E146" s="30" t="s">
        <v>3</v>
      </c>
      <c r="F146" s="30" t="s">
        <v>4</v>
      </c>
      <c r="G146" s="30" t="s">
        <v>26</v>
      </c>
      <c r="H146" s="30" t="s">
        <v>5</v>
      </c>
      <c r="I146" s="30" t="s">
        <v>6</v>
      </c>
      <c r="J146" s="30" t="s">
        <v>7</v>
      </c>
      <c r="K146" s="30" t="s">
        <v>8</v>
      </c>
      <c r="L146" s="30" t="s">
        <v>9</v>
      </c>
      <c r="M146" s="30" t="s">
        <v>10</v>
      </c>
      <c r="N146" s="97" t="s">
        <v>24</v>
      </c>
      <c r="AJ146" s="94"/>
    </row>
    <row r="147" spans="1:36" s="17" customFormat="1" ht="15">
      <c r="A147" s="98" t="s">
        <v>149</v>
      </c>
      <c r="B147" s="99"/>
      <c r="C147" s="99"/>
      <c r="D147" s="99"/>
      <c r="E147" s="99"/>
      <c r="F147" s="99"/>
      <c r="G147" s="99"/>
      <c r="H147" s="99"/>
      <c r="I147" s="99"/>
      <c r="J147" s="99"/>
      <c r="K147" s="99">
        <v>27</v>
      </c>
      <c r="L147" s="99">
        <v>246.2</v>
      </c>
      <c r="M147" s="99">
        <v>246.2</v>
      </c>
      <c r="N147" s="99">
        <f>B147+C147+D147+E147+F147+G147+H147+I147+J147+K147+L147+M147</f>
        <v>519.4</v>
      </c>
      <c r="O147" s="31"/>
      <c r="P147" s="31"/>
      <c r="Q147" s="31"/>
      <c r="R147" s="31"/>
      <c r="AJ147" s="100"/>
    </row>
    <row r="148" spans="1:36" s="17" customFormat="1" ht="15">
      <c r="A148" s="98" t="s">
        <v>59</v>
      </c>
      <c r="B148" s="99"/>
      <c r="C148" s="99"/>
      <c r="D148" s="99"/>
      <c r="E148" s="99"/>
      <c r="F148" s="99"/>
      <c r="G148" s="99"/>
      <c r="H148" s="99"/>
      <c r="I148" s="99"/>
      <c r="J148" s="99"/>
      <c r="K148" s="99">
        <v>47</v>
      </c>
      <c r="L148" s="99">
        <v>50.8</v>
      </c>
      <c r="M148" s="99">
        <v>50</v>
      </c>
      <c r="N148" s="99">
        <f>B148+C148+D148+E148+F148+G148+H148+I148+J148+K148+L148+M148</f>
        <v>147.8</v>
      </c>
      <c r="O148" s="31"/>
      <c r="P148" s="31"/>
      <c r="Q148" s="31"/>
      <c r="R148" s="31"/>
      <c r="AJ148" s="100"/>
    </row>
    <row r="149" spans="1:36" s="17" customFormat="1" ht="15">
      <c r="A149" s="98" t="s">
        <v>64</v>
      </c>
      <c r="B149" s="99"/>
      <c r="C149" s="99"/>
      <c r="D149" s="99"/>
      <c r="E149" s="99"/>
      <c r="F149" s="99"/>
      <c r="G149" s="99"/>
      <c r="H149" s="99"/>
      <c r="I149" s="99"/>
      <c r="J149" s="99"/>
      <c r="K149" s="99">
        <v>26</v>
      </c>
      <c r="L149" s="99">
        <v>39.5</v>
      </c>
      <c r="M149" s="99">
        <v>39.6</v>
      </c>
      <c r="N149" s="99">
        <f>B149+C149+D149+E149+F149+G149+H149+I149+J149+K149+L149+M149</f>
        <v>105.1</v>
      </c>
      <c r="O149" s="31"/>
      <c r="P149" s="31"/>
      <c r="Q149" s="31"/>
      <c r="R149" s="31"/>
      <c r="AJ149" s="100"/>
    </row>
    <row r="150" spans="1:36" s="17" customFormat="1" ht="15">
      <c r="A150" s="98" t="s">
        <v>146</v>
      </c>
      <c r="B150" s="99"/>
      <c r="C150" s="99"/>
      <c r="D150" s="99"/>
      <c r="E150" s="99"/>
      <c r="F150" s="99"/>
      <c r="G150" s="99"/>
      <c r="H150" s="99"/>
      <c r="I150" s="99"/>
      <c r="J150" s="99"/>
      <c r="K150" s="99">
        <v>58</v>
      </c>
      <c r="L150" s="99">
        <v>101.2</v>
      </c>
      <c r="M150" s="99">
        <v>101</v>
      </c>
      <c r="N150" s="99">
        <f>B150+C150+D150+E150+F150+G150+H150+I150+J150+K150+L150+M150</f>
        <v>260.2</v>
      </c>
      <c r="O150" s="31"/>
      <c r="P150" s="31"/>
      <c r="Q150" s="31"/>
      <c r="R150" s="31"/>
      <c r="AJ150" s="100"/>
    </row>
    <row r="151" spans="1:36" s="17" customFormat="1" ht="15">
      <c r="A151" s="98" t="s">
        <v>150</v>
      </c>
      <c r="B151" s="99"/>
      <c r="C151" s="99"/>
      <c r="D151" s="99"/>
      <c r="E151" s="99"/>
      <c r="F151" s="99"/>
      <c r="G151" s="99"/>
      <c r="H151" s="99"/>
      <c r="I151" s="99"/>
      <c r="J151" s="99"/>
      <c r="K151" s="99">
        <v>82.2</v>
      </c>
      <c r="L151" s="99">
        <v>63</v>
      </c>
      <c r="M151" s="99">
        <v>62.9</v>
      </c>
      <c r="N151" s="99">
        <f>B151+C151+D151+E151+F151+G151+H151+I151+J151+K151+L151+M151</f>
        <v>208.1</v>
      </c>
      <c r="O151" s="31"/>
      <c r="P151" s="31"/>
      <c r="Q151" s="31"/>
      <c r="R151" s="31"/>
      <c r="AJ151" s="100"/>
    </row>
    <row r="152" spans="1:36" s="17" customFormat="1" ht="15">
      <c r="A152" s="26" t="s">
        <v>151</v>
      </c>
      <c r="B152" s="99"/>
      <c r="C152" s="99"/>
      <c r="D152" s="99"/>
      <c r="E152" s="99"/>
      <c r="F152" s="99"/>
      <c r="G152" s="99"/>
      <c r="H152" s="99"/>
      <c r="I152" s="99"/>
      <c r="J152" s="99"/>
      <c r="K152" s="99">
        <v>82.2</v>
      </c>
      <c r="L152" s="99">
        <v>63</v>
      </c>
      <c r="M152" s="99">
        <v>62.9</v>
      </c>
      <c r="N152" s="99">
        <v>208.1</v>
      </c>
      <c r="O152" s="31"/>
      <c r="P152" s="31"/>
      <c r="Q152" s="31"/>
      <c r="R152" s="31"/>
      <c r="AJ152" s="100"/>
    </row>
    <row r="153" spans="1:36" s="17" customFormat="1" ht="29.25" customHeight="1">
      <c r="A153" s="15" t="s">
        <v>165</v>
      </c>
      <c r="B153" s="15">
        <f aca="true" t="shared" si="33" ref="B153:AI153">SUM(B147:B151)</f>
        <v>0</v>
      </c>
      <c r="C153" s="15">
        <f t="shared" si="33"/>
        <v>0</v>
      </c>
      <c r="D153" s="15">
        <f t="shared" si="33"/>
        <v>0</v>
      </c>
      <c r="E153" s="15">
        <f t="shared" si="33"/>
        <v>0</v>
      </c>
      <c r="F153" s="15">
        <f t="shared" si="33"/>
        <v>0</v>
      </c>
      <c r="G153" s="15">
        <f t="shared" si="33"/>
        <v>0</v>
      </c>
      <c r="H153" s="15">
        <f t="shared" si="33"/>
        <v>0</v>
      </c>
      <c r="I153" s="15">
        <f t="shared" si="33"/>
        <v>0</v>
      </c>
      <c r="J153" s="15">
        <f t="shared" si="33"/>
        <v>0</v>
      </c>
      <c r="K153" s="15">
        <f t="shared" si="33"/>
        <v>240.2</v>
      </c>
      <c r="L153" s="15">
        <f t="shared" si="33"/>
        <v>500.7</v>
      </c>
      <c r="M153" s="15">
        <f t="shared" si="33"/>
        <v>499.7</v>
      </c>
      <c r="N153" s="88">
        <f t="shared" si="33"/>
        <v>1240.6</v>
      </c>
      <c r="O153" s="15">
        <f t="shared" si="33"/>
        <v>0</v>
      </c>
      <c r="P153" s="15">
        <f t="shared" si="33"/>
        <v>0</v>
      </c>
      <c r="Q153" s="15">
        <f t="shared" si="33"/>
        <v>0</v>
      </c>
      <c r="R153" s="15">
        <f t="shared" si="33"/>
        <v>0</v>
      </c>
      <c r="S153" s="15">
        <f t="shared" si="33"/>
        <v>0</v>
      </c>
      <c r="T153" s="15">
        <f t="shared" si="33"/>
        <v>0</v>
      </c>
      <c r="U153" s="15">
        <f t="shared" si="33"/>
        <v>0</v>
      </c>
      <c r="V153" s="15">
        <f t="shared" si="33"/>
        <v>0</v>
      </c>
      <c r="W153" s="15">
        <f t="shared" si="33"/>
        <v>0</v>
      </c>
      <c r="X153" s="15">
        <f t="shared" si="33"/>
        <v>0</v>
      </c>
      <c r="Y153" s="15">
        <f t="shared" si="33"/>
        <v>0</v>
      </c>
      <c r="Z153" s="15">
        <f t="shared" si="33"/>
        <v>0</v>
      </c>
      <c r="AA153" s="15">
        <f t="shared" si="33"/>
        <v>0</v>
      </c>
      <c r="AB153" s="15">
        <f t="shared" si="33"/>
        <v>0</v>
      </c>
      <c r="AC153" s="15">
        <f t="shared" si="33"/>
        <v>0</v>
      </c>
      <c r="AD153" s="15">
        <f t="shared" si="33"/>
        <v>0</v>
      </c>
      <c r="AE153" s="15">
        <f t="shared" si="33"/>
        <v>0</v>
      </c>
      <c r="AF153" s="15">
        <f t="shared" si="33"/>
        <v>0</v>
      </c>
      <c r="AG153" s="15">
        <f t="shared" si="33"/>
        <v>0</v>
      </c>
      <c r="AH153" s="15">
        <f t="shared" si="33"/>
        <v>0</v>
      </c>
      <c r="AI153" s="15">
        <f t="shared" si="33"/>
        <v>0</v>
      </c>
      <c r="AJ153" s="100"/>
    </row>
    <row r="154" spans="1:18" s="12" customFormat="1" ht="17.25" customHeight="1">
      <c r="A154" s="108" t="s">
        <v>27</v>
      </c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1"/>
      <c r="P154" s="11"/>
      <c r="Q154" s="11"/>
      <c r="R154" s="11"/>
    </row>
    <row r="155" spans="1:18" s="12" customFormat="1" ht="16.5" customHeight="1">
      <c r="A155" s="108" t="s">
        <v>131</v>
      </c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1"/>
      <c r="P155" s="11"/>
      <c r="Q155" s="11"/>
      <c r="R155" s="11"/>
    </row>
    <row r="156" spans="1:18" s="12" customFormat="1" ht="16.5" customHeight="1">
      <c r="A156" s="40"/>
      <c r="B156" s="110" t="s">
        <v>37</v>
      </c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40"/>
      <c r="N156" s="81"/>
      <c r="O156" s="11"/>
      <c r="P156" s="11"/>
      <c r="Q156" s="11"/>
      <c r="R156" s="11"/>
    </row>
    <row r="157" spans="1:18" s="12" customFormat="1" ht="14.25" customHeight="1">
      <c r="A157" s="15" t="s">
        <v>25</v>
      </c>
      <c r="B157" s="15" t="s">
        <v>0</v>
      </c>
      <c r="C157" s="15" t="s">
        <v>1</v>
      </c>
      <c r="D157" s="15" t="s">
        <v>2</v>
      </c>
      <c r="E157" s="15" t="s">
        <v>3</v>
      </c>
      <c r="F157" s="15" t="s">
        <v>4</v>
      </c>
      <c r="G157" s="15" t="s">
        <v>26</v>
      </c>
      <c r="H157" s="15" t="s">
        <v>5</v>
      </c>
      <c r="I157" s="15" t="s">
        <v>6</v>
      </c>
      <c r="J157" s="15" t="s">
        <v>7</v>
      </c>
      <c r="K157" s="15" t="s">
        <v>8</v>
      </c>
      <c r="L157" s="15" t="s">
        <v>9</v>
      </c>
      <c r="M157" s="15" t="s">
        <v>10</v>
      </c>
      <c r="N157" s="15" t="s">
        <v>24</v>
      </c>
      <c r="O157" s="11"/>
      <c r="P157" s="11"/>
      <c r="Q157" s="11"/>
      <c r="R157" s="11"/>
    </row>
    <row r="158" spans="1:18" s="13" customFormat="1" ht="24" customHeight="1">
      <c r="A158" s="26" t="s">
        <v>35</v>
      </c>
      <c r="B158" s="24">
        <v>125.4</v>
      </c>
      <c r="C158" s="24">
        <v>123.3</v>
      </c>
      <c r="D158" s="24">
        <v>96.2</v>
      </c>
      <c r="E158" s="24">
        <v>55.3</v>
      </c>
      <c r="F158" s="24"/>
      <c r="G158" s="24"/>
      <c r="H158" s="24"/>
      <c r="I158" s="24"/>
      <c r="J158" s="24"/>
      <c r="K158" s="24">
        <v>34.9</v>
      </c>
      <c r="L158" s="24">
        <v>91.7</v>
      </c>
      <c r="M158" s="24">
        <v>116.1</v>
      </c>
      <c r="N158" s="24">
        <f>B158+C158+D158+E158+F158+G158+H158+I158+J158+K158+L158+M158</f>
        <v>642.9</v>
      </c>
      <c r="O158" s="60"/>
      <c r="P158" s="60"/>
      <c r="Q158" s="60"/>
      <c r="R158" s="60"/>
    </row>
    <row r="159" spans="1:18" s="13" customFormat="1" ht="35.25" customHeight="1">
      <c r="A159" s="26" t="s">
        <v>36</v>
      </c>
      <c r="B159" s="26">
        <v>50.2</v>
      </c>
      <c r="C159" s="26">
        <v>50.6</v>
      </c>
      <c r="D159" s="26">
        <v>38.7</v>
      </c>
      <c r="E159" s="26">
        <v>15.7</v>
      </c>
      <c r="F159" s="26"/>
      <c r="G159" s="26"/>
      <c r="H159" s="26"/>
      <c r="I159" s="26"/>
      <c r="J159" s="26"/>
      <c r="K159" s="26">
        <v>13.8</v>
      </c>
      <c r="L159" s="26">
        <v>21.6</v>
      </c>
      <c r="M159" s="26">
        <v>39.4</v>
      </c>
      <c r="N159" s="24">
        <v>230</v>
      </c>
      <c r="O159" s="60"/>
      <c r="P159" s="60"/>
      <c r="Q159" s="60"/>
      <c r="R159" s="60"/>
    </row>
    <row r="160" spans="1:18" s="13" customFormat="1" ht="20.25" customHeight="1">
      <c r="A160" s="26" t="s">
        <v>87</v>
      </c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60"/>
      <c r="P160" s="60"/>
      <c r="Q160" s="60"/>
      <c r="R160" s="60"/>
    </row>
    <row r="161" spans="1:18" s="13" customFormat="1" ht="14.25" customHeight="1">
      <c r="A161" s="26" t="s">
        <v>90</v>
      </c>
      <c r="B161" s="26">
        <v>0.6</v>
      </c>
      <c r="C161" s="26">
        <v>0.6</v>
      </c>
      <c r="D161" s="26">
        <v>0.6</v>
      </c>
      <c r="E161" s="26">
        <v>0.3</v>
      </c>
      <c r="F161" s="26"/>
      <c r="G161" s="26"/>
      <c r="H161" s="26"/>
      <c r="I161" s="26"/>
      <c r="J161" s="26"/>
      <c r="K161" s="26">
        <v>0.3</v>
      </c>
      <c r="L161" s="26">
        <v>0.3</v>
      </c>
      <c r="M161" s="26">
        <v>0.3</v>
      </c>
      <c r="N161" s="24">
        <f>B161+C161+D161+E161+K161+L161+M161</f>
        <v>2.999999999999999</v>
      </c>
      <c r="O161" s="60"/>
      <c r="P161" s="60"/>
      <c r="Q161" s="60"/>
      <c r="R161" s="60"/>
    </row>
    <row r="162" spans="1:18" s="13" customFormat="1" ht="14.25" customHeight="1">
      <c r="A162" s="26" t="s">
        <v>91</v>
      </c>
      <c r="B162" s="26">
        <v>11</v>
      </c>
      <c r="C162" s="26">
        <v>8.9</v>
      </c>
      <c r="D162" s="26">
        <v>7.2</v>
      </c>
      <c r="E162" s="26">
        <v>2.4</v>
      </c>
      <c r="F162" s="26"/>
      <c r="G162" s="26"/>
      <c r="H162" s="26"/>
      <c r="I162" s="26"/>
      <c r="J162" s="26"/>
      <c r="K162" s="26">
        <v>3.1</v>
      </c>
      <c r="L162" s="26">
        <v>5</v>
      </c>
      <c r="M162" s="26">
        <v>4.4</v>
      </c>
      <c r="N162" s="24">
        <f aca="true" t="shared" si="34" ref="N162:N168">B162+C162+D162+E162+F162+G162+H162+I162+J162+K162+L162+M162</f>
        <v>41.99999999999999</v>
      </c>
      <c r="O162" s="60"/>
      <c r="P162" s="60"/>
      <c r="Q162" s="60"/>
      <c r="R162" s="60"/>
    </row>
    <row r="163" spans="1:18" s="13" customFormat="1" ht="14.25" customHeight="1">
      <c r="A163" s="26" t="s">
        <v>92</v>
      </c>
      <c r="B163" s="26">
        <v>1.5</v>
      </c>
      <c r="C163" s="26">
        <v>1.3</v>
      </c>
      <c r="D163" s="26">
        <v>1.2</v>
      </c>
      <c r="E163" s="26">
        <v>0.7</v>
      </c>
      <c r="F163" s="26"/>
      <c r="G163" s="26"/>
      <c r="H163" s="26"/>
      <c r="I163" s="26"/>
      <c r="J163" s="26"/>
      <c r="K163" s="26">
        <v>0.7</v>
      </c>
      <c r="L163" s="26">
        <v>1.2</v>
      </c>
      <c r="M163" s="26">
        <v>1.4</v>
      </c>
      <c r="N163" s="24">
        <f t="shared" si="34"/>
        <v>8</v>
      </c>
      <c r="O163" s="60"/>
      <c r="P163" s="60"/>
      <c r="Q163" s="60"/>
      <c r="R163" s="60"/>
    </row>
    <row r="164" spans="1:18" s="13" customFormat="1" ht="12.75" customHeight="1">
      <c r="A164" s="26" t="s">
        <v>93</v>
      </c>
      <c r="B164" s="26">
        <v>2.6</v>
      </c>
      <c r="C164" s="26">
        <v>2</v>
      </c>
      <c r="D164" s="26">
        <v>1.9</v>
      </c>
      <c r="E164" s="26">
        <v>0.8</v>
      </c>
      <c r="F164" s="26"/>
      <c r="G164" s="26"/>
      <c r="H164" s="26"/>
      <c r="I164" s="26"/>
      <c r="J164" s="26"/>
      <c r="K164" s="26">
        <v>1</v>
      </c>
      <c r="L164" s="26">
        <v>1.2</v>
      </c>
      <c r="M164" s="26">
        <v>1.4</v>
      </c>
      <c r="N164" s="24">
        <f t="shared" si="34"/>
        <v>10.9</v>
      </c>
      <c r="O164" s="60"/>
      <c r="P164" s="60"/>
      <c r="Q164" s="60"/>
      <c r="R164" s="60"/>
    </row>
    <row r="165" spans="1:18" s="13" customFormat="1" ht="13.5" customHeight="1">
      <c r="A165" s="26" t="s">
        <v>94</v>
      </c>
      <c r="B165" s="26">
        <v>3.1</v>
      </c>
      <c r="C165" s="26">
        <v>2.2</v>
      </c>
      <c r="D165" s="26">
        <v>1.6</v>
      </c>
      <c r="E165" s="26">
        <v>0.1</v>
      </c>
      <c r="F165" s="26"/>
      <c r="G165" s="26"/>
      <c r="H165" s="26"/>
      <c r="I165" s="26"/>
      <c r="J165" s="26"/>
      <c r="K165" s="26">
        <v>0.6</v>
      </c>
      <c r="L165" s="26">
        <v>1.1</v>
      </c>
      <c r="M165" s="26">
        <v>1.3</v>
      </c>
      <c r="N165" s="24">
        <f t="shared" si="34"/>
        <v>10</v>
      </c>
      <c r="O165" s="60"/>
      <c r="P165" s="60"/>
      <c r="Q165" s="60"/>
      <c r="R165" s="60"/>
    </row>
    <row r="166" spans="1:18" s="13" customFormat="1" ht="13.5" customHeight="1">
      <c r="A166" s="26" t="s">
        <v>95</v>
      </c>
      <c r="B166" s="26">
        <v>5.1</v>
      </c>
      <c r="C166" s="26">
        <v>5</v>
      </c>
      <c r="D166" s="26">
        <v>3</v>
      </c>
      <c r="E166" s="26">
        <v>1</v>
      </c>
      <c r="F166" s="26"/>
      <c r="G166" s="26"/>
      <c r="H166" s="26"/>
      <c r="I166" s="26"/>
      <c r="J166" s="26"/>
      <c r="K166" s="26">
        <v>1</v>
      </c>
      <c r="L166" s="26">
        <v>3</v>
      </c>
      <c r="M166" s="26">
        <v>4</v>
      </c>
      <c r="N166" s="24">
        <f t="shared" si="34"/>
        <v>22.1</v>
      </c>
      <c r="O166" s="60"/>
      <c r="P166" s="60"/>
      <c r="Q166" s="60"/>
      <c r="R166" s="60"/>
    </row>
    <row r="167" spans="1:18" s="13" customFormat="1" ht="45" customHeight="1">
      <c r="A167" s="26" t="s">
        <v>103</v>
      </c>
      <c r="B167" s="26">
        <v>3.7625</v>
      </c>
      <c r="C167" s="26">
        <v>4.0545</v>
      </c>
      <c r="D167" s="26">
        <v>3.487</v>
      </c>
      <c r="E167" s="26">
        <v>0.8295</v>
      </c>
      <c r="F167" s="26">
        <v>0</v>
      </c>
      <c r="G167" s="26">
        <v>0</v>
      </c>
      <c r="H167" s="26">
        <v>0</v>
      </c>
      <c r="I167" s="26">
        <v>0</v>
      </c>
      <c r="J167" s="26">
        <v>0</v>
      </c>
      <c r="K167" s="26">
        <v>0.6215</v>
      </c>
      <c r="L167" s="26">
        <v>1.9</v>
      </c>
      <c r="M167" s="26">
        <v>2.7</v>
      </c>
      <c r="N167" s="24">
        <f t="shared" si="34"/>
        <v>17.355</v>
      </c>
      <c r="O167" s="60"/>
      <c r="P167" s="60"/>
      <c r="Q167" s="60"/>
      <c r="R167" s="60"/>
    </row>
    <row r="168" spans="1:18" s="13" customFormat="1" ht="51.75" customHeight="1">
      <c r="A168" s="26" t="s">
        <v>44</v>
      </c>
      <c r="B168" s="26">
        <v>28</v>
      </c>
      <c r="C168" s="26">
        <v>22.3</v>
      </c>
      <c r="D168" s="26">
        <v>17.7</v>
      </c>
      <c r="E168" s="26">
        <v>15</v>
      </c>
      <c r="F168" s="26"/>
      <c r="G168" s="26"/>
      <c r="H168" s="26"/>
      <c r="I168" s="26"/>
      <c r="J168" s="26"/>
      <c r="K168" s="26">
        <v>15</v>
      </c>
      <c r="L168" s="26">
        <v>16.5</v>
      </c>
      <c r="M168" s="26">
        <v>26.845</v>
      </c>
      <c r="N168" s="24">
        <f t="shared" si="34"/>
        <v>141.345</v>
      </c>
      <c r="O168" s="60"/>
      <c r="P168" s="60"/>
      <c r="Q168" s="60"/>
      <c r="R168" s="60"/>
    </row>
    <row r="169" spans="1:35" s="20" customFormat="1" ht="45" customHeight="1">
      <c r="A169" s="15" t="s">
        <v>89</v>
      </c>
      <c r="B169" s="15">
        <f>B158+B159+B161+B162+B163+B164+B165+B166+B167+B168</f>
        <v>231.2625</v>
      </c>
      <c r="C169" s="15">
        <f aca="true" t="shared" si="35" ref="C169:M169">C158+C159+C161+C162+C163+C164+C165+C166+C167+C168</f>
        <v>220.2545</v>
      </c>
      <c r="D169" s="15">
        <f t="shared" si="35"/>
        <v>171.58699999999996</v>
      </c>
      <c r="E169" s="15">
        <f t="shared" si="35"/>
        <v>92.1295</v>
      </c>
      <c r="F169" s="15">
        <f t="shared" si="35"/>
        <v>0</v>
      </c>
      <c r="G169" s="15">
        <f t="shared" si="35"/>
        <v>0</v>
      </c>
      <c r="H169" s="15">
        <f t="shared" si="35"/>
        <v>0</v>
      </c>
      <c r="I169" s="15">
        <f t="shared" si="35"/>
        <v>0</v>
      </c>
      <c r="J169" s="15">
        <f t="shared" si="35"/>
        <v>0</v>
      </c>
      <c r="K169" s="15">
        <f t="shared" si="35"/>
        <v>71.0215</v>
      </c>
      <c r="L169" s="15">
        <f t="shared" si="35"/>
        <v>143.5</v>
      </c>
      <c r="M169" s="15">
        <f t="shared" si="35"/>
        <v>197.84500000000003</v>
      </c>
      <c r="N169" s="86">
        <f>N158+N159+N161+N162+N163+N164+N165+N166+N167+N168</f>
        <v>1127.6</v>
      </c>
      <c r="O169" s="14">
        <f aca="true" t="shared" si="36" ref="O169:AI169">O158+O159+O161+O162+O163+O164+O165+O166+O167+O168</f>
        <v>0</v>
      </c>
      <c r="P169" s="14">
        <f t="shared" si="36"/>
        <v>0</v>
      </c>
      <c r="Q169" s="14">
        <f t="shared" si="36"/>
        <v>0</v>
      </c>
      <c r="R169" s="14">
        <f t="shared" si="36"/>
        <v>0</v>
      </c>
      <c r="S169" s="80">
        <f t="shared" si="36"/>
        <v>0</v>
      </c>
      <c r="T169" s="80">
        <f t="shared" si="36"/>
        <v>0</v>
      </c>
      <c r="U169" s="80">
        <f t="shared" si="36"/>
        <v>0</v>
      </c>
      <c r="V169" s="80">
        <f t="shared" si="36"/>
        <v>0</v>
      </c>
      <c r="W169" s="80">
        <f t="shared" si="36"/>
        <v>0</v>
      </c>
      <c r="X169" s="80">
        <f t="shared" si="36"/>
        <v>0</v>
      </c>
      <c r="Y169" s="80">
        <f t="shared" si="36"/>
        <v>0</v>
      </c>
      <c r="Z169" s="80">
        <f t="shared" si="36"/>
        <v>0</v>
      </c>
      <c r="AA169" s="80">
        <f t="shared" si="36"/>
        <v>0</v>
      </c>
      <c r="AB169" s="80">
        <f t="shared" si="36"/>
        <v>0</v>
      </c>
      <c r="AC169" s="80">
        <f t="shared" si="36"/>
        <v>0</v>
      </c>
      <c r="AD169" s="80">
        <f t="shared" si="36"/>
        <v>0</v>
      </c>
      <c r="AE169" s="80">
        <f t="shared" si="36"/>
        <v>0</v>
      </c>
      <c r="AF169" s="80">
        <f t="shared" si="36"/>
        <v>0</v>
      </c>
      <c r="AG169" s="80">
        <f t="shared" si="36"/>
        <v>0</v>
      </c>
      <c r="AH169" s="80">
        <f t="shared" si="36"/>
        <v>0</v>
      </c>
      <c r="AI169" s="80">
        <f t="shared" si="36"/>
        <v>0</v>
      </c>
    </row>
    <row r="170" spans="1:18" s="13" customFormat="1" ht="25.5" customHeight="1">
      <c r="A170" s="112" t="s">
        <v>104</v>
      </c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60"/>
      <c r="P170" s="60"/>
      <c r="Q170" s="60"/>
      <c r="R170" s="60"/>
    </row>
    <row r="171" spans="1:18" s="13" customFormat="1" ht="41.25" customHeight="1">
      <c r="A171" s="26" t="s">
        <v>103</v>
      </c>
      <c r="B171" s="25">
        <v>4.7</v>
      </c>
      <c r="C171" s="25">
        <v>5.3</v>
      </c>
      <c r="D171" s="25">
        <v>3.2</v>
      </c>
      <c r="E171" s="25">
        <v>2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2.3</v>
      </c>
      <c r="L171" s="25">
        <v>3.5</v>
      </c>
      <c r="M171" s="25">
        <v>4.8</v>
      </c>
      <c r="N171" s="25">
        <f>B171+C171+D171+E171+F171+G171+H171+I171+J171+K171+L171+M171</f>
        <v>25.8</v>
      </c>
      <c r="O171" s="60"/>
      <c r="P171" s="60"/>
      <c r="Q171" s="60"/>
      <c r="R171" s="60"/>
    </row>
    <row r="172" spans="1:18" s="13" customFormat="1" ht="17.25" customHeight="1">
      <c r="A172" s="26" t="s">
        <v>47</v>
      </c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5"/>
      <c r="O172" s="60"/>
      <c r="P172" s="60"/>
      <c r="Q172" s="60"/>
      <c r="R172" s="60"/>
    </row>
    <row r="173" spans="1:18" s="13" customFormat="1" ht="12.75" customHeight="1">
      <c r="A173" s="26" t="s">
        <v>96</v>
      </c>
      <c r="B173" s="26">
        <v>3</v>
      </c>
      <c r="C173" s="26">
        <v>4.6</v>
      </c>
      <c r="D173" s="26">
        <v>3.6</v>
      </c>
      <c r="E173" s="26">
        <v>2</v>
      </c>
      <c r="F173" s="26"/>
      <c r="G173" s="26"/>
      <c r="H173" s="26"/>
      <c r="I173" s="26"/>
      <c r="J173" s="26"/>
      <c r="K173" s="26">
        <v>0.4</v>
      </c>
      <c r="L173" s="26">
        <v>2.2</v>
      </c>
      <c r="M173" s="26">
        <v>2.3</v>
      </c>
      <c r="N173" s="25">
        <f aca="true" t="shared" si="37" ref="N173:N179">B173+C173+D173+E173+F173+G173+H173+I173+J173+K173+L173+M173</f>
        <v>18.1</v>
      </c>
      <c r="O173" s="60"/>
      <c r="P173" s="60"/>
      <c r="Q173" s="60"/>
      <c r="R173" s="60"/>
    </row>
    <row r="174" spans="1:18" s="13" customFormat="1" ht="18" customHeight="1">
      <c r="A174" s="26" t="s">
        <v>97</v>
      </c>
      <c r="B174" s="26">
        <v>1.4</v>
      </c>
      <c r="C174" s="26">
        <v>1.5</v>
      </c>
      <c r="D174" s="26">
        <v>1</v>
      </c>
      <c r="E174" s="26">
        <v>0.2</v>
      </c>
      <c r="F174" s="26">
        <v>0</v>
      </c>
      <c r="G174" s="26">
        <v>0</v>
      </c>
      <c r="H174" s="26">
        <v>0</v>
      </c>
      <c r="I174" s="26">
        <v>0</v>
      </c>
      <c r="J174" s="26">
        <v>0</v>
      </c>
      <c r="K174" s="26">
        <v>0.5</v>
      </c>
      <c r="L174" s="26">
        <v>0.8</v>
      </c>
      <c r="M174" s="26">
        <v>1.1</v>
      </c>
      <c r="N174" s="25">
        <f t="shared" si="37"/>
        <v>6.5</v>
      </c>
      <c r="O174" s="60"/>
      <c r="P174" s="60"/>
      <c r="Q174" s="60"/>
      <c r="R174" s="60"/>
    </row>
    <row r="175" spans="1:18" s="13" customFormat="1" ht="15.75" customHeight="1">
      <c r="A175" s="26" t="s">
        <v>98</v>
      </c>
      <c r="B175" s="26">
        <v>4.388</v>
      </c>
      <c r="C175" s="26">
        <v>2.665</v>
      </c>
      <c r="D175" s="26">
        <v>2.618</v>
      </c>
      <c r="E175" s="26">
        <v>0.35</v>
      </c>
      <c r="F175" s="26"/>
      <c r="G175" s="26"/>
      <c r="H175" s="26"/>
      <c r="I175" s="26"/>
      <c r="J175" s="26"/>
      <c r="K175" s="26">
        <v>2.1</v>
      </c>
      <c r="L175" s="26">
        <v>5.3</v>
      </c>
      <c r="M175" s="26">
        <v>6.366</v>
      </c>
      <c r="N175" s="25">
        <f t="shared" si="37"/>
        <v>23.787</v>
      </c>
      <c r="O175" s="60"/>
      <c r="P175" s="60"/>
      <c r="Q175" s="60"/>
      <c r="R175" s="60"/>
    </row>
    <row r="176" spans="1:18" s="13" customFormat="1" ht="18.75" customHeight="1">
      <c r="A176" s="26" t="s">
        <v>99</v>
      </c>
      <c r="B176" s="26">
        <v>1.7685</v>
      </c>
      <c r="C176" s="26">
        <v>2.068</v>
      </c>
      <c r="D176" s="26">
        <v>1.916</v>
      </c>
      <c r="E176" s="26">
        <v>0.4305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0.4</v>
      </c>
      <c r="L176" s="26">
        <v>1.5</v>
      </c>
      <c r="M176" s="26">
        <v>1.7999999999999998</v>
      </c>
      <c r="N176" s="25">
        <f t="shared" si="37"/>
        <v>9.883</v>
      </c>
      <c r="O176" s="60"/>
      <c r="P176" s="60"/>
      <c r="Q176" s="60"/>
      <c r="R176" s="60"/>
    </row>
    <row r="177" spans="1:18" s="13" customFormat="1" ht="36.75" customHeight="1">
      <c r="A177" s="26" t="s">
        <v>126</v>
      </c>
      <c r="B177" s="24">
        <v>105.3</v>
      </c>
      <c r="C177" s="24">
        <v>96.9</v>
      </c>
      <c r="D177" s="24">
        <v>45</v>
      </c>
      <c r="E177" s="24">
        <v>27.6</v>
      </c>
      <c r="F177" s="24"/>
      <c r="G177" s="24"/>
      <c r="H177" s="24"/>
      <c r="I177" s="24"/>
      <c r="J177" s="24"/>
      <c r="K177" s="24">
        <v>19.5</v>
      </c>
      <c r="L177" s="24">
        <v>48.8</v>
      </c>
      <c r="M177" s="24">
        <v>86.9</v>
      </c>
      <c r="N177" s="25">
        <f t="shared" si="37"/>
        <v>430</v>
      </c>
      <c r="O177" s="60"/>
      <c r="P177" s="60"/>
      <c r="Q177" s="60"/>
      <c r="R177" s="60"/>
    </row>
    <row r="178" spans="1:18" s="13" customFormat="1" ht="15" customHeight="1">
      <c r="A178" s="26" t="s">
        <v>105</v>
      </c>
      <c r="B178" s="24">
        <v>21.42</v>
      </c>
      <c r="C178" s="24">
        <v>18.9</v>
      </c>
      <c r="D178" s="24">
        <v>13.23</v>
      </c>
      <c r="E178" s="24">
        <v>5.67</v>
      </c>
      <c r="F178" s="24">
        <f>F177*21%</f>
        <v>0</v>
      </c>
      <c r="G178" s="24">
        <f>G177*21%</f>
        <v>0</v>
      </c>
      <c r="H178" s="24">
        <f>H177*21%</f>
        <v>0</v>
      </c>
      <c r="I178" s="24">
        <f>I177*21%</f>
        <v>0</v>
      </c>
      <c r="J178" s="24">
        <f>J177*21%</f>
        <v>0</v>
      </c>
      <c r="K178" s="24">
        <v>6.09</v>
      </c>
      <c r="L178" s="24">
        <v>11.34</v>
      </c>
      <c r="M178" s="24">
        <v>17.22</v>
      </c>
      <c r="N178" s="25">
        <f t="shared" si="37"/>
        <v>93.87</v>
      </c>
      <c r="O178" s="60"/>
      <c r="P178" s="60"/>
      <c r="Q178" s="60"/>
      <c r="R178" s="60"/>
    </row>
    <row r="179" spans="1:18" s="13" customFormat="1" ht="24" customHeight="1">
      <c r="A179" s="26" t="s">
        <v>127</v>
      </c>
      <c r="B179" s="24">
        <f>B177-B178</f>
        <v>83.88</v>
      </c>
      <c r="C179" s="24">
        <f aca="true" t="shared" si="38" ref="C179:M179">C177-C178</f>
        <v>78</v>
      </c>
      <c r="D179" s="24">
        <f t="shared" si="38"/>
        <v>31.77</v>
      </c>
      <c r="E179" s="24">
        <f t="shared" si="38"/>
        <v>21.93</v>
      </c>
      <c r="F179" s="24">
        <f t="shared" si="38"/>
        <v>0</v>
      </c>
      <c r="G179" s="24">
        <f t="shared" si="38"/>
        <v>0</v>
      </c>
      <c r="H179" s="24">
        <f t="shared" si="38"/>
        <v>0</v>
      </c>
      <c r="I179" s="24">
        <f t="shared" si="38"/>
        <v>0</v>
      </c>
      <c r="J179" s="24">
        <f t="shared" si="38"/>
        <v>0</v>
      </c>
      <c r="K179" s="24">
        <f t="shared" si="38"/>
        <v>13.41</v>
      </c>
      <c r="L179" s="24">
        <f t="shared" si="38"/>
        <v>37.459999999999994</v>
      </c>
      <c r="M179" s="24">
        <f t="shared" si="38"/>
        <v>69.68</v>
      </c>
      <c r="N179" s="25">
        <f t="shared" si="37"/>
        <v>336.13</v>
      </c>
      <c r="O179" s="60"/>
      <c r="P179" s="60"/>
      <c r="Q179" s="60"/>
      <c r="R179" s="60"/>
    </row>
    <row r="180" spans="1:35" s="20" customFormat="1" ht="49.5" customHeight="1">
      <c r="A180" s="78" t="s">
        <v>144</v>
      </c>
      <c r="B180" s="51">
        <f aca="true" t="shared" si="39" ref="B180:N180">B171+B173+B174+B175+B176+B177</f>
        <v>120.5565</v>
      </c>
      <c r="C180" s="51">
        <f t="shared" si="39"/>
        <v>113.033</v>
      </c>
      <c r="D180" s="51">
        <f t="shared" si="39"/>
        <v>57.334</v>
      </c>
      <c r="E180" s="51">
        <f t="shared" si="39"/>
        <v>32.5805</v>
      </c>
      <c r="F180" s="51">
        <f t="shared" si="39"/>
        <v>0</v>
      </c>
      <c r="G180" s="51">
        <f t="shared" si="39"/>
        <v>0</v>
      </c>
      <c r="H180" s="51">
        <f t="shared" si="39"/>
        <v>0</v>
      </c>
      <c r="I180" s="51">
        <f t="shared" si="39"/>
        <v>0</v>
      </c>
      <c r="J180" s="51">
        <f t="shared" si="39"/>
        <v>0</v>
      </c>
      <c r="K180" s="51">
        <f t="shared" si="39"/>
        <v>25.2</v>
      </c>
      <c r="L180" s="51">
        <f t="shared" si="39"/>
        <v>62.099999999999994</v>
      </c>
      <c r="M180" s="51">
        <f t="shared" si="39"/>
        <v>103.266</v>
      </c>
      <c r="N180" s="51">
        <f t="shared" si="39"/>
        <v>514.07</v>
      </c>
      <c r="O180" s="61" t="e">
        <f>O172+#REF!</f>
        <v>#REF!</v>
      </c>
      <c r="P180" s="61" t="e">
        <f>P172+#REF!</f>
        <v>#REF!</v>
      </c>
      <c r="Q180" s="61" t="e">
        <f>Q172+#REF!</f>
        <v>#REF!</v>
      </c>
      <c r="R180" s="61" t="e">
        <f>R172+#REF!</f>
        <v>#REF!</v>
      </c>
      <c r="S180" s="62" t="e">
        <f>S172+#REF!</f>
        <v>#REF!</v>
      </c>
      <c r="T180" s="62" t="e">
        <f>T172+#REF!</f>
        <v>#REF!</v>
      </c>
      <c r="U180" s="62" t="e">
        <f>U172+#REF!</f>
        <v>#REF!</v>
      </c>
      <c r="V180" s="62" t="e">
        <f>V172+#REF!</f>
        <v>#REF!</v>
      </c>
      <c r="W180" s="62" t="e">
        <f>W172+#REF!</f>
        <v>#REF!</v>
      </c>
      <c r="X180" s="62" t="e">
        <f>X172+#REF!</f>
        <v>#REF!</v>
      </c>
      <c r="Y180" s="62" t="e">
        <f>Y172+#REF!</f>
        <v>#REF!</v>
      </c>
      <c r="Z180" s="62" t="e">
        <f>Z172+#REF!</f>
        <v>#REF!</v>
      </c>
      <c r="AA180" s="62" t="e">
        <f>AA172+#REF!</f>
        <v>#REF!</v>
      </c>
      <c r="AB180" s="62" t="e">
        <f>AB172+#REF!</f>
        <v>#REF!</v>
      </c>
      <c r="AC180" s="62" t="e">
        <f>AC172+#REF!</f>
        <v>#REF!</v>
      </c>
      <c r="AD180" s="62" t="e">
        <f>AD172+#REF!</f>
        <v>#REF!</v>
      </c>
      <c r="AE180" s="62" t="e">
        <f>AE172+#REF!</f>
        <v>#REF!</v>
      </c>
      <c r="AF180" s="62" t="e">
        <f>AF172+#REF!</f>
        <v>#REF!</v>
      </c>
      <c r="AG180" s="62" t="e">
        <f>AG172+#REF!</f>
        <v>#REF!</v>
      </c>
      <c r="AH180" s="62" t="e">
        <f>AH172+#REF!</f>
        <v>#REF!</v>
      </c>
      <c r="AI180" s="62" t="e">
        <f>AI172+#REF!</f>
        <v>#REF!</v>
      </c>
    </row>
    <row r="181" spans="1:35" s="20" customFormat="1" ht="18" customHeight="1">
      <c r="A181" s="50" t="s">
        <v>140</v>
      </c>
      <c r="B181" s="63">
        <f aca="true" t="shared" si="40" ref="B181:AI181">B178</f>
        <v>21.42</v>
      </c>
      <c r="C181" s="63">
        <f t="shared" si="40"/>
        <v>18.9</v>
      </c>
      <c r="D181" s="63">
        <f t="shared" si="40"/>
        <v>13.23</v>
      </c>
      <c r="E181" s="63">
        <f t="shared" si="40"/>
        <v>5.67</v>
      </c>
      <c r="F181" s="63">
        <f t="shared" si="40"/>
        <v>0</v>
      </c>
      <c r="G181" s="63">
        <f t="shared" si="40"/>
        <v>0</v>
      </c>
      <c r="H181" s="63">
        <f t="shared" si="40"/>
        <v>0</v>
      </c>
      <c r="I181" s="63">
        <f t="shared" si="40"/>
        <v>0</v>
      </c>
      <c r="J181" s="63">
        <f t="shared" si="40"/>
        <v>0</v>
      </c>
      <c r="K181" s="63">
        <f t="shared" si="40"/>
        <v>6.09</v>
      </c>
      <c r="L181" s="63">
        <f t="shared" si="40"/>
        <v>11.34</v>
      </c>
      <c r="M181" s="63">
        <f t="shared" si="40"/>
        <v>17.22</v>
      </c>
      <c r="N181" s="63">
        <f t="shared" si="40"/>
        <v>93.87</v>
      </c>
      <c r="O181" s="51">
        <f t="shared" si="40"/>
        <v>0</v>
      </c>
      <c r="P181" s="51">
        <f t="shared" si="40"/>
        <v>0</v>
      </c>
      <c r="Q181" s="51">
        <f t="shared" si="40"/>
        <v>0</v>
      </c>
      <c r="R181" s="51">
        <f t="shared" si="40"/>
        <v>0</v>
      </c>
      <c r="S181" s="51">
        <f t="shared" si="40"/>
        <v>0</v>
      </c>
      <c r="T181" s="51">
        <f t="shared" si="40"/>
        <v>0</v>
      </c>
      <c r="U181" s="51">
        <f t="shared" si="40"/>
        <v>0</v>
      </c>
      <c r="V181" s="51">
        <f t="shared" si="40"/>
        <v>0</v>
      </c>
      <c r="W181" s="51">
        <f t="shared" si="40"/>
        <v>0</v>
      </c>
      <c r="X181" s="51">
        <f t="shared" si="40"/>
        <v>0</v>
      </c>
      <c r="Y181" s="51">
        <f t="shared" si="40"/>
        <v>0</v>
      </c>
      <c r="Z181" s="51">
        <f t="shared" si="40"/>
        <v>0</v>
      </c>
      <c r="AA181" s="51">
        <f t="shared" si="40"/>
        <v>0</v>
      </c>
      <c r="AB181" s="51">
        <f t="shared" si="40"/>
        <v>0</v>
      </c>
      <c r="AC181" s="51">
        <f t="shared" si="40"/>
        <v>0</v>
      </c>
      <c r="AD181" s="51">
        <f t="shared" si="40"/>
        <v>0</v>
      </c>
      <c r="AE181" s="51">
        <f t="shared" si="40"/>
        <v>0</v>
      </c>
      <c r="AF181" s="51">
        <f t="shared" si="40"/>
        <v>0</v>
      </c>
      <c r="AG181" s="51">
        <f t="shared" si="40"/>
        <v>0</v>
      </c>
      <c r="AH181" s="51">
        <f t="shared" si="40"/>
        <v>0</v>
      </c>
      <c r="AI181" s="51">
        <f t="shared" si="40"/>
        <v>0</v>
      </c>
    </row>
    <row r="182" spans="1:35" s="20" customFormat="1" ht="18" customHeight="1">
      <c r="A182" s="50" t="s">
        <v>113</v>
      </c>
      <c r="B182" s="63">
        <f>B180-B181</f>
        <v>99.1365</v>
      </c>
      <c r="C182" s="63">
        <f aca="true" t="shared" si="41" ref="C182:AI182">C180-C181</f>
        <v>94.13300000000001</v>
      </c>
      <c r="D182" s="63">
        <f t="shared" si="41"/>
        <v>44.104</v>
      </c>
      <c r="E182" s="63">
        <f t="shared" si="41"/>
        <v>26.9105</v>
      </c>
      <c r="F182" s="63">
        <f t="shared" si="41"/>
        <v>0</v>
      </c>
      <c r="G182" s="63">
        <f t="shared" si="41"/>
        <v>0</v>
      </c>
      <c r="H182" s="63">
        <f t="shared" si="41"/>
        <v>0</v>
      </c>
      <c r="I182" s="63">
        <f t="shared" si="41"/>
        <v>0</v>
      </c>
      <c r="J182" s="63">
        <f t="shared" si="41"/>
        <v>0</v>
      </c>
      <c r="K182" s="63">
        <f t="shared" si="41"/>
        <v>19.11</v>
      </c>
      <c r="L182" s="63">
        <f t="shared" si="41"/>
        <v>50.75999999999999</v>
      </c>
      <c r="M182" s="63">
        <f t="shared" si="41"/>
        <v>86.046</v>
      </c>
      <c r="N182" s="63">
        <f t="shared" si="41"/>
        <v>420.20000000000005</v>
      </c>
      <c r="O182" s="51" t="e">
        <f t="shared" si="41"/>
        <v>#REF!</v>
      </c>
      <c r="P182" s="51" t="e">
        <f t="shared" si="41"/>
        <v>#REF!</v>
      </c>
      <c r="Q182" s="51" t="e">
        <f t="shared" si="41"/>
        <v>#REF!</v>
      </c>
      <c r="R182" s="51" t="e">
        <f t="shared" si="41"/>
        <v>#REF!</v>
      </c>
      <c r="S182" s="51" t="e">
        <f t="shared" si="41"/>
        <v>#REF!</v>
      </c>
      <c r="T182" s="51" t="e">
        <f t="shared" si="41"/>
        <v>#REF!</v>
      </c>
      <c r="U182" s="51" t="e">
        <f t="shared" si="41"/>
        <v>#REF!</v>
      </c>
      <c r="V182" s="51" t="e">
        <f t="shared" si="41"/>
        <v>#REF!</v>
      </c>
      <c r="W182" s="51" t="e">
        <f t="shared" si="41"/>
        <v>#REF!</v>
      </c>
      <c r="X182" s="51" t="e">
        <f t="shared" si="41"/>
        <v>#REF!</v>
      </c>
      <c r="Y182" s="51" t="e">
        <f t="shared" si="41"/>
        <v>#REF!</v>
      </c>
      <c r="Z182" s="51" t="e">
        <f t="shared" si="41"/>
        <v>#REF!</v>
      </c>
      <c r="AA182" s="51" t="e">
        <f t="shared" si="41"/>
        <v>#REF!</v>
      </c>
      <c r="AB182" s="51" t="e">
        <f t="shared" si="41"/>
        <v>#REF!</v>
      </c>
      <c r="AC182" s="51" t="e">
        <f t="shared" si="41"/>
        <v>#REF!</v>
      </c>
      <c r="AD182" s="51" t="e">
        <f t="shared" si="41"/>
        <v>#REF!</v>
      </c>
      <c r="AE182" s="51" t="e">
        <f t="shared" si="41"/>
        <v>#REF!</v>
      </c>
      <c r="AF182" s="51" t="e">
        <f t="shared" si="41"/>
        <v>#REF!</v>
      </c>
      <c r="AG182" s="51" t="e">
        <f t="shared" si="41"/>
        <v>#REF!</v>
      </c>
      <c r="AH182" s="51" t="e">
        <f t="shared" si="41"/>
        <v>#REF!</v>
      </c>
      <c r="AI182" s="51" t="e">
        <f t="shared" si="41"/>
        <v>#REF!</v>
      </c>
    </row>
    <row r="183" spans="1:35" s="20" customFormat="1" ht="18" customHeight="1">
      <c r="A183" s="15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</row>
    <row r="184" spans="1:35" s="13" customFormat="1" ht="27.75" customHeight="1">
      <c r="A184" s="15" t="s">
        <v>128</v>
      </c>
      <c r="B184" s="15">
        <f aca="true" t="shared" si="42" ref="B184:AI184">B169+B180</f>
        <v>351.81899999999996</v>
      </c>
      <c r="C184" s="15">
        <f t="shared" si="42"/>
        <v>333.2875</v>
      </c>
      <c r="D184" s="15">
        <f t="shared" si="42"/>
        <v>228.92099999999996</v>
      </c>
      <c r="E184" s="15">
        <f t="shared" si="42"/>
        <v>124.71</v>
      </c>
      <c r="F184" s="15">
        <f t="shared" si="42"/>
        <v>0</v>
      </c>
      <c r="G184" s="15">
        <f t="shared" si="42"/>
        <v>0</v>
      </c>
      <c r="H184" s="15">
        <f t="shared" si="42"/>
        <v>0</v>
      </c>
      <c r="I184" s="15">
        <f t="shared" si="42"/>
        <v>0</v>
      </c>
      <c r="J184" s="15">
        <f t="shared" si="42"/>
        <v>0</v>
      </c>
      <c r="K184" s="15">
        <f t="shared" si="42"/>
        <v>96.2215</v>
      </c>
      <c r="L184" s="15">
        <f t="shared" si="42"/>
        <v>205.6</v>
      </c>
      <c r="M184" s="15">
        <f t="shared" si="42"/>
        <v>301.11100000000005</v>
      </c>
      <c r="N184" s="15">
        <f t="shared" si="42"/>
        <v>1641.67</v>
      </c>
      <c r="O184" s="15" t="e">
        <f t="shared" si="42"/>
        <v>#REF!</v>
      </c>
      <c r="P184" s="15" t="e">
        <f t="shared" si="42"/>
        <v>#REF!</v>
      </c>
      <c r="Q184" s="15" t="e">
        <f t="shared" si="42"/>
        <v>#REF!</v>
      </c>
      <c r="R184" s="15" t="e">
        <f t="shared" si="42"/>
        <v>#REF!</v>
      </c>
      <c r="S184" s="30" t="e">
        <f t="shared" si="42"/>
        <v>#REF!</v>
      </c>
      <c r="T184" s="30" t="e">
        <f t="shared" si="42"/>
        <v>#REF!</v>
      </c>
      <c r="U184" s="30" t="e">
        <f t="shared" si="42"/>
        <v>#REF!</v>
      </c>
      <c r="V184" s="30" t="e">
        <f t="shared" si="42"/>
        <v>#REF!</v>
      </c>
      <c r="W184" s="30" t="e">
        <f t="shared" si="42"/>
        <v>#REF!</v>
      </c>
      <c r="X184" s="30" t="e">
        <f t="shared" si="42"/>
        <v>#REF!</v>
      </c>
      <c r="Y184" s="30" t="e">
        <f t="shared" si="42"/>
        <v>#REF!</v>
      </c>
      <c r="Z184" s="30" t="e">
        <f t="shared" si="42"/>
        <v>#REF!</v>
      </c>
      <c r="AA184" s="30" t="e">
        <f t="shared" si="42"/>
        <v>#REF!</v>
      </c>
      <c r="AB184" s="30" t="e">
        <f t="shared" si="42"/>
        <v>#REF!</v>
      </c>
      <c r="AC184" s="30" t="e">
        <f t="shared" si="42"/>
        <v>#REF!</v>
      </c>
      <c r="AD184" s="30" t="e">
        <f t="shared" si="42"/>
        <v>#REF!</v>
      </c>
      <c r="AE184" s="30" t="e">
        <f t="shared" si="42"/>
        <v>#REF!</v>
      </c>
      <c r="AF184" s="30" t="e">
        <f t="shared" si="42"/>
        <v>#REF!</v>
      </c>
      <c r="AG184" s="30" t="e">
        <f t="shared" si="42"/>
        <v>#REF!</v>
      </c>
      <c r="AH184" s="30" t="e">
        <f t="shared" si="42"/>
        <v>#REF!</v>
      </c>
      <c r="AI184" s="30" t="e">
        <f t="shared" si="42"/>
        <v>#REF!</v>
      </c>
    </row>
    <row r="185" spans="1:35" s="13" customFormat="1" ht="18.75" customHeight="1">
      <c r="A185" s="26" t="s">
        <v>141</v>
      </c>
      <c r="B185" s="24">
        <f>B181</f>
        <v>21.42</v>
      </c>
      <c r="C185" s="24">
        <f aca="true" t="shared" si="43" ref="C185:N185">C181</f>
        <v>18.9</v>
      </c>
      <c r="D185" s="24">
        <f t="shared" si="43"/>
        <v>13.23</v>
      </c>
      <c r="E185" s="24">
        <f t="shared" si="43"/>
        <v>5.67</v>
      </c>
      <c r="F185" s="24">
        <f t="shared" si="43"/>
        <v>0</v>
      </c>
      <c r="G185" s="24">
        <f t="shared" si="43"/>
        <v>0</v>
      </c>
      <c r="H185" s="24">
        <f t="shared" si="43"/>
        <v>0</v>
      </c>
      <c r="I185" s="24">
        <f t="shared" si="43"/>
        <v>0</v>
      </c>
      <c r="J185" s="24">
        <f t="shared" si="43"/>
        <v>0</v>
      </c>
      <c r="K185" s="24">
        <f t="shared" si="43"/>
        <v>6.09</v>
      </c>
      <c r="L185" s="24">
        <f t="shared" si="43"/>
        <v>11.34</v>
      </c>
      <c r="M185" s="24">
        <f t="shared" si="43"/>
        <v>17.22</v>
      </c>
      <c r="N185" s="24">
        <f t="shared" si="43"/>
        <v>93.87</v>
      </c>
      <c r="O185" s="64"/>
      <c r="P185" s="64"/>
      <c r="Q185" s="64"/>
      <c r="R185" s="64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</row>
    <row r="186" spans="1:18" s="13" customFormat="1" ht="50.25" customHeight="1">
      <c r="A186" s="15" t="s">
        <v>124</v>
      </c>
      <c r="B186" s="15">
        <f aca="true" t="shared" si="44" ref="B186:N186">B184-B185</f>
        <v>330.39899999999994</v>
      </c>
      <c r="C186" s="15">
        <f t="shared" si="44"/>
        <v>314.38750000000005</v>
      </c>
      <c r="D186" s="15">
        <f t="shared" si="44"/>
        <v>215.69099999999997</v>
      </c>
      <c r="E186" s="15">
        <f t="shared" si="44"/>
        <v>119.03999999999999</v>
      </c>
      <c r="F186" s="15">
        <f t="shared" si="44"/>
        <v>0</v>
      </c>
      <c r="G186" s="15">
        <f t="shared" si="44"/>
        <v>0</v>
      </c>
      <c r="H186" s="15">
        <f t="shared" si="44"/>
        <v>0</v>
      </c>
      <c r="I186" s="15">
        <f t="shared" si="44"/>
        <v>0</v>
      </c>
      <c r="J186" s="15">
        <f t="shared" si="44"/>
        <v>0</v>
      </c>
      <c r="K186" s="15">
        <f t="shared" si="44"/>
        <v>90.1315</v>
      </c>
      <c r="L186" s="15">
        <f t="shared" si="44"/>
        <v>194.26</v>
      </c>
      <c r="M186" s="15">
        <f t="shared" si="44"/>
        <v>283.8910000000001</v>
      </c>
      <c r="N186" s="88">
        <f t="shared" si="44"/>
        <v>1547.8000000000002</v>
      </c>
      <c r="O186" s="60"/>
      <c r="P186" s="60"/>
      <c r="Q186" s="60"/>
      <c r="R186" s="60"/>
    </row>
    <row r="187" spans="1:18" s="13" customFormat="1" ht="50.25" customHeight="1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60"/>
      <c r="P187" s="60"/>
      <c r="Q187" s="60"/>
      <c r="R187" s="60"/>
    </row>
    <row r="188" spans="1:18" s="13" customFormat="1" ht="24.75" customHeight="1">
      <c r="A188" s="66"/>
      <c r="B188" s="67"/>
      <c r="C188" s="67"/>
      <c r="D188" s="67"/>
      <c r="E188" s="113" t="s">
        <v>37</v>
      </c>
      <c r="F188" s="114"/>
      <c r="G188" s="114"/>
      <c r="H188" s="114"/>
      <c r="I188" s="114"/>
      <c r="J188" s="114"/>
      <c r="K188" s="114"/>
      <c r="L188" s="114"/>
      <c r="M188" s="114"/>
      <c r="N188" s="114"/>
      <c r="O188" s="60"/>
      <c r="P188" s="60"/>
      <c r="Q188" s="60"/>
      <c r="R188" s="60"/>
    </row>
    <row r="189" spans="1:18" s="13" customFormat="1" ht="19.5" customHeight="1">
      <c r="A189" s="15" t="s">
        <v>25</v>
      </c>
      <c r="B189" s="15" t="s">
        <v>0</v>
      </c>
      <c r="C189" s="15" t="s">
        <v>1</v>
      </c>
      <c r="D189" s="15" t="s">
        <v>2</v>
      </c>
      <c r="E189" s="15" t="s">
        <v>3</v>
      </c>
      <c r="F189" s="15" t="s">
        <v>4</v>
      </c>
      <c r="G189" s="15" t="s">
        <v>26</v>
      </c>
      <c r="H189" s="15" t="s">
        <v>5</v>
      </c>
      <c r="I189" s="15" t="s">
        <v>6</v>
      </c>
      <c r="J189" s="15" t="s">
        <v>7</v>
      </c>
      <c r="K189" s="15" t="s">
        <v>8</v>
      </c>
      <c r="L189" s="15" t="s">
        <v>9</v>
      </c>
      <c r="M189" s="15" t="s">
        <v>10</v>
      </c>
      <c r="N189" s="15" t="s">
        <v>24</v>
      </c>
      <c r="O189" s="60"/>
      <c r="P189" s="60"/>
      <c r="Q189" s="60"/>
      <c r="R189" s="60"/>
    </row>
    <row r="190" spans="1:18" s="13" customFormat="1" ht="22.5" customHeight="1">
      <c r="A190" s="26" t="s">
        <v>28</v>
      </c>
      <c r="B190" s="24">
        <v>66.1</v>
      </c>
      <c r="C190" s="24">
        <v>73.8</v>
      </c>
      <c r="D190" s="24">
        <v>48.1</v>
      </c>
      <c r="E190" s="24">
        <v>26.4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30</v>
      </c>
      <c r="L190" s="24">
        <v>49.7</v>
      </c>
      <c r="M190" s="24">
        <v>55.9</v>
      </c>
      <c r="N190" s="91">
        <f>B190+C190+D190+E190+F190+G190+H190+I190+J190+K190+L190+M190</f>
        <v>349.99999999999994</v>
      </c>
      <c r="O190" s="60"/>
      <c r="P190" s="60"/>
      <c r="Q190" s="60"/>
      <c r="R190" s="60"/>
    </row>
    <row r="191" spans="1:18" s="13" customFormat="1" ht="42" customHeight="1">
      <c r="A191" s="26" t="s">
        <v>48</v>
      </c>
      <c r="B191" s="26">
        <v>11.5</v>
      </c>
      <c r="C191" s="26">
        <v>10.4</v>
      </c>
      <c r="D191" s="26">
        <v>7.9</v>
      </c>
      <c r="E191" s="26">
        <v>4.3</v>
      </c>
      <c r="F191" s="26">
        <v>0</v>
      </c>
      <c r="G191" s="26">
        <v>0</v>
      </c>
      <c r="H191" s="26">
        <v>0</v>
      </c>
      <c r="I191" s="26">
        <v>0</v>
      </c>
      <c r="J191" s="26">
        <v>0</v>
      </c>
      <c r="K191" s="26">
        <v>4</v>
      </c>
      <c r="L191" s="26">
        <v>8.3</v>
      </c>
      <c r="M191" s="26">
        <v>8.7</v>
      </c>
      <c r="N191" s="91">
        <f>B191+C191+D191+E191+F191+G191+H191+I191+J191+K191+L191+M191</f>
        <v>55.099999999999994</v>
      </c>
      <c r="O191" s="60"/>
      <c r="P191" s="60"/>
      <c r="Q191" s="60"/>
      <c r="R191" s="60"/>
    </row>
    <row r="192" spans="1:18" s="13" customFormat="1" ht="42" customHeight="1">
      <c r="A192" s="26" t="s">
        <v>119</v>
      </c>
      <c r="B192" s="26">
        <v>8</v>
      </c>
      <c r="C192" s="26">
        <v>8</v>
      </c>
      <c r="D192" s="26">
        <v>5.1</v>
      </c>
      <c r="E192" s="26">
        <v>3</v>
      </c>
      <c r="F192" s="26"/>
      <c r="G192" s="26"/>
      <c r="H192" s="26"/>
      <c r="I192" s="26"/>
      <c r="J192" s="26"/>
      <c r="K192" s="26">
        <v>3</v>
      </c>
      <c r="L192" s="26">
        <v>4.9</v>
      </c>
      <c r="M192" s="26">
        <v>5.4</v>
      </c>
      <c r="N192" s="91">
        <f>B192+C192+D192+E192+F192+G192+H192+I192+J192+K192+L192+M192</f>
        <v>37.4</v>
      </c>
      <c r="O192" s="60"/>
      <c r="P192" s="60"/>
      <c r="Q192" s="60"/>
      <c r="R192" s="60"/>
    </row>
    <row r="193" spans="1:18" s="13" customFormat="1" ht="28.5" customHeight="1">
      <c r="A193" s="26" t="s">
        <v>29</v>
      </c>
      <c r="B193" s="26">
        <v>6.138</v>
      </c>
      <c r="C193" s="26">
        <v>6.138</v>
      </c>
      <c r="D193" s="26">
        <v>4.092</v>
      </c>
      <c r="E193" s="26">
        <v>2.046</v>
      </c>
      <c r="F193" s="26"/>
      <c r="G193" s="26"/>
      <c r="H193" s="26"/>
      <c r="I193" s="26"/>
      <c r="J193" s="26"/>
      <c r="K193" s="26">
        <v>1.023</v>
      </c>
      <c r="L193" s="26">
        <v>6.138</v>
      </c>
      <c r="M193" s="26">
        <v>6.138</v>
      </c>
      <c r="N193" s="91">
        <f>B193+C193+D193+E193+F193+G193+H193+I193+J193+K193+L193+M193</f>
        <v>31.712999999999994</v>
      </c>
      <c r="O193" s="60"/>
      <c r="P193" s="60"/>
      <c r="Q193" s="60"/>
      <c r="R193" s="60"/>
    </row>
    <row r="194" spans="1:18" s="13" customFormat="1" ht="78" customHeight="1">
      <c r="A194" s="26" t="s">
        <v>45</v>
      </c>
      <c r="B194" s="26">
        <v>0.414</v>
      </c>
      <c r="C194" s="26">
        <v>0.414</v>
      </c>
      <c r="D194" s="26">
        <v>0.276</v>
      </c>
      <c r="E194" s="26">
        <v>0.138</v>
      </c>
      <c r="F194" s="26"/>
      <c r="G194" s="26"/>
      <c r="H194" s="26"/>
      <c r="I194" s="26"/>
      <c r="J194" s="26"/>
      <c r="K194" s="26">
        <v>0.069</v>
      </c>
      <c r="L194" s="26">
        <v>0.414</v>
      </c>
      <c r="M194" s="26">
        <v>0.414</v>
      </c>
      <c r="N194" s="91">
        <f>B194+C194+D194+E194+F194+G194+H194+I194+J194+K194+L194+M194</f>
        <v>2.139</v>
      </c>
      <c r="O194" s="60"/>
      <c r="P194" s="60"/>
      <c r="Q194" s="60"/>
      <c r="R194" s="60"/>
    </row>
    <row r="195" spans="1:18" s="21" customFormat="1" ht="17.25" customHeight="1">
      <c r="A195" s="40"/>
      <c r="B195" s="110" t="s">
        <v>157</v>
      </c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68"/>
      <c r="P195" s="68"/>
      <c r="Q195" s="68"/>
      <c r="R195" s="68"/>
    </row>
    <row r="196" spans="1:18" s="12" customFormat="1" ht="14.25" customHeight="1">
      <c r="A196" s="15" t="s">
        <v>25</v>
      </c>
      <c r="B196" s="15" t="s">
        <v>0</v>
      </c>
      <c r="C196" s="15" t="s">
        <v>1</v>
      </c>
      <c r="D196" s="15" t="s">
        <v>2</v>
      </c>
      <c r="E196" s="15" t="s">
        <v>3</v>
      </c>
      <c r="F196" s="15" t="s">
        <v>4</v>
      </c>
      <c r="G196" s="15" t="s">
        <v>26</v>
      </c>
      <c r="H196" s="15" t="s">
        <v>5</v>
      </c>
      <c r="I196" s="15" t="s">
        <v>6</v>
      </c>
      <c r="J196" s="15" t="s">
        <v>7</v>
      </c>
      <c r="K196" s="15" t="s">
        <v>8</v>
      </c>
      <c r="L196" s="15" t="s">
        <v>9</v>
      </c>
      <c r="M196" s="15" t="s">
        <v>10</v>
      </c>
      <c r="N196" s="15" t="s">
        <v>24</v>
      </c>
      <c r="O196" s="11"/>
      <c r="P196" s="11"/>
      <c r="Q196" s="11"/>
      <c r="R196" s="11"/>
    </row>
    <row r="197" spans="1:18" s="13" customFormat="1" ht="30" customHeight="1">
      <c r="A197" s="26" t="s">
        <v>33</v>
      </c>
      <c r="B197" s="26">
        <v>28.8</v>
      </c>
      <c r="C197" s="26">
        <v>29.2</v>
      </c>
      <c r="D197" s="26">
        <v>23</v>
      </c>
      <c r="E197" s="26">
        <v>5.7</v>
      </c>
      <c r="F197" s="26">
        <v>0</v>
      </c>
      <c r="G197" s="26">
        <v>0</v>
      </c>
      <c r="H197" s="26">
        <v>0</v>
      </c>
      <c r="I197" s="26">
        <v>0</v>
      </c>
      <c r="J197" s="26">
        <v>0</v>
      </c>
      <c r="K197" s="26">
        <v>17.75</v>
      </c>
      <c r="L197" s="26">
        <v>21.8</v>
      </c>
      <c r="M197" s="26">
        <v>30.2</v>
      </c>
      <c r="N197" s="91">
        <f>B197+C197+D197+E197+F197+G197+H197+I197+J197+K197+L197+M197</f>
        <v>156.45</v>
      </c>
      <c r="O197" s="54">
        <v>174.56666666666663</v>
      </c>
      <c r="P197" s="60"/>
      <c r="Q197" s="60"/>
      <c r="R197" s="60"/>
    </row>
    <row r="198" spans="1:18" s="13" customFormat="1" ht="30" customHeight="1">
      <c r="A198" s="26"/>
      <c r="B198" s="115" t="s">
        <v>158</v>
      </c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54"/>
      <c r="P198" s="60"/>
      <c r="Q198" s="60"/>
      <c r="R198" s="60"/>
    </row>
    <row r="199" spans="1:18" s="13" customFormat="1" ht="30" customHeight="1">
      <c r="A199" s="26" t="s">
        <v>33</v>
      </c>
      <c r="B199" s="26"/>
      <c r="C199" s="26"/>
      <c r="D199" s="26"/>
      <c r="E199" s="26"/>
      <c r="F199" s="26"/>
      <c r="G199" s="26"/>
      <c r="H199" s="26"/>
      <c r="I199" s="26"/>
      <c r="J199" s="26"/>
      <c r="K199" s="26">
        <v>1</v>
      </c>
      <c r="L199" s="26">
        <v>2</v>
      </c>
      <c r="M199" s="26">
        <v>2</v>
      </c>
      <c r="N199" s="91">
        <f>B199+C199+D199+E199+F199+G199+H199+I199+J199+K199+L199+M199</f>
        <v>5</v>
      </c>
      <c r="O199" s="54"/>
      <c r="P199" s="60"/>
      <c r="Q199" s="60"/>
      <c r="R199" s="60"/>
    </row>
    <row r="200" spans="1:35" s="22" customFormat="1" ht="26.25" customHeight="1">
      <c r="A200" s="50" t="s">
        <v>152</v>
      </c>
      <c r="B200" s="15">
        <f aca="true" t="shared" si="45" ref="B200:N200">B54+B137+B184+B190+B191+B193+B194+B197+B192</f>
        <v>6235.623473333334</v>
      </c>
      <c r="C200" s="15">
        <f t="shared" si="45"/>
        <v>5981.622683333333</v>
      </c>
      <c r="D200" s="15">
        <f t="shared" si="45"/>
        <v>4623.57398</v>
      </c>
      <c r="E200" s="15">
        <f t="shared" si="45"/>
        <v>2002.8519400000002</v>
      </c>
      <c r="F200" s="15">
        <f t="shared" si="45"/>
        <v>176.59033833333336</v>
      </c>
      <c r="G200" s="15">
        <f t="shared" si="45"/>
        <v>69.52066666666667</v>
      </c>
      <c r="H200" s="15">
        <f t="shared" si="45"/>
        <v>30.497000000000003</v>
      </c>
      <c r="I200" s="15">
        <f t="shared" si="45"/>
        <v>37.071</v>
      </c>
      <c r="J200" s="15">
        <f t="shared" si="45"/>
        <v>160.2</v>
      </c>
      <c r="K200" s="15">
        <f t="shared" si="45"/>
        <v>1754.0068333333331</v>
      </c>
      <c r="L200" s="15">
        <f t="shared" si="45"/>
        <v>4003.262</v>
      </c>
      <c r="M200" s="15">
        <f t="shared" si="45"/>
        <v>5122.715666666664</v>
      </c>
      <c r="N200" s="15">
        <f t="shared" si="45"/>
        <v>30197.535581666667</v>
      </c>
      <c r="O200" s="15" t="e">
        <f aca="true" t="shared" si="46" ref="O200:AI200">O54+O134+O184+O190+O191+O193+O194+O197</f>
        <v>#REF!</v>
      </c>
      <c r="P200" s="15" t="e">
        <f t="shared" si="46"/>
        <v>#REF!</v>
      </c>
      <c r="Q200" s="15" t="e">
        <f t="shared" si="46"/>
        <v>#REF!</v>
      </c>
      <c r="R200" s="15" t="e">
        <f t="shared" si="46"/>
        <v>#REF!</v>
      </c>
      <c r="S200" s="15" t="e">
        <f t="shared" si="46"/>
        <v>#REF!</v>
      </c>
      <c r="T200" s="15" t="e">
        <f t="shared" si="46"/>
        <v>#REF!</v>
      </c>
      <c r="U200" s="15" t="e">
        <f t="shared" si="46"/>
        <v>#REF!</v>
      </c>
      <c r="V200" s="15" t="e">
        <f t="shared" si="46"/>
        <v>#REF!</v>
      </c>
      <c r="W200" s="15" t="e">
        <f t="shared" si="46"/>
        <v>#REF!</v>
      </c>
      <c r="X200" s="15" t="e">
        <f t="shared" si="46"/>
        <v>#REF!</v>
      </c>
      <c r="Y200" s="15" t="e">
        <f t="shared" si="46"/>
        <v>#REF!</v>
      </c>
      <c r="Z200" s="15" t="e">
        <f t="shared" si="46"/>
        <v>#REF!</v>
      </c>
      <c r="AA200" s="15" t="e">
        <f t="shared" si="46"/>
        <v>#REF!</v>
      </c>
      <c r="AB200" s="15" t="e">
        <f t="shared" si="46"/>
        <v>#REF!</v>
      </c>
      <c r="AC200" s="15" t="e">
        <f t="shared" si="46"/>
        <v>#REF!</v>
      </c>
      <c r="AD200" s="15" t="e">
        <f t="shared" si="46"/>
        <v>#REF!</v>
      </c>
      <c r="AE200" s="15" t="e">
        <f t="shared" si="46"/>
        <v>#REF!</v>
      </c>
      <c r="AF200" s="15" t="e">
        <f t="shared" si="46"/>
        <v>#REF!</v>
      </c>
      <c r="AG200" s="15" t="e">
        <f t="shared" si="46"/>
        <v>#REF!</v>
      </c>
      <c r="AH200" s="15" t="e">
        <f t="shared" si="46"/>
        <v>#REF!</v>
      </c>
      <c r="AI200" s="15" t="e">
        <f t="shared" si="46"/>
        <v>#REF!</v>
      </c>
    </row>
    <row r="201" spans="1:18" s="22" customFormat="1" ht="18" customHeight="1">
      <c r="A201" s="15" t="s">
        <v>143</v>
      </c>
      <c r="B201" s="50">
        <f aca="true" t="shared" si="47" ref="B201:N201">B102+B185</f>
        <v>21.556</v>
      </c>
      <c r="C201" s="50">
        <f t="shared" si="47"/>
        <v>18.982999999999997</v>
      </c>
      <c r="D201" s="50">
        <f t="shared" si="47"/>
        <v>13.331000000000001</v>
      </c>
      <c r="E201" s="50">
        <f t="shared" si="47"/>
        <v>5.6979999999999995</v>
      </c>
      <c r="F201" s="50">
        <f t="shared" si="47"/>
        <v>0</v>
      </c>
      <c r="G201" s="50">
        <f t="shared" si="47"/>
        <v>0</v>
      </c>
      <c r="H201" s="50">
        <f t="shared" si="47"/>
        <v>0</v>
      </c>
      <c r="I201" s="50">
        <f t="shared" si="47"/>
        <v>0</v>
      </c>
      <c r="J201" s="50">
        <f t="shared" si="47"/>
        <v>0</v>
      </c>
      <c r="K201" s="50">
        <f t="shared" si="47"/>
        <v>6.146</v>
      </c>
      <c r="L201" s="50">
        <f t="shared" si="47"/>
        <v>11.44</v>
      </c>
      <c r="M201" s="50">
        <f t="shared" si="47"/>
        <v>17.323</v>
      </c>
      <c r="N201" s="50">
        <f t="shared" si="47"/>
        <v>94.477</v>
      </c>
      <c r="O201" s="69"/>
      <c r="P201" s="69"/>
      <c r="Q201" s="69"/>
      <c r="R201" s="69"/>
    </row>
    <row r="202" spans="1:35" s="22" customFormat="1" ht="54" customHeight="1">
      <c r="A202" s="50" t="s">
        <v>153</v>
      </c>
      <c r="B202" s="50">
        <f aca="true" t="shared" si="48" ref="B202:N202">B54+B139+B186+B190+B191+B192+B193+B194+B197</f>
        <v>6214.067473333334</v>
      </c>
      <c r="C202" s="50">
        <f t="shared" si="48"/>
        <v>5962.639683333333</v>
      </c>
      <c r="D202" s="50">
        <f t="shared" si="48"/>
        <v>4610.24298</v>
      </c>
      <c r="E202" s="50">
        <f t="shared" si="48"/>
        <v>1997.1539400000004</v>
      </c>
      <c r="F202" s="50">
        <f t="shared" si="48"/>
        <v>176.59033833333336</v>
      </c>
      <c r="G202" s="50">
        <f t="shared" si="48"/>
        <v>69.52066666666667</v>
      </c>
      <c r="H202" s="50">
        <f t="shared" si="48"/>
        <v>30.497000000000003</v>
      </c>
      <c r="I202" s="50">
        <f t="shared" si="48"/>
        <v>37.071</v>
      </c>
      <c r="J202" s="50">
        <f t="shared" si="48"/>
        <v>160.2</v>
      </c>
      <c r="K202" s="50">
        <f t="shared" si="48"/>
        <v>1747.860833333333</v>
      </c>
      <c r="L202" s="50">
        <f t="shared" si="48"/>
        <v>3991.822000000001</v>
      </c>
      <c r="M202" s="50">
        <f t="shared" si="48"/>
        <v>5105.392666666665</v>
      </c>
      <c r="N202" s="50">
        <f t="shared" si="48"/>
        <v>30103.058581666664</v>
      </c>
      <c r="O202" s="50" t="e">
        <f>O54+O139+#REF!+O180+O190+O191+O193+O194+O197</f>
        <v>#REF!</v>
      </c>
      <c r="P202" s="50" t="e">
        <f>P54+P139+#REF!+P180+P190+P191+P193+P194+P197</f>
        <v>#REF!</v>
      </c>
      <c r="Q202" s="50" t="e">
        <f>Q54+Q139+#REF!+Q180+Q190+Q191+Q193+Q194+Q197</f>
        <v>#REF!</v>
      </c>
      <c r="R202" s="50" t="e">
        <f>R54+R139+#REF!+R180+R190+R191+R193+R194+R197</f>
        <v>#REF!</v>
      </c>
      <c r="S202" s="50" t="e">
        <f>S54+S139+#REF!+S180+S190+S191+S193+S194+S197</f>
        <v>#REF!</v>
      </c>
      <c r="T202" s="50" t="e">
        <f>T54+T139+#REF!+T180+T190+T191+T193+T194+T197</f>
        <v>#REF!</v>
      </c>
      <c r="U202" s="50" t="e">
        <f>U54+U139+#REF!+U180+U190+U191+U193+U194+U197</f>
        <v>#REF!</v>
      </c>
      <c r="V202" s="50" t="e">
        <f>V54+V139+#REF!+V180+V190+V191+V193+V194+V197</f>
        <v>#REF!</v>
      </c>
      <c r="W202" s="50" t="e">
        <f>W54+W139+#REF!+W180+W190+W191+W193+W194+W197</f>
        <v>#REF!</v>
      </c>
      <c r="X202" s="50" t="e">
        <f>X54+X139+#REF!+X180+X190+X191+X193+X194+X197</f>
        <v>#REF!</v>
      </c>
      <c r="Y202" s="50" t="e">
        <f>Y54+Y139+#REF!+Y180+Y190+Y191+Y193+Y194+Y197</f>
        <v>#REF!</v>
      </c>
      <c r="Z202" s="50" t="e">
        <f>Z54+Z139+#REF!+Z180+Z190+Z191+Z193+Z194+Z197</f>
        <v>#REF!</v>
      </c>
      <c r="AA202" s="50" t="e">
        <f>AA54+AA139+#REF!+AA180+AA190+AA191+AA193+AA194+AA197</f>
        <v>#REF!</v>
      </c>
      <c r="AB202" s="50" t="e">
        <f>AB54+AB139+#REF!+AB180+AB190+AB191+AB193+AB194+AB197</f>
        <v>#REF!</v>
      </c>
      <c r="AC202" s="50" t="e">
        <f>AC54+AC139+#REF!+AC180+AC190+AC191+AC193+AC194+AC197</f>
        <v>#REF!</v>
      </c>
      <c r="AD202" s="50" t="e">
        <f>AD54+AD139+#REF!+AD180+AD190+AD191+AD193+AD194+AD197</f>
        <v>#REF!</v>
      </c>
      <c r="AE202" s="50" t="e">
        <f>AE54+AE139+#REF!+AE180+AE190+AE191+AE193+AE194+AE197</f>
        <v>#REF!</v>
      </c>
      <c r="AF202" s="50" t="e">
        <f>AF54+AF139+#REF!+AF180+AF190+AF191+AF193+AF194+AF197</f>
        <v>#REF!</v>
      </c>
      <c r="AG202" s="50" t="e">
        <f>AG54+AG139+#REF!+AG180+AG190+AG191+AG193+AG194+AG197</f>
        <v>#REF!</v>
      </c>
      <c r="AH202" s="50" t="e">
        <f>AH54+AH139+#REF!+AH180+AH190+AH191+AH193+AH194+AH197</f>
        <v>#REF!</v>
      </c>
      <c r="AI202" s="50" t="e">
        <f>AI54+AI139+#REF!+AI180+AI190+AI191+AI193+AI194+AI197</f>
        <v>#REF!</v>
      </c>
    </row>
    <row r="203" spans="1:35" s="22" customFormat="1" ht="30" customHeight="1">
      <c r="A203" s="42" t="s">
        <v>156</v>
      </c>
      <c r="B203" s="50">
        <f aca="true" t="shared" si="49" ref="B203:N203">B140</f>
        <v>3.8</v>
      </c>
      <c r="C203" s="50">
        <f t="shared" si="49"/>
        <v>2.5</v>
      </c>
      <c r="D203" s="50">
        <f t="shared" si="49"/>
        <v>2.1</v>
      </c>
      <c r="E203" s="50">
        <f t="shared" si="49"/>
        <v>0.652</v>
      </c>
      <c r="F203" s="50">
        <f t="shared" si="49"/>
        <v>0</v>
      </c>
      <c r="G203" s="50">
        <f t="shared" si="49"/>
        <v>0</v>
      </c>
      <c r="H203" s="50">
        <f t="shared" si="49"/>
        <v>0</v>
      </c>
      <c r="I203" s="50">
        <f t="shared" si="49"/>
        <v>0</v>
      </c>
      <c r="J203" s="50">
        <f t="shared" si="49"/>
        <v>0</v>
      </c>
      <c r="K203" s="50">
        <f t="shared" si="49"/>
        <v>0.7</v>
      </c>
      <c r="L203" s="50">
        <f t="shared" si="49"/>
        <v>3.4</v>
      </c>
      <c r="M203" s="50">
        <f t="shared" si="49"/>
        <v>3.2</v>
      </c>
      <c r="N203" s="50">
        <f t="shared" si="49"/>
        <v>16.352</v>
      </c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</row>
    <row r="204" spans="1:35" s="22" customFormat="1" ht="54" customHeight="1">
      <c r="A204" s="42" t="s">
        <v>154</v>
      </c>
      <c r="B204" s="42">
        <f aca="true" t="shared" si="50" ref="B204:N204">B53+B134+B182+B197</f>
        <v>2151.9913066666672</v>
      </c>
      <c r="C204" s="42">
        <f t="shared" si="50"/>
        <v>2019.22585</v>
      </c>
      <c r="D204" s="42">
        <f t="shared" si="50"/>
        <v>1565.46388</v>
      </c>
      <c r="E204" s="42">
        <f t="shared" si="50"/>
        <v>533.74544</v>
      </c>
      <c r="F204" s="42">
        <f t="shared" si="50"/>
        <v>50.9</v>
      </c>
      <c r="G204" s="42">
        <f t="shared" si="50"/>
        <v>27.3</v>
      </c>
      <c r="H204" s="42">
        <f t="shared" si="50"/>
        <v>14.8</v>
      </c>
      <c r="I204" s="42">
        <f t="shared" si="50"/>
        <v>16.4</v>
      </c>
      <c r="J204" s="42">
        <f t="shared" si="50"/>
        <v>93.1</v>
      </c>
      <c r="K204" s="42">
        <f t="shared" si="50"/>
        <v>708.497</v>
      </c>
      <c r="L204" s="42">
        <f t="shared" si="50"/>
        <v>1473.7639999999997</v>
      </c>
      <c r="M204" s="42">
        <f t="shared" si="50"/>
        <v>1827.172</v>
      </c>
      <c r="N204" s="42">
        <f t="shared" si="50"/>
        <v>10482.359476666668</v>
      </c>
      <c r="O204" s="42" t="e">
        <f aca="true" t="shared" si="51" ref="O204:AI204">O53+O134+O180+O197</f>
        <v>#REF!</v>
      </c>
      <c r="P204" s="42" t="e">
        <f t="shared" si="51"/>
        <v>#REF!</v>
      </c>
      <c r="Q204" s="42" t="e">
        <f t="shared" si="51"/>
        <v>#REF!</v>
      </c>
      <c r="R204" s="42" t="e">
        <f t="shared" si="51"/>
        <v>#REF!</v>
      </c>
      <c r="S204" s="42" t="e">
        <f t="shared" si="51"/>
        <v>#REF!</v>
      </c>
      <c r="T204" s="42" t="e">
        <f t="shared" si="51"/>
        <v>#REF!</v>
      </c>
      <c r="U204" s="42" t="e">
        <f t="shared" si="51"/>
        <v>#REF!</v>
      </c>
      <c r="V204" s="42" t="e">
        <f t="shared" si="51"/>
        <v>#REF!</v>
      </c>
      <c r="W204" s="42" t="e">
        <f t="shared" si="51"/>
        <v>#REF!</v>
      </c>
      <c r="X204" s="42" t="e">
        <f t="shared" si="51"/>
        <v>#REF!</v>
      </c>
      <c r="Y204" s="42" t="e">
        <f t="shared" si="51"/>
        <v>#REF!</v>
      </c>
      <c r="Z204" s="42" t="e">
        <f t="shared" si="51"/>
        <v>#REF!</v>
      </c>
      <c r="AA204" s="42" t="e">
        <f t="shared" si="51"/>
        <v>#REF!</v>
      </c>
      <c r="AB204" s="42" t="e">
        <f t="shared" si="51"/>
        <v>#REF!</v>
      </c>
      <c r="AC204" s="42" t="e">
        <f t="shared" si="51"/>
        <v>#REF!</v>
      </c>
      <c r="AD204" s="42" t="e">
        <f t="shared" si="51"/>
        <v>#REF!</v>
      </c>
      <c r="AE204" s="42" t="e">
        <f t="shared" si="51"/>
        <v>#REF!</v>
      </c>
      <c r="AF204" s="42" t="e">
        <f t="shared" si="51"/>
        <v>#REF!</v>
      </c>
      <c r="AG204" s="42" t="e">
        <f t="shared" si="51"/>
        <v>#REF!</v>
      </c>
      <c r="AH204" s="42" t="e">
        <f t="shared" si="51"/>
        <v>#REF!</v>
      </c>
      <c r="AI204" s="42" t="e">
        <f t="shared" si="51"/>
        <v>#REF!</v>
      </c>
    </row>
    <row r="205" spans="1:35" s="22" customFormat="1" ht="24" customHeight="1" thickBot="1">
      <c r="A205" s="42" t="s">
        <v>155</v>
      </c>
      <c r="B205" s="42">
        <f aca="true" t="shared" si="52" ref="B205:AI205">B34+B103+B169+B190+B191+B192+B193+B194</f>
        <v>4062.076166666666</v>
      </c>
      <c r="C205" s="42">
        <f t="shared" si="52"/>
        <v>3943.413833333334</v>
      </c>
      <c r="D205" s="42">
        <f t="shared" si="52"/>
        <v>3044.7790999999997</v>
      </c>
      <c r="E205" s="42">
        <f t="shared" si="52"/>
        <v>1463.4085000000002</v>
      </c>
      <c r="F205" s="42">
        <f t="shared" si="52"/>
        <v>125.69033833333334</v>
      </c>
      <c r="G205" s="42">
        <f t="shared" si="52"/>
        <v>42.220666666666666</v>
      </c>
      <c r="H205" s="42">
        <f t="shared" si="52"/>
        <v>15.697000000000001</v>
      </c>
      <c r="I205" s="42">
        <f t="shared" si="52"/>
        <v>20.671</v>
      </c>
      <c r="J205" s="42">
        <f t="shared" si="52"/>
        <v>67.10000000000001</v>
      </c>
      <c r="K205" s="42">
        <f t="shared" si="52"/>
        <v>1039.363833333333</v>
      </c>
      <c r="L205" s="42">
        <f t="shared" si="52"/>
        <v>2518.0580000000004</v>
      </c>
      <c r="M205" s="42">
        <f t="shared" si="52"/>
        <v>3278.2206666666666</v>
      </c>
      <c r="N205" s="42">
        <f t="shared" si="52"/>
        <v>19620.699104999996</v>
      </c>
      <c r="O205" s="42">
        <f t="shared" si="52"/>
        <v>0</v>
      </c>
      <c r="P205" s="42">
        <f t="shared" si="52"/>
        <v>0</v>
      </c>
      <c r="Q205" s="42">
        <f t="shared" si="52"/>
        <v>0</v>
      </c>
      <c r="R205" s="42">
        <f t="shared" si="52"/>
        <v>0</v>
      </c>
      <c r="S205" s="42">
        <f t="shared" si="52"/>
        <v>0</v>
      </c>
      <c r="T205" s="42">
        <f t="shared" si="52"/>
        <v>0</v>
      </c>
      <c r="U205" s="42">
        <f t="shared" si="52"/>
        <v>0</v>
      </c>
      <c r="V205" s="42">
        <f t="shared" si="52"/>
        <v>0</v>
      </c>
      <c r="W205" s="42">
        <f t="shared" si="52"/>
        <v>0</v>
      </c>
      <c r="X205" s="42">
        <f t="shared" si="52"/>
        <v>0</v>
      </c>
      <c r="Y205" s="42">
        <f t="shared" si="52"/>
        <v>0</v>
      </c>
      <c r="Z205" s="42">
        <f t="shared" si="52"/>
        <v>0</v>
      </c>
      <c r="AA205" s="42">
        <f t="shared" si="52"/>
        <v>0</v>
      </c>
      <c r="AB205" s="42">
        <f t="shared" si="52"/>
        <v>0</v>
      </c>
      <c r="AC205" s="42">
        <f t="shared" si="52"/>
        <v>0</v>
      </c>
      <c r="AD205" s="42">
        <f t="shared" si="52"/>
        <v>0</v>
      </c>
      <c r="AE205" s="42">
        <f t="shared" si="52"/>
        <v>0</v>
      </c>
      <c r="AF205" s="42">
        <f t="shared" si="52"/>
        <v>0</v>
      </c>
      <c r="AG205" s="42">
        <f t="shared" si="52"/>
        <v>0</v>
      </c>
      <c r="AH205" s="42">
        <f t="shared" si="52"/>
        <v>0</v>
      </c>
      <c r="AI205" s="42">
        <f t="shared" si="52"/>
        <v>0</v>
      </c>
    </row>
    <row r="206" spans="1:35" s="22" customFormat="1" ht="76.5" customHeight="1" thickBot="1">
      <c r="A206" s="101" t="s">
        <v>159</v>
      </c>
      <c r="B206" s="102">
        <f aca="true" t="shared" si="53" ref="B206:AI206">B66+B153+B199</f>
        <v>0</v>
      </c>
      <c r="C206" s="102">
        <f t="shared" si="53"/>
        <v>0</v>
      </c>
      <c r="D206" s="102">
        <f t="shared" si="53"/>
        <v>0</v>
      </c>
      <c r="E206" s="102">
        <f t="shared" si="53"/>
        <v>0</v>
      </c>
      <c r="F206" s="102">
        <f t="shared" si="53"/>
        <v>0</v>
      </c>
      <c r="G206" s="102">
        <f t="shared" si="53"/>
        <v>0</v>
      </c>
      <c r="H206" s="102">
        <f t="shared" si="53"/>
        <v>0</v>
      </c>
      <c r="I206" s="102">
        <f t="shared" si="53"/>
        <v>0</v>
      </c>
      <c r="J206" s="102">
        <f t="shared" si="53"/>
        <v>0</v>
      </c>
      <c r="K206" s="102">
        <f t="shared" si="53"/>
        <v>532.2</v>
      </c>
      <c r="L206" s="102">
        <f t="shared" si="53"/>
        <v>826.5</v>
      </c>
      <c r="M206" s="102">
        <f t="shared" si="53"/>
        <v>825.5999999999999</v>
      </c>
      <c r="N206" s="103">
        <f t="shared" si="53"/>
        <v>2184.2999999999997</v>
      </c>
      <c r="O206" s="102">
        <f t="shared" si="53"/>
        <v>0</v>
      </c>
      <c r="P206" s="102">
        <f t="shared" si="53"/>
        <v>0</v>
      </c>
      <c r="Q206" s="102">
        <f t="shared" si="53"/>
        <v>0</v>
      </c>
      <c r="R206" s="102">
        <f t="shared" si="53"/>
        <v>0</v>
      </c>
      <c r="S206" s="102">
        <f t="shared" si="53"/>
        <v>0</v>
      </c>
      <c r="T206" s="102">
        <f t="shared" si="53"/>
        <v>0</v>
      </c>
      <c r="U206" s="102">
        <f t="shared" si="53"/>
        <v>0</v>
      </c>
      <c r="V206" s="102">
        <f t="shared" si="53"/>
        <v>0</v>
      </c>
      <c r="W206" s="102">
        <f t="shared" si="53"/>
        <v>0</v>
      </c>
      <c r="X206" s="102">
        <f t="shared" si="53"/>
        <v>0</v>
      </c>
      <c r="Y206" s="102">
        <f t="shared" si="53"/>
        <v>0</v>
      </c>
      <c r="Z206" s="102">
        <f t="shared" si="53"/>
        <v>0</v>
      </c>
      <c r="AA206" s="102">
        <f t="shared" si="53"/>
        <v>0</v>
      </c>
      <c r="AB206" s="102">
        <f t="shared" si="53"/>
        <v>0</v>
      </c>
      <c r="AC206" s="102">
        <f t="shared" si="53"/>
        <v>0</v>
      </c>
      <c r="AD206" s="102">
        <f t="shared" si="53"/>
        <v>0</v>
      </c>
      <c r="AE206" s="102">
        <f t="shared" si="53"/>
        <v>0</v>
      </c>
      <c r="AF206" s="102">
        <f t="shared" si="53"/>
        <v>0</v>
      </c>
      <c r="AG206" s="102">
        <f t="shared" si="53"/>
        <v>0</v>
      </c>
      <c r="AH206" s="102">
        <f t="shared" si="53"/>
        <v>0</v>
      </c>
      <c r="AI206" s="102">
        <f t="shared" si="53"/>
        <v>0</v>
      </c>
    </row>
    <row r="207" spans="1:35" s="22" customFormat="1" ht="24" customHeight="1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</row>
    <row r="208" spans="1:18" s="18" customFormat="1" ht="34.5" customHeight="1">
      <c r="A208" s="108" t="s">
        <v>27</v>
      </c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70"/>
      <c r="P208" s="43"/>
      <c r="Q208" s="43"/>
      <c r="R208" s="43"/>
    </row>
    <row r="209" spans="1:18" s="18" customFormat="1" ht="23.25" customHeight="1">
      <c r="A209" s="108" t="s">
        <v>132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70"/>
      <c r="P209" s="43"/>
      <c r="Q209" s="43"/>
      <c r="R209" s="43"/>
    </row>
    <row r="210" spans="1:18" s="18" customFormat="1" ht="30" customHeight="1">
      <c r="A210" s="40"/>
      <c r="B210" s="110" t="s">
        <v>104</v>
      </c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70"/>
      <c r="P210" s="43"/>
      <c r="Q210" s="43"/>
      <c r="R210" s="43"/>
    </row>
    <row r="211" spans="1:18" s="12" customFormat="1" ht="18.75" customHeight="1">
      <c r="A211" s="71" t="s">
        <v>25</v>
      </c>
      <c r="B211" s="15" t="s">
        <v>0</v>
      </c>
      <c r="C211" s="15" t="s">
        <v>1</v>
      </c>
      <c r="D211" s="15" t="s">
        <v>2</v>
      </c>
      <c r="E211" s="15" t="s">
        <v>3</v>
      </c>
      <c r="F211" s="15" t="s">
        <v>4</v>
      </c>
      <c r="G211" s="15" t="s">
        <v>26</v>
      </c>
      <c r="H211" s="15" t="s">
        <v>5</v>
      </c>
      <c r="I211" s="15" t="s">
        <v>6</v>
      </c>
      <c r="J211" s="15" t="s">
        <v>7</v>
      </c>
      <c r="K211" s="15" t="s">
        <v>8</v>
      </c>
      <c r="L211" s="15" t="s">
        <v>9</v>
      </c>
      <c r="M211" s="15" t="s">
        <v>10</v>
      </c>
      <c r="N211" s="15" t="s">
        <v>24</v>
      </c>
      <c r="O211" s="11"/>
      <c r="P211" s="11"/>
      <c r="Q211" s="11"/>
      <c r="R211" s="11"/>
    </row>
    <row r="212" spans="1:18" s="13" customFormat="1" ht="36" customHeight="1">
      <c r="A212" s="26" t="s">
        <v>23</v>
      </c>
      <c r="B212" s="72">
        <v>14.2</v>
      </c>
      <c r="C212" s="72">
        <v>11.6</v>
      </c>
      <c r="D212" s="72">
        <v>8.3</v>
      </c>
      <c r="E212" s="72">
        <v>3.7</v>
      </c>
      <c r="F212" s="72">
        <v>0.7</v>
      </c>
      <c r="G212" s="72"/>
      <c r="H212" s="72"/>
      <c r="I212" s="72"/>
      <c r="J212" s="72">
        <v>0.7</v>
      </c>
      <c r="K212" s="72">
        <v>5.65</v>
      </c>
      <c r="L212" s="72">
        <v>7.9</v>
      </c>
      <c r="M212" s="72">
        <v>10</v>
      </c>
      <c r="N212" s="72">
        <f>B212+C212+D212+E212+F212+G212+H212+I212+J212+K212+L212+M212</f>
        <v>62.75</v>
      </c>
      <c r="O212" s="60"/>
      <c r="P212" s="60"/>
      <c r="Q212" s="60"/>
      <c r="R212" s="60"/>
    </row>
    <row r="213" spans="1:18" s="13" customFormat="1" ht="30" customHeight="1">
      <c r="A213" s="26"/>
      <c r="B213" s="115" t="s">
        <v>158</v>
      </c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54"/>
      <c r="P213" s="60"/>
      <c r="Q213" s="60"/>
      <c r="R213" s="60"/>
    </row>
    <row r="214" spans="1:18" s="13" customFormat="1" ht="36" customHeight="1">
      <c r="A214" s="26" t="s">
        <v>23</v>
      </c>
      <c r="B214" s="75"/>
      <c r="C214" s="75"/>
      <c r="D214" s="75"/>
      <c r="E214" s="75"/>
      <c r="F214" s="75"/>
      <c r="G214" s="75"/>
      <c r="H214" s="75"/>
      <c r="I214" s="75"/>
      <c r="J214" s="75"/>
      <c r="K214" s="75">
        <v>1</v>
      </c>
      <c r="L214" s="75">
        <v>2</v>
      </c>
      <c r="M214" s="75">
        <v>2</v>
      </c>
      <c r="N214" s="75">
        <f>B214+C214+D214+E214+F214+G214+H214+I214+J214+K214+L214+M214</f>
        <v>5</v>
      </c>
      <c r="O214" s="60"/>
      <c r="P214" s="60"/>
      <c r="Q214" s="60"/>
      <c r="R214" s="60"/>
    </row>
    <row r="215" spans="1:18" s="13" customFormat="1" ht="19.5" customHeight="1">
      <c r="A215" s="108" t="s">
        <v>27</v>
      </c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60"/>
      <c r="P215" s="60"/>
      <c r="Q215" s="60"/>
      <c r="R215" s="60"/>
    </row>
    <row r="216" spans="1:18" s="13" customFormat="1" ht="20.25" customHeight="1">
      <c r="A216" s="108" t="s">
        <v>133</v>
      </c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60"/>
      <c r="P216" s="60"/>
      <c r="Q216" s="60"/>
      <c r="R216" s="60"/>
    </row>
    <row r="217" spans="1:18" s="23" customFormat="1" ht="21" customHeight="1">
      <c r="A217" s="81"/>
      <c r="B217" s="110" t="s">
        <v>37</v>
      </c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81"/>
      <c r="N217" s="81"/>
      <c r="O217" s="43"/>
      <c r="P217" s="43"/>
      <c r="Q217" s="43"/>
      <c r="R217" s="43"/>
    </row>
    <row r="218" spans="1:18" s="12" customFormat="1" ht="14.25" customHeight="1">
      <c r="A218" s="71" t="s">
        <v>25</v>
      </c>
      <c r="B218" s="15" t="s">
        <v>0</v>
      </c>
      <c r="C218" s="15" t="s">
        <v>1</v>
      </c>
      <c r="D218" s="15" t="s">
        <v>2</v>
      </c>
      <c r="E218" s="15" t="s">
        <v>3</v>
      </c>
      <c r="F218" s="15" t="s">
        <v>4</v>
      </c>
      <c r="G218" s="15" t="s">
        <v>26</v>
      </c>
      <c r="H218" s="15" t="s">
        <v>5</v>
      </c>
      <c r="I218" s="15" t="s">
        <v>6</v>
      </c>
      <c r="J218" s="15" t="s">
        <v>7</v>
      </c>
      <c r="K218" s="15" t="s">
        <v>8</v>
      </c>
      <c r="L218" s="15" t="s">
        <v>9</v>
      </c>
      <c r="M218" s="15" t="s">
        <v>10</v>
      </c>
      <c r="N218" s="15" t="s">
        <v>24</v>
      </c>
      <c r="O218" s="11"/>
      <c r="P218" s="11"/>
      <c r="Q218" s="11"/>
      <c r="R218" s="11"/>
    </row>
    <row r="219" spans="1:18" s="12" customFormat="1" ht="17.25" customHeight="1">
      <c r="A219" s="26" t="s">
        <v>43</v>
      </c>
      <c r="B219" s="72">
        <v>2.8</v>
      </c>
      <c r="C219" s="72">
        <v>2.6</v>
      </c>
      <c r="D219" s="72">
        <v>2</v>
      </c>
      <c r="E219" s="72">
        <v>1</v>
      </c>
      <c r="F219" s="72">
        <v>0</v>
      </c>
      <c r="G219" s="72">
        <v>0</v>
      </c>
      <c r="H219" s="72">
        <v>0</v>
      </c>
      <c r="I219" s="72">
        <v>0</v>
      </c>
      <c r="J219" s="72">
        <v>0</v>
      </c>
      <c r="K219" s="72">
        <v>0.9</v>
      </c>
      <c r="L219" s="72">
        <v>1.3</v>
      </c>
      <c r="M219" s="72">
        <v>1.9</v>
      </c>
      <c r="N219" s="72">
        <f>B219+C219+D219+E219+F219+G219+H219+I219+J219+K219+L219+M219</f>
        <v>12.500000000000002</v>
      </c>
      <c r="O219" s="11"/>
      <c r="P219" s="11"/>
      <c r="Q219" s="11"/>
      <c r="R219" s="11"/>
    </row>
    <row r="220" spans="1:18" s="13" customFormat="1" ht="16.5" customHeight="1">
      <c r="A220" s="26" t="s">
        <v>23</v>
      </c>
      <c r="B220" s="72">
        <v>11.9</v>
      </c>
      <c r="C220" s="72">
        <v>9.4</v>
      </c>
      <c r="D220" s="72">
        <v>7</v>
      </c>
      <c r="E220" s="72">
        <v>0</v>
      </c>
      <c r="F220" s="72">
        <v>0</v>
      </c>
      <c r="G220" s="72">
        <v>0</v>
      </c>
      <c r="H220" s="72">
        <v>0</v>
      </c>
      <c r="I220" s="72">
        <v>0</v>
      </c>
      <c r="J220" s="72">
        <v>0</v>
      </c>
      <c r="K220" s="72">
        <v>4.6</v>
      </c>
      <c r="L220" s="72">
        <v>8.8</v>
      </c>
      <c r="M220" s="72">
        <v>11.3</v>
      </c>
      <c r="N220" s="72">
        <f>B220+C220+D220+E220+F220+G220+H220+I220+J220+K220+L220+M220</f>
        <v>53</v>
      </c>
      <c r="O220" s="60"/>
      <c r="P220" s="60"/>
      <c r="Q220" s="60"/>
      <c r="R220" s="60"/>
    </row>
    <row r="221" spans="1:35" s="13" customFormat="1" ht="41.25" customHeight="1">
      <c r="A221" s="26" t="s">
        <v>88</v>
      </c>
      <c r="B221" s="72">
        <f>B219+B220</f>
        <v>14.7</v>
      </c>
      <c r="C221" s="72">
        <f aca="true" t="shared" si="54" ref="C221:N221">C219+C220</f>
        <v>12</v>
      </c>
      <c r="D221" s="72">
        <f t="shared" si="54"/>
        <v>9</v>
      </c>
      <c r="E221" s="72">
        <f t="shared" si="54"/>
        <v>1</v>
      </c>
      <c r="F221" s="72">
        <f t="shared" si="54"/>
        <v>0</v>
      </c>
      <c r="G221" s="72">
        <f t="shared" si="54"/>
        <v>0</v>
      </c>
      <c r="H221" s="72">
        <f t="shared" si="54"/>
        <v>0</v>
      </c>
      <c r="I221" s="72">
        <f t="shared" si="54"/>
        <v>0</v>
      </c>
      <c r="J221" s="72">
        <f t="shared" si="54"/>
        <v>0</v>
      </c>
      <c r="K221" s="72">
        <f t="shared" si="54"/>
        <v>5.5</v>
      </c>
      <c r="L221" s="72">
        <f t="shared" si="54"/>
        <v>10.100000000000001</v>
      </c>
      <c r="M221" s="72">
        <f t="shared" si="54"/>
        <v>13.200000000000001</v>
      </c>
      <c r="N221" s="72">
        <f t="shared" si="54"/>
        <v>65.5</v>
      </c>
      <c r="O221" s="54" t="e">
        <f>#REF!+#REF!+#REF!+#REF!+#REF!+#REF!+#REF!+#REF!+#REF!+#REF!+#REF!+#REF!</f>
        <v>#REF!</v>
      </c>
      <c r="P221" s="54" t="e">
        <f>#REF!+#REF!+#REF!+#REF!+#REF!+#REF!+#REF!+#REF!+#REF!+#REF!+#REF!+#REF!</f>
        <v>#REF!</v>
      </c>
      <c r="Q221" s="54">
        <f>C221+D221+E221+F221+G221+H221+I221+J221+K221+L221+M221+N221</f>
        <v>116.30000000000001</v>
      </c>
      <c r="R221" s="54" t="e">
        <f>#REF!+#REF!+#REF!+#REF!+#REF!+#REF!+#REF!+#REF!+#REF!+#REF!+#REF!+O221</f>
        <v>#REF!</v>
      </c>
      <c r="S221" s="73" t="e">
        <f>#REF!+#REF!+#REF!+#REF!+#REF!+#REF!+#REF!+#REF!+#REF!+#REF!+#REF!+P221</f>
        <v>#REF!</v>
      </c>
      <c r="T221" s="73">
        <f>D221+E221+F221+G221+H221+I221+J221+K221+L221+M221+N221+Q221</f>
        <v>220.60000000000002</v>
      </c>
      <c r="U221" s="73" t="e">
        <f>#REF!+#REF!+#REF!+#REF!+#REF!+#REF!+#REF!+#REF!+#REF!+#REF!+O221+R221</f>
        <v>#REF!</v>
      </c>
      <c r="V221" s="73" t="e">
        <f>#REF!+#REF!+#REF!+#REF!+#REF!+#REF!+#REF!+#REF!+#REF!+#REF!+P221+S221</f>
        <v>#REF!</v>
      </c>
      <c r="W221" s="73">
        <f>E221+F221+G221+H221+I221+J221+K221+L221+M221+N221+Q221+T221</f>
        <v>432.20000000000005</v>
      </c>
      <c r="X221" s="73" t="e">
        <f>#REF!+#REF!+#REF!+#REF!+#REF!+#REF!+#REF!+#REF!+#REF!+O221+R221+U221</f>
        <v>#REF!</v>
      </c>
      <c r="Y221" s="73" t="e">
        <f>#REF!+#REF!+#REF!+#REF!+#REF!+#REF!+#REF!+#REF!+#REF!+P221+S221+V221</f>
        <v>#REF!</v>
      </c>
      <c r="Z221" s="73">
        <f>F221+G221+H221+I221+J221+K221+L221+M221+N221+Q221+T221+W221</f>
        <v>863.4000000000001</v>
      </c>
      <c r="AA221" s="73" t="e">
        <f>#REF!+#REF!+#REF!+#REF!+#REF!+#REF!+#REF!+#REF!+O221+R221+U221+X221</f>
        <v>#REF!</v>
      </c>
      <c r="AB221" s="73" t="e">
        <f>#REF!+#REF!+#REF!+#REF!+#REF!+#REF!+#REF!+#REF!+P221+S221+V221+Y221</f>
        <v>#REF!</v>
      </c>
      <c r="AC221" s="73">
        <f>G221+H221+I221+J221+K221+L221+M221+N221+Q221+T221+W221+Z221</f>
        <v>1726.8000000000002</v>
      </c>
      <c r="AD221" s="73" t="e">
        <f>#REF!+#REF!+#REF!+#REF!+#REF!+#REF!+#REF!+O221+R221+U221+X221+AA221</f>
        <v>#REF!</v>
      </c>
      <c r="AE221" s="73" t="e">
        <f>#REF!+#REF!+#REF!+#REF!+#REF!+#REF!+#REF!+P221+S221+V221+Y221+AB221</f>
        <v>#REF!</v>
      </c>
      <c r="AF221" s="73">
        <f>H221+I221+J221+K221+L221+M221+N221+Q221+T221+W221+Z221+AC221</f>
        <v>3453.6000000000004</v>
      </c>
      <c r="AG221" s="73" t="e">
        <f>#REF!+#REF!+#REF!+#REF!+#REF!+#REF!+O221+R221+U221+X221+AA221+AD221</f>
        <v>#REF!</v>
      </c>
      <c r="AH221" s="73" t="e">
        <f>#REF!+#REF!+#REF!+#REF!+#REF!+#REF!+P221+S221+V221+Y221+AB221+AE221</f>
        <v>#REF!</v>
      </c>
      <c r="AI221" s="73">
        <f>I221+J221+K221+L221+M221+N221+Q221+T221+W221+Z221+AC221+AF221</f>
        <v>6907.200000000001</v>
      </c>
    </row>
    <row r="222" spans="1:35" s="22" customFormat="1" ht="44.25" customHeight="1">
      <c r="A222" s="74" t="s">
        <v>160</v>
      </c>
      <c r="B222" s="75">
        <f>B222:N222=B212+B221</f>
        <v>0</v>
      </c>
      <c r="C222" s="75">
        <f aca="true" t="shared" si="55" ref="C222:AI222">C212+C221</f>
        <v>23.6</v>
      </c>
      <c r="D222" s="75">
        <f t="shared" si="55"/>
        <v>17.3</v>
      </c>
      <c r="E222" s="75">
        <f t="shared" si="55"/>
        <v>4.7</v>
      </c>
      <c r="F222" s="75">
        <f t="shared" si="55"/>
        <v>0.7</v>
      </c>
      <c r="G222" s="75">
        <f t="shared" si="55"/>
        <v>0</v>
      </c>
      <c r="H222" s="75">
        <f t="shared" si="55"/>
        <v>0</v>
      </c>
      <c r="I222" s="75">
        <f t="shared" si="55"/>
        <v>0</v>
      </c>
      <c r="J222" s="75">
        <f t="shared" si="55"/>
        <v>0.7</v>
      </c>
      <c r="K222" s="75">
        <f t="shared" si="55"/>
        <v>11.15</v>
      </c>
      <c r="L222" s="75">
        <f t="shared" si="55"/>
        <v>18</v>
      </c>
      <c r="M222" s="75">
        <f t="shared" si="55"/>
        <v>23.200000000000003</v>
      </c>
      <c r="N222" s="90">
        <f t="shared" si="55"/>
        <v>128.25</v>
      </c>
      <c r="O222" s="54" t="e">
        <f t="shared" si="55"/>
        <v>#REF!</v>
      </c>
      <c r="P222" s="54" t="e">
        <f t="shared" si="55"/>
        <v>#REF!</v>
      </c>
      <c r="Q222" s="54">
        <f t="shared" si="55"/>
        <v>116.30000000000001</v>
      </c>
      <c r="R222" s="54" t="e">
        <f t="shared" si="55"/>
        <v>#REF!</v>
      </c>
      <c r="S222" s="73" t="e">
        <f t="shared" si="55"/>
        <v>#REF!</v>
      </c>
      <c r="T222" s="73">
        <f t="shared" si="55"/>
        <v>220.60000000000002</v>
      </c>
      <c r="U222" s="73" t="e">
        <f t="shared" si="55"/>
        <v>#REF!</v>
      </c>
      <c r="V222" s="73" t="e">
        <f t="shared" si="55"/>
        <v>#REF!</v>
      </c>
      <c r="W222" s="73">
        <f t="shared" si="55"/>
        <v>432.20000000000005</v>
      </c>
      <c r="X222" s="73" t="e">
        <f t="shared" si="55"/>
        <v>#REF!</v>
      </c>
      <c r="Y222" s="73" t="e">
        <f t="shared" si="55"/>
        <v>#REF!</v>
      </c>
      <c r="Z222" s="73">
        <f t="shared" si="55"/>
        <v>863.4000000000001</v>
      </c>
      <c r="AA222" s="73" t="e">
        <f t="shared" si="55"/>
        <v>#REF!</v>
      </c>
      <c r="AB222" s="73" t="e">
        <f t="shared" si="55"/>
        <v>#REF!</v>
      </c>
      <c r="AC222" s="73">
        <f t="shared" si="55"/>
        <v>1726.8000000000002</v>
      </c>
      <c r="AD222" s="73" t="e">
        <f t="shared" si="55"/>
        <v>#REF!</v>
      </c>
      <c r="AE222" s="73" t="e">
        <f t="shared" si="55"/>
        <v>#REF!</v>
      </c>
      <c r="AF222" s="73">
        <f t="shared" si="55"/>
        <v>3453.6000000000004</v>
      </c>
      <c r="AG222" s="73" t="e">
        <f t="shared" si="55"/>
        <v>#REF!</v>
      </c>
      <c r="AH222" s="73" t="e">
        <f t="shared" si="55"/>
        <v>#REF!</v>
      </c>
      <c r="AI222" s="73">
        <f t="shared" si="55"/>
        <v>6907.200000000001</v>
      </c>
    </row>
    <row r="223" spans="1:35" s="22" customFormat="1" ht="49.5" customHeight="1">
      <c r="A223" s="74" t="s">
        <v>162</v>
      </c>
      <c r="B223" s="75">
        <f>B214</f>
        <v>0</v>
      </c>
      <c r="C223" s="75">
        <f aca="true" t="shared" si="56" ref="C223:AI223">C214</f>
        <v>0</v>
      </c>
      <c r="D223" s="75">
        <f t="shared" si="56"/>
        <v>0</v>
      </c>
      <c r="E223" s="75">
        <f t="shared" si="56"/>
        <v>0</v>
      </c>
      <c r="F223" s="75">
        <f t="shared" si="56"/>
        <v>0</v>
      </c>
      <c r="G223" s="75">
        <f t="shared" si="56"/>
        <v>0</v>
      </c>
      <c r="H223" s="75">
        <f t="shared" si="56"/>
        <v>0</v>
      </c>
      <c r="I223" s="75">
        <f t="shared" si="56"/>
        <v>0</v>
      </c>
      <c r="J223" s="75">
        <f t="shared" si="56"/>
        <v>0</v>
      </c>
      <c r="K223" s="75">
        <f t="shared" si="56"/>
        <v>1</v>
      </c>
      <c r="L223" s="75">
        <f t="shared" si="56"/>
        <v>2</v>
      </c>
      <c r="M223" s="75">
        <f t="shared" si="56"/>
        <v>2</v>
      </c>
      <c r="N223" s="90">
        <f t="shared" si="56"/>
        <v>5</v>
      </c>
      <c r="O223" s="75">
        <f t="shared" si="56"/>
        <v>0</v>
      </c>
      <c r="P223" s="75">
        <f t="shared" si="56"/>
        <v>0</v>
      </c>
      <c r="Q223" s="75">
        <f t="shared" si="56"/>
        <v>0</v>
      </c>
      <c r="R223" s="75">
        <f t="shared" si="56"/>
        <v>0</v>
      </c>
      <c r="S223" s="75">
        <f t="shared" si="56"/>
        <v>0</v>
      </c>
      <c r="T223" s="75">
        <f t="shared" si="56"/>
        <v>0</v>
      </c>
      <c r="U223" s="75">
        <f t="shared" si="56"/>
        <v>0</v>
      </c>
      <c r="V223" s="75">
        <f t="shared" si="56"/>
        <v>0</v>
      </c>
      <c r="W223" s="75">
        <f t="shared" si="56"/>
        <v>0</v>
      </c>
      <c r="X223" s="75">
        <f t="shared" si="56"/>
        <v>0</v>
      </c>
      <c r="Y223" s="75">
        <f t="shared" si="56"/>
        <v>0</v>
      </c>
      <c r="Z223" s="75">
        <f t="shared" si="56"/>
        <v>0</v>
      </c>
      <c r="AA223" s="75">
        <f t="shared" si="56"/>
        <v>0</v>
      </c>
      <c r="AB223" s="75">
        <f t="shared" si="56"/>
        <v>0</v>
      </c>
      <c r="AC223" s="75">
        <f t="shared" si="56"/>
        <v>0</v>
      </c>
      <c r="AD223" s="75">
        <f t="shared" si="56"/>
        <v>0</v>
      </c>
      <c r="AE223" s="75">
        <f t="shared" si="56"/>
        <v>0</v>
      </c>
      <c r="AF223" s="75">
        <f t="shared" si="56"/>
        <v>0</v>
      </c>
      <c r="AG223" s="75">
        <f t="shared" si="56"/>
        <v>0</v>
      </c>
      <c r="AH223" s="75">
        <f t="shared" si="56"/>
        <v>0</v>
      </c>
      <c r="AI223" s="75">
        <f t="shared" si="56"/>
        <v>0</v>
      </c>
    </row>
    <row r="224" spans="1:18" s="22" customFormat="1" ht="45" customHeight="1">
      <c r="A224" s="71" t="s">
        <v>161</v>
      </c>
      <c r="B224" s="75">
        <v>3.414</v>
      </c>
      <c r="C224" s="75">
        <v>3.414</v>
      </c>
      <c r="D224" s="75">
        <v>2.276</v>
      </c>
      <c r="E224" s="75">
        <v>1.138</v>
      </c>
      <c r="F224" s="75"/>
      <c r="G224" s="75"/>
      <c r="H224" s="75"/>
      <c r="I224" s="75"/>
      <c r="J224" s="75"/>
      <c r="K224" s="75">
        <v>0.569</v>
      </c>
      <c r="L224" s="75">
        <v>3.414</v>
      </c>
      <c r="M224" s="75">
        <v>3.414</v>
      </c>
      <c r="N224" s="89">
        <f>B224+C224+D224+E224+K224+L224+M224</f>
        <v>17.639</v>
      </c>
      <c r="O224" s="69"/>
      <c r="P224" s="69"/>
      <c r="Q224" s="69"/>
      <c r="R224" s="69"/>
    </row>
    <row r="225" spans="1:14" s="22" customFormat="1" ht="27.75" customHeight="1">
      <c r="A225" s="76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82"/>
    </row>
    <row r="226" spans="1:127" s="3" customFormat="1" ht="27.75" customHeight="1">
      <c r="A226" s="7"/>
      <c r="B226" s="4" t="s">
        <v>86</v>
      </c>
      <c r="C226" s="4"/>
      <c r="D226" s="4"/>
      <c r="E226" s="4"/>
      <c r="F226" s="4"/>
      <c r="G226" s="5"/>
      <c r="H226" s="5"/>
      <c r="I226" s="4"/>
      <c r="J226" s="4"/>
      <c r="K226" s="4"/>
      <c r="L226" s="10"/>
      <c r="M226" s="10"/>
      <c r="N226" s="8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</row>
    <row r="227" spans="1:127" s="3" customFormat="1" ht="27.75" customHeight="1">
      <c r="A227" s="7"/>
      <c r="B227" s="8"/>
      <c r="C227" s="8"/>
      <c r="D227" s="8"/>
      <c r="E227" s="8"/>
      <c r="F227" s="9"/>
      <c r="G227" s="9"/>
      <c r="H227" s="9"/>
      <c r="I227" s="9"/>
      <c r="J227" s="9"/>
      <c r="K227" s="8"/>
      <c r="L227" s="8"/>
      <c r="M227" s="9"/>
      <c r="N227" s="8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</row>
    <row r="228" spans="1:127" s="3" customFormat="1" ht="27.75" customHeight="1">
      <c r="A228" s="7"/>
      <c r="B228" s="8"/>
      <c r="C228" s="8"/>
      <c r="D228" s="8"/>
      <c r="E228" s="8"/>
      <c r="F228" s="9"/>
      <c r="G228" s="9"/>
      <c r="H228" s="9"/>
      <c r="I228" s="9"/>
      <c r="J228" s="9"/>
      <c r="K228" s="8"/>
      <c r="L228" s="8"/>
      <c r="M228" s="9"/>
      <c r="N228" s="8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</row>
    <row r="229" spans="1:18" ht="13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83"/>
      <c r="O229" s="2"/>
      <c r="P229" s="2"/>
      <c r="Q229" s="2"/>
      <c r="R229" s="2"/>
    </row>
    <row r="230" spans="1:18" ht="13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83"/>
      <c r="O230" s="2"/>
      <c r="P230" s="2"/>
      <c r="Q230" s="2"/>
      <c r="R230" s="2"/>
    </row>
    <row r="231" spans="1:18" ht="13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83"/>
      <c r="O231" s="2"/>
      <c r="P231" s="2"/>
      <c r="Q231" s="2"/>
      <c r="R231" s="2"/>
    </row>
  </sheetData>
  <sheetProtection/>
  <mergeCells count="36">
    <mergeCell ref="A215:N215"/>
    <mergeCell ref="A216:N216"/>
    <mergeCell ref="B217:L217"/>
    <mergeCell ref="B156:L156"/>
    <mergeCell ref="A170:N170"/>
    <mergeCell ref="E188:N188"/>
    <mergeCell ref="B195:N195"/>
    <mergeCell ref="A208:N208"/>
    <mergeCell ref="B198:N198"/>
    <mergeCell ref="B213:N213"/>
    <mergeCell ref="A209:N209"/>
    <mergeCell ref="B210:N210"/>
    <mergeCell ref="B70:L70"/>
    <mergeCell ref="E107:R107"/>
    <mergeCell ref="A108:N108"/>
    <mergeCell ref="B109:N109"/>
    <mergeCell ref="A154:N154"/>
    <mergeCell ref="A155:N155"/>
    <mergeCell ref="A143:N143"/>
    <mergeCell ref="A144:N144"/>
    <mergeCell ref="B145:L145"/>
    <mergeCell ref="A38:N38"/>
    <mergeCell ref="A39:N39"/>
    <mergeCell ref="B40:N40"/>
    <mergeCell ref="A68:N68"/>
    <mergeCell ref="A69:N69"/>
    <mergeCell ref="A56:N56"/>
    <mergeCell ref="A57:N57"/>
    <mergeCell ref="B58:L58"/>
    <mergeCell ref="M59:N59"/>
    <mergeCell ref="L1:M1"/>
    <mergeCell ref="L2:N2"/>
    <mergeCell ref="L4:N4"/>
    <mergeCell ref="A6:N6"/>
    <mergeCell ref="A7:N7"/>
    <mergeCell ref="B8:L8"/>
  </mergeCells>
  <printOptions/>
  <pageMargins left="0.7874015748031497" right="0.7874015748031497" top="1.1811023622047245" bottom="0.3937007874015748" header="0.31496062992125984" footer="0.3149606299212598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Анцибор Ольга Миколаївна</cp:lastModifiedBy>
  <cp:lastPrinted>2020-11-24T10:15:24Z</cp:lastPrinted>
  <dcterms:created xsi:type="dcterms:W3CDTF">2004-07-05T12:07:17Z</dcterms:created>
  <dcterms:modified xsi:type="dcterms:W3CDTF">2020-11-26T08:38:19Z</dcterms:modified>
  <cp:category/>
  <cp:version/>
  <cp:contentType/>
  <cp:contentStatus/>
</cp:coreProperties>
</file>