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ATASHA\Zvit\MR\2020\9 м 2020\"/>
    </mc:Choice>
  </mc:AlternateContent>
  <bookViews>
    <workbookView xWindow="0" yWindow="0" windowWidth="19200" windowHeight="6770" tabRatio="575"/>
  </bookViews>
  <sheets>
    <sheet name=" дод 1 (в)" sheetId="13" r:id="rId1"/>
  </sheets>
  <definedNames>
    <definedName name="_xlnm.Print_Titles" localSheetId="0">' дод 1 (в)'!$18:$18</definedName>
    <definedName name="_xlnm.Print_Area" localSheetId="0">' дод 1 (в)'!$A$1:$L$226</definedName>
  </definedNames>
  <calcPr calcId="162913"/>
</workbook>
</file>

<file path=xl/calcChain.xml><?xml version="1.0" encoding="utf-8"?>
<calcChain xmlns="http://schemas.openxmlformats.org/spreadsheetml/2006/main">
  <c r="G128" i="13" l="1"/>
  <c r="G127" i="13" s="1"/>
  <c r="G136" i="13"/>
  <c r="K213" i="13" l="1"/>
  <c r="J213" i="13"/>
  <c r="I213" i="13"/>
  <c r="J212" i="13"/>
  <c r="K212" i="13" s="1"/>
  <c r="I212" i="13"/>
  <c r="J211" i="13"/>
  <c r="K211" i="13" s="1"/>
  <c r="I211" i="13"/>
  <c r="J210" i="13"/>
  <c r="K210" i="13" s="1"/>
  <c r="I210" i="13"/>
  <c r="K209" i="13"/>
  <c r="J209" i="13"/>
  <c r="I209" i="13"/>
  <c r="J208" i="13"/>
  <c r="K208" i="13" s="1"/>
  <c r="I208" i="13"/>
  <c r="J207" i="13"/>
  <c r="K207" i="13" s="1"/>
  <c r="I207" i="13"/>
  <c r="J206" i="13"/>
  <c r="K206" i="13" s="1"/>
  <c r="I206" i="13"/>
  <c r="K205" i="13"/>
  <c r="J205" i="13"/>
  <c r="I205" i="13"/>
  <c r="J204" i="13"/>
  <c r="K204" i="13" s="1"/>
  <c r="I204" i="13"/>
  <c r="J203" i="13"/>
  <c r="K203" i="13" s="1"/>
  <c r="I203" i="13"/>
  <c r="J202" i="13"/>
  <c r="K202" i="13" s="1"/>
  <c r="I202" i="13"/>
  <c r="K201" i="13"/>
  <c r="J201" i="13"/>
  <c r="I201" i="13"/>
  <c r="J200" i="13"/>
  <c r="K200" i="13" s="1"/>
  <c r="I200" i="13"/>
  <c r="J199" i="13"/>
  <c r="K199" i="13" s="1"/>
  <c r="I199" i="13"/>
  <c r="J198" i="13"/>
  <c r="K198" i="13" s="1"/>
  <c r="I198" i="13"/>
  <c r="K197" i="13"/>
  <c r="J197" i="13"/>
  <c r="I197" i="13"/>
  <c r="J196" i="13"/>
  <c r="K196" i="13" s="1"/>
  <c r="I196" i="13"/>
  <c r="J195" i="13"/>
  <c r="K195" i="13" s="1"/>
  <c r="I195" i="13"/>
  <c r="J194" i="13"/>
  <c r="K194" i="13" s="1"/>
  <c r="I194" i="13"/>
  <c r="K193" i="13"/>
  <c r="J193" i="13"/>
  <c r="I193" i="13"/>
  <c r="J192" i="13"/>
  <c r="K192" i="13" s="1"/>
  <c r="I192" i="13"/>
  <c r="J191" i="13"/>
  <c r="K191" i="13" s="1"/>
  <c r="I191" i="13"/>
  <c r="J190" i="13"/>
  <c r="K190" i="13" s="1"/>
  <c r="I190" i="13"/>
  <c r="K189" i="13"/>
  <c r="J189" i="13"/>
  <c r="I189" i="13"/>
  <c r="J188" i="13"/>
  <c r="K188" i="13" s="1"/>
  <c r="I188" i="13"/>
  <c r="J187" i="13"/>
  <c r="K187" i="13" s="1"/>
  <c r="I187" i="13"/>
  <c r="J186" i="13"/>
  <c r="K186" i="13" s="1"/>
  <c r="I186" i="13"/>
  <c r="K185" i="13"/>
  <c r="J185" i="13"/>
  <c r="I185" i="13"/>
  <c r="J184" i="13"/>
  <c r="K184" i="13" s="1"/>
  <c r="I184" i="13"/>
  <c r="J183" i="13"/>
  <c r="K183" i="13" s="1"/>
  <c r="I183" i="13"/>
  <c r="J182" i="13"/>
  <c r="K182" i="13" s="1"/>
  <c r="I182" i="13"/>
  <c r="K181" i="13"/>
  <c r="J181" i="13"/>
  <c r="I181" i="13"/>
  <c r="J180" i="13"/>
  <c r="K180" i="13" s="1"/>
  <c r="I180" i="13"/>
  <c r="J179" i="13"/>
  <c r="K179" i="13" s="1"/>
  <c r="I179" i="13"/>
  <c r="J178" i="13"/>
  <c r="K178" i="13" s="1"/>
  <c r="I178" i="13"/>
  <c r="K177" i="13"/>
  <c r="J177" i="13"/>
  <c r="I177" i="13"/>
  <c r="J176" i="13"/>
  <c r="K176" i="13" s="1"/>
  <c r="I176" i="13"/>
  <c r="J175" i="13"/>
  <c r="K175" i="13" s="1"/>
  <c r="I175" i="13"/>
  <c r="J174" i="13"/>
  <c r="K174" i="13" s="1"/>
  <c r="I174" i="13"/>
  <c r="K173" i="13"/>
  <c r="J173" i="13"/>
  <c r="I173" i="13"/>
  <c r="J172" i="13"/>
  <c r="K172" i="13" s="1"/>
  <c r="I172" i="13"/>
  <c r="J171" i="13"/>
  <c r="K171" i="13" s="1"/>
  <c r="I171" i="13"/>
  <c r="J170" i="13"/>
  <c r="K170" i="13" s="1"/>
  <c r="I170" i="13"/>
  <c r="K169" i="13"/>
  <c r="J169" i="13"/>
  <c r="I169" i="13"/>
  <c r="J168" i="13"/>
  <c r="K168" i="13" s="1"/>
  <c r="I168" i="13"/>
  <c r="J167" i="13"/>
  <c r="K167" i="13" s="1"/>
  <c r="I167" i="13"/>
  <c r="J166" i="13"/>
  <c r="K166" i="13" s="1"/>
  <c r="I166" i="13"/>
  <c r="K165" i="13"/>
  <c r="J165" i="13"/>
  <c r="I165" i="13"/>
  <c r="J164" i="13"/>
  <c r="K164" i="13" s="1"/>
  <c r="I164" i="13"/>
  <c r="J163" i="13"/>
  <c r="K163" i="13" s="1"/>
  <c r="I163" i="13"/>
  <c r="J162" i="13"/>
  <c r="K162" i="13" s="1"/>
  <c r="I162" i="13"/>
  <c r="K161" i="13"/>
  <c r="J161" i="13"/>
  <c r="I161" i="13"/>
  <c r="J160" i="13"/>
  <c r="K160" i="13" s="1"/>
  <c r="I160" i="13"/>
  <c r="J159" i="13"/>
  <c r="K159" i="13" s="1"/>
  <c r="I159" i="13"/>
  <c r="J158" i="13"/>
  <c r="K158" i="13" s="1"/>
  <c r="I158" i="13"/>
  <c r="K157" i="13"/>
  <c r="J157" i="13"/>
  <c r="I157" i="13"/>
  <c r="J156" i="13"/>
  <c r="K156" i="13" s="1"/>
  <c r="I156" i="13"/>
  <c r="J155" i="13"/>
  <c r="K155" i="13" s="1"/>
  <c r="I155" i="13"/>
  <c r="J154" i="13"/>
  <c r="K154" i="13" s="1"/>
  <c r="I154" i="13"/>
  <c r="K153" i="13"/>
  <c r="J153" i="13"/>
  <c r="I153" i="13"/>
  <c r="J152" i="13"/>
  <c r="K152" i="13" s="1"/>
  <c r="I152" i="13"/>
  <c r="J151" i="13"/>
  <c r="K151" i="13" s="1"/>
  <c r="I151" i="13"/>
  <c r="J150" i="13"/>
  <c r="K150" i="13" s="1"/>
  <c r="I150" i="13"/>
  <c r="K149" i="13"/>
  <c r="J149" i="13"/>
  <c r="I149" i="13"/>
  <c r="J148" i="13"/>
  <c r="K148" i="13" s="1"/>
  <c r="I148" i="13"/>
  <c r="J147" i="13"/>
  <c r="K147" i="13" s="1"/>
  <c r="I147" i="13"/>
  <c r="J146" i="13"/>
  <c r="K146" i="13" s="1"/>
  <c r="I146" i="13"/>
  <c r="K145" i="13"/>
  <c r="J145" i="13"/>
  <c r="I145" i="13"/>
  <c r="J144" i="13"/>
  <c r="K144" i="13" s="1"/>
  <c r="I144" i="13"/>
  <c r="J143" i="13"/>
  <c r="K143" i="13" s="1"/>
  <c r="I143" i="13"/>
  <c r="J142" i="13"/>
  <c r="K142" i="13" s="1"/>
  <c r="I142" i="13"/>
  <c r="K141" i="13"/>
  <c r="J141" i="13"/>
  <c r="I141" i="13"/>
  <c r="J140" i="13"/>
  <c r="K140" i="13" s="1"/>
  <c r="I140" i="13"/>
  <c r="J139" i="13"/>
  <c r="K139" i="13" s="1"/>
  <c r="I139" i="13"/>
  <c r="J138" i="13"/>
  <c r="K138" i="13" s="1"/>
  <c r="I138" i="13"/>
  <c r="K137" i="13"/>
  <c r="J137" i="13"/>
  <c r="I137" i="13"/>
  <c r="J136" i="13"/>
  <c r="K136" i="13" s="1"/>
  <c r="I136" i="13"/>
  <c r="J135" i="13"/>
  <c r="K135" i="13" s="1"/>
  <c r="I135" i="13"/>
  <c r="J134" i="13"/>
  <c r="K134" i="13" s="1"/>
  <c r="I134" i="13"/>
  <c r="K133" i="13"/>
  <c r="J133" i="13"/>
  <c r="I133" i="13"/>
  <c r="J132" i="13"/>
  <c r="K132" i="13" s="1"/>
  <c r="I132" i="13"/>
  <c r="J131" i="13"/>
  <c r="K131" i="13" s="1"/>
  <c r="I131" i="13"/>
  <c r="J130" i="13"/>
  <c r="K130" i="13" s="1"/>
  <c r="I130" i="13"/>
  <c r="K129" i="13"/>
  <c r="J129" i="13"/>
  <c r="I129" i="13"/>
  <c r="J128" i="13"/>
  <c r="K128" i="13" s="1"/>
  <c r="I128" i="13"/>
  <c r="J127" i="13"/>
  <c r="K127" i="13" s="1"/>
  <c r="I127" i="13"/>
  <c r="J126" i="13"/>
  <c r="K125" i="13"/>
  <c r="J125" i="13"/>
  <c r="I125" i="13"/>
  <c r="J124" i="13"/>
  <c r="K124" i="13" s="1"/>
  <c r="I124" i="13"/>
  <c r="J123" i="13"/>
  <c r="K123" i="13" s="1"/>
  <c r="I123" i="13"/>
  <c r="J122" i="13"/>
  <c r="K122" i="13" s="1"/>
  <c r="I122" i="13"/>
  <c r="K121" i="13"/>
  <c r="J121" i="13"/>
  <c r="I121" i="13"/>
  <c r="J120" i="13"/>
  <c r="K120" i="13" s="1"/>
  <c r="I120" i="13"/>
  <c r="J119" i="13"/>
  <c r="K119" i="13" s="1"/>
  <c r="I119" i="13"/>
  <c r="J118" i="13"/>
  <c r="K118" i="13" s="1"/>
  <c r="I118" i="13"/>
  <c r="K117" i="13"/>
  <c r="J117" i="13"/>
  <c r="I117" i="13"/>
  <c r="J116" i="13"/>
  <c r="K116" i="13" s="1"/>
  <c r="I116" i="13"/>
  <c r="J115" i="13"/>
  <c r="K115" i="13" s="1"/>
  <c r="I115" i="13"/>
  <c r="J114" i="13"/>
  <c r="K114" i="13" s="1"/>
  <c r="I114" i="13"/>
  <c r="K113" i="13"/>
  <c r="J113" i="13"/>
  <c r="I113" i="13"/>
  <c r="J112" i="13"/>
  <c r="K112" i="13" s="1"/>
  <c r="I112" i="13"/>
  <c r="J111" i="13"/>
  <c r="K111" i="13" s="1"/>
  <c r="I111" i="13"/>
  <c r="J110" i="13"/>
  <c r="K110" i="13" s="1"/>
  <c r="I110" i="13"/>
  <c r="K109" i="13"/>
  <c r="J109" i="13"/>
  <c r="I109" i="13"/>
  <c r="J108" i="13"/>
  <c r="K108" i="13" s="1"/>
  <c r="I108" i="13"/>
  <c r="J107" i="13"/>
  <c r="K107" i="13" s="1"/>
  <c r="I107" i="13"/>
  <c r="J106" i="13"/>
  <c r="K106" i="13" s="1"/>
  <c r="I106" i="13"/>
  <c r="K105" i="13"/>
  <c r="J105" i="13"/>
  <c r="I105" i="13"/>
  <c r="J104" i="13"/>
  <c r="K104" i="13" s="1"/>
  <c r="I104" i="13"/>
  <c r="J103" i="13"/>
  <c r="K103" i="13" s="1"/>
  <c r="I103" i="13"/>
  <c r="J102" i="13"/>
  <c r="K102" i="13" s="1"/>
  <c r="I102" i="13"/>
  <c r="K101" i="13"/>
  <c r="J101" i="13"/>
  <c r="I101" i="13"/>
  <c r="J100" i="13"/>
  <c r="K100" i="13" s="1"/>
  <c r="I100" i="13"/>
  <c r="J99" i="13"/>
  <c r="K99" i="13" s="1"/>
  <c r="I99" i="13"/>
  <c r="J98" i="13"/>
  <c r="K98" i="13" s="1"/>
  <c r="I98" i="13"/>
  <c r="K97" i="13"/>
  <c r="J97" i="13"/>
  <c r="I97" i="13"/>
  <c r="J96" i="13"/>
  <c r="K96" i="13" s="1"/>
  <c r="I96" i="13"/>
  <c r="J95" i="13"/>
  <c r="K95" i="13" s="1"/>
  <c r="I95" i="13"/>
  <c r="J94" i="13"/>
  <c r="K94" i="13" s="1"/>
  <c r="I94" i="13"/>
  <c r="K93" i="13"/>
  <c r="J93" i="13"/>
  <c r="I93" i="13"/>
  <c r="J92" i="13"/>
  <c r="K92" i="13" s="1"/>
  <c r="I92" i="13"/>
  <c r="J91" i="13"/>
  <c r="K91" i="13" s="1"/>
  <c r="I91" i="13"/>
  <c r="J90" i="13"/>
  <c r="K90" i="13" s="1"/>
  <c r="I90" i="13"/>
  <c r="K89" i="13"/>
  <c r="J89" i="13"/>
  <c r="I89" i="13"/>
  <c r="J88" i="13"/>
  <c r="K88" i="13" s="1"/>
  <c r="I88" i="13"/>
  <c r="J87" i="13"/>
  <c r="K87" i="13" s="1"/>
  <c r="I87" i="13"/>
  <c r="J86" i="13"/>
  <c r="K86" i="13" s="1"/>
  <c r="I86" i="13"/>
  <c r="K85" i="13"/>
  <c r="J85" i="13"/>
  <c r="I85" i="13"/>
  <c r="J84" i="13"/>
  <c r="K84" i="13" s="1"/>
  <c r="I84" i="13"/>
  <c r="J83" i="13"/>
  <c r="K83" i="13" s="1"/>
  <c r="I83" i="13"/>
  <c r="J82" i="13"/>
  <c r="K82" i="13" s="1"/>
  <c r="I82" i="13"/>
  <c r="K81" i="13"/>
  <c r="J81" i="13"/>
  <c r="I81" i="13"/>
  <c r="J80" i="13"/>
  <c r="K80" i="13" s="1"/>
  <c r="I80" i="13"/>
  <c r="J79" i="13"/>
  <c r="K79" i="13" s="1"/>
  <c r="I79" i="13"/>
  <c r="J78" i="13"/>
  <c r="K78" i="13" s="1"/>
  <c r="I78" i="13"/>
  <c r="K77" i="13"/>
  <c r="J77" i="13"/>
  <c r="I77" i="13"/>
  <c r="J76" i="13"/>
  <c r="K76" i="13" s="1"/>
  <c r="I76" i="13"/>
  <c r="J75" i="13"/>
  <c r="K75" i="13" s="1"/>
  <c r="I75" i="13"/>
  <c r="J74" i="13"/>
  <c r="K74" i="13" s="1"/>
  <c r="I74" i="13"/>
  <c r="K73" i="13"/>
  <c r="J73" i="13"/>
  <c r="I73" i="13"/>
  <c r="J72" i="13"/>
  <c r="K72" i="13" s="1"/>
  <c r="I72" i="13"/>
  <c r="J71" i="13"/>
  <c r="K71" i="13" s="1"/>
  <c r="I71" i="13"/>
  <c r="J70" i="13"/>
  <c r="K70" i="13" s="1"/>
  <c r="I70" i="13"/>
  <c r="K69" i="13"/>
  <c r="J69" i="13"/>
  <c r="I69" i="13"/>
  <c r="J68" i="13"/>
  <c r="K68" i="13" s="1"/>
  <c r="I68" i="13"/>
  <c r="J67" i="13"/>
  <c r="K67" i="13" s="1"/>
  <c r="I67" i="13"/>
  <c r="J66" i="13"/>
  <c r="K66" i="13" s="1"/>
  <c r="I66" i="13"/>
  <c r="K65" i="13"/>
  <c r="J65" i="13"/>
  <c r="I65" i="13"/>
  <c r="J64" i="13"/>
  <c r="K64" i="13" s="1"/>
  <c r="I64" i="13"/>
  <c r="J63" i="13"/>
  <c r="K63" i="13" s="1"/>
  <c r="I63" i="13"/>
  <c r="J62" i="13"/>
  <c r="K62" i="13" s="1"/>
  <c r="I62" i="13"/>
  <c r="K61" i="13"/>
  <c r="J61" i="13"/>
  <c r="I61" i="13"/>
  <c r="J60" i="13"/>
  <c r="K60" i="13" s="1"/>
  <c r="I60" i="13"/>
  <c r="J59" i="13"/>
  <c r="K59" i="13" s="1"/>
  <c r="I59" i="13"/>
  <c r="J58" i="13"/>
  <c r="K58" i="13" s="1"/>
  <c r="I58" i="13"/>
  <c r="K57" i="13"/>
  <c r="J57" i="13"/>
  <c r="I57" i="13"/>
  <c r="J56" i="13"/>
  <c r="K56" i="13" s="1"/>
  <c r="I56" i="13"/>
  <c r="J55" i="13"/>
  <c r="K55" i="13" s="1"/>
  <c r="I55" i="13"/>
  <c r="J54" i="13"/>
  <c r="K54" i="13" s="1"/>
  <c r="I54" i="13"/>
  <c r="K53" i="13"/>
  <c r="J53" i="13"/>
  <c r="I53" i="13"/>
  <c r="J52" i="13"/>
  <c r="K52" i="13" s="1"/>
  <c r="I52" i="13"/>
  <c r="J51" i="13"/>
  <c r="K51" i="13" s="1"/>
  <c r="I51" i="13"/>
  <c r="J50" i="13"/>
  <c r="K50" i="13" s="1"/>
  <c r="I50" i="13"/>
  <c r="K49" i="13"/>
  <c r="J49" i="13"/>
  <c r="I49" i="13"/>
  <c r="J48" i="13"/>
  <c r="K48" i="13" s="1"/>
  <c r="I48" i="13"/>
  <c r="J47" i="13"/>
  <c r="K47" i="13" s="1"/>
  <c r="I47" i="13"/>
  <c r="J46" i="13"/>
  <c r="K46" i="13" s="1"/>
  <c r="I46" i="13"/>
  <c r="K45" i="13"/>
  <c r="J45" i="13"/>
  <c r="I45" i="13"/>
  <c r="J44" i="13"/>
  <c r="K44" i="13" s="1"/>
  <c r="I44" i="13"/>
  <c r="J43" i="13"/>
  <c r="K43" i="13" s="1"/>
  <c r="I43" i="13"/>
  <c r="J42" i="13"/>
  <c r="K42" i="13" s="1"/>
  <c r="I42" i="13"/>
  <c r="K41" i="13"/>
  <c r="J41" i="13"/>
  <c r="I41" i="13"/>
  <c r="J40" i="13"/>
  <c r="K40" i="13" s="1"/>
  <c r="I40" i="13"/>
  <c r="J39" i="13"/>
  <c r="K39" i="13" s="1"/>
  <c r="I39" i="13"/>
  <c r="J38" i="13"/>
  <c r="K38" i="13" s="1"/>
  <c r="I38" i="13"/>
  <c r="K37" i="13"/>
  <c r="J37" i="13"/>
  <c r="I37" i="13"/>
  <c r="J36" i="13"/>
  <c r="K36" i="13" s="1"/>
  <c r="I36" i="13"/>
  <c r="J35" i="13"/>
  <c r="K35" i="13" s="1"/>
  <c r="I35" i="13"/>
  <c r="J34" i="13"/>
  <c r="K34" i="13" s="1"/>
  <c r="I34" i="13"/>
  <c r="K33" i="13"/>
  <c r="J33" i="13"/>
  <c r="I33" i="13"/>
  <c r="J32" i="13"/>
  <c r="K32" i="13" s="1"/>
  <c r="I32" i="13"/>
  <c r="J31" i="13"/>
  <c r="K31" i="13" s="1"/>
  <c r="I31" i="13"/>
  <c r="J30" i="13"/>
  <c r="K30" i="13" s="1"/>
  <c r="I30" i="13"/>
  <c r="K29" i="13"/>
  <c r="J29" i="13"/>
  <c r="I29" i="13"/>
  <c r="J28" i="13"/>
  <c r="K28" i="13" s="1"/>
  <c r="I28" i="13"/>
  <c r="J27" i="13"/>
  <c r="K27" i="13" s="1"/>
  <c r="I27" i="13"/>
  <c r="J26" i="13"/>
  <c r="I26" i="13"/>
  <c r="K25" i="13"/>
  <c r="J25" i="13"/>
  <c r="I25" i="13"/>
  <c r="J24" i="13"/>
  <c r="K24" i="13" s="1"/>
  <c r="I24" i="13"/>
  <c r="J23" i="13"/>
  <c r="K23" i="13" s="1"/>
  <c r="I23" i="13"/>
  <c r="J22" i="13"/>
  <c r="K22" i="13" s="1"/>
  <c r="I22" i="13"/>
  <c r="J21" i="13"/>
  <c r="J20" i="13"/>
  <c r="J19" i="13"/>
  <c r="H214" i="13"/>
  <c r="H213" i="13"/>
  <c r="H212" i="13"/>
  <c r="H211" i="13"/>
  <c r="H210" i="13"/>
  <c r="H209" i="13"/>
  <c r="H208" i="13"/>
  <c r="H207" i="13"/>
  <c r="H206" i="13"/>
  <c r="H205" i="13"/>
  <c r="H204" i="13"/>
  <c r="H203" i="13"/>
  <c r="H202" i="13"/>
  <c r="H201" i="13"/>
  <c r="H200" i="13"/>
  <c r="H199" i="13"/>
  <c r="H198" i="13"/>
  <c r="H197" i="13"/>
  <c r="H196" i="13"/>
  <c r="H195" i="13"/>
  <c r="H194" i="13"/>
  <c r="H193" i="13"/>
  <c r="H192" i="13"/>
  <c r="H191" i="13"/>
  <c r="H190" i="13"/>
  <c r="H189" i="13"/>
  <c r="H188" i="13"/>
  <c r="H187" i="13"/>
  <c r="H186" i="13"/>
  <c r="H185" i="13"/>
  <c r="H184" i="13"/>
  <c r="H183" i="13"/>
  <c r="H182" i="13"/>
  <c r="H181" i="13"/>
  <c r="H180" i="13"/>
  <c r="H179" i="13"/>
  <c r="H178" i="13"/>
  <c r="H177" i="13"/>
  <c r="H176" i="13"/>
  <c r="H175" i="13"/>
  <c r="H174" i="13"/>
  <c r="H173" i="13"/>
  <c r="H172" i="13"/>
  <c r="H171" i="13"/>
  <c r="H170" i="13"/>
  <c r="H169" i="13"/>
  <c r="H168" i="13"/>
  <c r="H167" i="13"/>
  <c r="H166" i="13"/>
  <c r="H165" i="13"/>
  <c r="H164" i="13"/>
  <c r="H163" i="13"/>
  <c r="H162" i="13"/>
  <c r="H161" i="13"/>
  <c r="H160" i="13"/>
  <c r="H159" i="13"/>
  <c r="H158" i="13"/>
  <c r="H157" i="13"/>
  <c r="H156" i="13"/>
  <c r="H155" i="13"/>
  <c r="H154" i="13"/>
  <c r="H153" i="13"/>
  <c r="H152" i="13"/>
  <c r="H151" i="13"/>
  <c r="H150" i="13"/>
  <c r="H149" i="13"/>
  <c r="H148" i="13"/>
  <c r="H147" i="13"/>
  <c r="H146" i="13"/>
  <c r="H145" i="13"/>
  <c r="H144" i="13"/>
  <c r="H143" i="13"/>
  <c r="H142" i="13"/>
  <c r="H141" i="13"/>
  <c r="H140" i="13"/>
  <c r="H139" i="13"/>
  <c r="H138" i="13"/>
  <c r="H137" i="13"/>
  <c r="H136" i="13"/>
  <c r="H135" i="13"/>
  <c r="H134" i="13"/>
  <c r="H133" i="13"/>
  <c r="H132" i="13"/>
  <c r="H131" i="13"/>
  <c r="H130" i="13"/>
  <c r="H129" i="13"/>
  <c r="H128" i="13"/>
  <c r="H127" i="13"/>
  <c r="H126" i="13"/>
  <c r="H125" i="13"/>
  <c r="H124" i="13"/>
  <c r="H123" i="13"/>
  <c r="H122" i="13"/>
  <c r="H121" i="13"/>
  <c r="H120" i="13"/>
  <c r="H119" i="13"/>
  <c r="H118" i="13"/>
  <c r="H117" i="13"/>
  <c r="H116" i="13"/>
  <c r="H115" i="13"/>
  <c r="H114" i="13"/>
  <c r="H113" i="13"/>
  <c r="H112" i="13"/>
  <c r="H111" i="13"/>
  <c r="H110" i="13"/>
  <c r="H109" i="13"/>
  <c r="H108" i="13"/>
  <c r="H107" i="13"/>
  <c r="H106" i="13"/>
  <c r="H105" i="13"/>
  <c r="H104" i="13"/>
  <c r="H103" i="13"/>
  <c r="H102" i="13"/>
  <c r="H101" i="13"/>
  <c r="H100" i="13"/>
  <c r="H99" i="13"/>
  <c r="H98" i="13"/>
  <c r="H97" i="13"/>
  <c r="H96" i="13"/>
  <c r="H95" i="13"/>
  <c r="H94" i="13"/>
  <c r="H93" i="13"/>
  <c r="H92" i="13"/>
  <c r="H91" i="13"/>
  <c r="H90" i="13"/>
  <c r="H89" i="13"/>
  <c r="H88" i="13"/>
  <c r="H87" i="13"/>
  <c r="H86" i="13"/>
  <c r="H85" i="13"/>
  <c r="H84" i="13"/>
  <c r="H83" i="13"/>
  <c r="H82" i="13"/>
  <c r="H81" i="13"/>
  <c r="H80" i="13"/>
  <c r="H79" i="13"/>
  <c r="H78" i="13"/>
  <c r="H77" i="13"/>
  <c r="H76" i="13"/>
  <c r="H75" i="13"/>
  <c r="H74" i="13"/>
  <c r="H73" i="13"/>
  <c r="H72" i="13"/>
  <c r="H71" i="13"/>
  <c r="H70" i="13"/>
  <c r="H69" i="13"/>
  <c r="H68" i="13"/>
  <c r="H67" i="13"/>
  <c r="H66" i="13"/>
  <c r="H65" i="13"/>
  <c r="H64" i="13"/>
  <c r="H63" i="13"/>
  <c r="H62" i="13"/>
  <c r="H61" i="13"/>
  <c r="H60" i="13"/>
  <c r="H59" i="13"/>
  <c r="H58" i="13"/>
  <c r="H57" i="13"/>
  <c r="H56" i="13"/>
  <c r="H55" i="13"/>
  <c r="H54" i="13"/>
  <c r="H53" i="13"/>
  <c r="H52" i="13"/>
  <c r="H51" i="13"/>
  <c r="H50" i="13"/>
  <c r="H49" i="13"/>
  <c r="H48" i="13"/>
  <c r="H47" i="13"/>
  <c r="H46" i="13"/>
  <c r="H45" i="13"/>
  <c r="H44" i="13"/>
  <c r="H43" i="13"/>
  <c r="H42" i="13"/>
  <c r="H41" i="13"/>
  <c r="H40" i="13"/>
  <c r="H39" i="13"/>
  <c r="H38" i="13"/>
  <c r="H37" i="13"/>
  <c r="H36" i="13"/>
  <c r="H35" i="13"/>
  <c r="H34" i="13"/>
  <c r="H33" i="13"/>
  <c r="H32" i="13"/>
  <c r="H31" i="13"/>
  <c r="H30" i="13"/>
  <c r="H29" i="13"/>
  <c r="H28" i="13"/>
  <c r="H27" i="13"/>
  <c r="H26" i="13"/>
  <c r="H25" i="13"/>
  <c r="H24" i="13"/>
  <c r="H23" i="13"/>
  <c r="H22" i="13"/>
  <c r="H21" i="13"/>
  <c r="H20" i="13"/>
  <c r="H19" i="13"/>
  <c r="E213" i="13"/>
  <c r="E212" i="13"/>
  <c r="E211" i="13"/>
  <c r="E210" i="13"/>
  <c r="E209" i="13"/>
  <c r="E208" i="13"/>
  <c r="E207" i="13"/>
  <c r="E206" i="13"/>
  <c r="E205" i="13"/>
  <c r="E204" i="13"/>
  <c r="E203" i="13"/>
  <c r="E202" i="13"/>
  <c r="E201" i="13"/>
  <c r="E200" i="13"/>
  <c r="E199" i="13"/>
  <c r="E198" i="13"/>
  <c r="E197" i="13"/>
  <c r="E196" i="13"/>
  <c r="E195" i="13"/>
  <c r="E194" i="13"/>
  <c r="E193" i="13"/>
  <c r="E192" i="13"/>
  <c r="E191" i="13"/>
  <c r="E190" i="13"/>
  <c r="E189" i="13"/>
  <c r="E188" i="13"/>
  <c r="E187" i="13"/>
  <c r="E186" i="13"/>
  <c r="E185" i="13"/>
  <c r="E184" i="13"/>
  <c r="E183" i="13"/>
  <c r="E182" i="13"/>
  <c r="E181" i="13"/>
  <c r="E180" i="13"/>
  <c r="E179" i="13"/>
  <c r="E178" i="13"/>
  <c r="E177" i="13"/>
  <c r="E176" i="13"/>
  <c r="E175" i="13"/>
  <c r="E174" i="13"/>
  <c r="E173" i="13"/>
  <c r="E172" i="13"/>
  <c r="E171" i="13"/>
  <c r="E170" i="13"/>
  <c r="E169" i="13"/>
  <c r="E168" i="13"/>
  <c r="E167" i="13"/>
  <c r="E166" i="13"/>
  <c r="E165" i="13"/>
  <c r="E164" i="13"/>
  <c r="E163" i="13"/>
  <c r="E162" i="13"/>
  <c r="E161" i="13"/>
  <c r="E160" i="13"/>
  <c r="E159" i="13"/>
  <c r="E158" i="13"/>
  <c r="E157" i="13"/>
  <c r="E156" i="13"/>
  <c r="E155" i="13"/>
  <c r="E154" i="13"/>
  <c r="E153" i="13"/>
  <c r="E152" i="13"/>
  <c r="E151" i="13"/>
  <c r="E150" i="13"/>
  <c r="E149" i="13"/>
  <c r="E148" i="13"/>
  <c r="E147" i="13"/>
  <c r="E146" i="13"/>
  <c r="E145" i="13"/>
  <c r="E144" i="13"/>
  <c r="E143" i="13"/>
  <c r="E142" i="13"/>
  <c r="E141" i="13"/>
  <c r="E140" i="13"/>
  <c r="E139" i="13"/>
  <c r="E138" i="13"/>
  <c r="E137" i="13"/>
  <c r="E136" i="13"/>
  <c r="E135" i="13"/>
  <c r="E134" i="13"/>
  <c r="E133" i="13"/>
  <c r="E132" i="13"/>
  <c r="E131" i="13"/>
  <c r="E130" i="13"/>
  <c r="E129" i="13"/>
  <c r="E128" i="13"/>
  <c r="E127" i="13"/>
  <c r="E125" i="13"/>
  <c r="E124" i="13"/>
  <c r="E123" i="13"/>
  <c r="E122" i="13"/>
  <c r="E121" i="13"/>
  <c r="E120" i="13"/>
  <c r="E119" i="13"/>
  <c r="E118" i="13"/>
  <c r="E117" i="13"/>
  <c r="E116" i="13"/>
  <c r="E115" i="13"/>
  <c r="E114" i="13"/>
  <c r="E113" i="13"/>
  <c r="E112" i="13"/>
  <c r="E111" i="13"/>
  <c r="E110" i="13"/>
  <c r="E109" i="13"/>
  <c r="E108" i="13"/>
  <c r="E107" i="13"/>
  <c r="E106" i="13"/>
  <c r="E105" i="13"/>
  <c r="E104" i="13"/>
  <c r="E103" i="13"/>
  <c r="E102" i="13"/>
  <c r="E101" i="13"/>
  <c r="E100" i="13"/>
  <c r="E99" i="13"/>
  <c r="E98" i="13"/>
  <c r="E97" i="13"/>
  <c r="E96" i="13"/>
  <c r="E95" i="13"/>
  <c r="E94" i="13"/>
  <c r="E93" i="13"/>
  <c r="E92" i="13"/>
  <c r="E91" i="13"/>
  <c r="E90" i="13"/>
  <c r="E89" i="13"/>
  <c r="E88" i="13"/>
  <c r="E87" i="13"/>
  <c r="E86" i="13"/>
  <c r="E85" i="13"/>
  <c r="E84" i="13"/>
  <c r="E83" i="13"/>
  <c r="E82" i="13"/>
  <c r="E81" i="13"/>
  <c r="E80" i="13"/>
  <c r="E79" i="13"/>
  <c r="E78" i="13"/>
  <c r="E77" i="13"/>
  <c r="E76" i="13"/>
  <c r="E75" i="13"/>
  <c r="E74" i="13"/>
  <c r="E73" i="13"/>
  <c r="E72" i="13"/>
  <c r="E71" i="13"/>
  <c r="E70" i="13"/>
  <c r="E69" i="13"/>
  <c r="E68" i="13"/>
  <c r="E67" i="13"/>
  <c r="E66" i="13"/>
  <c r="E65" i="13"/>
  <c r="E64" i="13"/>
  <c r="E63" i="13"/>
  <c r="E62" i="13"/>
  <c r="E61" i="13"/>
  <c r="E60" i="13"/>
  <c r="E59" i="13"/>
  <c r="E58" i="13"/>
  <c r="E57" i="13"/>
  <c r="E56" i="13"/>
  <c r="E55" i="13"/>
  <c r="E54" i="13"/>
  <c r="E53" i="13"/>
  <c r="E52" i="13"/>
  <c r="E51" i="13"/>
  <c r="E50" i="13"/>
  <c r="E49" i="13"/>
  <c r="E48" i="13"/>
  <c r="E47" i="13"/>
  <c r="E46" i="13"/>
  <c r="E45" i="13"/>
  <c r="E44" i="13"/>
  <c r="E43" i="13"/>
  <c r="E42" i="13"/>
  <c r="E41" i="13"/>
  <c r="E40" i="13"/>
  <c r="E39" i="13"/>
  <c r="E38" i="13"/>
  <c r="E37" i="13"/>
  <c r="E36" i="13"/>
  <c r="E35" i="13"/>
  <c r="E34" i="13"/>
  <c r="E33" i="13"/>
  <c r="E32" i="13"/>
  <c r="E31" i="13"/>
  <c r="E30" i="13"/>
  <c r="E29" i="13"/>
  <c r="E28" i="13"/>
  <c r="E27" i="13"/>
  <c r="E26" i="13"/>
  <c r="E25" i="13"/>
  <c r="E24" i="13"/>
  <c r="E23" i="13"/>
  <c r="E22" i="13"/>
  <c r="G214" i="13"/>
  <c r="J214" i="13" s="1"/>
  <c r="D214" i="13"/>
  <c r="D136" i="13"/>
  <c r="C136" i="13"/>
  <c r="D163" i="13"/>
  <c r="D162" i="13" s="1"/>
  <c r="D189" i="13"/>
  <c r="D202" i="13"/>
  <c r="D134" i="13"/>
  <c r="D129" i="13"/>
  <c r="D126" i="13"/>
  <c r="D72" i="13"/>
  <c r="D80" i="13"/>
  <c r="D85" i="13"/>
  <c r="D79" i="13" s="1"/>
  <c r="D87" i="13"/>
  <c r="D94" i="13"/>
  <c r="D92" i="13" s="1"/>
  <c r="D115" i="13"/>
  <c r="D114" i="13" s="1"/>
  <c r="G92" i="13"/>
  <c r="G94" i="13"/>
  <c r="G100" i="13"/>
  <c r="G105" i="13"/>
  <c r="G67" i="13" s="1"/>
  <c r="G115" i="13"/>
  <c r="G121" i="13"/>
  <c r="G120" i="13" s="1"/>
  <c r="G114" i="13" s="1"/>
  <c r="G123" i="13"/>
  <c r="G124" i="13"/>
  <c r="K26" i="13" l="1"/>
  <c r="D188" i="13"/>
  <c r="D128" i="13"/>
  <c r="D127" i="13" s="1"/>
  <c r="D69" i="13" l="1"/>
  <c r="D68" i="13" s="1"/>
  <c r="D67" i="13" s="1"/>
  <c r="G63" i="13"/>
  <c r="G62" i="13" s="1"/>
  <c r="G19" i="13" s="1"/>
  <c r="G126" i="13" s="1"/>
  <c r="D37" i="13"/>
  <c r="D58" i="13" l="1"/>
  <c r="D55" i="13"/>
  <c r="D44" i="13"/>
  <c r="D38" i="13"/>
  <c r="D40" i="13"/>
  <c r="D34" i="13"/>
  <c r="D31" i="13"/>
  <c r="D30" i="13" s="1"/>
  <c r="D27" i="13"/>
  <c r="D21" i="13"/>
  <c r="C21" i="13"/>
  <c r="E21" i="13" l="1"/>
  <c r="I21" i="13"/>
  <c r="K21" i="13" s="1"/>
  <c r="D20" i="13"/>
  <c r="D43" i="13"/>
  <c r="D19" i="13" s="1"/>
  <c r="F119" i="13" l="1"/>
  <c r="F104" i="13"/>
  <c r="C131" i="13"/>
  <c r="C129" i="13" s="1"/>
  <c r="C173" i="13"/>
  <c r="F125" i="13"/>
  <c r="F124" i="13" s="1"/>
  <c r="F123" i="13" s="1"/>
  <c r="C145" i="13"/>
  <c r="C143" i="13" s="1"/>
  <c r="C191" i="13"/>
  <c r="C189" i="13" s="1"/>
  <c r="C188" i="13" s="1"/>
  <c r="F143" i="13"/>
  <c r="C199" i="13"/>
  <c r="C209" i="13"/>
  <c r="F122" i="13"/>
  <c r="F121" i="13" s="1"/>
  <c r="F120" i="13" s="1"/>
  <c r="C164" i="13"/>
  <c r="C156" i="13"/>
  <c r="C155" i="13"/>
  <c r="C154" i="13"/>
  <c r="C153" i="13" s="1"/>
  <c r="C152" i="13" s="1"/>
  <c r="C157" i="13"/>
  <c r="C151" i="13"/>
  <c r="C150" i="13"/>
  <c r="C149" i="13"/>
  <c r="C147" i="13" s="1"/>
  <c r="C148" i="13"/>
  <c r="C190" i="13"/>
  <c r="C135" i="13"/>
  <c r="C134" i="13" s="1"/>
  <c r="C140" i="13"/>
  <c r="F100" i="13"/>
  <c r="C69" i="13"/>
  <c r="C34" i="13"/>
  <c r="C30" i="13" s="1"/>
  <c r="C202" i="13"/>
  <c r="C31" i="13"/>
  <c r="C206" i="13"/>
  <c r="F115" i="13"/>
  <c r="F68" i="13"/>
  <c r="F212" i="13"/>
  <c r="C27" i="13"/>
  <c r="C20" i="13" s="1"/>
  <c r="C37" i="13"/>
  <c r="C38" i="13"/>
  <c r="C40" i="13"/>
  <c r="C44" i="13"/>
  <c r="C55" i="13"/>
  <c r="C58" i="13"/>
  <c r="C63" i="13"/>
  <c r="F63" i="13"/>
  <c r="F62" i="13" s="1"/>
  <c r="F19" i="13" s="1"/>
  <c r="C72" i="13"/>
  <c r="C80" i="13"/>
  <c r="C85" i="13"/>
  <c r="C87" i="13"/>
  <c r="C94" i="13"/>
  <c r="C92" i="13" s="1"/>
  <c r="F94" i="13"/>
  <c r="F92" i="13" s="1"/>
  <c r="C100" i="13"/>
  <c r="C116" i="13"/>
  <c r="C115" i="13" s="1"/>
  <c r="C114" i="13" s="1"/>
  <c r="F129" i="13"/>
  <c r="F189" i="13"/>
  <c r="F188" i="13" s="1"/>
  <c r="C163" i="13"/>
  <c r="C162" i="13"/>
  <c r="C62" i="13"/>
  <c r="I20" i="13" l="1"/>
  <c r="K20" i="13" s="1"/>
  <c r="E20" i="13"/>
  <c r="F105" i="13"/>
  <c r="C68" i="13"/>
  <c r="F67" i="13"/>
  <c r="C43" i="13"/>
  <c r="C19" i="13" s="1"/>
  <c r="C79" i="13"/>
  <c r="F114" i="13"/>
  <c r="C128" i="13"/>
  <c r="C127" i="13" s="1"/>
  <c r="F136" i="13"/>
  <c r="F128" i="13" s="1"/>
  <c r="F127" i="13"/>
  <c r="C67" i="13"/>
  <c r="I19" i="13" l="1"/>
  <c r="K19" i="13" s="1"/>
  <c r="E19" i="13"/>
  <c r="F126" i="13"/>
  <c r="C126" i="13"/>
  <c r="F214" i="13"/>
  <c r="C214" i="13" l="1"/>
  <c r="E126" i="13"/>
  <c r="I126" i="13"/>
  <c r="K126" i="13" s="1"/>
  <c r="I214" i="13" l="1"/>
  <c r="K214" i="13" s="1"/>
  <c r="E214" i="13"/>
</calcChain>
</file>

<file path=xl/sharedStrings.xml><?xml version="1.0" encoding="utf-8"?>
<sst xmlns="http://schemas.openxmlformats.org/spreadsheetml/2006/main" count="262" uniqueCount="252">
  <si>
    <t>Код</t>
  </si>
  <si>
    <t>Офіційні трансферти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</si>
  <si>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</si>
  <si>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</si>
  <si>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</si>
  <si>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Інші податки та збори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</si>
  <si>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</si>
  <si>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</si>
  <si>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</si>
  <si>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Цільові фонди</t>
  </si>
  <si>
    <t>Внутрішні податки на товари та послуги</t>
  </si>
  <si>
    <t>Інші неподаткові надходження</t>
  </si>
  <si>
    <t>Доходи від операцій з капіталом</t>
  </si>
  <si>
    <t>Надходження від продажу основного капіталу</t>
  </si>
  <si>
    <t>Загальний фонд</t>
  </si>
  <si>
    <t>Спеціальний фонд</t>
  </si>
  <si>
    <t>Власні надходження бюджетних установ</t>
  </si>
  <si>
    <t>Від органів державного управління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</si>
  <si>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</si>
  <si>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</si>
  <si>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 заробітна плата</t>
  </si>
  <si>
    <t>Податок на доходи фізичних осіб, що сплачується фізичними особами за результатами річного декларування</t>
  </si>
  <si>
    <t xml:space="preserve">Податок на прибуток підприємств та фінансових установ комунальної власності </t>
  </si>
  <si>
    <t>Авансові внески з податку на прибуток підприємств та фінансових установ комунальної власності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</si>
  <si>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</si>
  <si>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</si>
  <si>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</si>
  <si>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</si>
  <si>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</si>
  <si>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Акцизний податок з реалізації суб'єктами господарювання роздрібної торгівлі підакцизних товарів</t>
  </si>
  <si>
    <t>18010000 </t>
  </si>
  <si>
    <t>18010100 </t>
  </si>
  <si>
    <t>18010200 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</si>
  <si>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</si>
  <si>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</si>
  <si>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18010300 </t>
  </si>
  <si>
    <t>18010400 </t>
  </si>
  <si>
    <t>Податок на нерухоме майно, відмінне від земельної ділянки, сплачений фізичними особами, які є власниками об'єктів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</si>
  <si>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 </t>
  </si>
  <si>
    <t>Земельний податок з юридичних осіб</t>
  </si>
  <si>
    <t>Орендна  плата з юридичних осіб</t>
  </si>
  <si>
    <t>Земельний податок з фізичних осіб</t>
  </si>
  <si>
    <t>Орендна  плата з фізичних осіб</t>
  </si>
  <si>
    <t>Транспортний податок з фізичних осіб</t>
  </si>
  <si>
    <t>Транспортний податок з юридичних осіб</t>
  </si>
  <si>
    <t xml:space="preserve">Туристичний збір, сплачений юридичними особами </t>
  </si>
  <si>
    <t xml:space="preserve">Туристичний збір, сплачений фізичними особами </t>
  </si>
  <si>
    <t>Туристичний збір</t>
  </si>
  <si>
    <t>18050000 </t>
  </si>
  <si>
    <t>Єдиний податок  </t>
  </si>
  <si>
    <t>18050300 </t>
  </si>
  <si>
    <t>Єдиний податок з юридичних осіб </t>
  </si>
  <si>
    <t>18050400 </t>
  </si>
  <si>
    <t>Єдиний податок з фізичних осіб </t>
  </si>
  <si>
    <t>19010000 </t>
  </si>
  <si>
    <t>Екологічний податок </t>
  </si>
  <si>
    <t>19010100 </t>
  </si>
  <si>
    <t xml:space="preserve">Надходження від скидів забруднюючих речовин безпосередньо у водні об'єкти </t>
  </si>
  <si>
    <t xml:space="preserve"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 </t>
  </si>
  <si>
    <t>21010000 </t>
  </si>
  <si>
    <t>21010300 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</si>
  <si>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</si>
  <si>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21080000 </t>
  </si>
  <si>
    <t>Інші надходження 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</si>
  <si>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</si>
  <si>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21081100 </t>
  </si>
  <si>
    <t>Адміністративні штрафи та інші санкції </t>
  </si>
  <si>
    <t>Інші надходження</t>
  </si>
  <si>
    <t>22080000 </t>
  </si>
  <si>
    <t>Надходження від орендної плати за користування цілісним майновим комплексом та іншим державним майном  </t>
  </si>
  <si>
    <t>22080400 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</si>
  <si>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</si>
  <si>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22090000 </t>
  </si>
  <si>
    <t>Державне мито  </t>
  </si>
  <si>
    <t>22090100 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</si>
  <si>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</si>
  <si>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22090400 </t>
  </si>
  <si>
    <t>Державне мито, пов'язане з видачею та оформленням закордонних паспортів (посвідок) та паспортів громадян України  </t>
  </si>
  <si>
    <t>24030000 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</si>
  <si>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 </t>
  </si>
  <si>
    <t>24060000 </t>
  </si>
  <si>
    <t>24060300 </t>
  </si>
  <si>
    <t xml:space="preserve">Інші надходження до фондів охорони навколишнього природного середовища  </t>
  </si>
  <si>
    <t>24062100 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</si>
  <si>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</si>
  <si>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24110000 </t>
  </si>
  <si>
    <t>Доходи від операцій з кредитування та надання гарантій  </t>
  </si>
  <si>
    <t>24110900 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</si>
  <si>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 </t>
  </si>
  <si>
    <t>Надходження коштів пайової участі у розвитку інфраструктури населеного пункту</t>
  </si>
  <si>
    <t>25010000 </t>
  </si>
  <si>
    <t>Надходження від плати за послуги, що надаються бюджетними установами згідно із законодавством </t>
  </si>
  <si>
    <t>25010100 </t>
  </si>
  <si>
    <t>Плата за послуги, що надаються бюджетними установами згідно з їх основною діяльністю </t>
  </si>
  <si>
    <t>25010200 </t>
  </si>
  <si>
    <t>Надходження бюджетних установ від додаткової (господарської) діяльності </t>
  </si>
  <si>
    <t>25010300 </t>
  </si>
  <si>
    <t>25010400 </t>
  </si>
  <si>
    <t>Надходження бюджетних установ від реалізації в установленому порядку майна (крім нерухомого майна) </t>
  </si>
  <si>
    <t>25020000 </t>
  </si>
  <si>
    <t>Інші джерела власних надходжень бюджетних установ  </t>
  </si>
  <si>
    <t>25020200 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</si>
  <si>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об’єктів нерухомого майна, що перебувають у приватній власності фізичних або юридичних осіб</t>
  </si>
  <si>
    <t>31010000 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</si>
  <si>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</si>
  <si>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31010200 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</si>
  <si>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</si>
  <si>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31020000 </t>
  </si>
  <si>
    <t>Надходження коштів від Державного фонду дорогоцінних металів і дорогоцінного каміння  </t>
  </si>
  <si>
    <t>31030000 </t>
  </si>
  <si>
    <t>Кошти від відчуження майна, що належить Автономній Республіці Крим та майна, що перебуває в комунальній власності  </t>
  </si>
  <si>
    <t>33010000 </t>
  </si>
  <si>
    <t>Кошти від продажу землі  </t>
  </si>
  <si>
    <t>33010100 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</si>
  <si>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</si>
  <si>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50100000 </t>
  </si>
  <si>
    <t>Інші фонди  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</si>
  <si>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 </t>
  </si>
  <si>
    <t xml:space="preserve">Податок та збір на доходи фізичних осіб  </t>
  </si>
  <si>
    <t xml:space="preserve">Місцеві податки </t>
  </si>
  <si>
    <t>Податок на майно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</si>
  <si>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</si>
  <si>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Кошти  від продажу землі і нематеріальних активів</t>
  </si>
  <si>
    <t xml:space="preserve">Відсотки за користування позиками, які надавалися з місцевих бюджетів  </t>
  </si>
  <si>
    <t>22010000 </t>
  </si>
  <si>
    <t>Плата за надання адміністративних послуг</t>
  </si>
  <si>
    <t>Плата за надання інших адміністративних послуг</t>
  </si>
  <si>
    <t>Державне мито, не віднесене до інших категорій</t>
  </si>
  <si>
    <t>Державне мито за дії, пов'язані з одержанням патентів на об'єкти права інтелектуальної власності, підтриманням їх чинності та передаванням прав їхніми власниками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</si>
  <si>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</si>
  <si>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Плата за розміщення тимчасово вільних коштів місцевих бюджетів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</si>
  <si>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</si>
  <si>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 xml:space="preserve">Адміністративний збір за державну реєстрацію речових прав на нерухоме майно та їх обтяжень 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</si>
  <si>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</si>
  <si>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>Освітня субвенція з державного бюджету місцевим бюджетам</t>
  </si>
  <si>
    <t>Пальне</t>
  </si>
  <si>
    <t>Медична субвенція з державного бюджету місцевим бюджетам</t>
  </si>
  <si>
    <t xml:space="preserve">Акцизний податок з ввезених на митну територію України підакцизних товарів (продукції) </t>
  </si>
  <si>
    <t xml:space="preserve">Акцизний податок з вироблених в Україні підакцизних товарів (продукції) </t>
  </si>
  <si>
    <t>Дотація з місцевого бюджету на здійснення переданих з державного бюджету видатків з утримання закладів освіти та охорони здоров’я за рахунок відповідної додаткової дотації з державного бюджету</t>
  </si>
  <si>
    <t>Субвенції з місцевих бюджетів іншим місцевим бюджетам</t>
  </si>
  <si>
    <t>на забезпечення лікування хворих на хронічну ниркову недостатність методом гемодіалізу</t>
  </si>
  <si>
    <t>на забезпечення лікування хворих на цукровий та нецукровий діабет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</si>
  <si>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</si>
  <si>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на пільгове медичне обслуговування громадян, які постраждали внаслідок Чорнобильської катастрофи</t>
  </si>
  <si>
    <t>на поховання учасників бойових дій та інвалідів війни</t>
  </si>
  <si>
    <t>Дотації з місцевих бюджетів іншим місцевим бюджетам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</si>
  <si>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</si>
  <si>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</si>
  <si>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Субвенції з державного бюджету місцевим бюджетам</t>
  </si>
  <si>
    <t>на 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</si>
  <si>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 соціально-економічний розвиток регіонів Сумської області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</si>
  <si>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кінець 2017 року</t>
  </si>
  <si>
    <t>Кошти отримані з обласного бюджету:</t>
  </si>
  <si>
    <t>на компенсаційні виплати за пільговий проїзд окремих категорій громадян</t>
  </si>
  <si>
    <t>Субвенція з місцевого бюджету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населенню, бюджетним установам і організаціям та/або іншим підприємствам теплопостачання, централізованого питного водопостачання та водовідведення, які надають такі послуги, та тарифами, що затверджувалися та/або погоджувалися органами державної влади чи місцевого самоврядування, за рахунок відповідної субвенції з державного бюджету</t>
  </si>
  <si>
    <t>Субвенція з державного бюджету місцевим бюджетам на модернізацію та оновлення матеріально-технічної бази професійно-технічних навчальних закладів</t>
  </si>
  <si>
    <t>на виконання депутатських повноважень депутатів Сумської обласної ради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</si>
  <si>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</si>
  <si>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</si>
  <si>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Плата за встановлення земельного сервітуту</t>
  </si>
  <si>
    <t>Кошти, отримані від надання учасниками процедури закупівель як забезпечення їх тендерної пропозиції (пропозиції конкурсних торгів), які не підлягають поверненню цим учасникам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</si>
  <si>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</si>
  <si>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>компенсаційні виплати за пільговий проїзд учасників антитерористичної операції (операції об'єднаних сил), членів сімей загиблих (померлих) учасників антитерористичної операції (операції об'єднаних сил), інших ветеранів війни та добровольців з числа учасників антитерористичної операції (операції об'єднаних сил), осіб, які супроводжують інваліда війни І групи</t>
  </si>
  <si>
    <t xml:space="preserve">Рентна плата за користування надрами для видобування корисних копалин загальнодержавного значення </t>
  </si>
  <si>
    <t>Усього доходів (без урахування міжбюджетних трансфетрів)</t>
  </si>
  <si>
    <t>Разом доходів</t>
  </si>
  <si>
    <t xml:space="preserve">Благодійні внески, гранти та дарунки </t>
  </si>
  <si>
    <t>Найменування згідно з
Класифікацією доходів бюджету</t>
  </si>
  <si>
    <t>Від Європейського Союзу, урядів іноземних держав, міжнародних організацій, донорських установ</t>
  </si>
  <si>
    <t>42020000 </t>
  </si>
  <si>
    <t>Гранти (дарунки), що надійшли до бюджетів усіх рівнів  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</si>
  <si>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</si>
  <si>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</si>
  <si>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</si>
  <si>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Інші субвенції з місцевого бюджету</t>
  </si>
  <si>
    <t>для надання соціальної підтримки (допомоги) особам з інвалідністю внаслідок війни І групи з числа учасників бойових дій на території інших держав (воїнам-інтернаціоналістам) та сім'ям загиблих учасників бойових дій на території інших держав, які проживають у Сумській області</t>
  </si>
  <si>
    <t>на встановлення телефонів особам з інвалідністю І та ІІ груп</t>
  </si>
  <si>
    <t xml:space="preserve">на оплату компенсаційних виплат особам з інвалідністю на бензин, ремонт, техобслуговування автотранспорту та транспортне обслуговування </t>
  </si>
  <si>
    <t>на забезпечення твердим паливом (дровами, торфобрикетами) сімей учасників антитерористичної операції (операції об’єднаних сил)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</si>
  <si>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</si>
  <si>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</si>
  <si>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</si>
  <si>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>Надходження коштів від відшкодування втрат сільськогосподарського і лісогосподарського виробництва</t>
  </si>
  <si>
    <t>на медичне ослуговування внутрішньо переміщених осіб</t>
  </si>
  <si>
    <t xml:space="preserve"> для забезпечення відшкодування за встановлення пам'ятників та облаштування місць поховання загиблих (померлих) учасників антитерористичної операції (операції об’єднаних сил)</t>
  </si>
  <si>
    <t>на оплату праці з нарахуваннями педагогічних працівників приватного закладу загальної середньої освіти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</si>
  <si>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</si>
  <si>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осіб, визначених у абзаці чотирнадцятому пункту 1 статті 10 Закону України "Про статус ветеранів війни, гарантії їх соціального захисту", для осіб з інвалідністю I - II групи, які стали особами з інвалідністю внаслідок поранень, каліцтва, контузії чи інших ушкоджень здоров'я, одержаних під час участі у Революції Гідності, визначених пунктом 10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</si>
  <si>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 xml:space="preserve"> 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</si>
  <si>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 xml:space="preserve"> 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«Про статус ветеранів війни, гарантії їх соціального захисту»,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</si>
  <si>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безпосереденьо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</si>
  <si>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 xml:space="preserve">придбання послуг з доступу до Інтернету закладів загальної середньої освіти 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</si>
  <si>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</si>
  <si>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Плата за гарантії, надані Верховною Радою Автономної Республіки Крим та міськими радами  </t>
  </si>
  <si>
    <t>на оплату за проведення додаткових занять (послуг) для учнів інклюзивних класів закладів загальної середньої освіти</t>
  </si>
  <si>
    <t>на оплату за проведення додаткових занять (послуг) в інклюзивних групах закладів дошкільної освіти</t>
  </si>
  <si>
    <t>на придбання спеціальних засобів корекції психофізичного розвитку в інклюзивних класах закладів загальної середньої освіти</t>
  </si>
  <si>
    <t>на придбання спеціальних засобів корекції психофізичного розвитку в інклюзивних групах закладів дошкільної освіти</t>
  </si>
  <si>
    <t>(18531000000)</t>
  </si>
  <si>
    <t>код бюджету</t>
  </si>
  <si>
    <t>Плата за оренду майна бюджетних установ, що здійснюється відповідно до Закону України «Про оренду державного та комунального майна»</t>
  </si>
  <si>
    <t>Бездрицька сільська ОТГ</t>
  </si>
  <si>
    <t>Нижньосироватська сільська ОТГ</t>
  </si>
  <si>
    <t>Сумська РДА</t>
  </si>
  <si>
    <t>м. Лебедин</t>
  </si>
  <si>
    <t>Краснопільська селищна ОТГ</t>
  </si>
  <si>
    <t>Лебединський район</t>
  </si>
  <si>
    <t>Краснопільський район</t>
  </si>
  <si>
    <t>Недригайлівський район</t>
  </si>
  <si>
    <t>Степанівська селищна ОТГ</t>
  </si>
  <si>
    <t>Миропільська сільська ОТГ</t>
  </si>
  <si>
    <t>Миколаівська сільська ОТГ</t>
  </si>
  <si>
    <t>на надання вторинної медичної допомоги (проведення медичних оглядів, обстежень та консультацій, лікування в стаціонарах закладу) дитячому населенню Миколаївської ОТГ Білопільського району Сумської області КНП "Дитяча клінічна лікарня Святої Зінаїди" Сумської міської ради</t>
  </si>
  <si>
    <t>Підвищення кваліфікації педагогічних працівників та проведення супервізії, у т.ч.:</t>
  </si>
  <si>
    <t>вчителів, які забезпечують здобуттня учнями 5-11 (12) класів загальної середньої освіти</t>
  </si>
  <si>
    <t>проведення супервізії</t>
  </si>
  <si>
    <t>здійснення (у разі потреби) витрат на відрядження для підвищення кваліфікації учителів, асистентів вчителів початкової школи, директорів закладів загальної середньої освіти, заступників директорів з навчально-виховної (начальної, виховної) роботи, до посадових обов'язків яких належать питання початкової освіти</t>
  </si>
  <si>
    <t>Закупівля засобів навчання та обладнання для навчальних кабінетів початкової школи</t>
  </si>
  <si>
    <t>засоби навчання та та обладнання (крім комп'ютерного)</t>
  </si>
  <si>
    <t>сучасні меблі для початкових класів нової української школи</t>
  </si>
  <si>
    <t>комп'ютерне обладання для початкових класів</t>
  </si>
  <si>
    <t>Закупівля обладнання, інвентаря для фізкультурно-спортивних приміщень, засобів навчання, у тому числі навчально-методичної та навчальної літератури, зошитів з друкованою основою для закладів загальної середньої освіти, що беруть участь в експеременті з реалізації Державного стандарту початкової освіти</t>
  </si>
  <si>
    <t>41055000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</si>
  <si>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</si>
  <si>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Кошти отримані з Нижньосироватської сільської ОТГ :</t>
  </si>
  <si>
    <t xml:space="preserve">на придбання антисептиків та засобів індивідуального захисту медичних працівників для КНП "ЦМКЛ" СМР </t>
  </si>
  <si>
    <t>на оплату праці з нарахуваннями педагогічних працівників інклюзивно - ресурсних центрів</t>
  </si>
  <si>
    <t>на ремонт та придбання обладнання для їдалень (харчоблоків) закладів загальної середньої освіти</t>
  </si>
  <si>
    <t>на утримання професійно-технічних навчальних закладів (проведення поточних ремонтів, придбання матеріалів, обладнання та інвентарю тощо)</t>
  </si>
  <si>
    <t>лікування хворих на цукровий діабет інсуліном та нецукровий діабет десмопресином</t>
  </si>
  <si>
    <t>на виплату доплат за березень 2020 року медичним та іншим працівникам, що безпосередньо зайняті  лікуванням пацієнтів із випадками гострої респіраторної хвороби COVID-19, спричиненої коронавірусом SARS-CoV-2</t>
  </si>
  <si>
    <t>на утримання професійно-технічних навчальних закладів (придбання матеріалів, обладнання, основних засобів технологічного обладнання тощо)</t>
  </si>
  <si>
    <t xml:space="preserve"> Субвенція з місцевого бюджету на реалізацію програми «Спроможна школа для кращих результатів» за рахунок відповідної субвенції з державного бюджету</t>
  </si>
  <si>
    <t>Субвенція з місцевого бюджету на здійснення природоохоронних заходів</t>
  </si>
  <si>
    <t>на надання вторинної медичної допомоги мешканцям Нижньосироватської сільської ОТГ на базі КНП "Центральна міська клінична лікарня" СМР</t>
  </si>
  <si>
    <t>Хотінська селищна ОТГ</t>
  </si>
  <si>
    <t>В.Сироватська сільська рада</t>
  </si>
  <si>
    <t>до рішення виконавчого комітету</t>
  </si>
  <si>
    <t xml:space="preserve">від                            №  </t>
  </si>
  <si>
    <t xml:space="preserve">Затверджено по бюджету з урахуванням змін </t>
  </si>
  <si>
    <t xml:space="preserve">Фактично надійшло </t>
  </si>
  <si>
    <t>% виконання</t>
  </si>
  <si>
    <t>Разом</t>
  </si>
  <si>
    <t>11010900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</si>
  <si>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</si>
  <si>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</si>
  <si>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 xml:space="preserve">                     Додаток  1</t>
  </si>
  <si>
    <t>Звіт про виконання дохідної частини бюджету Сумської міської об'єднаної територіальної громади за 9 місяців 2020 року</t>
  </si>
  <si>
    <t>грн.</t>
  </si>
  <si>
    <t>Директор департаменту фінансів, екноміки та інвестицій</t>
  </si>
  <si>
    <t>С.А. Липова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</si>
</sst>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45" x14ac:knownFonts="1">
    <font>
      <sz val="10"/>
      <name val="Times New Roman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Courier New"/>
      <family val="3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5"/>
      <name val="Times New Roman"/>
      <family val="1"/>
      <charset val="204"/>
    </font>
    <font>
      <sz val="13"/>
      <name val="Times New Roman"/>
      <family val="1"/>
      <charset val="204"/>
    </font>
    <font>
      <b/>
      <u/>
      <sz val="14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21"/>
      <name val="Times New Roman"/>
      <family val="1"/>
      <charset val="204"/>
    </font>
    <font>
      <sz val="20"/>
      <name val="Times New Roman"/>
      <family val="1"/>
      <charset val="204"/>
    </font>
    <font>
      <i/>
      <sz val="11"/>
      <color theme="0"/>
      <name val="Times New Roman"/>
      <family val="1"/>
      <charset val="204"/>
    </font>
    <font>
      <sz val="22"/>
      <name val="Times New Roman"/>
      <family val="1"/>
      <charset val="204"/>
    </font>
    <font>
      <b/>
      <sz val="20"/>
      <name val="Times New Roman"/>
      <family val="1"/>
      <charset val="204"/>
    </font>
  </fonts>
  <fills count="4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79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2" borderId="0" applyNumberFormat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20" fillId="0" borderId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8" borderId="0" applyNumberFormat="0" applyBorder="0" applyAlignment="0" applyProtection="0"/>
    <xf numFmtId="0" fontId="5" fillId="7" borderId="1" applyNumberFormat="0" applyAlignment="0" applyProtection="0"/>
    <xf numFmtId="0" fontId="6" fillId="22" borderId="2" applyNumberFormat="0" applyAlignment="0" applyProtection="0"/>
    <xf numFmtId="0" fontId="13" fillId="22" borderId="1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>
      <alignment vertical="top"/>
    </xf>
    <xf numFmtId="0" fontId="10" fillId="0" borderId="3" applyNumberFormat="0" applyFill="0" applyAlignment="0" applyProtection="0"/>
    <xf numFmtId="0" fontId="8" fillId="23" borderId="4" applyNumberFormat="0" applyAlignment="0" applyProtection="0"/>
    <xf numFmtId="0" fontId="14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20" fillId="0" borderId="0"/>
    <xf numFmtId="0" fontId="4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2" fillId="10" borderId="5" applyNumberFormat="0" applyFont="0" applyAlignment="0" applyProtection="0"/>
    <xf numFmtId="0" fontId="16" fillId="0" borderId="6" applyNumberFormat="0" applyFill="0" applyAlignment="0" applyProtection="0"/>
    <xf numFmtId="0" fontId="19" fillId="0" borderId="0"/>
    <xf numFmtId="0" fontId="7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38" fillId="24" borderId="0" applyNumberFormat="0" applyBorder="0" applyAlignment="0" applyProtection="0"/>
    <xf numFmtId="0" fontId="38" fillId="30" borderId="0" applyNumberFormat="0" applyBorder="0" applyAlignment="0" applyProtection="0"/>
    <xf numFmtId="0" fontId="39" fillId="36" borderId="0" applyNumberFormat="0" applyBorder="0" applyAlignment="0" applyProtection="0"/>
    <xf numFmtId="0" fontId="38" fillId="25" borderId="0" applyNumberFormat="0" applyBorder="0" applyAlignment="0" applyProtection="0"/>
    <xf numFmtId="0" fontId="38" fillId="31" borderId="0" applyNumberFormat="0" applyBorder="0" applyAlignment="0" applyProtection="0"/>
    <xf numFmtId="0" fontId="39" fillId="37" borderId="0" applyNumberFormat="0" applyBorder="0" applyAlignment="0" applyProtection="0"/>
    <xf numFmtId="0" fontId="38" fillId="26" borderId="0" applyNumberFormat="0" applyBorder="0" applyAlignment="0" applyProtection="0"/>
    <xf numFmtId="0" fontId="38" fillId="32" borderId="0" applyNumberFormat="0" applyBorder="0" applyAlignment="0" applyProtection="0"/>
    <xf numFmtId="0" fontId="39" fillId="38" borderId="0" applyNumberFormat="0" applyBorder="0" applyAlignment="0" applyProtection="0"/>
    <xf numFmtId="0" fontId="38" fillId="27" borderId="0" applyNumberFormat="0" applyBorder="0" applyAlignment="0" applyProtection="0"/>
    <xf numFmtId="0" fontId="38" fillId="33" borderId="0" applyNumberFormat="0" applyBorder="0" applyAlignment="0" applyProtection="0"/>
    <xf numFmtId="0" fontId="39" fillId="39" borderId="0" applyNumberFormat="0" applyBorder="0" applyAlignment="0" applyProtection="0"/>
    <xf numFmtId="0" fontId="38" fillId="28" borderId="0" applyNumberFormat="0" applyBorder="0" applyAlignment="0" applyProtection="0"/>
    <xf numFmtId="0" fontId="38" fillId="34" borderId="0" applyNumberFormat="0" applyBorder="0" applyAlignment="0" applyProtection="0"/>
    <xf numFmtId="0" fontId="39" fillId="40" borderId="0" applyNumberFormat="0" applyBorder="0" applyAlignment="0" applyProtection="0"/>
    <xf numFmtId="0" fontId="38" fillId="29" borderId="0" applyNumberFormat="0" applyBorder="0" applyAlignment="0" applyProtection="0"/>
    <xf numFmtId="0" fontId="38" fillId="35" borderId="0" applyNumberFormat="0" applyBorder="0" applyAlignment="0" applyProtection="0"/>
    <xf numFmtId="0" fontId="39" fillId="41" borderId="0" applyNumberFormat="0" applyBorder="0" applyAlignment="0" applyProtection="0"/>
  </cellStyleXfs>
  <cellXfs count="159">
    <xf numFmtId="0" fontId="0" fillId="0" borderId="0" xfId="0"/>
    <xf numFmtId="4" fontId="26" fillId="42" borderId="7" xfId="0" applyNumberFormat="1" applyFont="1" applyFill="1" applyBorder="1" applyAlignment="1">
      <alignment vertical="center" wrapText="1"/>
    </xf>
    <xf numFmtId="0" fontId="25" fillId="42" borderId="7" xfId="0" applyNumberFormat="1" applyFont="1" applyFill="1" applyBorder="1" applyAlignment="1" applyProtection="1">
      <alignment vertical="top" wrapText="1"/>
    </xf>
    <xf numFmtId="4" fontId="25" fillId="42" borderId="7" xfId="0" applyNumberFormat="1" applyFont="1" applyFill="1" applyBorder="1" applyAlignment="1" applyProtection="1">
      <alignment horizontal="right" vertical="center" wrapText="1"/>
    </xf>
    <xf numFmtId="0" fontId="25" fillId="42" borderId="0" xfId="0" applyNumberFormat="1" applyFont="1" applyFill="1" applyAlignment="1" applyProtection="1">
      <alignment wrapText="1"/>
    </xf>
    <xf numFmtId="0" fontId="25" fillId="42" borderId="0" xfId="0" applyFont="1" applyFill="1" applyAlignment="1">
      <alignment wrapText="1"/>
    </xf>
    <xf numFmtId="0" fontId="25" fillId="42" borderId="7" xfId="0" applyNumberFormat="1" applyFont="1" applyFill="1" applyBorder="1" applyAlignment="1" applyProtection="1">
      <alignment vertical="center" wrapText="1"/>
    </xf>
    <xf numFmtId="0" fontId="29" fillId="42" borderId="0" xfId="0" applyNumberFormat="1" applyFont="1" applyFill="1" applyAlignment="1" applyProtection="1"/>
    <xf numFmtId="0" fontId="1" fillId="42" borderId="0" xfId="0" applyNumberFormat="1" applyFont="1" applyFill="1" applyAlignment="1" applyProtection="1"/>
    <xf numFmtId="0" fontId="33" fillId="42" borderId="0" xfId="0" applyFont="1" applyFill="1" applyAlignment="1">
      <alignment vertical="center"/>
    </xf>
    <xf numFmtId="0" fontId="33" fillId="42" borderId="0" xfId="0" applyNumberFormat="1" applyFont="1" applyFill="1" applyAlignment="1" applyProtection="1"/>
    <xf numFmtId="0" fontId="1" fillId="42" borderId="0" xfId="0" applyFont="1" applyFill="1"/>
    <xf numFmtId="4" fontId="23" fillId="42" borderId="7" xfId="0" applyNumberFormat="1" applyFont="1" applyFill="1" applyBorder="1" applyAlignment="1" applyProtection="1">
      <alignment horizontal="right" vertical="center" wrapText="1"/>
    </xf>
    <xf numFmtId="0" fontId="22" fillId="42" borderId="0" xfId="0" applyNumberFormat="1" applyFont="1" applyFill="1" applyAlignment="1" applyProtection="1"/>
    <xf numFmtId="0" fontId="22" fillId="42" borderId="0" xfId="0" applyFont="1" applyFill="1"/>
    <xf numFmtId="4" fontId="27" fillId="42" borderId="7" xfId="0" applyNumberFormat="1" applyFont="1" applyFill="1" applyBorder="1" applyAlignment="1">
      <alignment vertical="center" wrapText="1"/>
    </xf>
    <xf numFmtId="0" fontId="2" fillId="42" borderId="9" xfId="0" applyNumberFormat="1" applyFont="1" applyFill="1" applyBorder="1" applyAlignment="1" applyProtection="1">
      <alignment vertical="center"/>
    </xf>
    <xf numFmtId="0" fontId="22" fillId="42" borderId="9" xfId="0" applyNumberFormat="1" applyFont="1" applyFill="1" applyBorder="1" applyAlignment="1" applyProtection="1">
      <alignment horizontal="center" vertical="center"/>
    </xf>
    <xf numFmtId="0" fontId="25" fillId="42" borderId="7" xfId="0" applyNumberFormat="1" applyFont="1" applyFill="1" applyBorder="1" applyAlignment="1" applyProtection="1">
      <alignment horizontal="center" vertical="center" wrapText="1"/>
    </xf>
    <xf numFmtId="0" fontId="29" fillId="42" borderId="0" xfId="0" applyNumberFormat="1" applyFont="1" applyFill="1" applyAlignment="1" applyProtection="1">
      <alignment wrapText="1"/>
    </xf>
    <xf numFmtId="0" fontId="29" fillId="42" borderId="0" xfId="0" applyFont="1" applyFill="1" applyAlignment="1">
      <alignment wrapText="1"/>
    </xf>
    <xf numFmtId="0" fontId="1" fillId="42" borderId="0" xfId="0" applyNumberFormat="1" applyFont="1" applyFill="1" applyAlignment="1" applyProtection="1">
      <alignment wrapText="1"/>
    </xf>
    <xf numFmtId="0" fontId="1" fillId="42" borderId="0" xfId="0" applyFont="1" applyFill="1" applyAlignment="1">
      <alignment wrapText="1"/>
    </xf>
    <xf numFmtId="49" fontId="25" fillId="42" borderId="7" xfId="0" applyNumberFormat="1" applyFont="1" applyFill="1" applyBorder="1" applyAlignment="1" applyProtection="1">
      <alignment vertical="center" readingOrder="1"/>
    </xf>
    <xf numFmtId="0" fontId="25" fillId="42" borderId="7" xfId="0" applyNumberFormat="1" applyFont="1" applyFill="1" applyBorder="1" applyAlignment="1" applyProtection="1">
      <alignment horizontal="left" vertical="center" wrapText="1"/>
    </xf>
    <xf numFmtId="4" fontId="30" fillId="42" borderId="7" xfId="0" applyNumberFormat="1" applyFont="1" applyFill="1" applyBorder="1" applyAlignment="1">
      <alignment vertical="center" wrapText="1"/>
    </xf>
    <xf numFmtId="0" fontId="23" fillId="42" borderId="7" xfId="0" applyNumberFormat="1" applyFont="1" applyFill="1" applyBorder="1" applyAlignment="1" applyProtection="1">
      <alignment vertical="center" wrapText="1"/>
    </xf>
    <xf numFmtId="0" fontId="23" fillId="42" borderId="0" xfId="0" applyNumberFormat="1" applyFont="1" applyFill="1" applyAlignment="1" applyProtection="1">
      <alignment wrapText="1"/>
    </xf>
    <xf numFmtId="0" fontId="23" fillId="42" borderId="0" xfId="0" applyFont="1" applyFill="1" applyAlignment="1">
      <alignment wrapText="1"/>
    </xf>
    <xf numFmtId="0" fontId="23" fillId="42" borderId="7" xfId="0" applyNumberFormat="1" applyFont="1" applyFill="1" applyBorder="1" applyAlignment="1" applyProtection="1">
      <alignment horizontal="left" vertical="center" wrapText="1"/>
    </xf>
    <xf numFmtId="0" fontId="17" fillId="42" borderId="0" xfId="0" applyNumberFormat="1" applyFont="1" applyFill="1" applyAlignment="1" applyProtection="1">
      <alignment wrapText="1"/>
    </xf>
    <xf numFmtId="0" fontId="17" fillId="42" borderId="0" xfId="0" applyFont="1" applyFill="1" applyAlignment="1">
      <alignment wrapText="1"/>
    </xf>
    <xf numFmtId="4" fontId="31" fillId="42" borderId="0" xfId="0" applyNumberFormat="1" applyFont="1" applyFill="1" applyAlignment="1" applyProtection="1">
      <alignment wrapText="1"/>
    </xf>
    <xf numFmtId="0" fontId="31" fillId="42" borderId="0" xfId="0" applyNumberFormat="1" applyFont="1" applyFill="1" applyAlignment="1" applyProtection="1">
      <alignment wrapText="1"/>
    </xf>
    <xf numFmtId="0" fontId="31" fillId="42" borderId="0" xfId="0" applyFont="1" applyFill="1" applyAlignment="1">
      <alignment wrapText="1"/>
    </xf>
    <xf numFmtId="0" fontId="31" fillId="42" borderId="0" xfId="0" applyNumberFormat="1" applyFont="1" applyFill="1" applyBorder="1" applyAlignment="1" applyProtection="1">
      <alignment horizontal="center" vertical="center" wrapText="1"/>
    </xf>
    <xf numFmtId="4" fontId="32" fillId="42" borderId="0" xfId="0" applyNumberFormat="1" applyFont="1" applyFill="1" applyBorder="1" applyAlignment="1">
      <alignment vertical="center" wrapText="1"/>
    </xf>
    <xf numFmtId="0" fontId="35" fillId="42" borderId="0" xfId="0" applyNumberFormat="1" applyFont="1" applyFill="1" applyAlignment="1" applyProtection="1"/>
    <xf numFmtId="0" fontId="35" fillId="42" borderId="0" xfId="0" applyFont="1" applyFill="1"/>
    <xf numFmtId="0" fontId="18" fillId="42" borderId="0" xfId="0" applyFont="1" applyFill="1" applyBorder="1" applyAlignment="1">
      <alignment vertical="center" wrapText="1"/>
    </xf>
    <xf numFmtId="0" fontId="25" fillId="42" borderId="7" xfId="0" applyNumberFormat="1" applyFont="1" applyFill="1" applyBorder="1" applyAlignment="1" applyProtection="1">
      <alignment horizontal="center" vertical="center"/>
    </xf>
    <xf numFmtId="0" fontId="34" fillId="42" borderId="0" xfId="0" applyFont="1" applyFill="1"/>
    <xf numFmtId="0" fontId="34" fillId="42" borderId="0" xfId="0" applyNumberFormat="1" applyFont="1" applyFill="1" applyAlignment="1" applyProtection="1"/>
    <xf numFmtId="4" fontId="26" fillId="43" borderId="7" xfId="0" applyNumberFormat="1" applyFont="1" applyFill="1" applyBorder="1" applyAlignment="1">
      <alignment vertical="center" wrapText="1"/>
    </xf>
    <xf numFmtId="0" fontId="25" fillId="43" borderId="7" xfId="0" applyNumberFormat="1" applyFont="1" applyFill="1" applyBorder="1" applyAlignment="1" applyProtection="1">
      <alignment vertical="center" wrapText="1"/>
    </xf>
    <xf numFmtId="0" fontId="25" fillId="43" borderId="0" xfId="0" applyNumberFormat="1" applyFont="1" applyFill="1" applyAlignment="1" applyProtection="1">
      <alignment wrapText="1"/>
    </xf>
    <xf numFmtId="0" fontId="25" fillId="43" borderId="0" xfId="0" applyFont="1" applyFill="1" applyAlignment="1">
      <alignment wrapText="1"/>
    </xf>
    <xf numFmtId="0" fontId="25" fillId="43" borderId="7" xfId="0" applyNumberFormat="1" applyFont="1" applyFill="1" applyBorder="1" applyAlignment="1" applyProtection="1">
      <alignment horizontal="center" vertical="center" wrapText="1"/>
    </xf>
    <xf numFmtId="0" fontId="29" fillId="43" borderId="0" xfId="0" applyNumberFormat="1" applyFont="1" applyFill="1" applyAlignment="1" applyProtection="1">
      <alignment wrapText="1"/>
    </xf>
    <xf numFmtId="0" fontId="29" fillId="43" borderId="0" xfId="0" applyFont="1" applyFill="1" applyAlignment="1">
      <alignment wrapText="1"/>
    </xf>
    <xf numFmtId="0" fontId="25" fillId="42" borderId="10" xfId="0" applyNumberFormat="1" applyFont="1" applyFill="1" applyBorder="1" applyAlignment="1" applyProtection="1">
      <alignment vertical="center" wrapText="1"/>
    </xf>
    <xf numFmtId="0" fontId="25" fillId="44" borderId="7" xfId="0" applyNumberFormat="1" applyFont="1" applyFill="1" applyBorder="1" applyAlignment="1" applyProtection="1">
      <alignment vertical="center" wrapText="1"/>
    </xf>
    <xf numFmtId="4" fontId="26" fillId="44" borderId="7" xfId="0" applyNumberFormat="1" applyFont="1" applyFill="1" applyBorder="1" applyAlignment="1">
      <alignment vertical="center" wrapText="1"/>
    </xf>
    <xf numFmtId="0" fontId="25" fillId="44" borderId="0" xfId="0" applyNumberFormat="1" applyFont="1" applyFill="1" applyAlignment="1" applyProtection="1">
      <alignment wrapText="1"/>
    </xf>
    <xf numFmtId="0" fontId="25" fillId="44" borderId="0" xfId="0" applyFont="1" applyFill="1" applyAlignment="1">
      <alignment wrapText="1"/>
    </xf>
    <xf numFmtId="0" fontId="25" fillId="44" borderId="7" xfId="0" applyNumberFormat="1" applyFont="1" applyFill="1" applyBorder="1" applyAlignment="1" applyProtection="1">
      <alignment vertical="top" wrapText="1"/>
    </xf>
    <xf numFmtId="0" fontId="25" fillId="44" borderId="10" xfId="0" applyNumberFormat="1" applyFont="1" applyFill="1" applyBorder="1" applyAlignment="1" applyProtection="1">
      <alignment vertical="center" wrapText="1"/>
    </xf>
    <xf numFmtId="0" fontId="25" fillId="44" borderId="13" xfId="0" applyNumberFormat="1" applyFont="1" applyFill="1" applyBorder="1" applyAlignment="1" applyProtection="1">
      <alignment vertical="center" wrapText="1"/>
    </xf>
    <xf numFmtId="4" fontId="26" fillId="44" borderId="8" xfId="0" applyNumberFormat="1" applyFont="1" applyFill="1" applyBorder="1" applyAlignment="1">
      <alignment vertical="center" wrapText="1"/>
    </xf>
    <xf numFmtId="0" fontId="24" fillId="42" borderId="0" xfId="0" applyNumberFormat="1" applyFont="1" applyFill="1" applyAlignment="1" applyProtection="1">
      <alignment horizontal="center" vertical="center"/>
    </xf>
    <xf numFmtId="49" fontId="36" fillId="42" borderId="0" xfId="0" applyNumberFormat="1" applyFont="1" applyFill="1" applyAlignment="1" applyProtection="1">
      <alignment vertical="center"/>
    </xf>
    <xf numFmtId="49" fontId="33" fillId="42" borderId="0" xfId="0" applyNumberFormat="1" applyFont="1" applyFill="1" applyAlignment="1" applyProtection="1">
      <alignment vertical="center"/>
    </xf>
    <xf numFmtId="0" fontId="23" fillId="42" borderId="8" xfId="0" applyNumberFormat="1" applyFont="1" applyFill="1" applyBorder="1" applyAlignment="1" applyProtection="1">
      <alignment horizontal="center" vertical="center" wrapText="1"/>
    </xf>
    <xf numFmtId="0" fontId="33" fillId="42" borderId="0" xfId="0" applyFont="1" applyFill="1" applyAlignment="1">
      <alignment vertical="center" textRotation="180"/>
    </xf>
    <xf numFmtId="0" fontId="33" fillId="42" borderId="0" xfId="0" applyFont="1" applyFill="1" applyAlignment="1">
      <alignment horizontal="center" vertical="center" textRotation="180"/>
    </xf>
    <xf numFmtId="0" fontId="33" fillId="42" borderId="0" xfId="0" applyFont="1" applyFill="1" applyBorder="1" applyAlignment="1">
      <alignment vertical="center" textRotation="180"/>
    </xf>
    <xf numFmtId="0" fontId="33" fillId="42" borderId="0" xfId="0" applyNumberFormat="1" applyFont="1" applyFill="1" applyAlignment="1" applyProtection="1"/>
    <xf numFmtId="0" fontId="25" fillId="42" borderId="0" xfId="0" applyNumberFormat="1" applyFont="1" applyFill="1" applyAlignment="1" applyProtection="1"/>
    <xf numFmtId="0" fontId="25" fillId="42" borderId="8" xfId="0" applyNumberFormat="1" applyFont="1" applyFill="1" applyBorder="1" applyAlignment="1" applyProtection="1">
      <alignment horizontal="center" vertical="center" wrapText="1"/>
    </xf>
    <xf numFmtId="4" fontId="25" fillId="42" borderId="7" xfId="0" applyNumberFormat="1" applyFont="1" applyFill="1" applyBorder="1" applyAlignment="1">
      <alignment vertical="center" wrapText="1"/>
    </xf>
    <xf numFmtId="4" fontId="25" fillId="44" borderId="7" xfId="0" applyNumberFormat="1" applyFont="1" applyFill="1" applyBorder="1" applyAlignment="1">
      <alignment vertical="center" wrapText="1"/>
    </xf>
    <xf numFmtId="0" fontId="25" fillId="44" borderId="14" xfId="0" applyNumberFormat="1" applyFont="1" applyFill="1" applyBorder="1" applyAlignment="1" applyProtection="1">
      <alignment vertical="center" wrapText="1"/>
    </xf>
    <xf numFmtId="0" fontId="37" fillId="44" borderId="7" xfId="0" applyNumberFormat="1" applyFont="1" applyFill="1" applyBorder="1" applyAlignment="1" applyProtection="1">
      <alignment horizontal="center" vertical="center" wrapText="1"/>
    </xf>
    <xf numFmtId="0" fontId="37" fillId="44" borderId="7" xfId="0" applyNumberFormat="1" applyFont="1" applyFill="1" applyBorder="1" applyAlignment="1" applyProtection="1">
      <alignment vertical="center" wrapText="1"/>
    </xf>
    <xf numFmtId="4" fontId="37" fillId="44" borderId="7" xfId="0" applyNumberFormat="1" applyFont="1" applyFill="1" applyBorder="1" applyAlignment="1">
      <alignment vertical="center" wrapText="1"/>
    </xf>
    <xf numFmtId="0" fontId="37" fillId="44" borderId="0" xfId="0" applyNumberFormat="1" applyFont="1" applyFill="1" applyAlignment="1" applyProtection="1">
      <alignment wrapText="1"/>
    </xf>
    <xf numFmtId="0" fontId="37" fillId="44" borderId="0" xfId="0" applyFont="1" applyFill="1" applyAlignment="1">
      <alignment wrapText="1"/>
    </xf>
    <xf numFmtId="0" fontId="25" fillId="44" borderId="7" xfId="0" applyNumberFormat="1" applyFont="1" applyFill="1" applyBorder="1" applyAlignment="1" applyProtection="1">
      <alignment horizontal="center" vertical="center" wrapText="1"/>
    </xf>
    <xf numFmtId="0" fontId="24" fillId="42" borderId="0" xfId="0" applyNumberFormat="1" applyFont="1" applyFill="1" applyAlignment="1" applyProtection="1">
      <alignment horizontal="center" vertical="center"/>
    </xf>
    <xf numFmtId="0" fontId="33" fillId="42" borderId="0" xfId="0" applyFont="1" applyFill="1" applyBorder="1" applyAlignment="1">
      <alignment textRotation="180"/>
    </xf>
    <xf numFmtId="0" fontId="41" fillId="42" borderId="0" xfId="0" applyNumberFormat="1" applyFont="1" applyFill="1" applyAlignment="1" applyProtection="1"/>
    <xf numFmtId="0" fontId="23" fillId="42" borderId="7" xfId="0" applyNumberFormat="1" applyFont="1" applyFill="1" applyBorder="1" applyAlignment="1" applyProtection="1">
      <alignment horizontal="center" vertical="center" wrapText="1"/>
    </xf>
    <xf numFmtId="164" fontId="27" fillId="42" borderId="7" xfId="0" applyNumberFormat="1" applyFont="1" applyFill="1" applyBorder="1" applyAlignment="1">
      <alignment vertical="center" wrapText="1"/>
    </xf>
    <xf numFmtId="164" fontId="26" fillId="42" borderId="7" xfId="0" applyNumberFormat="1" applyFont="1" applyFill="1" applyBorder="1" applyAlignment="1">
      <alignment vertical="center" wrapText="1"/>
    </xf>
    <xf numFmtId="164" fontId="25" fillId="42" borderId="7" xfId="0" applyNumberFormat="1" applyFont="1" applyFill="1" applyBorder="1" applyAlignment="1" applyProtection="1">
      <alignment horizontal="right" vertical="center" wrapText="1"/>
    </xf>
    <xf numFmtId="164" fontId="23" fillId="42" borderId="7" xfId="0" applyNumberFormat="1" applyFont="1" applyFill="1" applyBorder="1" applyAlignment="1" applyProtection="1">
      <alignment horizontal="right" vertical="center" wrapText="1"/>
    </xf>
    <xf numFmtId="164" fontId="30" fillId="42" borderId="7" xfId="0" applyNumberFormat="1" applyFont="1" applyFill="1" applyBorder="1" applyAlignment="1">
      <alignment vertical="center" wrapText="1"/>
    </xf>
    <xf numFmtId="164" fontId="26" fillId="43" borderId="7" xfId="0" applyNumberFormat="1" applyFont="1" applyFill="1" applyBorder="1" applyAlignment="1">
      <alignment vertical="center" wrapText="1"/>
    </xf>
    <xf numFmtId="164" fontId="26" fillId="44" borderId="7" xfId="0" applyNumberFormat="1" applyFont="1" applyFill="1" applyBorder="1" applyAlignment="1">
      <alignment vertical="center" wrapText="1"/>
    </xf>
    <xf numFmtId="164" fontId="25" fillId="42" borderId="7" xfId="0" applyNumberFormat="1" applyFont="1" applyFill="1" applyBorder="1" applyAlignment="1">
      <alignment vertical="center" wrapText="1"/>
    </xf>
    <xf numFmtId="164" fontId="25" fillId="44" borderId="7" xfId="0" applyNumberFormat="1" applyFont="1" applyFill="1" applyBorder="1" applyAlignment="1">
      <alignment vertical="center" wrapText="1"/>
    </xf>
    <xf numFmtId="164" fontId="37" fillId="44" borderId="7" xfId="0" applyNumberFormat="1" applyFont="1" applyFill="1" applyBorder="1" applyAlignment="1">
      <alignment vertical="center" wrapText="1"/>
    </xf>
    <xf numFmtId="164" fontId="25" fillId="43" borderId="7" xfId="0" applyNumberFormat="1" applyFont="1" applyFill="1" applyBorder="1" applyAlignment="1" applyProtection="1">
      <alignment horizontal="right" vertical="center" wrapText="1"/>
    </xf>
    <xf numFmtId="4" fontId="25" fillId="42" borderId="7" xfId="0" applyNumberFormat="1" applyFont="1" applyFill="1" applyBorder="1" applyAlignment="1" applyProtection="1">
      <alignment vertical="center" wrapText="1"/>
    </xf>
    <xf numFmtId="165" fontId="25" fillId="42" borderId="7" xfId="0" applyNumberFormat="1" applyFont="1" applyFill="1" applyBorder="1" applyAlignment="1" applyProtection="1">
      <alignment vertical="center" wrapText="1"/>
    </xf>
    <xf numFmtId="0" fontId="23" fillId="42" borderId="8" xfId="0" applyNumberFormat="1" applyFont="1" applyFill="1" applyBorder="1" applyAlignment="1" applyProtection="1">
      <alignment horizontal="left" vertical="center" wrapText="1"/>
    </xf>
    <xf numFmtId="0" fontId="23" fillId="42" borderId="7" xfId="0" applyNumberFormat="1" applyFont="1" applyFill="1" applyBorder="1" applyAlignment="1" applyProtection="1">
      <alignment horizontal="center" vertical="center"/>
    </xf>
    <xf numFmtId="0" fontId="25" fillId="44" borderId="11" xfId="0" applyNumberFormat="1" applyFont="1" applyFill="1" applyBorder="1" applyAlignment="1" applyProtection="1">
      <alignment horizontal="center" vertical="center" wrapText="1"/>
    </xf>
    <xf numFmtId="0" fontId="25" fillId="42" borderId="11" xfId="0" applyNumberFormat="1" applyFont="1" applyFill="1" applyBorder="1" applyAlignment="1" applyProtection="1">
      <alignment horizontal="center" vertical="center" wrapText="1"/>
    </xf>
    <xf numFmtId="0" fontId="25" fillId="42" borderId="12" xfId="0" applyNumberFormat="1" applyFont="1" applyFill="1" applyBorder="1" applyAlignment="1" applyProtection="1">
      <alignment horizontal="center" vertical="center" wrapText="1"/>
    </xf>
    <xf numFmtId="0" fontId="25" fillId="44" borderId="12" xfId="0" applyNumberFormat="1" applyFont="1" applyFill="1" applyBorder="1" applyAlignment="1" applyProtection="1">
      <alignment horizontal="center" vertical="center" wrapText="1"/>
    </xf>
    <xf numFmtId="0" fontId="25" fillId="44" borderId="12" xfId="0" applyNumberFormat="1" applyFont="1" applyFill="1" applyBorder="1" applyAlignment="1" applyProtection="1">
      <alignment vertical="center" wrapText="1"/>
    </xf>
    <xf numFmtId="0" fontId="25" fillId="44" borderId="8" xfId="0" applyNumberFormat="1" applyFont="1" applyFill="1" applyBorder="1" applyAlignment="1" applyProtection="1">
      <alignment horizontal="center" vertical="center" wrapText="1"/>
    </xf>
    <xf numFmtId="0" fontId="25" fillId="42" borderId="11" xfId="0" applyFont="1" applyFill="1" applyBorder="1" applyAlignment="1">
      <alignment vertical="top" wrapText="1"/>
    </xf>
    <xf numFmtId="0" fontId="25" fillId="42" borderId="12" xfId="0" applyFont="1" applyFill="1" applyBorder="1" applyAlignment="1">
      <alignment vertical="top" wrapText="1"/>
    </xf>
    <xf numFmtId="0" fontId="25" fillId="42" borderId="8" xfId="0" applyFont="1" applyFill="1" applyBorder="1" applyAlignment="1">
      <alignment vertical="top" wrapText="1"/>
    </xf>
    <xf numFmtId="0" fontId="25" fillId="44" borderId="12" xfId="0" applyNumberFormat="1" applyFont="1" applyFill="1" applyBorder="1" applyAlignment="1" applyProtection="1">
      <alignment vertical="top" wrapText="1"/>
    </xf>
    <xf numFmtId="0" fontId="23" fillId="42" borderId="7" xfId="0" applyFont="1" applyFill="1" applyBorder="1" applyAlignment="1">
      <alignment vertical="center" wrapText="1"/>
    </xf>
    <xf numFmtId="4" fontId="23" fillId="42" borderId="7" xfId="0" applyNumberFormat="1" applyFont="1" applyFill="1" applyBorder="1" applyAlignment="1" applyProtection="1">
      <alignment vertical="center" wrapText="1"/>
    </xf>
    <xf numFmtId="165" fontId="23" fillId="42" borderId="7" xfId="0" applyNumberFormat="1" applyFont="1" applyFill="1" applyBorder="1" applyAlignment="1" applyProtection="1">
      <alignment vertical="center" wrapText="1"/>
    </xf>
    <xf numFmtId="0" fontId="17" fillId="42" borderId="0" xfId="0" applyNumberFormat="1" applyFont="1" applyFill="1" applyAlignment="1" applyProtection="1">
      <alignment vertical="center" wrapText="1"/>
    </xf>
    <xf numFmtId="0" fontId="17" fillId="42" borderId="0" xfId="0" applyFont="1" applyFill="1" applyAlignment="1">
      <alignment vertical="center" wrapText="1"/>
    </xf>
    <xf numFmtId="0" fontId="37" fillId="42" borderId="7" xfId="0" applyNumberFormat="1" applyFont="1" applyFill="1" applyBorder="1" applyAlignment="1" applyProtection="1">
      <alignment horizontal="center" vertical="center" wrapText="1"/>
    </xf>
    <xf numFmtId="0" fontId="37" fillId="42" borderId="7" xfId="0" applyNumberFormat="1" applyFont="1" applyFill="1" applyBorder="1" applyAlignment="1" applyProtection="1">
      <alignment vertical="center" wrapText="1"/>
    </xf>
    <xf numFmtId="4" fontId="37" fillId="42" borderId="7" xfId="0" applyNumberFormat="1" applyFont="1" applyFill="1" applyBorder="1" applyAlignment="1" applyProtection="1">
      <alignment vertical="center" wrapText="1"/>
    </xf>
    <xf numFmtId="165" fontId="37" fillId="42" borderId="7" xfId="0" applyNumberFormat="1" applyFont="1" applyFill="1" applyBorder="1" applyAlignment="1" applyProtection="1">
      <alignment vertical="center" wrapText="1"/>
    </xf>
    <xf numFmtId="0" fontId="37" fillId="42" borderId="0" xfId="0" applyNumberFormat="1" applyFont="1" applyFill="1" applyAlignment="1" applyProtection="1">
      <alignment wrapText="1"/>
    </xf>
    <xf numFmtId="0" fontId="37" fillId="42" borderId="0" xfId="0" applyFont="1" applyFill="1" applyAlignment="1">
      <alignment wrapText="1"/>
    </xf>
    <xf numFmtId="164" fontId="42" fillId="42" borderId="7" xfId="0" applyNumberFormat="1" applyFont="1" applyFill="1" applyBorder="1" applyAlignment="1">
      <alignment vertical="center" wrapText="1"/>
    </xf>
    <xf numFmtId="165" fontId="42" fillId="42" borderId="7" xfId="0" applyNumberFormat="1" applyFont="1" applyFill="1" applyBorder="1" applyAlignment="1" applyProtection="1">
      <alignment vertical="center" wrapText="1"/>
    </xf>
    <xf numFmtId="49" fontId="37" fillId="42" borderId="7" xfId="0" applyNumberFormat="1" applyFont="1" applyFill="1" applyBorder="1" applyAlignment="1">
      <alignment horizontal="left" vertical="center" wrapText="1"/>
    </xf>
    <xf numFmtId="0" fontId="37" fillId="42" borderId="7" xfId="0" applyNumberFormat="1" applyFont="1" applyFill="1" applyBorder="1" applyAlignment="1" applyProtection="1">
      <alignment horizontal="center" vertical="center"/>
    </xf>
    <xf numFmtId="0" fontId="37" fillId="42" borderId="7" xfId="0" applyNumberFormat="1" applyFont="1" applyFill="1" applyBorder="1" applyAlignment="1" applyProtection="1">
      <alignment vertical="top" wrapText="1"/>
    </xf>
    <xf numFmtId="0" fontId="23" fillId="42" borderId="7" xfId="0" applyNumberFormat="1" applyFont="1" applyFill="1" applyBorder="1" applyAlignment="1" applyProtection="1">
      <alignment vertical="top" wrapText="1"/>
    </xf>
    <xf numFmtId="4" fontId="37" fillId="42" borderId="7" xfId="0" applyNumberFormat="1" applyFont="1" applyFill="1" applyBorder="1" applyAlignment="1" applyProtection="1">
      <alignment horizontal="right" vertical="center" wrapText="1"/>
    </xf>
    <xf numFmtId="164" fontId="37" fillId="42" borderId="7" xfId="0" applyNumberFormat="1" applyFont="1" applyFill="1" applyBorder="1" applyAlignment="1" applyProtection="1">
      <alignment horizontal="right" vertical="center" wrapText="1"/>
    </xf>
    <xf numFmtId="49" fontId="37" fillId="42" borderId="7" xfId="0" applyNumberFormat="1" applyFont="1" applyFill="1" applyBorder="1" applyAlignment="1" applyProtection="1">
      <alignment vertical="center" wrapText="1" readingOrder="1"/>
    </xf>
    <xf numFmtId="0" fontId="23" fillId="42" borderId="9" xfId="0" applyNumberFormat="1" applyFont="1" applyFill="1" applyBorder="1" applyAlignment="1" applyProtection="1">
      <alignment wrapText="1"/>
    </xf>
    <xf numFmtId="0" fontId="23" fillId="42" borderId="9" xfId="0" applyFont="1" applyFill="1" applyBorder="1" applyAlignment="1">
      <alignment wrapText="1"/>
    </xf>
    <xf numFmtId="0" fontId="23" fillId="42" borderId="8" xfId="0" applyNumberFormat="1" applyFont="1" applyFill="1" applyBorder="1" applyAlignment="1" applyProtection="1">
      <alignment vertical="center"/>
    </xf>
    <xf numFmtId="4" fontId="27" fillId="42" borderId="8" xfId="0" applyNumberFormat="1" applyFont="1" applyFill="1" applyBorder="1" applyAlignment="1">
      <alignment vertical="center" wrapText="1"/>
    </xf>
    <xf numFmtId="0" fontId="41" fillId="0" borderId="0" xfId="0" applyFont="1" applyFill="1" applyAlignment="1">
      <alignment vertical="center"/>
    </xf>
    <xf numFmtId="0" fontId="41" fillId="0" borderId="0" xfId="0" applyFont="1" applyFill="1"/>
    <xf numFmtId="0" fontId="40" fillId="42" borderId="0" xfId="0" applyNumberFormat="1" applyFont="1" applyFill="1" applyAlignment="1" applyProtection="1">
      <alignment vertical="center"/>
    </xf>
    <xf numFmtId="0" fontId="25" fillId="42" borderId="0" xfId="0" applyNumberFormat="1" applyFont="1" applyFill="1" applyAlignment="1" applyProtection="1">
      <alignment horizontal="center"/>
    </xf>
    <xf numFmtId="14" fontId="43" fillId="42" borderId="0" xfId="0" applyNumberFormat="1" applyFont="1" applyFill="1" applyBorder="1" applyAlignment="1">
      <alignment horizontal="left"/>
    </xf>
    <xf numFmtId="0" fontId="43" fillId="42" borderId="0" xfId="0" applyNumberFormat="1" applyFont="1" applyFill="1" applyAlignment="1" applyProtection="1"/>
    <xf numFmtId="0" fontId="43" fillId="42" borderId="0" xfId="0" applyFont="1" applyFill="1"/>
    <xf numFmtId="0" fontId="18" fillId="42" borderId="0" xfId="0" applyNumberFormat="1" applyFont="1" applyFill="1" applyAlignment="1" applyProtection="1">
      <alignment wrapText="1"/>
    </xf>
    <xf numFmtId="0" fontId="18" fillId="42" borderId="0" xfId="0" applyFont="1" applyFill="1" applyAlignment="1">
      <alignment wrapText="1"/>
    </xf>
    <xf numFmtId="0" fontId="22" fillId="42" borderId="0" xfId="0" applyNumberFormat="1" applyFont="1" applyFill="1" applyAlignment="1" applyProtection="1">
      <alignment vertical="center" textRotation="180"/>
    </xf>
    <xf numFmtId="0" fontId="22" fillId="42" borderId="17" xfId="0" applyNumberFormat="1" applyFont="1" applyFill="1" applyBorder="1" applyAlignment="1" applyProtection="1">
      <alignment vertical="center" textRotation="180" wrapText="1"/>
    </xf>
    <xf numFmtId="0" fontId="23" fillId="42" borderId="0" xfId="0" applyNumberFormat="1" applyFont="1" applyFill="1" applyBorder="1" applyAlignment="1" applyProtection="1">
      <alignment horizontal="center" vertical="center" wrapText="1"/>
    </xf>
    <xf numFmtId="0" fontId="23" fillId="42" borderId="0" xfId="0" applyFont="1" applyFill="1" applyBorder="1" applyAlignment="1">
      <alignment vertical="center" wrapText="1"/>
    </xf>
    <xf numFmtId="4" fontId="27" fillId="42" borderId="0" xfId="0" applyNumberFormat="1" applyFont="1" applyFill="1" applyBorder="1" applyAlignment="1">
      <alignment vertical="center" wrapText="1"/>
    </xf>
    <xf numFmtId="164" fontId="27" fillId="42" borderId="0" xfId="0" applyNumberFormat="1" applyFont="1" applyFill="1" applyBorder="1" applyAlignment="1">
      <alignment vertical="center" wrapText="1"/>
    </xf>
    <xf numFmtId="4" fontId="23" fillId="42" borderId="0" xfId="0" applyNumberFormat="1" applyFont="1" applyFill="1" applyBorder="1" applyAlignment="1" applyProtection="1">
      <alignment vertical="center" wrapText="1"/>
    </xf>
    <xf numFmtId="165" fontId="23" fillId="42" borderId="0" xfId="0" applyNumberFormat="1" applyFont="1" applyFill="1" applyBorder="1" applyAlignment="1" applyProtection="1">
      <alignment vertical="center" wrapText="1"/>
    </xf>
    <xf numFmtId="0" fontId="41" fillId="42" borderId="0" xfId="0" applyFont="1" applyFill="1" applyAlignment="1">
      <alignment horizontal="left" vertical="center"/>
    </xf>
    <xf numFmtId="0" fontId="23" fillId="42" borderId="15" xfId="0" applyNumberFormat="1" applyFont="1" applyFill="1" applyBorder="1" applyAlignment="1" applyProtection="1">
      <alignment horizontal="center" vertical="center" wrapText="1"/>
    </xf>
    <xf numFmtId="0" fontId="23" fillId="42" borderId="16" xfId="0" applyNumberFormat="1" applyFont="1" applyFill="1" applyBorder="1" applyAlignment="1" applyProtection="1">
      <alignment horizontal="center" vertical="center" wrapText="1"/>
    </xf>
    <xf numFmtId="0" fontId="23" fillId="42" borderId="14" xfId="0" applyNumberFormat="1" applyFont="1" applyFill="1" applyBorder="1" applyAlignment="1" applyProtection="1">
      <alignment horizontal="center" vertical="center" wrapText="1"/>
    </xf>
    <xf numFmtId="0" fontId="22" fillId="42" borderId="0" xfId="0" applyNumberFormat="1" applyFont="1" applyFill="1" applyAlignment="1" applyProtection="1">
      <alignment horizontal="center" vertical="center" textRotation="180" wrapText="1"/>
    </xf>
    <xf numFmtId="0" fontId="41" fillId="45" borderId="0" xfId="0" applyNumberFormat="1" applyFont="1" applyFill="1" applyAlignment="1" applyProtection="1">
      <alignment horizontal="left"/>
    </xf>
    <xf numFmtId="0" fontId="44" fillId="42" borderId="0" xfId="0" applyNumberFormat="1" applyFont="1" applyFill="1" applyAlignment="1" applyProtection="1">
      <alignment horizontal="center" vertical="center"/>
    </xf>
    <xf numFmtId="0" fontId="43" fillId="42" borderId="0" xfId="0" applyNumberFormat="1" applyFont="1" applyFill="1" applyAlignment="1" applyProtection="1">
      <alignment horizontal="center"/>
    </xf>
    <xf numFmtId="0" fontId="33" fillId="42" borderId="0" xfId="0" applyNumberFormat="1" applyFont="1" applyFill="1" applyAlignment="1" applyProtection="1">
      <alignment horizontal="center" vertical="center" textRotation="180"/>
    </xf>
    <xf numFmtId="0" fontId="22" fillId="42" borderId="17" xfId="0" applyNumberFormat="1" applyFont="1" applyFill="1" applyBorder="1" applyAlignment="1" applyProtection="1">
      <alignment horizontal="center" vertical="center" textRotation="180" wrapText="1"/>
    </xf>
    <xf numFmtId="0" fontId="23" fillId="42" borderId="7" xfId="0" applyNumberFormat="1" applyFont="1" applyFill="1" applyBorder="1" applyAlignment="1" applyProtection="1">
      <alignment horizontal="center" vertical="center" wrapText="1"/>
    </xf>
  </cellXfs>
  <cellStyles count="79">
    <cellStyle name="20% - Акцент1" xfId="1"/>
    <cellStyle name="20% — акцент1" xfId="61" builtinId="30" hidden="1"/>
    <cellStyle name="20% - Акцент2" xfId="2"/>
    <cellStyle name="20% — акцент2" xfId="64" builtinId="34" hidden="1"/>
    <cellStyle name="20% - Акцент3" xfId="3"/>
    <cellStyle name="20% — акцент3" xfId="67" builtinId="38" hidden="1"/>
    <cellStyle name="20% - Акцент4" xfId="4"/>
    <cellStyle name="20% — акцент4" xfId="70" builtinId="42" hidden="1"/>
    <cellStyle name="20% - Акцент5" xfId="5"/>
    <cellStyle name="20% — акцент5" xfId="73" builtinId="46" hidden="1"/>
    <cellStyle name="20% - Акцент6" xfId="6"/>
    <cellStyle name="20% — акцент6" xfId="76" builtinId="50" hidden="1"/>
    <cellStyle name="40% - Акцент1" xfId="7"/>
    <cellStyle name="40% — акцент1" xfId="62" builtinId="31" hidden="1"/>
    <cellStyle name="40% - Акцент2" xfId="8"/>
    <cellStyle name="40% — акцент2" xfId="65" builtinId="35" hidden="1"/>
    <cellStyle name="40% - Акцент3" xfId="9"/>
    <cellStyle name="40% — акцент3" xfId="68" builtinId="39" hidden="1"/>
    <cellStyle name="40% - Акцент4" xfId="10"/>
    <cellStyle name="40% — акцент4" xfId="71" builtinId="43" hidden="1"/>
    <cellStyle name="40% - Акцент5" xfId="11"/>
    <cellStyle name="40% — акцент5" xfId="74" builtinId="47" hidden="1"/>
    <cellStyle name="40% - Акцент6" xfId="12"/>
    <cellStyle name="40% — акцент6" xfId="77" builtinId="51" hidden="1"/>
    <cellStyle name="60% - Акцент1" xfId="13"/>
    <cellStyle name="60% — акцент1" xfId="63" builtinId="32" hidden="1"/>
    <cellStyle name="60% - Акцент2" xfId="14"/>
    <cellStyle name="60% — акцент2" xfId="66" builtinId="36" hidden="1"/>
    <cellStyle name="60% - Акцент3" xfId="15"/>
    <cellStyle name="60% — акцент3" xfId="69" builtinId="40" hidden="1"/>
    <cellStyle name="60% - Акцент4" xfId="16"/>
    <cellStyle name="60% — акцент4" xfId="72" builtinId="44" hidden="1"/>
    <cellStyle name="60% - Акцент5" xfId="17"/>
    <cellStyle name="60% — акцент5" xfId="75" builtinId="48" hidden="1"/>
    <cellStyle name="60% - Акцент6" xfId="18"/>
    <cellStyle name="60% — акцент6" xfId="78" builtinId="52" hidden="1"/>
    <cellStyle name="Normal_meresha_07" xfId="19"/>
    <cellStyle name="Акцент1" xfId="20"/>
    <cellStyle name="Акцент2" xfId="21"/>
    <cellStyle name="Акцент3" xfId="22"/>
    <cellStyle name="Акцент4" xfId="23"/>
    <cellStyle name="Акцент5" xfId="24"/>
    <cellStyle name="Акцент6" xfId="25"/>
    <cellStyle name="Ввод " xfId="26"/>
    <cellStyle name="Вывод" xfId="27"/>
    <cellStyle name="Вычисление" xfId="28"/>
    <cellStyle name="Звичайний 10" xfId="29"/>
    <cellStyle name="Звичайний 11" xfId="30"/>
    <cellStyle name="Звичайний 12" xfId="31"/>
    <cellStyle name="Звичайний 13" xfId="32"/>
    <cellStyle name="Звичайний 14" xfId="33"/>
    <cellStyle name="Звичайний 15" xfId="34"/>
    <cellStyle name="Звичайний 16" xfId="35"/>
    <cellStyle name="Звичайний 17" xfId="36"/>
    <cellStyle name="Звичайний 18" xfId="37"/>
    <cellStyle name="Звичайний 19" xfId="38"/>
    <cellStyle name="Звичайний 2" xfId="39"/>
    <cellStyle name="Звичайний 20" xfId="40"/>
    <cellStyle name="Звичайний 3" xfId="41"/>
    <cellStyle name="Звичайний 4" xfId="42"/>
    <cellStyle name="Звичайний 5" xfId="43"/>
    <cellStyle name="Звичайний 6" xfId="44"/>
    <cellStyle name="Звичайний 7" xfId="45"/>
    <cellStyle name="Звичайний 8" xfId="46"/>
    <cellStyle name="Звичайний 9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Обычный" xfId="0" builtinId="0"/>
    <cellStyle name="Обычный 2" xfId="53"/>
    <cellStyle name="Плохой" xfId="54"/>
    <cellStyle name="Пояснение" xfId="55"/>
    <cellStyle name="Примечание" xfId="56"/>
    <cellStyle name="Связанная ячейка" xfId="57"/>
    <cellStyle name="Стиль 1" xfId="58"/>
    <cellStyle name="Текст предупреждения" xfId="59"/>
    <cellStyle name="Хороший" xfId="6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U245"/>
  <sheetViews>
    <sheetView showGridLines="0" showZeros="0" tabSelected="1" view="pageBreakPreview" topLeftCell="A188" zoomScale="60" zoomScaleNormal="70" workbookViewId="0">
      <selection activeCell="L1" sqref="L1:L26"/>
    </sheetView>
  </sheetViews>
  <sheetFormatPr defaultColWidth="9.19921875" defaultRowHeight="14" x14ac:dyDescent="0.3"/>
  <cols>
    <col min="1" max="1" width="13.5" style="7" customWidth="1"/>
    <col min="2" max="2" width="59.5" style="8" customWidth="1"/>
    <col min="3" max="4" width="22.796875" style="8" customWidth="1"/>
    <col min="5" max="5" width="14.19921875" style="8" customWidth="1"/>
    <col min="6" max="7" width="19" style="8" customWidth="1"/>
    <col min="8" max="8" width="13.19921875" style="8" customWidth="1"/>
    <col min="9" max="9" width="19.5" style="64" customWidth="1"/>
    <col min="10" max="10" width="22.296875" style="8" customWidth="1"/>
    <col min="11" max="11" width="17.69921875" style="8" customWidth="1"/>
    <col min="12" max="12" width="9.19921875" style="140"/>
    <col min="13" max="14" width="9.19921875" style="8"/>
    <col min="15" max="246" width="9.19921875" style="11"/>
    <col min="247" max="255" width="9.19921875" style="8"/>
    <col min="256" max="16384" width="9.19921875" style="11"/>
  </cols>
  <sheetData>
    <row r="1" spans="1:13" ht="26.25" customHeight="1" x14ac:dyDescent="0.55000000000000004">
      <c r="C1" s="80"/>
      <c r="D1" s="80"/>
      <c r="E1" s="80"/>
      <c r="F1" s="80"/>
      <c r="G1" s="80"/>
      <c r="H1" s="80"/>
      <c r="I1" s="153" t="s">
        <v>247</v>
      </c>
      <c r="J1" s="153"/>
      <c r="K1" s="153"/>
      <c r="L1" s="156">
        <v>2</v>
      </c>
    </row>
    <row r="2" spans="1:13" ht="25.5" x14ac:dyDescent="0.55000000000000004">
      <c r="C2" s="148"/>
      <c r="D2" s="148"/>
      <c r="E2" s="148"/>
      <c r="F2" s="148"/>
      <c r="G2" s="148"/>
      <c r="H2" s="148"/>
      <c r="I2" s="131" t="s">
        <v>238</v>
      </c>
      <c r="J2" s="132"/>
      <c r="K2" s="131"/>
      <c r="L2" s="156"/>
    </row>
    <row r="3" spans="1:13" ht="25.5" x14ac:dyDescent="0.55000000000000004">
      <c r="C3" s="148"/>
      <c r="D3" s="148"/>
      <c r="E3" s="148"/>
      <c r="F3" s="148"/>
      <c r="G3" s="148"/>
      <c r="H3" s="148"/>
      <c r="I3" s="131" t="s">
        <v>239</v>
      </c>
      <c r="J3" s="132"/>
      <c r="K3" s="131"/>
      <c r="L3" s="156"/>
    </row>
    <row r="4" spans="1:13" ht="18.649999999999999" customHeight="1" x14ac:dyDescent="0.4">
      <c r="C4" s="9"/>
      <c r="D4" s="9"/>
      <c r="E4" s="9"/>
      <c r="F4" s="66"/>
      <c r="G4" s="66"/>
      <c r="I4" s="65"/>
      <c r="L4" s="156"/>
    </row>
    <row r="5" spans="1:13" ht="18.649999999999999" customHeight="1" x14ac:dyDescent="0.4">
      <c r="C5" s="9"/>
      <c r="D5" s="9"/>
      <c r="E5" s="9"/>
      <c r="F5" s="66"/>
      <c r="G5" s="66"/>
      <c r="I5" s="65"/>
      <c r="L5" s="156"/>
    </row>
    <row r="6" spans="1:13" ht="18.75" customHeight="1" x14ac:dyDescent="0.4">
      <c r="C6" s="9"/>
      <c r="D6" s="9"/>
      <c r="E6" s="9"/>
      <c r="F6" s="66"/>
      <c r="G6" s="66"/>
      <c r="I6" s="65"/>
      <c r="L6" s="156"/>
    </row>
    <row r="7" spans="1:13" ht="18.75" customHeight="1" x14ac:dyDescent="0.4">
      <c r="C7" s="9"/>
      <c r="D7" s="9"/>
      <c r="E7" s="9"/>
      <c r="F7" s="66"/>
      <c r="G7" s="66"/>
      <c r="I7" s="65"/>
      <c r="L7" s="156"/>
    </row>
    <row r="8" spans="1:13" ht="18.75" customHeight="1" x14ac:dyDescent="0.4">
      <c r="C8" s="9"/>
      <c r="D8" s="9"/>
      <c r="E8" s="9"/>
      <c r="F8" s="66"/>
      <c r="G8" s="66"/>
      <c r="I8" s="65"/>
      <c r="L8" s="156"/>
    </row>
    <row r="9" spans="1:13" ht="18.649999999999999" customHeight="1" x14ac:dyDescent="0.4">
      <c r="C9" s="9"/>
      <c r="D9" s="9"/>
      <c r="E9" s="9"/>
      <c r="F9" s="66"/>
      <c r="G9" s="66"/>
      <c r="I9" s="65"/>
      <c r="L9" s="156"/>
    </row>
    <row r="10" spans="1:13" ht="18.649999999999999" customHeight="1" x14ac:dyDescent="0.4">
      <c r="C10" s="9"/>
      <c r="D10" s="9"/>
      <c r="E10" s="9"/>
      <c r="F10" s="10"/>
      <c r="G10" s="66"/>
      <c r="I10" s="65"/>
      <c r="L10" s="156"/>
    </row>
    <row r="11" spans="1:13" ht="26" x14ac:dyDescent="0.3">
      <c r="A11" s="154" t="s">
        <v>248</v>
      </c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6"/>
      <c r="M11" s="133"/>
    </row>
    <row r="12" spans="1:13" ht="20" x14ac:dyDescent="0.3">
      <c r="A12" s="59"/>
      <c r="B12" s="59"/>
      <c r="C12" s="59"/>
      <c r="D12" s="78"/>
      <c r="E12" s="78"/>
      <c r="F12" s="59"/>
      <c r="G12" s="78"/>
      <c r="H12" s="59"/>
      <c r="I12" s="65"/>
      <c r="L12" s="156"/>
    </row>
    <row r="13" spans="1:13" ht="17.5" x14ac:dyDescent="0.3">
      <c r="B13" s="60" t="s">
        <v>199</v>
      </c>
      <c r="C13" s="60"/>
      <c r="D13" s="60"/>
      <c r="E13" s="60"/>
      <c r="F13" s="60"/>
      <c r="G13" s="60"/>
      <c r="H13" s="60"/>
      <c r="I13" s="65"/>
      <c r="L13" s="156"/>
    </row>
    <row r="14" spans="1:13" ht="20.149999999999999" customHeight="1" x14ac:dyDescent="0.3">
      <c r="B14" s="61" t="s">
        <v>200</v>
      </c>
      <c r="C14" s="61"/>
      <c r="D14" s="61"/>
      <c r="E14" s="61"/>
      <c r="F14" s="61"/>
      <c r="G14" s="61"/>
      <c r="H14" s="61"/>
      <c r="I14" s="65"/>
      <c r="L14" s="156"/>
    </row>
    <row r="15" spans="1:13" ht="15.5" x14ac:dyDescent="0.3">
      <c r="B15" s="16"/>
      <c r="C15" s="16"/>
      <c r="D15" s="16"/>
      <c r="E15" s="16"/>
      <c r="F15" s="16"/>
      <c r="G15" s="16"/>
      <c r="H15" s="17"/>
      <c r="I15" s="65"/>
      <c r="K15" s="134" t="s">
        <v>249</v>
      </c>
      <c r="L15" s="156"/>
    </row>
    <row r="16" spans="1:13" ht="21.75" customHeight="1" x14ac:dyDescent="0.3">
      <c r="A16" s="158" t="s">
        <v>0</v>
      </c>
      <c r="B16" s="158" t="s">
        <v>168</v>
      </c>
      <c r="C16" s="149" t="s">
        <v>14</v>
      </c>
      <c r="D16" s="150"/>
      <c r="E16" s="151"/>
      <c r="F16" s="158" t="s">
        <v>15</v>
      </c>
      <c r="G16" s="158"/>
      <c r="H16" s="158"/>
      <c r="I16" s="158" t="s">
        <v>243</v>
      </c>
      <c r="J16" s="158"/>
      <c r="K16" s="158"/>
      <c r="L16" s="156"/>
    </row>
    <row r="17" spans="1:255" ht="66" customHeight="1" x14ac:dyDescent="0.3">
      <c r="A17" s="158"/>
      <c r="B17" s="158"/>
      <c r="C17" s="18" t="s">
        <v>240</v>
      </c>
      <c r="D17" s="18" t="s">
        <v>241</v>
      </c>
      <c r="E17" s="18" t="s">
        <v>242</v>
      </c>
      <c r="F17" s="18" t="s">
        <v>240</v>
      </c>
      <c r="G17" s="18" t="s">
        <v>241</v>
      </c>
      <c r="H17" s="18" t="s">
        <v>242</v>
      </c>
      <c r="I17" s="18" t="s">
        <v>240</v>
      </c>
      <c r="J17" s="18" t="s">
        <v>241</v>
      </c>
      <c r="K17" s="68" t="s">
        <v>242</v>
      </c>
      <c r="L17" s="156"/>
    </row>
    <row r="18" spans="1:255" s="14" customFormat="1" ht="17.25" customHeight="1" x14ac:dyDescent="0.35">
      <c r="A18" s="81">
        <v>1</v>
      </c>
      <c r="B18" s="81">
        <v>2</v>
      </c>
      <c r="C18" s="81">
        <v>3</v>
      </c>
      <c r="D18" s="81">
        <v>4</v>
      </c>
      <c r="E18" s="81">
        <v>5</v>
      </c>
      <c r="F18" s="81">
        <v>6</v>
      </c>
      <c r="G18" s="81">
        <v>7</v>
      </c>
      <c r="H18" s="81">
        <v>8</v>
      </c>
      <c r="I18" s="81">
        <v>9</v>
      </c>
      <c r="J18" s="81">
        <v>10</v>
      </c>
      <c r="K18" s="81">
        <v>11</v>
      </c>
      <c r="L18" s="156"/>
      <c r="M18" s="13"/>
      <c r="N18" s="13"/>
      <c r="IM18" s="13"/>
      <c r="IN18" s="13"/>
      <c r="IO18" s="13"/>
      <c r="IP18" s="13"/>
      <c r="IQ18" s="13"/>
      <c r="IR18" s="13"/>
      <c r="IS18" s="13"/>
      <c r="IT18" s="13"/>
      <c r="IU18" s="13"/>
    </row>
    <row r="19" spans="1:255" s="111" customFormat="1" ht="17.5" customHeight="1" x14ac:dyDescent="0.3">
      <c r="A19" s="81">
        <v>10000000</v>
      </c>
      <c r="B19" s="29" t="s">
        <v>2</v>
      </c>
      <c r="C19" s="15">
        <f>C20+C30++C37+C43+C62</f>
        <v>1956793940</v>
      </c>
      <c r="D19" s="15">
        <f>D20+D30++D37+D43+D62</f>
        <v>1333160384.6199999</v>
      </c>
      <c r="E19" s="82">
        <f>IFERROR(D19/C19*100,0)</f>
        <v>68.129829992216756</v>
      </c>
      <c r="F19" s="15">
        <f>F20+F30++F37+F43+F62</f>
        <v>4218500</v>
      </c>
      <c r="G19" s="15">
        <f>G20+G30++G37+G43+G62</f>
        <v>2764322.4499999997</v>
      </c>
      <c r="H19" s="82">
        <f>IFERROR(G19/F19*100,0)</f>
        <v>65.528563470427869</v>
      </c>
      <c r="I19" s="108">
        <f>C19+F19</f>
        <v>1961012440</v>
      </c>
      <c r="J19" s="108">
        <f>D19+G19</f>
        <v>1335924707.0699999</v>
      </c>
      <c r="K19" s="109">
        <f>IFERROR(J19/I19*100,0)</f>
        <v>68.124234187417997</v>
      </c>
      <c r="L19" s="156"/>
      <c r="M19" s="110"/>
      <c r="N19" s="110"/>
      <c r="IM19" s="110"/>
      <c r="IN19" s="110"/>
      <c r="IO19" s="110"/>
      <c r="IP19" s="110"/>
      <c r="IQ19" s="110"/>
      <c r="IR19" s="110"/>
      <c r="IS19" s="110"/>
      <c r="IT19" s="110"/>
      <c r="IU19" s="110"/>
    </row>
    <row r="20" spans="1:255" s="28" customFormat="1" ht="28" x14ac:dyDescent="0.3">
      <c r="A20" s="81">
        <v>11000000</v>
      </c>
      <c r="B20" s="26" t="s">
        <v>3</v>
      </c>
      <c r="C20" s="15">
        <f>C21+C27</f>
        <v>1333660640</v>
      </c>
      <c r="D20" s="15">
        <f>D21+D27</f>
        <v>909600626.99000001</v>
      </c>
      <c r="E20" s="82">
        <f t="shared" ref="E20:E83" si="0">IFERROR(D20/C20*100,0)</f>
        <v>68.203304477066979</v>
      </c>
      <c r="F20" s="15"/>
      <c r="G20" s="15"/>
      <c r="H20" s="82">
        <f t="shared" ref="H20:H83" si="1">IFERROR(G20/F20*100,0)</f>
        <v>0</v>
      </c>
      <c r="I20" s="108">
        <f t="shared" ref="I20:I83" si="2">C20+F20</f>
        <v>1333660640</v>
      </c>
      <c r="J20" s="108">
        <f t="shared" ref="J20:J83" si="3">D20+G20</f>
        <v>909600626.99000001</v>
      </c>
      <c r="K20" s="109">
        <f t="shared" ref="K20:K83" si="4">IFERROR(J20/I20*100,0)</f>
        <v>68.203304477066979</v>
      </c>
      <c r="L20" s="156"/>
      <c r="M20" s="27"/>
      <c r="N20" s="27"/>
      <c r="IM20" s="27"/>
      <c r="IN20" s="27"/>
      <c r="IO20" s="27"/>
      <c r="IP20" s="27"/>
      <c r="IQ20" s="27"/>
      <c r="IR20" s="27"/>
      <c r="IS20" s="27"/>
      <c r="IT20" s="27"/>
      <c r="IU20" s="27"/>
    </row>
    <row r="21" spans="1:255" s="28" customFormat="1" x14ac:dyDescent="0.3">
      <c r="A21" s="81">
        <v>11010000</v>
      </c>
      <c r="B21" s="26" t="s">
        <v>118</v>
      </c>
      <c r="C21" s="12">
        <f>C22+C23+C24+C25+C26</f>
        <v>1333153000</v>
      </c>
      <c r="D21" s="12">
        <f>D22+D23+D24+D25+D26</f>
        <v>909206415.10000002</v>
      </c>
      <c r="E21" s="85">
        <f t="shared" si="0"/>
        <v>68.19970514262053</v>
      </c>
      <c r="F21" s="15"/>
      <c r="G21" s="15"/>
      <c r="H21" s="82">
        <f t="shared" si="1"/>
        <v>0</v>
      </c>
      <c r="I21" s="108">
        <f t="shared" si="2"/>
        <v>1333153000</v>
      </c>
      <c r="J21" s="108">
        <f t="shared" si="3"/>
        <v>909206415.10000002</v>
      </c>
      <c r="K21" s="109">
        <f t="shared" si="4"/>
        <v>68.19970514262053</v>
      </c>
      <c r="L21" s="156"/>
      <c r="M21" s="27"/>
      <c r="N21" s="27"/>
      <c r="IM21" s="27"/>
      <c r="IN21" s="27"/>
      <c r="IO21" s="27"/>
      <c r="IP21" s="27"/>
      <c r="IQ21" s="27"/>
      <c r="IR21" s="27"/>
      <c r="IS21" s="27"/>
      <c r="IT21" s="27"/>
      <c r="IU21" s="27"/>
    </row>
    <row r="22" spans="1:255" s="117" customFormat="1" ht="42" x14ac:dyDescent="0.3">
      <c r="A22" s="112">
        <v>11010100</v>
      </c>
      <c r="B22" s="113" t="s">
        <v>18</v>
      </c>
      <c r="C22" s="25">
        <v>1174726200</v>
      </c>
      <c r="D22" s="25">
        <v>810736671.17999995</v>
      </c>
      <c r="E22" s="86">
        <f t="shared" si="0"/>
        <v>69.014947583530528</v>
      </c>
      <c r="F22" s="25"/>
      <c r="G22" s="25"/>
      <c r="H22" s="86">
        <f t="shared" si="1"/>
        <v>0</v>
      </c>
      <c r="I22" s="114">
        <f t="shared" si="2"/>
        <v>1174726200</v>
      </c>
      <c r="J22" s="114">
        <f t="shared" si="3"/>
        <v>810736671.17999995</v>
      </c>
      <c r="K22" s="115">
        <f t="shared" si="4"/>
        <v>69.014947583530528</v>
      </c>
      <c r="L22" s="156"/>
      <c r="M22" s="116"/>
      <c r="N22" s="116"/>
      <c r="IM22" s="116"/>
      <c r="IN22" s="116"/>
      <c r="IO22" s="116"/>
      <c r="IP22" s="116"/>
      <c r="IQ22" s="116"/>
      <c r="IR22" s="116"/>
      <c r="IS22" s="116"/>
      <c r="IT22" s="116"/>
      <c r="IU22" s="116"/>
    </row>
    <row r="23" spans="1:255" s="117" customFormat="1" ht="70" x14ac:dyDescent="0.3">
      <c r="A23" s="112">
        <v>11010200</v>
      </c>
      <c r="B23" s="113" t="s">
        <v>19</v>
      </c>
      <c r="C23" s="25">
        <v>87360000</v>
      </c>
      <c r="D23" s="25">
        <v>58257786.210000001</v>
      </c>
      <c r="E23" s="86">
        <f t="shared" si="0"/>
        <v>66.687026339285723</v>
      </c>
      <c r="F23" s="25"/>
      <c r="G23" s="25"/>
      <c r="H23" s="86">
        <f t="shared" si="1"/>
        <v>0</v>
      </c>
      <c r="I23" s="114">
        <f t="shared" si="2"/>
        <v>87360000</v>
      </c>
      <c r="J23" s="114">
        <f t="shared" si="3"/>
        <v>58257786.210000001</v>
      </c>
      <c r="K23" s="115">
        <f t="shared" si="4"/>
        <v>66.687026339285723</v>
      </c>
      <c r="L23" s="156"/>
      <c r="M23" s="116"/>
      <c r="N23" s="116"/>
      <c r="IM23" s="116"/>
      <c r="IN23" s="116"/>
      <c r="IO23" s="116"/>
      <c r="IP23" s="116"/>
      <c r="IQ23" s="116"/>
      <c r="IR23" s="116"/>
      <c r="IS23" s="116"/>
      <c r="IT23" s="116"/>
      <c r="IU23" s="116"/>
    </row>
    <row r="24" spans="1:255" s="117" customFormat="1" ht="45" customHeight="1" x14ac:dyDescent="0.3">
      <c r="A24" s="112">
        <v>11010400</v>
      </c>
      <c r="B24" s="113" t="s">
        <v>20</v>
      </c>
      <c r="C24" s="25">
        <v>45166800</v>
      </c>
      <c r="D24" s="25">
        <v>24308756.850000001</v>
      </c>
      <c r="E24" s="86">
        <f t="shared" si="0"/>
        <v>53.819966989027343</v>
      </c>
      <c r="F24" s="25"/>
      <c r="G24" s="25"/>
      <c r="H24" s="86">
        <f t="shared" si="1"/>
        <v>0</v>
      </c>
      <c r="I24" s="114">
        <f t="shared" si="2"/>
        <v>45166800</v>
      </c>
      <c r="J24" s="114">
        <f t="shared" si="3"/>
        <v>24308756.850000001</v>
      </c>
      <c r="K24" s="115">
        <f t="shared" si="4"/>
        <v>53.819966989027343</v>
      </c>
      <c r="L24" s="156"/>
      <c r="M24" s="116"/>
      <c r="N24" s="116"/>
      <c r="IM24" s="116"/>
      <c r="IN24" s="116"/>
      <c r="IO24" s="116"/>
      <c r="IP24" s="116"/>
      <c r="IQ24" s="116"/>
      <c r="IR24" s="116"/>
      <c r="IS24" s="116"/>
      <c r="IT24" s="116"/>
      <c r="IU24" s="116"/>
    </row>
    <row r="25" spans="1:255" s="117" customFormat="1" ht="28" x14ac:dyDescent="0.3">
      <c r="A25" s="112">
        <v>11010500</v>
      </c>
      <c r="B25" s="113" t="s">
        <v>21</v>
      </c>
      <c r="C25" s="25">
        <v>25900000</v>
      </c>
      <c r="D25" s="25">
        <v>15904302.460000001</v>
      </c>
      <c r="E25" s="86">
        <f t="shared" si="0"/>
        <v>61.406573204633204</v>
      </c>
      <c r="F25" s="25"/>
      <c r="G25" s="25"/>
      <c r="H25" s="86">
        <f t="shared" si="1"/>
        <v>0</v>
      </c>
      <c r="I25" s="114">
        <f t="shared" si="2"/>
        <v>25900000</v>
      </c>
      <c r="J25" s="114">
        <f t="shared" si="3"/>
        <v>15904302.460000001</v>
      </c>
      <c r="K25" s="115">
        <f t="shared" si="4"/>
        <v>61.406573204633204</v>
      </c>
      <c r="L25" s="156"/>
      <c r="M25" s="116"/>
      <c r="N25" s="116"/>
      <c r="IM25" s="116"/>
      <c r="IN25" s="116"/>
      <c r="IO25" s="116"/>
      <c r="IP25" s="116"/>
      <c r="IQ25" s="116"/>
      <c r="IR25" s="116"/>
      <c r="IS25" s="116"/>
      <c r="IT25" s="116"/>
      <c r="IU25" s="116"/>
    </row>
    <row r="26" spans="1:255" s="117" customFormat="1" ht="56" x14ac:dyDescent="0.3">
      <c r="A26" s="112" t="s">
        <v>244</v>
      </c>
      <c r="B26" s="113" t="s">
        <v>245</v>
      </c>
      <c r="C26" s="25"/>
      <c r="D26" s="25">
        <v>-1101.5999999999999</v>
      </c>
      <c r="E26" s="118">
        <f t="shared" si="0"/>
        <v>0</v>
      </c>
      <c r="F26" s="25"/>
      <c r="G26" s="25"/>
      <c r="H26" s="86">
        <f t="shared" si="1"/>
        <v>0</v>
      </c>
      <c r="I26" s="114">
        <f t="shared" si="2"/>
        <v>0</v>
      </c>
      <c r="J26" s="114">
        <f t="shared" si="3"/>
        <v>-1101.5999999999999</v>
      </c>
      <c r="K26" s="119">
        <f t="shared" si="4"/>
        <v>0</v>
      </c>
      <c r="L26" s="156"/>
      <c r="M26" s="116"/>
      <c r="N26" s="116"/>
      <c r="IM26" s="116"/>
      <c r="IN26" s="116"/>
      <c r="IO26" s="116"/>
      <c r="IP26" s="116"/>
      <c r="IQ26" s="116"/>
      <c r="IR26" s="116"/>
      <c r="IS26" s="116"/>
      <c r="IT26" s="116"/>
      <c r="IU26" s="116"/>
    </row>
    <row r="27" spans="1:255" s="27" customFormat="1" x14ac:dyDescent="0.3">
      <c r="A27" s="81">
        <v>11020000</v>
      </c>
      <c r="B27" s="26" t="s">
        <v>4</v>
      </c>
      <c r="C27" s="12">
        <f>C28+C29</f>
        <v>507640</v>
      </c>
      <c r="D27" s="12">
        <f>D28+D29</f>
        <v>394211.89</v>
      </c>
      <c r="E27" s="85">
        <f t="shared" si="0"/>
        <v>77.655797415491307</v>
      </c>
      <c r="F27" s="12"/>
      <c r="G27" s="12"/>
      <c r="H27" s="85">
        <f t="shared" si="1"/>
        <v>0</v>
      </c>
      <c r="I27" s="108">
        <f t="shared" si="2"/>
        <v>507640</v>
      </c>
      <c r="J27" s="108">
        <f t="shared" si="3"/>
        <v>394211.89</v>
      </c>
      <c r="K27" s="109">
        <f t="shared" si="4"/>
        <v>77.655797415491307</v>
      </c>
      <c r="L27" s="157">
        <v>3</v>
      </c>
    </row>
    <row r="28" spans="1:255" s="117" customFormat="1" ht="36" customHeight="1" x14ac:dyDescent="0.3">
      <c r="A28" s="112">
        <v>11020200</v>
      </c>
      <c r="B28" s="113" t="s">
        <v>22</v>
      </c>
      <c r="C28" s="25">
        <v>507640</v>
      </c>
      <c r="D28" s="25">
        <v>394211.89</v>
      </c>
      <c r="E28" s="86">
        <f t="shared" si="0"/>
        <v>77.655797415491307</v>
      </c>
      <c r="F28" s="25"/>
      <c r="G28" s="25"/>
      <c r="H28" s="86">
        <f t="shared" si="1"/>
        <v>0</v>
      </c>
      <c r="I28" s="114">
        <f t="shared" si="2"/>
        <v>507640</v>
      </c>
      <c r="J28" s="114">
        <f t="shared" si="3"/>
        <v>394211.89</v>
      </c>
      <c r="K28" s="115">
        <f t="shared" si="4"/>
        <v>77.655797415491307</v>
      </c>
      <c r="L28" s="157"/>
      <c r="M28" s="116"/>
      <c r="N28" s="116"/>
      <c r="IM28" s="116"/>
      <c r="IN28" s="116"/>
      <c r="IO28" s="116"/>
      <c r="IP28" s="116"/>
      <c r="IQ28" s="116"/>
      <c r="IR28" s="116"/>
      <c r="IS28" s="116"/>
      <c r="IT28" s="116"/>
      <c r="IU28" s="116"/>
    </row>
    <row r="29" spans="1:255" s="5" customFormat="1" ht="30" hidden="1" customHeight="1" x14ac:dyDescent="0.3">
      <c r="A29" s="18">
        <v>11023200</v>
      </c>
      <c r="B29" s="6" t="s">
        <v>23</v>
      </c>
      <c r="C29" s="1"/>
      <c r="D29" s="1"/>
      <c r="E29" s="83">
        <f t="shared" si="0"/>
        <v>0</v>
      </c>
      <c r="F29" s="1"/>
      <c r="G29" s="1"/>
      <c r="H29" s="83">
        <f t="shared" si="1"/>
        <v>0</v>
      </c>
      <c r="I29" s="93">
        <f t="shared" si="2"/>
        <v>0</v>
      </c>
      <c r="J29" s="93">
        <f t="shared" si="3"/>
        <v>0</v>
      </c>
      <c r="K29" s="94">
        <f t="shared" si="4"/>
        <v>0</v>
      </c>
      <c r="L29" s="157"/>
      <c r="M29" s="4"/>
      <c r="N29" s="4"/>
      <c r="IM29" s="4"/>
      <c r="IN29" s="4"/>
      <c r="IO29" s="4"/>
      <c r="IP29" s="4"/>
      <c r="IQ29" s="4"/>
      <c r="IR29" s="4"/>
      <c r="IS29" s="4"/>
      <c r="IT29" s="4"/>
      <c r="IU29" s="4"/>
    </row>
    <row r="30" spans="1:255" s="28" customFormat="1" ht="28" x14ac:dyDescent="0.3">
      <c r="A30" s="81">
        <v>13000000</v>
      </c>
      <c r="B30" s="26" t="s">
        <v>24</v>
      </c>
      <c r="C30" s="15">
        <f>C31+C34</f>
        <v>332600</v>
      </c>
      <c r="D30" s="15">
        <f>D31+D34</f>
        <v>338969.56</v>
      </c>
      <c r="E30" s="82">
        <f t="shared" si="0"/>
        <v>101.91508117859291</v>
      </c>
      <c r="F30" s="15"/>
      <c r="G30" s="15"/>
      <c r="H30" s="82">
        <f t="shared" si="1"/>
        <v>0</v>
      </c>
      <c r="I30" s="108">
        <f t="shared" si="2"/>
        <v>332600</v>
      </c>
      <c r="J30" s="108">
        <f t="shared" si="3"/>
        <v>338969.56</v>
      </c>
      <c r="K30" s="109">
        <f t="shared" si="4"/>
        <v>101.91508117859291</v>
      </c>
      <c r="L30" s="157"/>
      <c r="M30" s="27"/>
      <c r="N30" s="27"/>
      <c r="IM30" s="27"/>
      <c r="IN30" s="27"/>
      <c r="IO30" s="27"/>
      <c r="IP30" s="27"/>
      <c r="IQ30" s="27"/>
      <c r="IR30" s="27"/>
      <c r="IS30" s="27"/>
      <c r="IT30" s="27"/>
      <c r="IU30" s="27"/>
    </row>
    <row r="31" spans="1:255" s="28" customFormat="1" ht="28" x14ac:dyDescent="0.3">
      <c r="A31" s="81">
        <v>13010000</v>
      </c>
      <c r="B31" s="26" t="s">
        <v>25</v>
      </c>
      <c r="C31" s="15">
        <f>C33+C32</f>
        <v>73600</v>
      </c>
      <c r="D31" s="15">
        <f>D33+D32</f>
        <v>65739.83</v>
      </c>
      <c r="E31" s="82">
        <f t="shared" si="0"/>
        <v>89.320421195652173</v>
      </c>
      <c r="F31" s="15"/>
      <c r="G31" s="15"/>
      <c r="H31" s="82">
        <f t="shared" si="1"/>
        <v>0</v>
      </c>
      <c r="I31" s="108">
        <f t="shared" si="2"/>
        <v>73600</v>
      </c>
      <c r="J31" s="108">
        <f t="shared" si="3"/>
        <v>65739.83</v>
      </c>
      <c r="K31" s="109">
        <f t="shared" si="4"/>
        <v>89.320421195652173</v>
      </c>
      <c r="L31" s="157"/>
      <c r="M31" s="27"/>
      <c r="N31" s="27"/>
      <c r="IM31" s="27"/>
      <c r="IN31" s="27"/>
      <c r="IO31" s="27"/>
      <c r="IP31" s="27"/>
      <c r="IQ31" s="27"/>
      <c r="IR31" s="27"/>
      <c r="IS31" s="27"/>
      <c r="IT31" s="27"/>
      <c r="IU31" s="27"/>
    </row>
    <row r="32" spans="1:255" s="117" customFormat="1" ht="42" x14ac:dyDescent="0.3">
      <c r="A32" s="112">
        <v>13010100</v>
      </c>
      <c r="B32" s="113" t="s">
        <v>193</v>
      </c>
      <c r="C32" s="25">
        <v>1000</v>
      </c>
      <c r="D32" s="25">
        <v>400.24</v>
      </c>
      <c r="E32" s="86">
        <f t="shared" si="0"/>
        <v>40.024000000000001</v>
      </c>
      <c r="F32" s="25"/>
      <c r="G32" s="25"/>
      <c r="H32" s="86">
        <f t="shared" si="1"/>
        <v>0</v>
      </c>
      <c r="I32" s="114">
        <f t="shared" si="2"/>
        <v>1000</v>
      </c>
      <c r="J32" s="114">
        <f t="shared" si="3"/>
        <v>400.24</v>
      </c>
      <c r="K32" s="115">
        <f t="shared" si="4"/>
        <v>40.024000000000001</v>
      </c>
      <c r="L32" s="157"/>
      <c r="M32" s="116"/>
      <c r="N32" s="116"/>
      <c r="IM32" s="116"/>
      <c r="IN32" s="116"/>
      <c r="IO32" s="116"/>
      <c r="IP32" s="116"/>
      <c r="IQ32" s="116"/>
      <c r="IR32" s="116"/>
      <c r="IS32" s="116"/>
      <c r="IT32" s="116"/>
      <c r="IU32" s="116"/>
    </row>
    <row r="33" spans="1:255" s="117" customFormat="1" ht="56" x14ac:dyDescent="0.3">
      <c r="A33" s="112">
        <v>13010200</v>
      </c>
      <c r="B33" s="113" t="s">
        <v>26</v>
      </c>
      <c r="C33" s="25">
        <v>72600</v>
      </c>
      <c r="D33" s="25">
        <v>65339.59</v>
      </c>
      <c r="E33" s="86">
        <f t="shared" si="0"/>
        <v>89.999435261707987</v>
      </c>
      <c r="F33" s="25"/>
      <c r="G33" s="25"/>
      <c r="H33" s="86">
        <f t="shared" si="1"/>
        <v>0</v>
      </c>
      <c r="I33" s="114">
        <f t="shared" si="2"/>
        <v>72600</v>
      </c>
      <c r="J33" s="114">
        <f t="shared" si="3"/>
        <v>65339.59</v>
      </c>
      <c r="K33" s="115">
        <f t="shared" si="4"/>
        <v>89.999435261707987</v>
      </c>
      <c r="L33" s="157"/>
      <c r="M33" s="116"/>
      <c r="N33" s="116"/>
      <c r="IM33" s="116"/>
      <c r="IN33" s="116"/>
      <c r="IO33" s="116"/>
      <c r="IP33" s="116"/>
      <c r="IQ33" s="116"/>
      <c r="IR33" s="116"/>
      <c r="IS33" s="116"/>
      <c r="IT33" s="116"/>
      <c r="IU33" s="116"/>
    </row>
    <row r="34" spans="1:255" s="28" customFormat="1" x14ac:dyDescent="0.3">
      <c r="A34" s="81">
        <v>13030000</v>
      </c>
      <c r="B34" s="26" t="s">
        <v>27</v>
      </c>
      <c r="C34" s="15">
        <f>C36+C35</f>
        <v>259000</v>
      </c>
      <c r="D34" s="15">
        <f>D36+D35</f>
        <v>273229.73</v>
      </c>
      <c r="E34" s="82">
        <f t="shared" si="0"/>
        <v>105.49410424710423</v>
      </c>
      <c r="F34" s="15"/>
      <c r="G34" s="15"/>
      <c r="H34" s="82">
        <f t="shared" si="1"/>
        <v>0</v>
      </c>
      <c r="I34" s="108">
        <f t="shared" si="2"/>
        <v>259000</v>
      </c>
      <c r="J34" s="108">
        <f t="shared" si="3"/>
        <v>273229.73</v>
      </c>
      <c r="K34" s="109">
        <f t="shared" si="4"/>
        <v>105.49410424710423</v>
      </c>
      <c r="L34" s="157"/>
      <c r="M34" s="27"/>
      <c r="N34" s="27"/>
      <c r="IM34" s="27"/>
      <c r="IN34" s="27"/>
      <c r="IO34" s="27"/>
      <c r="IP34" s="27"/>
      <c r="IQ34" s="27"/>
      <c r="IR34" s="27"/>
      <c r="IS34" s="27"/>
      <c r="IT34" s="27"/>
      <c r="IU34" s="27"/>
    </row>
    <row r="35" spans="1:255" s="117" customFormat="1" ht="28" x14ac:dyDescent="0.3">
      <c r="A35" s="112">
        <v>13030100</v>
      </c>
      <c r="B35" s="113" t="s">
        <v>164</v>
      </c>
      <c r="C35" s="25">
        <v>239000</v>
      </c>
      <c r="D35" s="25">
        <v>246105.11</v>
      </c>
      <c r="E35" s="86">
        <f t="shared" si="0"/>
        <v>102.97284937238493</v>
      </c>
      <c r="F35" s="25"/>
      <c r="G35" s="25"/>
      <c r="H35" s="86">
        <f t="shared" si="1"/>
        <v>0</v>
      </c>
      <c r="I35" s="114">
        <f t="shared" si="2"/>
        <v>239000</v>
      </c>
      <c r="J35" s="114">
        <f t="shared" si="3"/>
        <v>246105.11</v>
      </c>
      <c r="K35" s="115">
        <f t="shared" si="4"/>
        <v>102.97284937238493</v>
      </c>
      <c r="L35" s="157"/>
      <c r="M35" s="116"/>
      <c r="N35" s="116"/>
      <c r="IM35" s="116"/>
      <c r="IN35" s="116"/>
      <c r="IO35" s="116"/>
      <c r="IP35" s="116"/>
      <c r="IQ35" s="116"/>
      <c r="IR35" s="116"/>
      <c r="IS35" s="116"/>
      <c r="IT35" s="116"/>
      <c r="IU35" s="116"/>
    </row>
    <row r="36" spans="1:255" s="117" customFormat="1" ht="35.25" customHeight="1" x14ac:dyDescent="0.3">
      <c r="A36" s="112">
        <v>13030200</v>
      </c>
      <c r="B36" s="113" t="s">
        <v>28</v>
      </c>
      <c r="C36" s="25">
        <v>20000</v>
      </c>
      <c r="D36" s="25">
        <v>27124.62</v>
      </c>
      <c r="E36" s="86">
        <f t="shared" si="0"/>
        <v>135.62309999999999</v>
      </c>
      <c r="F36" s="25"/>
      <c r="G36" s="25"/>
      <c r="H36" s="86">
        <f t="shared" si="1"/>
        <v>0</v>
      </c>
      <c r="I36" s="114">
        <f t="shared" si="2"/>
        <v>20000</v>
      </c>
      <c r="J36" s="114">
        <f t="shared" si="3"/>
        <v>27124.62</v>
      </c>
      <c r="K36" s="115">
        <f t="shared" si="4"/>
        <v>135.62309999999999</v>
      </c>
      <c r="L36" s="157"/>
      <c r="M36" s="116"/>
      <c r="N36" s="116"/>
      <c r="IM36" s="116"/>
      <c r="IN36" s="116"/>
      <c r="IO36" s="116"/>
      <c r="IP36" s="116"/>
      <c r="IQ36" s="116"/>
      <c r="IR36" s="116"/>
      <c r="IS36" s="116"/>
      <c r="IT36" s="116"/>
      <c r="IU36" s="116"/>
    </row>
    <row r="37" spans="1:255" s="28" customFormat="1" x14ac:dyDescent="0.3">
      <c r="A37" s="81">
        <v>14000000</v>
      </c>
      <c r="B37" s="26" t="s">
        <v>10</v>
      </c>
      <c r="C37" s="15">
        <f>C42+C39+C41</f>
        <v>139634700</v>
      </c>
      <c r="D37" s="15">
        <f>D42+D39+D41</f>
        <v>114362351.22</v>
      </c>
      <c r="E37" s="82">
        <f t="shared" si="0"/>
        <v>81.901097091195808</v>
      </c>
      <c r="F37" s="15"/>
      <c r="G37" s="15"/>
      <c r="H37" s="82">
        <f t="shared" si="1"/>
        <v>0</v>
      </c>
      <c r="I37" s="108">
        <f t="shared" si="2"/>
        <v>139634700</v>
      </c>
      <c r="J37" s="108">
        <f t="shared" si="3"/>
        <v>114362351.22</v>
      </c>
      <c r="K37" s="109">
        <f t="shared" si="4"/>
        <v>81.901097091195808</v>
      </c>
      <c r="L37" s="157"/>
      <c r="M37" s="27"/>
      <c r="N37" s="27"/>
      <c r="IM37" s="27"/>
      <c r="IN37" s="27"/>
      <c r="IO37" s="27"/>
      <c r="IP37" s="27"/>
      <c r="IQ37" s="27"/>
      <c r="IR37" s="27"/>
      <c r="IS37" s="27"/>
      <c r="IT37" s="27"/>
      <c r="IU37" s="27"/>
    </row>
    <row r="38" spans="1:255" s="28" customFormat="1" ht="31.5" customHeight="1" x14ac:dyDescent="0.3">
      <c r="A38" s="81">
        <v>14020000</v>
      </c>
      <c r="B38" s="26" t="s">
        <v>138</v>
      </c>
      <c r="C38" s="12">
        <f>C39</f>
        <v>12350000</v>
      </c>
      <c r="D38" s="12">
        <f>D39</f>
        <v>10968092.140000001</v>
      </c>
      <c r="E38" s="85">
        <f t="shared" si="0"/>
        <v>88.810462672064787</v>
      </c>
      <c r="F38" s="15"/>
      <c r="G38" s="15"/>
      <c r="H38" s="82">
        <f t="shared" si="1"/>
        <v>0</v>
      </c>
      <c r="I38" s="108">
        <f t="shared" si="2"/>
        <v>12350000</v>
      </c>
      <c r="J38" s="108">
        <f t="shared" si="3"/>
        <v>10968092.140000001</v>
      </c>
      <c r="K38" s="109">
        <f t="shared" si="4"/>
        <v>88.810462672064787</v>
      </c>
      <c r="L38" s="157"/>
      <c r="M38" s="27"/>
      <c r="N38" s="27"/>
      <c r="IM38" s="27"/>
      <c r="IN38" s="27"/>
      <c r="IO38" s="27"/>
      <c r="IP38" s="27"/>
      <c r="IQ38" s="27"/>
      <c r="IR38" s="27"/>
      <c r="IS38" s="27"/>
      <c r="IT38" s="27"/>
      <c r="IU38" s="27"/>
    </row>
    <row r="39" spans="1:255" s="117" customFormat="1" x14ac:dyDescent="0.3">
      <c r="A39" s="112">
        <v>14021900</v>
      </c>
      <c r="B39" s="120" t="s">
        <v>135</v>
      </c>
      <c r="C39" s="25">
        <v>12350000</v>
      </c>
      <c r="D39" s="25">
        <v>10968092.140000001</v>
      </c>
      <c r="E39" s="86">
        <f t="shared" si="0"/>
        <v>88.810462672064787</v>
      </c>
      <c r="F39" s="25"/>
      <c r="G39" s="25"/>
      <c r="H39" s="86">
        <f t="shared" si="1"/>
        <v>0</v>
      </c>
      <c r="I39" s="114">
        <f t="shared" si="2"/>
        <v>12350000</v>
      </c>
      <c r="J39" s="114">
        <f t="shared" si="3"/>
        <v>10968092.140000001</v>
      </c>
      <c r="K39" s="115">
        <f t="shared" si="4"/>
        <v>88.810462672064787</v>
      </c>
      <c r="L39" s="157"/>
      <c r="M39" s="116"/>
      <c r="N39" s="116"/>
      <c r="IM39" s="116"/>
      <c r="IN39" s="116"/>
      <c r="IO39" s="116"/>
      <c r="IP39" s="116"/>
      <c r="IQ39" s="116"/>
      <c r="IR39" s="116"/>
      <c r="IS39" s="116"/>
      <c r="IT39" s="116"/>
      <c r="IU39" s="116"/>
    </row>
    <row r="40" spans="1:255" s="28" customFormat="1" ht="28" x14ac:dyDescent="0.3">
      <c r="A40" s="81">
        <v>14030000</v>
      </c>
      <c r="B40" s="26" t="s">
        <v>137</v>
      </c>
      <c r="C40" s="15">
        <f>C41</f>
        <v>52650000</v>
      </c>
      <c r="D40" s="15">
        <f>D41</f>
        <v>38368098.960000001</v>
      </c>
      <c r="E40" s="82">
        <f t="shared" si="0"/>
        <v>72.873882165242165</v>
      </c>
      <c r="F40" s="15"/>
      <c r="G40" s="15"/>
      <c r="H40" s="82">
        <f t="shared" si="1"/>
        <v>0</v>
      </c>
      <c r="I40" s="108">
        <f t="shared" si="2"/>
        <v>52650000</v>
      </c>
      <c r="J40" s="108">
        <f t="shared" si="3"/>
        <v>38368098.960000001</v>
      </c>
      <c r="K40" s="109">
        <f t="shared" si="4"/>
        <v>72.873882165242165</v>
      </c>
      <c r="L40" s="157"/>
      <c r="M40" s="27"/>
      <c r="N40" s="27"/>
      <c r="IM40" s="27"/>
      <c r="IN40" s="27"/>
      <c r="IO40" s="27"/>
      <c r="IP40" s="27"/>
      <c r="IQ40" s="27"/>
      <c r="IR40" s="27"/>
      <c r="IS40" s="27"/>
      <c r="IT40" s="27"/>
      <c r="IU40" s="27"/>
    </row>
    <row r="41" spans="1:255" s="117" customFormat="1" x14ac:dyDescent="0.3">
      <c r="A41" s="112">
        <v>14031900</v>
      </c>
      <c r="B41" s="120" t="s">
        <v>135</v>
      </c>
      <c r="C41" s="25">
        <v>52650000</v>
      </c>
      <c r="D41" s="25">
        <v>38368098.960000001</v>
      </c>
      <c r="E41" s="86">
        <f t="shared" si="0"/>
        <v>72.873882165242165</v>
      </c>
      <c r="F41" s="25"/>
      <c r="G41" s="25"/>
      <c r="H41" s="86">
        <f t="shared" si="1"/>
        <v>0</v>
      </c>
      <c r="I41" s="114">
        <f t="shared" si="2"/>
        <v>52650000</v>
      </c>
      <c r="J41" s="114">
        <f t="shared" si="3"/>
        <v>38368098.960000001</v>
      </c>
      <c r="K41" s="115">
        <f t="shared" si="4"/>
        <v>72.873882165242165</v>
      </c>
      <c r="L41" s="157"/>
      <c r="M41" s="116"/>
      <c r="N41" s="116"/>
      <c r="IM41" s="116"/>
      <c r="IN41" s="116"/>
      <c r="IO41" s="116"/>
      <c r="IP41" s="116"/>
      <c r="IQ41" s="116"/>
      <c r="IR41" s="116"/>
      <c r="IS41" s="116"/>
      <c r="IT41" s="116"/>
      <c r="IU41" s="116"/>
    </row>
    <row r="42" spans="1:255" s="28" customFormat="1" ht="28" x14ac:dyDescent="0.3">
      <c r="A42" s="81">
        <v>14040000</v>
      </c>
      <c r="B42" s="26" t="s">
        <v>29</v>
      </c>
      <c r="C42" s="15">
        <v>74634700</v>
      </c>
      <c r="D42" s="15">
        <v>65026160.119999997</v>
      </c>
      <c r="E42" s="82">
        <f t="shared" si="0"/>
        <v>87.125908082969445</v>
      </c>
      <c r="F42" s="15"/>
      <c r="G42" s="15"/>
      <c r="H42" s="82">
        <f t="shared" si="1"/>
        <v>0</v>
      </c>
      <c r="I42" s="108">
        <f t="shared" si="2"/>
        <v>74634700</v>
      </c>
      <c r="J42" s="108">
        <f t="shared" si="3"/>
        <v>65026160.119999997</v>
      </c>
      <c r="K42" s="109">
        <f t="shared" si="4"/>
        <v>87.125908082969445</v>
      </c>
      <c r="L42" s="157"/>
      <c r="M42" s="27"/>
      <c r="N42" s="27"/>
      <c r="IM42" s="27"/>
      <c r="IN42" s="27"/>
      <c r="IO42" s="27"/>
      <c r="IP42" s="27"/>
      <c r="IQ42" s="27"/>
      <c r="IR42" s="27"/>
      <c r="IS42" s="27"/>
      <c r="IT42" s="27"/>
      <c r="IU42" s="27"/>
    </row>
    <row r="43" spans="1:255" s="28" customFormat="1" x14ac:dyDescent="0.3">
      <c r="A43" s="81">
        <v>18000000</v>
      </c>
      <c r="B43" s="26" t="s">
        <v>119</v>
      </c>
      <c r="C43" s="15">
        <f>C44+C55+C58</f>
        <v>483166000</v>
      </c>
      <c r="D43" s="15">
        <f>D44+D55+D58</f>
        <v>308858436.85000002</v>
      </c>
      <c r="E43" s="82">
        <f t="shared" si="0"/>
        <v>63.923876442050975</v>
      </c>
      <c r="F43" s="15"/>
      <c r="G43" s="15"/>
      <c r="H43" s="82">
        <f t="shared" si="1"/>
        <v>0</v>
      </c>
      <c r="I43" s="108">
        <f t="shared" si="2"/>
        <v>483166000</v>
      </c>
      <c r="J43" s="108">
        <f t="shared" si="3"/>
        <v>308858436.85000002</v>
      </c>
      <c r="K43" s="109">
        <f t="shared" si="4"/>
        <v>63.923876442050975</v>
      </c>
      <c r="L43" s="157"/>
      <c r="M43" s="27"/>
      <c r="N43" s="27"/>
      <c r="IM43" s="27"/>
      <c r="IN43" s="27"/>
      <c r="IO43" s="27"/>
      <c r="IP43" s="27"/>
      <c r="IQ43" s="27"/>
      <c r="IR43" s="27"/>
      <c r="IS43" s="27"/>
      <c r="IT43" s="27"/>
      <c r="IU43" s="27"/>
    </row>
    <row r="44" spans="1:255" s="28" customFormat="1" x14ac:dyDescent="0.3">
      <c r="A44" s="81" t="s">
        <v>30</v>
      </c>
      <c r="B44" s="26" t="s">
        <v>120</v>
      </c>
      <c r="C44" s="15">
        <f>C45+C46+C48+C49+C50+C51+C52+C53+C54+C47</f>
        <v>208018900</v>
      </c>
      <c r="D44" s="15">
        <f>D45+D46+D48+D49+D50+D51+D52+D53+D54+D47</f>
        <v>133256314.90000001</v>
      </c>
      <c r="E44" s="82">
        <f t="shared" si="0"/>
        <v>64.059715198955473</v>
      </c>
      <c r="F44" s="15"/>
      <c r="G44" s="15"/>
      <c r="H44" s="82">
        <f t="shared" si="1"/>
        <v>0</v>
      </c>
      <c r="I44" s="108">
        <f t="shared" si="2"/>
        <v>208018900</v>
      </c>
      <c r="J44" s="108">
        <f t="shared" si="3"/>
        <v>133256314.90000001</v>
      </c>
      <c r="K44" s="109">
        <f t="shared" si="4"/>
        <v>64.059715198955473</v>
      </c>
      <c r="L44" s="157"/>
      <c r="M44" s="27"/>
      <c r="N44" s="27"/>
      <c r="IM44" s="27"/>
      <c r="IN44" s="27"/>
      <c r="IO44" s="27"/>
      <c r="IP44" s="27"/>
      <c r="IQ44" s="27"/>
      <c r="IR44" s="27"/>
      <c r="IS44" s="27"/>
      <c r="IT44" s="27"/>
      <c r="IU44" s="27"/>
    </row>
    <row r="45" spans="1:255" s="117" customFormat="1" ht="47.25" customHeight="1" x14ac:dyDescent="0.3">
      <c r="A45" s="112" t="s">
        <v>31</v>
      </c>
      <c r="B45" s="113" t="s">
        <v>33</v>
      </c>
      <c r="C45" s="25">
        <v>140400</v>
      </c>
      <c r="D45" s="25">
        <v>104754.65</v>
      </c>
      <c r="E45" s="86">
        <f t="shared" si="0"/>
        <v>74.61157407407407</v>
      </c>
      <c r="F45" s="25"/>
      <c r="G45" s="25"/>
      <c r="H45" s="86">
        <f t="shared" si="1"/>
        <v>0</v>
      </c>
      <c r="I45" s="114">
        <f t="shared" si="2"/>
        <v>140400</v>
      </c>
      <c r="J45" s="114">
        <f t="shared" si="3"/>
        <v>104754.65</v>
      </c>
      <c r="K45" s="115">
        <f t="shared" si="4"/>
        <v>74.61157407407407</v>
      </c>
      <c r="L45" s="157"/>
      <c r="M45" s="116"/>
      <c r="N45" s="116"/>
      <c r="IM45" s="116"/>
      <c r="IN45" s="116"/>
      <c r="IO45" s="116"/>
      <c r="IP45" s="116"/>
      <c r="IQ45" s="116"/>
      <c r="IR45" s="116"/>
      <c r="IS45" s="116"/>
      <c r="IT45" s="116"/>
      <c r="IU45" s="116"/>
    </row>
    <row r="46" spans="1:255" s="117" customFormat="1" ht="48" customHeight="1" x14ac:dyDescent="0.3">
      <c r="A46" s="112" t="s">
        <v>32</v>
      </c>
      <c r="B46" s="113" t="s">
        <v>34</v>
      </c>
      <c r="C46" s="25">
        <v>2186000</v>
      </c>
      <c r="D46" s="25">
        <v>1715437.08</v>
      </c>
      <c r="E46" s="86">
        <f t="shared" si="0"/>
        <v>78.473791399817017</v>
      </c>
      <c r="F46" s="25"/>
      <c r="G46" s="25"/>
      <c r="H46" s="86">
        <f t="shared" si="1"/>
        <v>0</v>
      </c>
      <c r="I46" s="114">
        <f t="shared" si="2"/>
        <v>2186000</v>
      </c>
      <c r="J46" s="114">
        <f t="shared" si="3"/>
        <v>1715437.08</v>
      </c>
      <c r="K46" s="115">
        <f t="shared" si="4"/>
        <v>78.473791399817017</v>
      </c>
      <c r="L46" s="157"/>
      <c r="M46" s="116"/>
      <c r="N46" s="116"/>
      <c r="IM46" s="116"/>
      <c r="IN46" s="116"/>
      <c r="IO46" s="116"/>
      <c r="IP46" s="116"/>
      <c r="IQ46" s="116"/>
      <c r="IR46" s="116"/>
      <c r="IS46" s="116"/>
      <c r="IT46" s="116"/>
      <c r="IU46" s="116"/>
    </row>
    <row r="47" spans="1:255" s="117" customFormat="1" ht="45" customHeight="1" x14ac:dyDescent="0.3">
      <c r="A47" s="112" t="s">
        <v>35</v>
      </c>
      <c r="B47" s="113" t="s">
        <v>37</v>
      </c>
      <c r="C47" s="25">
        <v>784700</v>
      </c>
      <c r="D47" s="25">
        <v>920626.24</v>
      </c>
      <c r="E47" s="86">
        <f t="shared" si="0"/>
        <v>117.322064483242</v>
      </c>
      <c r="F47" s="25"/>
      <c r="G47" s="25"/>
      <c r="H47" s="86">
        <f t="shared" si="1"/>
        <v>0</v>
      </c>
      <c r="I47" s="114">
        <f t="shared" si="2"/>
        <v>784700</v>
      </c>
      <c r="J47" s="114">
        <f t="shared" si="3"/>
        <v>920626.24</v>
      </c>
      <c r="K47" s="115">
        <f t="shared" si="4"/>
        <v>117.322064483242</v>
      </c>
      <c r="L47" s="157"/>
      <c r="M47" s="116"/>
      <c r="N47" s="116"/>
      <c r="IM47" s="116"/>
      <c r="IN47" s="116"/>
      <c r="IO47" s="116"/>
      <c r="IP47" s="116"/>
      <c r="IQ47" s="116"/>
      <c r="IR47" s="116"/>
      <c r="IS47" s="116"/>
      <c r="IT47" s="116"/>
      <c r="IU47" s="116"/>
    </row>
    <row r="48" spans="1:255" s="117" customFormat="1" ht="48" customHeight="1" x14ac:dyDescent="0.3">
      <c r="A48" s="112" t="s">
        <v>36</v>
      </c>
      <c r="B48" s="113" t="s">
        <v>38</v>
      </c>
      <c r="C48" s="25">
        <v>11835500</v>
      </c>
      <c r="D48" s="25">
        <v>7633532.3499999996</v>
      </c>
      <c r="E48" s="86">
        <f t="shared" si="0"/>
        <v>64.496914790249676</v>
      </c>
      <c r="F48" s="25"/>
      <c r="G48" s="25"/>
      <c r="H48" s="86">
        <f t="shared" si="1"/>
        <v>0</v>
      </c>
      <c r="I48" s="114">
        <f t="shared" si="2"/>
        <v>11835500</v>
      </c>
      <c r="J48" s="114">
        <f t="shared" si="3"/>
        <v>7633532.3499999996</v>
      </c>
      <c r="K48" s="115">
        <f t="shared" si="4"/>
        <v>64.496914790249676</v>
      </c>
      <c r="L48" s="157"/>
      <c r="M48" s="116"/>
      <c r="N48" s="116"/>
      <c r="IM48" s="116"/>
      <c r="IN48" s="116"/>
      <c r="IO48" s="116"/>
      <c r="IP48" s="116"/>
      <c r="IQ48" s="116"/>
      <c r="IR48" s="116"/>
      <c r="IS48" s="116"/>
      <c r="IT48" s="116"/>
      <c r="IU48" s="116"/>
    </row>
    <row r="49" spans="1:255" s="117" customFormat="1" x14ac:dyDescent="0.3">
      <c r="A49" s="112">
        <v>18010500</v>
      </c>
      <c r="B49" s="113" t="s">
        <v>39</v>
      </c>
      <c r="C49" s="25">
        <v>73877900</v>
      </c>
      <c r="D49" s="25">
        <v>41948592.630000003</v>
      </c>
      <c r="E49" s="86">
        <f t="shared" si="0"/>
        <v>56.780975948152289</v>
      </c>
      <c r="F49" s="25"/>
      <c r="G49" s="25"/>
      <c r="H49" s="86">
        <f t="shared" si="1"/>
        <v>0</v>
      </c>
      <c r="I49" s="114">
        <f t="shared" si="2"/>
        <v>73877900</v>
      </c>
      <c r="J49" s="114">
        <f t="shared" si="3"/>
        <v>41948592.630000003</v>
      </c>
      <c r="K49" s="115">
        <f t="shared" si="4"/>
        <v>56.780975948152289</v>
      </c>
      <c r="L49" s="157"/>
      <c r="M49" s="116"/>
      <c r="N49" s="116"/>
      <c r="IM49" s="116"/>
      <c r="IN49" s="116"/>
      <c r="IO49" s="116"/>
      <c r="IP49" s="116"/>
      <c r="IQ49" s="116"/>
      <c r="IR49" s="116"/>
      <c r="IS49" s="116"/>
      <c r="IT49" s="116"/>
      <c r="IU49" s="116"/>
    </row>
    <row r="50" spans="1:255" s="117" customFormat="1" x14ac:dyDescent="0.3">
      <c r="A50" s="112">
        <v>18010600</v>
      </c>
      <c r="B50" s="113" t="s">
        <v>40</v>
      </c>
      <c r="C50" s="25">
        <v>96915000</v>
      </c>
      <c r="D50" s="25">
        <v>65049314.090000004</v>
      </c>
      <c r="E50" s="86">
        <f t="shared" si="0"/>
        <v>67.11996501057628</v>
      </c>
      <c r="F50" s="25"/>
      <c r="G50" s="25"/>
      <c r="H50" s="86">
        <f t="shared" si="1"/>
        <v>0</v>
      </c>
      <c r="I50" s="114">
        <f t="shared" si="2"/>
        <v>96915000</v>
      </c>
      <c r="J50" s="114">
        <f t="shared" si="3"/>
        <v>65049314.090000004</v>
      </c>
      <c r="K50" s="115">
        <f t="shared" si="4"/>
        <v>67.11996501057628</v>
      </c>
      <c r="L50" s="157"/>
      <c r="M50" s="116"/>
      <c r="N50" s="116"/>
      <c r="IM50" s="116"/>
      <c r="IN50" s="116"/>
      <c r="IO50" s="116"/>
      <c r="IP50" s="116"/>
      <c r="IQ50" s="116"/>
      <c r="IR50" s="116"/>
      <c r="IS50" s="116"/>
      <c r="IT50" s="116"/>
      <c r="IU50" s="116"/>
    </row>
    <row r="51" spans="1:255" s="117" customFormat="1" x14ac:dyDescent="0.3">
      <c r="A51" s="112">
        <v>18010700</v>
      </c>
      <c r="B51" s="113" t="s">
        <v>41</v>
      </c>
      <c r="C51" s="25">
        <v>6100000</v>
      </c>
      <c r="D51" s="25">
        <v>4353973.41</v>
      </c>
      <c r="E51" s="86">
        <f t="shared" si="0"/>
        <v>71.376613278688524</v>
      </c>
      <c r="F51" s="25"/>
      <c r="G51" s="25"/>
      <c r="H51" s="86">
        <f t="shared" si="1"/>
        <v>0</v>
      </c>
      <c r="I51" s="114">
        <f t="shared" si="2"/>
        <v>6100000</v>
      </c>
      <c r="J51" s="114">
        <f t="shared" si="3"/>
        <v>4353973.41</v>
      </c>
      <c r="K51" s="115">
        <f t="shared" si="4"/>
        <v>71.376613278688524</v>
      </c>
      <c r="L51" s="157"/>
      <c r="M51" s="116"/>
      <c r="N51" s="116"/>
      <c r="IM51" s="116"/>
      <c r="IN51" s="116"/>
      <c r="IO51" s="116"/>
      <c r="IP51" s="116"/>
      <c r="IQ51" s="116"/>
      <c r="IR51" s="116"/>
      <c r="IS51" s="116"/>
      <c r="IT51" s="116"/>
      <c r="IU51" s="116"/>
    </row>
    <row r="52" spans="1:255" s="117" customFormat="1" ht="17.25" customHeight="1" x14ac:dyDescent="0.3">
      <c r="A52" s="112">
        <v>18010900</v>
      </c>
      <c r="B52" s="113" t="s">
        <v>42</v>
      </c>
      <c r="C52" s="25">
        <v>15079400</v>
      </c>
      <c r="D52" s="25">
        <v>10668388.970000001</v>
      </c>
      <c r="E52" s="86">
        <f t="shared" si="0"/>
        <v>70.748099858084544</v>
      </c>
      <c r="F52" s="25"/>
      <c r="G52" s="25"/>
      <c r="H52" s="86">
        <f t="shared" si="1"/>
        <v>0</v>
      </c>
      <c r="I52" s="114">
        <f t="shared" si="2"/>
        <v>15079400</v>
      </c>
      <c r="J52" s="114">
        <f t="shared" si="3"/>
        <v>10668388.970000001</v>
      </c>
      <c r="K52" s="115">
        <f t="shared" si="4"/>
        <v>70.748099858084544</v>
      </c>
      <c r="L52" s="157">
        <v>4</v>
      </c>
      <c r="M52" s="116"/>
      <c r="N52" s="116"/>
      <c r="IM52" s="116"/>
      <c r="IN52" s="116"/>
      <c r="IO52" s="116"/>
      <c r="IP52" s="116"/>
      <c r="IQ52" s="116"/>
      <c r="IR52" s="116"/>
      <c r="IS52" s="116"/>
      <c r="IT52" s="116"/>
      <c r="IU52" s="116"/>
    </row>
    <row r="53" spans="1:255" s="117" customFormat="1" ht="15" customHeight="1" x14ac:dyDescent="0.3">
      <c r="A53" s="112">
        <v>18011000</v>
      </c>
      <c r="B53" s="113" t="s">
        <v>43</v>
      </c>
      <c r="C53" s="25">
        <v>300000</v>
      </c>
      <c r="D53" s="25">
        <v>361940.7</v>
      </c>
      <c r="E53" s="86">
        <f t="shared" si="0"/>
        <v>120.6469</v>
      </c>
      <c r="F53" s="25"/>
      <c r="G53" s="25"/>
      <c r="H53" s="86">
        <f t="shared" si="1"/>
        <v>0</v>
      </c>
      <c r="I53" s="114">
        <f t="shared" si="2"/>
        <v>300000</v>
      </c>
      <c r="J53" s="114">
        <f t="shared" si="3"/>
        <v>361940.7</v>
      </c>
      <c r="K53" s="115">
        <f t="shared" si="4"/>
        <v>120.6469</v>
      </c>
      <c r="L53" s="157"/>
      <c r="M53" s="116"/>
      <c r="N53" s="116"/>
      <c r="IM53" s="116"/>
      <c r="IN53" s="116"/>
      <c r="IO53" s="116"/>
      <c r="IP53" s="116"/>
      <c r="IQ53" s="116"/>
      <c r="IR53" s="116"/>
      <c r="IS53" s="116"/>
      <c r="IT53" s="116"/>
      <c r="IU53" s="116"/>
    </row>
    <row r="54" spans="1:255" s="117" customFormat="1" ht="15" customHeight="1" x14ac:dyDescent="0.3">
      <c r="A54" s="112">
        <v>18011100</v>
      </c>
      <c r="B54" s="113" t="s">
        <v>44</v>
      </c>
      <c r="C54" s="25">
        <v>800000</v>
      </c>
      <c r="D54" s="25">
        <v>499754.78</v>
      </c>
      <c r="E54" s="86">
        <f t="shared" si="0"/>
        <v>62.469347500000005</v>
      </c>
      <c r="F54" s="25"/>
      <c r="G54" s="25"/>
      <c r="H54" s="86">
        <f t="shared" si="1"/>
        <v>0</v>
      </c>
      <c r="I54" s="114">
        <f t="shared" si="2"/>
        <v>800000</v>
      </c>
      <c r="J54" s="114">
        <f t="shared" si="3"/>
        <v>499754.78</v>
      </c>
      <c r="K54" s="115">
        <f t="shared" si="4"/>
        <v>62.469347500000005</v>
      </c>
      <c r="L54" s="157"/>
      <c r="M54" s="116"/>
      <c r="N54" s="116"/>
      <c r="IM54" s="116"/>
      <c r="IN54" s="116"/>
      <c r="IO54" s="116"/>
      <c r="IP54" s="116"/>
      <c r="IQ54" s="116"/>
      <c r="IR54" s="116"/>
      <c r="IS54" s="116"/>
      <c r="IT54" s="116"/>
      <c r="IU54" s="116"/>
    </row>
    <row r="55" spans="1:255" s="117" customFormat="1" x14ac:dyDescent="0.3">
      <c r="A55" s="112">
        <v>18030000</v>
      </c>
      <c r="B55" s="113" t="s">
        <v>47</v>
      </c>
      <c r="C55" s="25">
        <f>C56+C57</f>
        <v>792400</v>
      </c>
      <c r="D55" s="25">
        <f>D56+D57</f>
        <v>403248.19</v>
      </c>
      <c r="E55" s="86">
        <f t="shared" si="0"/>
        <v>50.889473750630998</v>
      </c>
      <c r="F55" s="25"/>
      <c r="G55" s="25"/>
      <c r="H55" s="86">
        <f t="shared" si="1"/>
        <v>0</v>
      </c>
      <c r="I55" s="114">
        <f t="shared" si="2"/>
        <v>792400</v>
      </c>
      <c r="J55" s="114">
        <f t="shared" si="3"/>
        <v>403248.19</v>
      </c>
      <c r="K55" s="115">
        <f t="shared" si="4"/>
        <v>50.889473750630998</v>
      </c>
      <c r="L55" s="157"/>
      <c r="M55" s="116"/>
      <c r="N55" s="116"/>
      <c r="IM55" s="116"/>
      <c r="IN55" s="116"/>
      <c r="IO55" s="116"/>
      <c r="IP55" s="116"/>
      <c r="IQ55" s="116"/>
      <c r="IR55" s="116"/>
      <c r="IS55" s="116"/>
      <c r="IT55" s="116"/>
      <c r="IU55" s="116"/>
    </row>
    <row r="56" spans="1:255" s="117" customFormat="1" ht="17.25" customHeight="1" x14ac:dyDescent="0.3">
      <c r="A56" s="112">
        <v>18030100</v>
      </c>
      <c r="B56" s="113" t="s">
        <v>45</v>
      </c>
      <c r="C56" s="25">
        <v>713200</v>
      </c>
      <c r="D56" s="25">
        <v>329039.75</v>
      </c>
      <c r="E56" s="86">
        <f t="shared" si="0"/>
        <v>46.135691250701065</v>
      </c>
      <c r="F56" s="25"/>
      <c r="G56" s="25"/>
      <c r="H56" s="86">
        <f t="shared" si="1"/>
        <v>0</v>
      </c>
      <c r="I56" s="114">
        <f t="shared" si="2"/>
        <v>713200</v>
      </c>
      <c r="J56" s="114">
        <f t="shared" si="3"/>
        <v>329039.75</v>
      </c>
      <c r="K56" s="115">
        <f t="shared" si="4"/>
        <v>46.135691250701065</v>
      </c>
      <c r="L56" s="157"/>
      <c r="M56" s="116"/>
      <c r="N56" s="116"/>
      <c r="IM56" s="116"/>
      <c r="IN56" s="116"/>
      <c r="IO56" s="116"/>
      <c r="IP56" s="116"/>
      <c r="IQ56" s="116"/>
      <c r="IR56" s="116"/>
      <c r="IS56" s="116"/>
      <c r="IT56" s="116"/>
      <c r="IU56" s="116"/>
    </row>
    <row r="57" spans="1:255" s="117" customFormat="1" ht="15.75" customHeight="1" x14ac:dyDescent="0.3">
      <c r="A57" s="112">
        <v>18030200</v>
      </c>
      <c r="B57" s="113" t="s">
        <v>46</v>
      </c>
      <c r="C57" s="25">
        <v>79200</v>
      </c>
      <c r="D57" s="25">
        <v>74208.44</v>
      </c>
      <c r="E57" s="86">
        <f t="shared" si="0"/>
        <v>93.697525252525253</v>
      </c>
      <c r="F57" s="25"/>
      <c r="G57" s="25"/>
      <c r="H57" s="86">
        <f t="shared" si="1"/>
        <v>0</v>
      </c>
      <c r="I57" s="114">
        <f t="shared" si="2"/>
        <v>79200</v>
      </c>
      <c r="J57" s="114">
        <f t="shared" si="3"/>
        <v>74208.44</v>
      </c>
      <c r="K57" s="115">
        <f t="shared" si="4"/>
        <v>93.697525252525253</v>
      </c>
      <c r="L57" s="157"/>
      <c r="M57" s="116"/>
      <c r="N57" s="116"/>
      <c r="IM57" s="116"/>
      <c r="IN57" s="116"/>
      <c r="IO57" s="116"/>
      <c r="IP57" s="116"/>
      <c r="IQ57" s="116"/>
      <c r="IR57" s="116"/>
      <c r="IS57" s="116"/>
      <c r="IT57" s="116"/>
      <c r="IU57" s="116"/>
    </row>
    <row r="58" spans="1:255" s="28" customFormat="1" x14ac:dyDescent="0.3">
      <c r="A58" s="81" t="s">
        <v>48</v>
      </c>
      <c r="B58" s="26" t="s">
        <v>49</v>
      </c>
      <c r="C58" s="15">
        <f>C59+C60+C61</f>
        <v>274354700</v>
      </c>
      <c r="D58" s="15">
        <f>D59+D60+D61</f>
        <v>175198873.75999999</v>
      </c>
      <c r="E58" s="82">
        <f t="shared" si="0"/>
        <v>63.858528306604548</v>
      </c>
      <c r="F58" s="15"/>
      <c r="G58" s="15"/>
      <c r="H58" s="82">
        <f t="shared" si="1"/>
        <v>0</v>
      </c>
      <c r="I58" s="108">
        <f t="shared" si="2"/>
        <v>274354700</v>
      </c>
      <c r="J58" s="108">
        <f t="shared" si="3"/>
        <v>175198873.75999999</v>
      </c>
      <c r="K58" s="109">
        <f t="shared" si="4"/>
        <v>63.858528306604548</v>
      </c>
      <c r="L58" s="157"/>
      <c r="M58" s="27"/>
      <c r="N58" s="27"/>
      <c r="IM58" s="27"/>
      <c r="IN58" s="27"/>
      <c r="IO58" s="27"/>
      <c r="IP58" s="27"/>
      <c r="IQ58" s="27"/>
      <c r="IR58" s="27"/>
      <c r="IS58" s="27"/>
      <c r="IT58" s="27"/>
      <c r="IU58" s="27"/>
    </row>
    <row r="59" spans="1:255" s="117" customFormat="1" x14ac:dyDescent="0.3">
      <c r="A59" s="112" t="s">
        <v>50</v>
      </c>
      <c r="B59" s="113" t="s">
        <v>51</v>
      </c>
      <c r="C59" s="25">
        <v>49261000</v>
      </c>
      <c r="D59" s="25">
        <v>31761485.989999998</v>
      </c>
      <c r="E59" s="86">
        <f t="shared" si="0"/>
        <v>64.475926168774492</v>
      </c>
      <c r="F59" s="25"/>
      <c r="G59" s="25"/>
      <c r="H59" s="86">
        <f t="shared" si="1"/>
        <v>0</v>
      </c>
      <c r="I59" s="114">
        <f t="shared" si="2"/>
        <v>49261000</v>
      </c>
      <c r="J59" s="114">
        <f t="shared" si="3"/>
        <v>31761485.989999998</v>
      </c>
      <c r="K59" s="115">
        <f t="shared" si="4"/>
        <v>64.475926168774492</v>
      </c>
      <c r="L59" s="157"/>
      <c r="M59" s="116"/>
      <c r="N59" s="116"/>
      <c r="IM59" s="116"/>
      <c r="IN59" s="116"/>
      <c r="IO59" s="116"/>
      <c r="IP59" s="116"/>
      <c r="IQ59" s="116"/>
      <c r="IR59" s="116"/>
      <c r="IS59" s="116"/>
      <c r="IT59" s="116"/>
      <c r="IU59" s="116"/>
    </row>
    <row r="60" spans="1:255" s="117" customFormat="1" x14ac:dyDescent="0.3">
      <c r="A60" s="112" t="s">
        <v>52</v>
      </c>
      <c r="B60" s="113" t="s">
        <v>53</v>
      </c>
      <c r="C60" s="25">
        <v>224515200</v>
      </c>
      <c r="D60" s="25">
        <v>143101091.91999999</v>
      </c>
      <c r="E60" s="86">
        <f t="shared" si="0"/>
        <v>63.737819051894917</v>
      </c>
      <c r="F60" s="25"/>
      <c r="G60" s="25"/>
      <c r="H60" s="86">
        <f t="shared" si="1"/>
        <v>0</v>
      </c>
      <c r="I60" s="114">
        <f t="shared" si="2"/>
        <v>224515200</v>
      </c>
      <c r="J60" s="114">
        <f t="shared" si="3"/>
        <v>143101091.91999999</v>
      </c>
      <c r="K60" s="115">
        <f t="shared" si="4"/>
        <v>63.737819051894917</v>
      </c>
      <c r="L60" s="157"/>
      <c r="M60" s="116"/>
      <c r="N60" s="116"/>
      <c r="IM60" s="116"/>
      <c r="IN60" s="116"/>
      <c r="IO60" s="116"/>
      <c r="IP60" s="116"/>
      <c r="IQ60" s="116"/>
      <c r="IR60" s="116"/>
      <c r="IS60" s="116"/>
      <c r="IT60" s="116"/>
      <c r="IU60" s="116"/>
    </row>
    <row r="61" spans="1:255" s="117" customFormat="1" ht="56" x14ac:dyDescent="0.3">
      <c r="A61" s="112">
        <v>18050500</v>
      </c>
      <c r="B61" s="113" t="s">
        <v>121</v>
      </c>
      <c r="C61" s="25">
        <v>578500</v>
      </c>
      <c r="D61" s="25">
        <v>336295.85</v>
      </c>
      <c r="E61" s="86">
        <f t="shared" si="0"/>
        <v>58.132385479688843</v>
      </c>
      <c r="F61" s="25"/>
      <c r="G61" s="25"/>
      <c r="H61" s="86">
        <f t="shared" si="1"/>
        <v>0</v>
      </c>
      <c r="I61" s="114">
        <f t="shared" si="2"/>
        <v>578500</v>
      </c>
      <c r="J61" s="114">
        <f t="shared" si="3"/>
        <v>336295.85</v>
      </c>
      <c r="K61" s="115">
        <f t="shared" si="4"/>
        <v>58.132385479688843</v>
      </c>
      <c r="L61" s="157"/>
      <c r="M61" s="116"/>
      <c r="N61" s="116"/>
      <c r="IM61" s="116"/>
      <c r="IN61" s="116"/>
      <c r="IO61" s="116"/>
      <c r="IP61" s="116"/>
      <c r="IQ61" s="116"/>
      <c r="IR61" s="116"/>
      <c r="IS61" s="116"/>
      <c r="IT61" s="116"/>
      <c r="IU61" s="116"/>
    </row>
    <row r="62" spans="1:255" s="28" customFormat="1" x14ac:dyDescent="0.3">
      <c r="A62" s="81">
        <v>19000000</v>
      </c>
      <c r="B62" s="26" t="s">
        <v>5</v>
      </c>
      <c r="C62" s="15">
        <f>C63</f>
        <v>0</v>
      </c>
      <c r="D62" s="15"/>
      <c r="E62" s="82">
        <f t="shared" si="0"/>
        <v>0</v>
      </c>
      <c r="F62" s="15">
        <f>F63</f>
        <v>4218500</v>
      </c>
      <c r="G62" s="15">
        <f>G63</f>
        <v>2764322.4499999997</v>
      </c>
      <c r="H62" s="82">
        <f t="shared" si="1"/>
        <v>65.528563470427869</v>
      </c>
      <c r="I62" s="108">
        <f t="shared" si="2"/>
        <v>4218500</v>
      </c>
      <c r="J62" s="108">
        <f t="shared" si="3"/>
        <v>2764322.4499999997</v>
      </c>
      <c r="K62" s="109">
        <f t="shared" si="4"/>
        <v>65.528563470427869</v>
      </c>
      <c r="L62" s="157"/>
      <c r="M62" s="27"/>
      <c r="N62" s="27"/>
      <c r="IM62" s="27"/>
      <c r="IN62" s="27"/>
      <c r="IO62" s="27"/>
      <c r="IP62" s="27"/>
      <c r="IQ62" s="27"/>
      <c r="IR62" s="27"/>
      <c r="IS62" s="27"/>
      <c r="IT62" s="27"/>
      <c r="IU62" s="27"/>
    </row>
    <row r="63" spans="1:255" s="28" customFormat="1" x14ac:dyDescent="0.3">
      <c r="A63" s="81" t="s">
        <v>54</v>
      </c>
      <c r="B63" s="26" t="s">
        <v>55</v>
      </c>
      <c r="C63" s="15">
        <f>C64+C65+C66</f>
        <v>0</v>
      </c>
      <c r="D63" s="15"/>
      <c r="E63" s="82">
        <f t="shared" si="0"/>
        <v>0</v>
      </c>
      <c r="F63" s="15">
        <f>F64+F65+F66</f>
        <v>4218500</v>
      </c>
      <c r="G63" s="15">
        <f>G64+G65+G66</f>
        <v>2764322.4499999997</v>
      </c>
      <c r="H63" s="82">
        <f t="shared" si="1"/>
        <v>65.528563470427869</v>
      </c>
      <c r="I63" s="108">
        <f t="shared" si="2"/>
        <v>4218500</v>
      </c>
      <c r="J63" s="108">
        <f t="shared" si="3"/>
        <v>2764322.4499999997</v>
      </c>
      <c r="K63" s="109">
        <f t="shared" si="4"/>
        <v>65.528563470427869</v>
      </c>
      <c r="L63" s="157"/>
      <c r="M63" s="27"/>
      <c r="N63" s="27"/>
      <c r="IM63" s="27"/>
      <c r="IN63" s="27"/>
      <c r="IO63" s="27"/>
      <c r="IP63" s="27"/>
      <c r="IQ63" s="27"/>
      <c r="IR63" s="27"/>
      <c r="IS63" s="27"/>
      <c r="IT63" s="27"/>
      <c r="IU63" s="27"/>
    </row>
    <row r="64" spans="1:255" s="117" customFormat="1" ht="56" x14ac:dyDescent="0.3">
      <c r="A64" s="112" t="s">
        <v>56</v>
      </c>
      <c r="B64" s="113" t="s">
        <v>180</v>
      </c>
      <c r="C64" s="25"/>
      <c r="D64" s="25"/>
      <c r="E64" s="86">
        <f t="shared" si="0"/>
        <v>0</v>
      </c>
      <c r="F64" s="25">
        <v>2914800</v>
      </c>
      <c r="G64" s="25">
        <v>1968255.76</v>
      </c>
      <c r="H64" s="86">
        <f t="shared" si="1"/>
        <v>67.526271442294501</v>
      </c>
      <c r="I64" s="114">
        <f t="shared" si="2"/>
        <v>2914800</v>
      </c>
      <c r="J64" s="114">
        <f t="shared" si="3"/>
        <v>1968255.76</v>
      </c>
      <c r="K64" s="115">
        <f t="shared" si="4"/>
        <v>67.526271442294501</v>
      </c>
      <c r="L64" s="157"/>
      <c r="M64" s="116"/>
      <c r="N64" s="116"/>
      <c r="IM64" s="116"/>
      <c r="IN64" s="116"/>
      <c r="IO64" s="116"/>
      <c r="IP64" s="116"/>
      <c r="IQ64" s="116"/>
      <c r="IR64" s="116"/>
      <c r="IS64" s="116"/>
      <c r="IT64" s="116"/>
      <c r="IU64" s="116"/>
    </row>
    <row r="65" spans="1:255" s="117" customFormat="1" ht="28" x14ac:dyDescent="0.3">
      <c r="A65" s="112">
        <v>19010200</v>
      </c>
      <c r="B65" s="113" t="s">
        <v>57</v>
      </c>
      <c r="C65" s="25"/>
      <c r="D65" s="25"/>
      <c r="E65" s="86">
        <f t="shared" si="0"/>
        <v>0</v>
      </c>
      <c r="F65" s="25">
        <v>419300</v>
      </c>
      <c r="G65" s="25">
        <v>208964.75</v>
      </c>
      <c r="H65" s="86">
        <f t="shared" si="1"/>
        <v>49.836572859527784</v>
      </c>
      <c r="I65" s="114">
        <f t="shared" si="2"/>
        <v>419300</v>
      </c>
      <c r="J65" s="114">
        <f t="shared" si="3"/>
        <v>208964.75</v>
      </c>
      <c r="K65" s="115">
        <f t="shared" si="4"/>
        <v>49.836572859527784</v>
      </c>
      <c r="L65" s="157"/>
      <c r="M65" s="116"/>
      <c r="N65" s="116"/>
      <c r="IM65" s="116"/>
      <c r="IN65" s="116"/>
      <c r="IO65" s="116"/>
      <c r="IP65" s="116"/>
      <c r="IQ65" s="116"/>
      <c r="IR65" s="116"/>
      <c r="IS65" s="116"/>
      <c r="IT65" s="116"/>
      <c r="IU65" s="116"/>
    </row>
    <row r="66" spans="1:255" s="117" customFormat="1" ht="42" x14ac:dyDescent="0.3">
      <c r="A66" s="112">
        <v>19010300</v>
      </c>
      <c r="B66" s="113" t="s">
        <v>58</v>
      </c>
      <c r="C66" s="25"/>
      <c r="D66" s="25"/>
      <c r="E66" s="86">
        <f t="shared" si="0"/>
        <v>0</v>
      </c>
      <c r="F66" s="25">
        <v>884400</v>
      </c>
      <c r="G66" s="25">
        <v>587101.93999999994</v>
      </c>
      <c r="H66" s="86">
        <f t="shared" si="1"/>
        <v>66.384208502939842</v>
      </c>
      <c r="I66" s="114">
        <f t="shared" si="2"/>
        <v>884400</v>
      </c>
      <c r="J66" s="114">
        <f t="shared" si="3"/>
        <v>587101.93999999994</v>
      </c>
      <c r="K66" s="115">
        <f t="shared" si="4"/>
        <v>66.384208502939842</v>
      </c>
      <c r="L66" s="157"/>
      <c r="M66" s="116"/>
      <c r="N66" s="116"/>
      <c r="IM66" s="116"/>
      <c r="IN66" s="116"/>
      <c r="IO66" s="116"/>
      <c r="IP66" s="116"/>
      <c r="IQ66" s="116"/>
      <c r="IR66" s="116"/>
      <c r="IS66" s="116"/>
      <c r="IT66" s="116"/>
      <c r="IU66" s="116"/>
    </row>
    <row r="67" spans="1:255" s="31" customFormat="1" x14ac:dyDescent="0.3">
      <c r="A67" s="81">
        <v>20000000</v>
      </c>
      <c r="B67" s="29" t="s">
        <v>6</v>
      </c>
      <c r="C67" s="15">
        <f>C68+C79+C92+C105</f>
        <v>50943080</v>
      </c>
      <c r="D67" s="15">
        <f>D68+D79+D92+D105</f>
        <v>34851502.170000002</v>
      </c>
      <c r="E67" s="82">
        <f t="shared" si="0"/>
        <v>68.412632628415864</v>
      </c>
      <c r="F67" s="15">
        <f>F94+F104+F105+F100+F68</f>
        <v>71612194</v>
      </c>
      <c r="G67" s="15">
        <f>G94+G104+G105+G100+G68</f>
        <v>33523369.259999998</v>
      </c>
      <c r="H67" s="82">
        <f t="shared" si="1"/>
        <v>46.812375640941816</v>
      </c>
      <c r="I67" s="108">
        <f t="shared" si="2"/>
        <v>122555274</v>
      </c>
      <c r="J67" s="108">
        <f t="shared" si="3"/>
        <v>68374871.430000007</v>
      </c>
      <c r="K67" s="109">
        <f t="shared" si="4"/>
        <v>55.79104774389392</v>
      </c>
      <c r="L67" s="157"/>
      <c r="M67" s="30"/>
      <c r="N67" s="30"/>
      <c r="IM67" s="30"/>
      <c r="IN67" s="30"/>
      <c r="IO67" s="30"/>
      <c r="IP67" s="30"/>
      <c r="IQ67" s="30"/>
      <c r="IR67" s="30"/>
      <c r="IS67" s="30"/>
      <c r="IT67" s="30"/>
      <c r="IU67" s="30"/>
    </row>
    <row r="68" spans="1:255" s="28" customFormat="1" x14ac:dyDescent="0.3">
      <c r="A68" s="81">
        <v>21000000</v>
      </c>
      <c r="B68" s="26" t="s">
        <v>7</v>
      </c>
      <c r="C68" s="15">
        <f>C69+C72+C71</f>
        <v>2661480</v>
      </c>
      <c r="D68" s="15">
        <f>D69+D72+D71</f>
        <v>3229065.4499999997</v>
      </c>
      <c r="E68" s="82">
        <f t="shared" si="0"/>
        <v>121.32593331529824</v>
      </c>
      <c r="F68" s="15">
        <f>F78</f>
        <v>0</v>
      </c>
      <c r="G68" s="15"/>
      <c r="H68" s="82">
        <f t="shared" si="1"/>
        <v>0</v>
      </c>
      <c r="I68" s="108">
        <f t="shared" si="2"/>
        <v>2661480</v>
      </c>
      <c r="J68" s="108">
        <f t="shared" si="3"/>
        <v>3229065.4499999997</v>
      </c>
      <c r="K68" s="109">
        <f t="shared" si="4"/>
        <v>121.32593331529824</v>
      </c>
      <c r="L68" s="157"/>
      <c r="M68" s="27"/>
      <c r="N68" s="27"/>
      <c r="IM68" s="27"/>
      <c r="IN68" s="27"/>
      <c r="IO68" s="27"/>
      <c r="IP68" s="27"/>
      <c r="IQ68" s="27"/>
      <c r="IR68" s="27"/>
      <c r="IS68" s="27"/>
      <c r="IT68" s="27"/>
      <c r="IU68" s="27"/>
    </row>
    <row r="69" spans="1:255" s="5" customFormat="1" ht="84" x14ac:dyDescent="0.3">
      <c r="A69" s="18" t="s">
        <v>59</v>
      </c>
      <c r="B69" s="6" t="s">
        <v>148</v>
      </c>
      <c r="C69" s="1">
        <f>C70</f>
        <v>81980</v>
      </c>
      <c r="D69" s="1">
        <f>D70</f>
        <v>514461.54</v>
      </c>
      <c r="E69" s="83">
        <f t="shared" si="0"/>
        <v>627.54518175164674</v>
      </c>
      <c r="F69" s="1"/>
      <c r="G69" s="1"/>
      <c r="H69" s="83">
        <f t="shared" si="1"/>
        <v>0</v>
      </c>
      <c r="I69" s="93">
        <f t="shared" si="2"/>
        <v>81980</v>
      </c>
      <c r="J69" s="93">
        <f t="shared" si="3"/>
        <v>514461.54</v>
      </c>
      <c r="K69" s="94">
        <f t="shared" si="4"/>
        <v>627.54518175164674</v>
      </c>
      <c r="L69" s="157"/>
      <c r="M69" s="4"/>
      <c r="N69" s="4"/>
      <c r="IM69" s="4"/>
      <c r="IN69" s="4"/>
      <c r="IO69" s="4"/>
      <c r="IP69" s="4"/>
      <c r="IQ69" s="4"/>
      <c r="IR69" s="4"/>
      <c r="IS69" s="4"/>
      <c r="IT69" s="4"/>
      <c r="IU69" s="4"/>
    </row>
    <row r="70" spans="1:255" s="117" customFormat="1" ht="47.25" customHeight="1" x14ac:dyDescent="0.3">
      <c r="A70" s="112" t="s">
        <v>60</v>
      </c>
      <c r="B70" s="113" t="s">
        <v>61</v>
      </c>
      <c r="C70" s="25">
        <v>81980</v>
      </c>
      <c r="D70" s="25">
        <v>514461.54</v>
      </c>
      <c r="E70" s="86">
        <f t="shared" si="0"/>
        <v>627.54518175164674</v>
      </c>
      <c r="F70" s="25"/>
      <c r="G70" s="25"/>
      <c r="H70" s="86">
        <f t="shared" si="1"/>
        <v>0</v>
      </c>
      <c r="I70" s="114">
        <f t="shared" si="2"/>
        <v>81980</v>
      </c>
      <c r="J70" s="114">
        <f t="shared" si="3"/>
        <v>514461.54</v>
      </c>
      <c r="K70" s="115">
        <f t="shared" si="4"/>
        <v>627.54518175164674</v>
      </c>
      <c r="L70" s="157"/>
      <c r="M70" s="116"/>
      <c r="N70" s="116"/>
      <c r="IM70" s="116"/>
      <c r="IN70" s="116"/>
      <c r="IO70" s="116"/>
      <c r="IP70" s="116"/>
      <c r="IQ70" s="116"/>
      <c r="IR70" s="116"/>
      <c r="IS70" s="116"/>
      <c r="IT70" s="116"/>
      <c r="IU70" s="116"/>
    </row>
    <row r="71" spans="1:255" s="5" customFormat="1" ht="27" customHeight="1" x14ac:dyDescent="0.3">
      <c r="A71" s="18">
        <v>21050000</v>
      </c>
      <c r="B71" s="6" t="s">
        <v>130</v>
      </c>
      <c r="C71" s="1">
        <v>500000</v>
      </c>
      <c r="D71" s="1">
        <v>836770.86</v>
      </c>
      <c r="E71" s="83">
        <f t="shared" si="0"/>
        <v>167.35417200000001</v>
      </c>
      <c r="F71" s="1"/>
      <c r="G71" s="1"/>
      <c r="H71" s="83">
        <f t="shared" si="1"/>
        <v>0</v>
      </c>
      <c r="I71" s="93">
        <f t="shared" si="2"/>
        <v>500000</v>
      </c>
      <c r="J71" s="93">
        <f t="shared" si="3"/>
        <v>836770.86</v>
      </c>
      <c r="K71" s="94">
        <f t="shared" si="4"/>
        <v>167.35417200000001</v>
      </c>
      <c r="L71" s="157"/>
      <c r="M71" s="4"/>
      <c r="N71" s="4"/>
      <c r="IM71" s="4"/>
      <c r="IN71" s="4"/>
      <c r="IO71" s="4"/>
      <c r="IP71" s="4"/>
      <c r="IQ71" s="4"/>
      <c r="IR71" s="4"/>
      <c r="IS71" s="4"/>
      <c r="IT71" s="4"/>
      <c r="IU71" s="4"/>
    </row>
    <row r="72" spans="1:255" s="5" customFormat="1" x14ac:dyDescent="0.3">
      <c r="A72" s="18" t="s">
        <v>62</v>
      </c>
      <c r="B72" s="6" t="s">
        <v>63</v>
      </c>
      <c r="C72" s="1">
        <f>C75+C74+C73+C76+C77</f>
        <v>2079500</v>
      </c>
      <c r="D72" s="1">
        <f>D75+D74+D73+D76+D77</f>
        <v>1877833.05</v>
      </c>
      <c r="E72" s="83">
        <f t="shared" si="0"/>
        <v>90.302142341909118</v>
      </c>
      <c r="F72" s="1"/>
      <c r="G72" s="1"/>
      <c r="H72" s="83">
        <f t="shared" si="1"/>
        <v>0</v>
      </c>
      <c r="I72" s="93">
        <f t="shared" si="2"/>
        <v>2079500</v>
      </c>
      <c r="J72" s="93">
        <f t="shared" si="3"/>
        <v>1877833.05</v>
      </c>
      <c r="K72" s="94">
        <f t="shared" si="4"/>
        <v>90.302142341909118</v>
      </c>
      <c r="L72" s="157"/>
      <c r="M72" s="4"/>
      <c r="N72" s="4"/>
      <c r="IM72" s="4"/>
      <c r="IN72" s="4"/>
      <c r="IO72" s="4"/>
      <c r="IP72" s="4"/>
      <c r="IQ72" s="4"/>
      <c r="IR72" s="4"/>
      <c r="IS72" s="4"/>
      <c r="IT72" s="4"/>
      <c r="IU72" s="4"/>
    </row>
    <row r="73" spans="1:255" s="5" customFormat="1" ht="15" hidden="1" customHeight="1" x14ac:dyDescent="0.3">
      <c r="A73" s="18">
        <v>21080500</v>
      </c>
      <c r="B73" s="6" t="s">
        <v>67</v>
      </c>
      <c r="C73" s="1"/>
      <c r="D73" s="1"/>
      <c r="E73" s="83">
        <f t="shared" si="0"/>
        <v>0</v>
      </c>
      <c r="F73" s="1"/>
      <c r="G73" s="1"/>
      <c r="H73" s="83">
        <f t="shared" si="1"/>
        <v>0</v>
      </c>
      <c r="I73" s="93">
        <f t="shared" si="2"/>
        <v>0</v>
      </c>
      <c r="J73" s="93">
        <f t="shared" si="3"/>
        <v>0</v>
      </c>
      <c r="K73" s="94">
        <f t="shared" si="4"/>
        <v>0</v>
      </c>
      <c r="L73" s="157"/>
      <c r="M73" s="4"/>
      <c r="N73" s="4"/>
      <c r="IM73" s="4"/>
      <c r="IN73" s="4"/>
      <c r="IO73" s="4"/>
      <c r="IP73" s="4"/>
      <c r="IQ73" s="4"/>
      <c r="IR73" s="4"/>
      <c r="IS73" s="4"/>
      <c r="IT73" s="4"/>
      <c r="IU73" s="4"/>
    </row>
    <row r="74" spans="1:255" s="5" customFormat="1" ht="63.75" hidden="1" customHeight="1" x14ac:dyDescent="0.3">
      <c r="A74" s="18">
        <v>21080900</v>
      </c>
      <c r="B74" s="6" t="s">
        <v>64</v>
      </c>
      <c r="C74" s="1"/>
      <c r="D74" s="1"/>
      <c r="E74" s="83">
        <f t="shared" si="0"/>
        <v>0</v>
      </c>
      <c r="F74" s="1"/>
      <c r="G74" s="1"/>
      <c r="H74" s="83">
        <f t="shared" si="1"/>
        <v>0</v>
      </c>
      <c r="I74" s="93">
        <f t="shared" si="2"/>
        <v>0</v>
      </c>
      <c r="J74" s="93">
        <f t="shared" si="3"/>
        <v>0</v>
      </c>
      <c r="K74" s="94">
        <f t="shared" si="4"/>
        <v>0</v>
      </c>
      <c r="L74" s="157"/>
      <c r="M74" s="4"/>
      <c r="N74" s="4"/>
      <c r="IM74" s="4"/>
      <c r="IN74" s="4"/>
      <c r="IO74" s="4"/>
      <c r="IP74" s="4"/>
      <c r="IQ74" s="4"/>
      <c r="IR74" s="4"/>
      <c r="IS74" s="4"/>
      <c r="IT74" s="4"/>
      <c r="IU74" s="4"/>
    </row>
    <row r="75" spans="1:255" s="5" customFormat="1" x14ac:dyDescent="0.3">
      <c r="A75" s="18" t="s">
        <v>65</v>
      </c>
      <c r="B75" s="6" t="s">
        <v>66</v>
      </c>
      <c r="C75" s="1">
        <v>1690000</v>
      </c>
      <c r="D75" s="1">
        <v>1092341.6399999999</v>
      </c>
      <c r="E75" s="83">
        <f t="shared" si="0"/>
        <v>64.635599999999997</v>
      </c>
      <c r="F75" s="1"/>
      <c r="G75" s="1"/>
      <c r="H75" s="83">
        <f t="shared" si="1"/>
        <v>0</v>
      </c>
      <c r="I75" s="93">
        <f t="shared" si="2"/>
        <v>1690000</v>
      </c>
      <c r="J75" s="93">
        <f t="shared" si="3"/>
        <v>1092341.6399999999</v>
      </c>
      <c r="K75" s="94">
        <f t="shared" si="4"/>
        <v>64.635599999999997</v>
      </c>
      <c r="L75" s="157"/>
      <c r="M75" s="4"/>
      <c r="N75" s="4"/>
      <c r="IM75" s="4"/>
      <c r="IN75" s="4"/>
      <c r="IO75" s="4"/>
      <c r="IP75" s="4"/>
      <c r="IQ75" s="4"/>
      <c r="IR75" s="4"/>
      <c r="IS75" s="4"/>
      <c r="IT75" s="4"/>
      <c r="IU75" s="4"/>
    </row>
    <row r="76" spans="1:255" s="117" customFormat="1" ht="42" x14ac:dyDescent="0.3">
      <c r="A76" s="112">
        <v>21081500</v>
      </c>
      <c r="B76" s="113" t="s">
        <v>129</v>
      </c>
      <c r="C76" s="25">
        <v>380000</v>
      </c>
      <c r="D76" s="25">
        <v>776882.55</v>
      </c>
      <c r="E76" s="86">
        <f t="shared" si="0"/>
        <v>204.4427763157895</v>
      </c>
      <c r="F76" s="25"/>
      <c r="G76" s="25"/>
      <c r="H76" s="86">
        <f t="shared" si="1"/>
        <v>0</v>
      </c>
      <c r="I76" s="114">
        <f t="shared" si="2"/>
        <v>380000</v>
      </c>
      <c r="J76" s="114">
        <f t="shared" si="3"/>
        <v>776882.55</v>
      </c>
      <c r="K76" s="115">
        <f t="shared" si="4"/>
        <v>204.4427763157895</v>
      </c>
      <c r="L76" s="157"/>
      <c r="M76" s="116"/>
      <c r="N76" s="116"/>
      <c r="IM76" s="116"/>
      <c r="IN76" s="116"/>
      <c r="IO76" s="116"/>
      <c r="IP76" s="116"/>
      <c r="IQ76" s="116"/>
      <c r="IR76" s="116"/>
      <c r="IS76" s="116"/>
      <c r="IT76" s="116"/>
      <c r="IU76" s="116"/>
    </row>
    <row r="77" spans="1:255" s="117" customFormat="1" x14ac:dyDescent="0.3">
      <c r="A77" s="112">
        <v>21081700</v>
      </c>
      <c r="B77" s="113" t="s">
        <v>160</v>
      </c>
      <c r="C77" s="25">
        <v>9500</v>
      </c>
      <c r="D77" s="25">
        <v>8608.86</v>
      </c>
      <c r="E77" s="86">
        <f t="shared" si="0"/>
        <v>90.619578947368424</v>
      </c>
      <c r="F77" s="25"/>
      <c r="G77" s="25"/>
      <c r="H77" s="86">
        <f t="shared" si="1"/>
        <v>0</v>
      </c>
      <c r="I77" s="114">
        <f t="shared" si="2"/>
        <v>9500</v>
      </c>
      <c r="J77" s="114">
        <f t="shared" si="3"/>
        <v>8608.86</v>
      </c>
      <c r="K77" s="115">
        <f t="shared" si="4"/>
        <v>90.619578947368424</v>
      </c>
      <c r="L77" s="157"/>
      <c r="M77" s="116"/>
      <c r="N77" s="116"/>
      <c r="IM77" s="116"/>
      <c r="IN77" s="116"/>
      <c r="IO77" s="116"/>
      <c r="IP77" s="116"/>
      <c r="IQ77" s="116"/>
      <c r="IR77" s="116"/>
      <c r="IS77" s="116"/>
      <c r="IT77" s="116"/>
      <c r="IU77" s="116"/>
    </row>
    <row r="78" spans="1:255" s="46" customFormat="1" ht="36.65" hidden="1" customHeight="1" x14ac:dyDescent="0.3">
      <c r="A78" s="47">
        <v>21110000</v>
      </c>
      <c r="B78" s="44" t="s">
        <v>183</v>
      </c>
      <c r="C78" s="1"/>
      <c r="D78" s="1"/>
      <c r="E78" s="83">
        <f t="shared" si="0"/>
        <v>0</v>
      </c>
      <c r="F78" s="1"/>
      <c r="G78" s="1"/>
      <c r="H78" s="87">
        <f t="shared" si="1"/>
        <v>0</v>
      </c>
      <c r="I78" s="93">
        <f t="shared" si="2"/>
        <v>0</v>
      </c>
      <c r="J78" s="93">
        <f t="shared" si="3"/>
        <v>0</v>
      </c>
      <c r="K78" s="94">
        <f t="shared" si="4"/>
        <v>0</v>
      </c>
      <c r="L78" s="157"/>
      <c r="M78" s="45"/>
      <c r="N78" s="45"/>
      <c r="IM78" s="45"/>
      <c r="IN78" s="45"/>
      <c r="IO78" s="45"/>
      <c r="IP78" s="45"/>
      <c r="IQ78" s="45"/>
      <c r="IR78" s="45"/>
      <c r="IS78" s="45"/>
      <c r="IT78" s="45"/>
      <c r="IU78" s="45"/>
    </row>
    <row r="79" spans="1:255" s="28" customFormat="1" ht="28" x14ac:dyDescent="0.3">
      <c r="A79" s="81">
        <v>22000000</v>
      </c>
      <c r="B79" s="26" t="s">
        <v>8</v>
      </c>
      <c r="C79" s="15">
        <f>C85+C87+C80</f>
        <v>46070000</v>
      </c>
      <c r="D79" s="15">
        <f>D85+D87+D80</f>
        <v>28711218.969999999</v>
      </c>
      <c r="E79" s="82">
        <f t="shared" si="0"/>
        <v>62.320857325808554</v>
      </c>
      <c r="F79" s="15"/>
      <c r="G79" s="15"/>
      <c r="H79" s="82">
        <f t="shared" si="1"/>
        <v>0</v>
      </c>
      <c r="I79" s="108">
        <f t="shared" si="2"/>
        <v>46070000</v>
      </c>
      <c r="J79" s="108">
        <f t="shared" si="3"/>
        <v>28711218.969999999</v>
      </c>
      <c r="K79" s="109">
        <f t="shared" si="4"/>
        <v>62.320857325808554</v>
      </c>
      <c r="L79" s="157"/>
      <c r="M79" s="27"/>
      <c r="N79" s="27"/>
      <c r="IM79" s="27"/>
      <c r="IN79" s="27"/>
      <c r="IO79" s="27"/>
      <c r="IP79" s="27"/>
      <c r="IQ79" s="27"/>
      <c r="IR79" s="27"/>
      <c r="IS79" s="27"/>
      <c r="IT79" s="27"/>
      <c r="IU79" s="27"/>
    </row>
    <row r="80" spans="1:255" s="28" customFormat="1" ht="18" customHeight="1" x14ac:dyDescent="0.3">
      <c r="A80" s="96" t="s">
        <v>124</v>
      </c>
      <c r="B80" s="26" t="s">
        <v>125</v>
      </c>
      <c r="C80" s="15">
        <f>C82+C81+C83+C84</f>
        <v>22850000</v>
      </c>
      <c r="D80" s="15">
        <f>D82+D81+D83+D84</f>
        <v>11120974.079999998</v>
      </c>
      <c r="E80" s="82">
        <f t="shared" si="0"/>
        <v>48.669470809628002</v>
      </c>
      <c r="F80" s="15"/>
      <c r="G80" s="15"/>
      <c r="H80" s="82">
        <f t="shared" si="1"/>
        <v>0</v>
      </c>
      <c r="I80" s="108">
        <f t="shared" si="2"/>
        <v>22850000</v>
      </c>
      <c r="J80" s="108">
        <f t="shared" si="3"/>
        <v>11120974.079999998</v>
      </c>
      <c r="K80" s="109">
        <f t="shared" si="4"/>
        <v>48.669470809628002</v>
      </c>
      <c r="L80" s="157">
        <v>5</v>
      </c>
      <c r="M80" s="27"/>
      <c r="N80" s="27"/>
      <c r="IM80" s="27"/>
      <c r="IN80" s="27"/>
      <c r="IO80" s="27"/>
      <c r="IP80" s="27"/>
      <c r="IQ80" s="27"/>
      <c r="IR80" s="27"/>
      <c r="IS80" s="27"/>
      <c r="IT80" s="27"/>
      <c r="IU80" s="27"/>
    </row>
    <row r="81" spans="1:255" s="117" customFormat="1" ht="42" x14ac:dyDescent="0.3">
      <c r="A81" s="121">
        <v>22010300</v>
      </c>
      <c r="B81" s="122" t="s">
        <v>131</v>
      </c>
      <c r="C81" s="25">
        <v>910000</v>
      </c>
      <c r="D81" s="25">
        <v>676592</v>
      </c>
      <c r="E81" s="86">
        <f t="shared" si="0"/>
        <v>74.350769230769231</v>
      </c>
      <c r="F81" s="25"/>
      <c r="G81" s="25"/>
      <c r="H81" s="86">
        <f t="shared" si="1"/>
        <v>0</v>
      </c>
      <c r="I81" s="114">
        <f t="shared" si="2"/>
        <v>910000</v>
      </c>
      <c r="J81" s="114">
        <f t="shared" si="3"/>
        <v>676592</v>
      </c>
      <c r="K81" s="115">
        <f t="shared" si="4"/>
        <v>74.350769230769231</v>
      </c>
      <c r="L81" s="157"/>
      <c r="M81" s="116"/>
      <c r="N81" s="116"/>
      <c r="IM81" s="116"/>
      <c r="IN81" s="116"/>
      <c r="IO81" s="116"/>
      <c r="IP81" s="116"/>
      <c r="IQ81" s="116"/>
      <c r="IR81" s="116"/>
      <c r="IS81" s="116"/>
      <c r="IT81" s="116"/>
      <c r="IU81" s="116"/>
    </row>
    <row r="82" spans="1:255" s="117" customFormat="1" x14ac:dyDescent="0.3">
      <c r="A82" s="112">
        <v>22012500</v>
      </c>
      <c r="B82" s="113" t="s">
        <v>126</v>
      </c>
      <c r="C82" s="25">
        <v>20000000</v>
      </c>
      <c r="D82" s="25">
        <v>9044951.0799999982</v>
      </c>
      <c r="E82" s="86">
        <f t="shared" si="0"/>
        <v>45.224755399999985</v>
      </c>
      <c r="F82" s="25"/>
      <c r="G82" s="25"/>
      <c r="H82" s="86">
        <f t="shared" si="1"/>
        <v>0</v>
      </c>
      <c r="I82" s="114">
        <f t="shared" si="2"/>
        <v>20000000</v>
      </c>
      <c r="J82" s="114">
        <f t="shared" si="3"/>
        <v>9044951.0799999982</v>
      </c>
      <c r="K82" s="115">
        <f t="shared" si="4"/>
        <v>45.224755399999985</v>
      </c>
      <c r="L82" s="157"/>
      <c r="M82" s="116"/>
      <c r="N82" s="116"/>
      <c r="IM82" s="116"/>
      <c r="IN82" s="116"/>
      <c r="IO82" s="116"/>
      <c r="IP82" s="116"/>
      <c r="IQ82" s="116"/>
      <c r="IR82" s="116"/>
      <c r="IS82" s="116"/>
      <c r="IT82" s="116"/>
      <c r="IU82" s="116"/>
    </row>
    <row r="83" spans="1:255" s="117" customFormat="1" ht="28" x14ac:dyDescent="0.3">
      <c r="A83" s="112">
        <v>22012600</v>
      </c>
      <c r="B83" s="122" t="s">
        <v>132</v>
      </c>
      <c r="C83" s="25">
        <v>1850000</v>
      </c>
      <c r="D83" s="25">
        <v>1354761</v>
      </c>
      <c r="E83" s="86">
        <f t="shared" si="0"/>
        <v>73.230324324324329</v>
      </c>
      <c r="F83" s="25"/>
      <c r="G83" s="25"/>
      <c r="H83" s="86">
        <f t="shared" si="1"/>
        <v>0</v>
      </c>
      <c r="I83" s="114">
        <f t="shared" si="2"/>
        <v>1850000</v>
      </c>
      <c r="J83" s="114">
        <f t="shared" si="3"/>
        <v>1354761</v>
      </c>
      <c r="K83" s="115">
        <f t="shared" si="4"/>
        <v>73.230324324324329</v>
      </c>
      <c r="L83" s="157"/>
      <c r="M83" s="116"/>
      <c r="N83" s="116"/>
      <c r="IM83" s="116"/>
      <c r="IN83" s="116"/>
      <c r="IO83" s="116"/>
      <c r="IP83" s="116"/>
      <c r="IQ83" s="116"/>
      <c r="IR83" s="116"/>
      <c r="IS83" s="116"/>
      <c r="IT83" s="116"/>
      <c r="IU83" s="116"/>
    </row>
    <row r="84" spans="1:255" s="117" customFormat="1" ht="84" x14ac:dyDescent="0.3">
      <c r="A84" s="112">
        <v>22012900</v>
      </c>
      <c r="B84" s="122" t="s">
        <v>133</v>
      </c>
      <c r="C84" s="25">
        <v>90000</v>
      </c>
      <c r="D84" s="25">
        <v>44670</v>
      </c>
      <c r="E84" s="86">
        <f t="shared" ref="E84:E147" si="5">IFERROR(D84/C84*100,0)</f>
        <v>49.633333333333333</v>
      </c>
      <c r="F84" s="25"/>
      <c r="G84" s="25"/>
      <c r="H84" s="86">
        <f t="shared" ref="H84:H147" si="6">IFERROR(G84/F84*100,0)</f>
        <v>0</v>
      </c>
      <c r="I84" s="114">
        <f t="shared" ref="I84:I147" si="7">C84+F84</f>
        <v>90000</v>
      </c>
      <c r="J84" s="114">
        <f t="shared" ref="J84:J147" si="8">D84+G84</f>
        <v>44670</v>
      </c>
      <c r="K84" s="115">
        <f t="shared" ref="K84:K147" si="9">IFERROR(J84/I84*100,0)</f>
        <v>49.633333333333333</v>
      </c>
      <c r="L84" s="157"/>
      <c r="M84" s="116"/>
      <c r="N84" s="116"/>
      <c r="IM84" s="116"/>
      <c r="IN84" s="116"/>
      <c r="IO84" s="116"/>
      <c r="IP84" s="116"/>
      <c r="IQ84" s="116"/>
      <c r="IR84" s="116"/>
      <c r="IS84" s="116"/>
      <c r="IT84" s="116"/>
      <c r="IU84" s="116"/>
    </row>
    <row r="85" spans="1:255" s="28" customFormat="1" ht="42" x14ac:dyDescent="0.3">
      <c r="A85" s="81" t="s">
        <v>68</v>
      </c>
      <c r="B85" s="26" t="s">
        <v>69</v>
      </c>
      <c r="C85" s="15">
        <f>C86</f>
        <v>22530000</v>
      </c>
      <c r="D85" s="15">
        <f>D86</f>
        <v>17264250.550000001</v>
      </c>
      <c r="E85" s="82">
        <f t="shared" si="5"/>
        <v>76.627832001775403</v>
      </c>
      <c r="F85" s="15"/>
      <c r="G85" s="15"/>
      <c r="H85" s="82">
        <f t="shared" si="6"/>
        <v>0</v>
      </c>
      <c r="I85" s="108">
        <f t="shared" si="7"/>
        <v>22530000</v>
      </c>
      <c r="J85" s="108">
        <f t="shared" si="8"/>
        <v>17264250.550000001</v>
      </c>
      <c r="K85" s="109">
        <f t="shared" si="9"/>
        <v>76.627832001775403</v>
      </c>
      <c r="L85" s="157"/>
      <c r="M85" s="27"/>
      <c r="N85" s="27"/>
      <c r="IM85" s="27"/>
      <c r="IN85" s="27"/>
      <c r="IO85" s="27"/>
      <c r="IP85" s="27"/>
      <c r="IQ85" s="27"/>
      <c r="IR85" s="27"/>
      <c r="IS85" s="27"/>
      <c r="IT85" s="27"/>
      <c r="IU85" s="27"/>
    </row>
    <row r="86" spans="1:255" s="117" customFormat="1" ht="48.75" customHeight="1" x14ac:dyDescent="0.3">
      <c r="A86" s="112" t="s">
        <v>70</v>
      </c>
      <c r="B86" s="113" t="s">
        <v>71</v>
      </c>
      <c r="C86" s="25">
        <v>22530000</v>
      </c>
      <c r="D86" s="25">
        <v>17264250.550000001</v>
      </c>
      <c r="E86" s="86">
        <f t="shared" si="5"/>
        <v>76.627832001775403</v>
      </c>
      <c r="F86" s="25"/>
      <c r="G86" s="25"/>
      <c r="H86" s="86">
        <f t="shared" si="6"/>
        <v>0</v>
      </c>
      <c r="I86" s="114">
        <f t="shared" si="7"/>
        <v>22530000</v>
      </c>
      <c r="J86" s="114">
        <f t="shared" si="8"/>
        <v>17264250.550000001</v>
      </c>
      <c r="K86" s="115">
        <f t="shared" si="9"/>
        <v>76.627832001775403</v>
      </c>
      <c r="L86" s="157"/>
      <c r="M86" s="116"/>
      <c r="N86" s="116"/>
      <c r="IM86" s="116"/>
      <c r="IN86" s="116"/>
      <c r="IO86" s="116"/>
      <c r="IP86" s="116"/>
      <c r="IQ86" s="116"/>
      <c r="IR86" s="116"/>
      <c r="IS86" s="116"/>
      <c r="IT86" s="116"/>
      <c r="IU86" s="116"/>
    </row>
    <row r="87" spans="1:255" s="28" customFormat="1" x14ac:dyDescent="0.3">
      <c r="A87" s="81" t="s">
        <v>72</v>
      </c>
      <c r="B87" s="26" t="s">
        <v>73</v>
      </c>
      <c r="C87" s="12">
        <f>C88+C89+C90+C91</f>
        <v>690000</v>
      </c>
      <c r="D87" s="12">
        <f>D88+D89+D90+D91</f>
        <v>325994.33999999997</v>
      </c>
      <c r="E87" s="85">
        <f t="shared" si="5"/>
        <v>47.245556521739125</v>
      </c>
      <c r="F87" s="15"/>
      <c r="G87" s="15"/>
      <c r="H87" s="82">
        <f t="shared" si="6"/>
        <v>0</v>
      </c>
      <c r="I87" s="108">
        <f t="shared" si="7"/>
        <v>690000</v>
      </c>
      <c r="J87" s="108">
        <f t="shared" si="8"/>
        <v>325994.33999999997</v>
      </c>
      <c r="K87" s="109">
        <f t="shared" si="9"/>
        <v>47.245556521739125</v>
      </c>
      <c r="L87" s="157"/>
      <c r="M87" s="27"/>
      <c r="N87" s="27"/>
      <c r="IM87" s="27"/>
      <c r="IN87" s="27"/>
      <c r="IO87" s="27"/>
      <c r="IP87" s="27"/>
      <c r="IQ87" s="27"/>
      <c r="IR87" s="27"/>
      <c r="IS87" s="27"/>
      <c r="IT87" s="27"/>
      <c r="IU87" s="27"/>
    </row>
    <row r="88" spans="1:255" s="117" customFormat="1" ht="45" customHeight="1" x14ac:dyDescent="0.3">
      <c r="A88" s="112" t="s">
        <v>74</v>
      </c>
      <c r="B88" s="113" t="s">
        <v>75</v>
      </c>
      <c r="C88" s="25">
        <v>328000</v>
      </c>
      <c r="D88" s="25">
        <v>152390.74</v>
      </c>
      <c r="E88" s="86">
        <f t="shared" si="5"/>
        <v>46.46059146341463</v>
      </c>
      <c r="F88" s="25"/>
      <c r="G88" s="25"/>
      <c r="H88" s="86">
        <f t="shared" si="6"/>
        <v>0</v>
      </c>
      <c r="I88" s="114">
        <f t="shared" si="7"/>
        <v>328000</v>
      </c>
      <c r="J88" s="114">
        <f t="shared" si="8"/>
        <v>152390.74</v>
      </c>
      <c r="K88" s="115">
        <f t="shared" si="9"/>
        <v>46.46059146341463</v>
      </c>
      <c r="L88" s="157"/>
      <c r="M88" s="116"/>
      <c r="N88" s="116"/>
      <c r="IM88" s="116"/>
      <c r="IN88" s="116"/>
      <c r="IO88" s="116"/>
      <c r="IP88" s="116"/>
      <c r="IQ88" s="116"/>
      <c r="IR88" s="116"/>
      <c r="IS88" s="116"/>
      <c r="IT88" s="116"/>
      <c r="IU88" s="116"/>
    </row>
    <row r="89" spans="1:255" s="117" customFormat="1" ht="22.5" customHeight="1" x14ac:dyDescent="0.3">
      <c r="A89" s="112">
        <v>22090200</v>
      </c>
      <c r="B89" s="113" t="s">
        <v>127</v>
      </c>
      <c r="C89" s="25"/>
      <c r="D89" s="25">
        <v>153</v>
      </c>
      <c r="E89" s="86">
        <f t="shared" si="5"/>
        <v>0</v>
      </c>
      <c r="F89" s="25"/>
      <c r="G89" s="25"/>
      <c r="H89" s="86">
        <f t="shared" si="6"/>
        <v>0</v>
      </c>
      <c r="I89" s="114">
        <f t="shared" si="7"/>
        <v>0</v>
      </c>
      <c r="J89" s="114">
        <f t="shared" si="8"/>
        <v>153</v>
      </c>
      <c r="K89" s="115">
        <f t="shared" si="9"/>
        <v>0</v>
      </c>
      <c r="L89" s="157"/>
      <c r="M89" s="116"/>
      <c r="N89" s="116"/>
      <c r="IM89" s="116"/>
      <c r="IN89" s="116"/>
      <c r="IO89" s="116"/>
      <c r="IP89" s="116"/>
      <c r="IQ89" s="116"/>
      <c r="IR89" s="116"/>
      <c r="IS89" s="116"/>
      <c r="IT89" s="116"/>
      <c r="IU89" s="116"/>
    </row>
    <row r="90" spans="1:255" s="117" customFormat="1" ht="45" customHeight="1" x14ac:dyDescent="0.3">
      <c r="A90" s="112">
        <v>22090300</v>
      </c>
      <c r="B90" s="113" t="s">
        <v>128</v>
      </c>
      <c r="C90" s="25"/>
      <c r="D90" s="25">
        <v>0</v>
      </c>
      <c r="E90" s="86">
        <f t="shared" si="5"/>
        <v>0</v>
      </c>
      <c r="F90" s="25"/>
      <c r="G90" s="25"/>
      <c r="H90" s="86">
        <f t="shared" si="6"/>
        <v>0</v>
      </c>
      <c r="I90" s="114">
        <f t="shared" si="7"/>
        <v>0</v>
      </c>
      <c r="J90" s="114">
        <f t="shared" si="8"/>
        <v>0</v>
      </c>
      <c r="K90" s="115">
        <f t="shared" si="9"/>
        <v>0</v>
      </c>
      <c r="L90" s="157"/>
      <c r="M90" s="116"/>
      <c r="N90" s="116"/>
      <c r="IM90" s="116"/>
      <c r="IN90" s="116"/>
      <c r="IO90" s="116"/>
      <c r="IP90" s="116"/>
      <c r="IQ90" s="116"/>
      <c r="IR90" s="116"/>
      <c r="IS90" s="116"/>
      <c r="IT90" s="116"/>
      <c r="IU90" s="116"/>
    </row>
    <row r="91" spans="1:255" s="117" customFormat="1" ht="45" customHeight="1" x14ac:dyDescent="0.3">
      <c r="A91" s="112" t="s">
        <v>76</v>
      </c>
      <c r="B91" s="113" t="s">
        <v>77</v>
      </c>
      <c r="C91" s="25">
        <v>362000</v>
      </c>
      <c r="D91" s="25">
        <v>173450.6</v>
      </c>
      <c r="E91" s="86">
        <f t="shared" si="5"/>
        <v>47.914530386740331</v>
      </c>
      <c r="F91" s="25"/>
      <c r="G91" s="25"/>
      <c r="H91" s="86">
        <f t="shared" si="6"/>
        <v>0</v>
      </c>
      <c r="I91" s="114">
        <f t="shared" si="7"/>
        <v>362000</v>
      </c>
      <c r="J91" s="114">
        <f t="shared" si="8"/>
        <v>173450.6</v>
      </c>
      <c r="K91" s="115">
        <f t="shared" si="9"/>
        <v>47.914530386740331</v>
      </c>
      <c r="L91" s="157"/>
      <c r="M91" s="116"/>
      <c r="N91" s="116"/>
      <c r="IM91" s="116"/>
      <c r="IN91" s="116"/>
      <c r="IO91" s="116"/>
      <c r="IP91" s="116"/>
      <c r="IQ91" s="116"/>
      <c r="IR91" s="116"/>
      <c r="IS91" s="116"/>
      <c r="IT91" s="116"/>
      <c r="IU91" s="116"/>
    </row>
    <row r="92" spans="1:255" s="28" customFormat="1" ht="15" customHeight="1" x14ac:dyDescent="0.3">
      <c r="A92" s="81">
        <v>24000000</v>
      </c>
      <c r="B92" s="26" t="s">
        <v>11</v>
      </c>
      <c r="C92" s="15">
        <f>C93+C94</f>
        <v>2211600</v>
      </c>
      <c r="D92" s="15">
        <f>D93+D94</f>
        <v>2911217.75</v>
      </c>
      <c r="E92" s="82">
        <f t="shared" si="5"/>
        <v>131.63400931452344</v>
      </c>
      <c r="F92" s="15">
        <f>F94+F100+F104</f>
        <v>2170874</v>
      </c>
      <c r="G92" s="15">
        <f>G94+G100+G104</f>
        <v>1962644.31</v>
      </c>
      <c r="H92" s="82">
        <f t="shared" si="6"/>
        <v>90.408025062716675</v>
      </c>
      <c r="I92" s="108">
        <f t="shared" si="7"/>
        <v>4382474</v>
      </c>
      <c r="J92" s="108">
        <f t="shared" si="8"/>
        <v>4873862.0600000005</v>
      </c>
      <c r="K92" s="109">
        <f t="shared" si="9"/>
        <v>111.21257216814067</v>
      </c>
      <c r="L92" s="157"/>
      <c r="M92" s="27"/>
      <c r="N92" s="27"/>
      <c r="IM92" s="27"/>
      <c r="IN92" s="27"/>
      <c r="IO92" s="27"/>
      <c r="IP92" s="27"/>
      <c r="IQ92" s="27"/>
      <c r="IR92" s="27"/>
      <c r="IS92" s="27"/>
      <c r="IT92" s="27"/>
      <c r="IU92" s="27"/>
    </row>
    <row r="93" spans="1:255" s="28" customFormat="1" ht="48.75" hidden="1" customHeight="1" x14ac:dyDescent="0.3">
      <c r="A93" s="81" t="s">
        <v>78</v>
      </c>
      <c r="B93" s="26" t="s">
        <v>79</v>
      </c>
      <c r="C93" s="15"/>
      <c r="D93" s="15"/>
      <c r="E93" s="82">
        <f t="shared" si="5"/>
        <v>0</v>
      </c>
      <c r="F93" s="15"/>
      <c r="G93" s="15"/>
      <c r="H93" s="82">
        <f t="shared" si="6"/>
        <v>0</v>
      </c>
      <c r="I93" s="108">
        <f t="shared" si="7"/>
        <v>0</v>
      </c>
      <c r="J93" s="108">
        <f t="shared" si="8"/>
        <v>0</v>
      </c>
      <c r="K93" s="109">
        <f t="shared" si="9"/>
        <v>0</v>
      </c>
      <c r="L93" s="157"/>
      <c r="M93" s="27"/>
      <c r="N93" s="27"/>
      <c r="IM93" s="27"/>
      <c r="IN93" s="27"/>
      <c r="IO93" s="27"/>
      <c r="IP93" s="27"/>
      <c r="IQ93" s="27"/>
      <c r="IR93" s="27"/>
      <c r="IS93" s="27"/>
      <c r="IT93" s="27"/>
      <c r="IU93" s="27"/>
    </row>
    <row r="94" spans="1:255" s="28" customFormat="1" x14ac:dyDescent="0.3">
      <c r="A94" s="81" t="s">
        <v>80</v>
      </c>
      <c r="B94" s="26" t="s">
        <v>63</v>
      </c>
      <c r="C94" s="15">
        <f>C95+C96+C98+C97+C99</f>
        <v>2211600</v>
      </c>
      <c r="D94" s="15">
        <f>D95+D96+D98+D97+D99</f>
        <v>2911217.75</v>
      </c>
      <c r="E94" s="82">
        <f t="shared" si="5"/>
        <v>131.63400931452344</v>
      </c>
      <c r="F94" s="15">
        <f>F96+F98</f>
        <v>300000</v>
      </c>
      <c r="G94" s="15">
        <f>G96+G98</f>
        <v>115946.9</v>
      </c>
      <c r="H94" s="82">
        <f t="shared" si="6"/>
        <v>38.648966666666659</v>
      </c>
      <c r="I94" s="108">
        <f t="shared" si="7"/>
        <v>2511600</v>
      </c>
      <c r="J94" s="108">
        <f t="shared" si="8"/>
        <v>3027164.65</v>
      </c>
      <c r="K94" s="109">
        <f t="shared" si="9"/>
        <v>120.52733914636089</v>
      </c>
      <c r="L94" s="157"/>
      <c r="M94" s="27"/>
      <c r="N94" s="27"/>
      <c r="IM94" s="27"/>
      <c r="IN94" s="27"/>
      <c r="IO94" s="27"/>
      <c r="IP94" s="27"/>
      <c r="IQ94" s="27"/>
      <c r="IR94" s="27"/>
      <c r="IS94" s="27"/>
      <c r="IT94" s="27"/>
      <c r="IU94" s="27"/>
    </row>
    <row r="95" spans="1:255" s="117" customFormat="1" x14ac:dyDescent="0.3">
      <c r="A95" s="112" t="s">
        <v>81</v>
      </c>
      <c r="B95" s="113" t="s">
        <v>63</v>
      </c>
      <c r="C95" s="25">
        <v>2211600</v>
      </c>
      <c r="D95" s="25">
        <v>2423247.7599999998</v>
      </c>
      <c r="E95" s="86">
        <f t="shared" si="5"/>
        <v>109.56989328992583</v>
      </c>
      <c r="F95" s="25"/>
      <c r="G95" s="25"/>
      <c r="H95" s="86">
        <f t="shared" si="6"/>
        <v>0</v>
      </c>
      <c r="I95" s="114">
        <f t="shared" si="7"/>
        <v>2211600</v>
      </c>
      <c r="J95" s="114">
        <f t="shared" si="8"/>
        <v>2423247.7599999998</v>
      </c>
      <c r="K95" s="115">
        <f t="shared" si="9"/>
        <v>109.56989328992583</v>
      </c>
      <c r="L95" s="157"/>
      <c r="M95" s="116"/>
      <c r="N95" s="116"/>
      <c r="IM95" s="116"/>
      <c r="IN95" s="116"/>
      <c r="IO95" s="116"/>
      <c r="IP95" s="116"/>
      <c r="IQ95" s="116"/>
      <c r="IR95" s="116"/>
      <c r="IS95" s="116"/>
      <c r="IT95" s="116"/>
      <c r="IU95" s="116"/>
    </row>
    <row r="96" spans="1:255" s="117" customFormat="1" ht="28" x14ac:dyDescent="0.3">
      <c r="A96" s="112">
        <v>24061600</v>
      </c>
      <c r="B96" s="113" t="s">
        <v>82</v>
      </c>
      <c r="C96" s="25"/>
      <c r="D96" s="25"/>
      <c r="E96" s="86">
        <f t="shared" si="5"/>
        <v>0</v>
      </c>
      <c r="F96" s="25">
        <v>250000</v>
      </c>
      <c r="G96" s="25">
        <v>120000</v>
      </c>
      <c r="H96" s="86">
        <f t="shared" si="6"/>
        <v>48</v>
      </c>
      <c r="I96" s="114">
        <f t="shared" si="7"/>
        <v>250000</v>
      </c>
      <c r="J96" s="114">
        <f t="shared" si="8"/>
        <v>120000</v>
      </c>
      <c r="K96" s="115">
        <f t="shared" si="9"/>
        <v>48</v>
      </c>
      <c r="L96" s="157"/>
      <c r="M96" s="116"/>
      <c r="N96" s="116"/>
      <c r="IM96" s="116"/>
      <c r="IN96" s="116"/>
      <c r="IO96" s="116"/>
      <c r="IP96" s="116"/>
      <c r="IQ96" s="116"/>
      <c r="IR96" s="116"/>
      <c r="IS96" s="116"/>
      <c r="IT96" s="116"/>
      <c r="IU96" s="116"/>
    </row>
    <row r="97" spans="1:255" s="117" customFormat="1" ht="60" hidden="1" customHeight="1" x14ac:dyDescent="0.3">
      <c r="A97" s="112">
        <v>24061900</v>
      </c>
      <c r="B97" s="113" t="s">
        <v>161</v>
      </c>
      <c r="C97" s="25"/>
      <c r="D97" s="25"/>
      <c r="E97" s="86">
        <f t="shared" si="5"/>
        <v>0</v>
      </c>
      <c r="F97" s="25"/>
      <c r="G97" s="25"/>
      <c r="H97" s="86">
        <f t="shared" si="6"/>
        <v>0</v>
      </c>
      <c r="I97" s="114">
        <f t="shared" si="7"/>
        <v>0</v>
      </c>
      <c r="J97" s="114">
        <f t="shared" si="8"/>
        <v>0</v>
      </c>
      <c r="K97" s="115">
        <f t="shared" si="9"/>
        <v>0</v>
      </c>
      <c r="L97" s="157"/>
      <c r="M97" s="116"/>
      <c r="N97" s="116"/>
      <c r="IM97" s="116"/>
      <c r="IN97" s="116"/>
      <c r="IO97" s="116"/>
      <c r="IP97" s="116"/>
      <c r="IQ97" s="116"/>
      <c r="IR97" s="116"/>
      <c r="IS97" s="116"/>
      <c r="IT97" s="116"/>
      <c r="IU97" s="116"/>
    </row>
    <row r="98" spans="1:255" s="117" customFormat="1" ht="45" customHeight="1" x14ac:dyDescent="0.3">
      <c r="A98" s="112" t="s">
        <v>83</v>
      </c>
      <c r="B98" s="113" t="s">
        <v>84</v>
      </c>
      <c r="C98" s="25"/>
      <c r="D98" s="25"/>
      <c r="E98" s="86">
        <f t="shared" si="5"/>
        <v>0</v>
      </c>
      <c r="F98" s="25">
        <v>50000</v>
      </c>
      <c r="G98" s="25">
        <v>-4053.1</v>
      </c>
      <c r="H98" s="86">
        <f t="shared" si="6"/>
        <v>-8.1061999999999994</v>
      </c>
      <c r="I98" s="114">
        <f t="shared" si="7"/>
        <v>50000</v>
      </c>
      <c r="J98" s="114">
        <f t="shared" si="8"/>
        <v>-4053.1</v>
      </c>
      <c r="K98" s="115">
        <f t="shared" si="9"/>
        <v>-8.1061999999999994</v>
      </c>
      <c r="L98" s="157"/>
      <c r="M98" s="116"/>
      <c r="N98" s="116"/>
      <c r="IM98" s="116"/>
      <c r="IN98" s="116"/>
      <c r="IO98" s="116"/>
      <c r="IP98" s="116"/>
      <c r="IQ98" s="116"/>
      <c r="IR98" s="116"/>
      <c r="IS98" s="116"/>
      <c r="IT98" s="116"/>
      <c r="IU98" s="116"/>
    </row>
    <row r="99" spans="1:255" s="117" customFormat="1" ht="126" x14ac:dyDescent="0.3">
      <c r="A99" s="112">
        <v>24062200</v>
      </c>
      <c r="B99" s="113" t="s">
        <v>162</v>
      </c>
      <c r="C99" s="25"/>
      <c r="D99" s="25">
        <v>487969.99</v>
      </c>
      <c r="E99" s="86">
        <f t="shared" si="5"/>
        <v>0</v>
      </c>
      <c r="F99" s="25"/>
      <c r="G99" s="25"/>
      <c r="H99" s="86">
        <f t="shared" si="6"/>
        <v>0</v>
      </c>
      <c r="I99" s="114">
        <f t="shared" si="7"/>
        <v>0</v>
      </c>
      <c r="J99" s="114">
        <f t="shared" si="8"/>
        <v>487969.99</v>
      </c>
      <c r="K99" s="115">
        <f t="shared" si="9"/>
        <v>0</v>
      </c>
      <c r="L99" s="157"/>
      <c r="M99" s="116"/>
      <c r="N99" s="116"/>
      <c r="IM99" s="116"/>
      <c r="IN99" s="116"/>
      <c r="IO99" s="116"/>
      <c r="IP99" s="116"/>
      <c r="IQ99" s="116"/>
      <c r="IR99" s="116"/>
      <c r="IS99" s="116"/>
      <c r="IT99" s="116"/>
      <c r="IU99" s="116"/>
    </row>
    <row r="100" spans="1:255" s="28" customFormat="1" ht="18.75" customHeight="1" x14ac:dyDescent="0.3">
      <c r="A100" s="81" t="s">
        <v>85</v>
      </c>
      <c r="B100" s="123" t="s">
        <v>86</v>
      </c>
      <c r="C100" s="15">
        <f>C103</f>
        <v>0</v>
      </c>
      <c r="D100" s="15"/>
      <c r="E100" s="82">
        <f t="shared" si="5"/>
        <v>0</v>
      </c>
      <c r="F100" s="15">
        <f>F103+F101+F102</f>
        <v>47674</v>
      </c>
      <c r="G100" s="15">
        <f>G103+G101+G102</f>
        <v>706.39</v>
      </c>
      <c r="H100" s="82">
        <f t="shared" si="6"/>
        <v>1.481709107689726</v>
      </c>
      <c r="I100" s="108">
        <f t="shared" si="7"/>
        <v>47674</v>
      </c>
      <c r="J100" s="108">
        <f t="shared" si="8"/>
        <v>706.39</v>
      </c>
      <c r="K100" s="109">
        <f t="shared" si="9"/>
        <v>1.481709107689726</v>
      </c>
      <c r="L100" s="157">
        <v>6</v>
      </c>
      <c r="M100" s="27"/>
      <c r="N100" s="27"/>
      <c r="IM100" s="27"/>
      <c r="IN100" s="27"/>
      <c r="IO100" s="27"/>
      <c r="IP100" s="27"/>
      <c r="IQ100" s="27"/>
      <c r="IR100" s="27"/>
      <c r="IS100" s="27"/>
      <c r="IT100" s="27"/>
      <c r="IU100" s="27"/>
    </row>
    <row r="101" spans="1:255" s="117" customFormat="1" ht="30" customHeight="1" x14ac:dyDescent="0.3">
      <c r="A101" s="112">
        <v>24110600</v>
      </c>
      <c r="B101" s="113" t="s">
        <v>123</v>
      </c>
      <c r="C101" s="25"/>
      <c r="D101" s="25"/>
      <c r="E101" s="86">
        <f t="shared" si="5"/>
        <v>0</v>
      </c>
      <c r="F101" s="25">
        <v>22200</v>
      </c>
      <c r="G101" s="25"/>
      <c r="H101" s="86">
        <f t="shared" si="6"/>
        <v>0</v>
      </c>
      <c r="I101" s="114">
        <f t="shared" si="7"/>
        <v>22200</v>
      </c>
      <c r="J101" s="114">
        <f t="shared" si="8"/>
        <v>0</v>
      </c>
      <c r="K101" s="115">
        <f t="shared" si="9"/>
        <v>0</v>
      </c>
      <c r="L101" s="157"/>
      <c r="M101" s="116"/>
      <c r="N101" s="116"/>
      <c r="IM101" s="116"/>
      <c r="IN101" s="116"/>
      <c r="IO101" s="116"/>
      <c r="IP101" s="116"/>
      <c r="IQ101" s="116"/>
      <c r="IR101" s="116"/>
      <c r="IS101" s="116"/>
      <c r="IT101" s="116"/>
      <c r="IU101" s="116"/>
    </row>
    <row r="102" spans="1:255" s="117" customFormat="1" ht="33" customHeight="1" x14ac:dyDescent="0.3">
      <c r="A102" s="112">
        <v>24110700</v>
      </c>
      <c r="B102" s="113" t="s">
        <v>194</v>
      </c>
      <c r="C102" s="25"/>
      <c r="D102" s="25"/>
      <c r="E102" s="86">
        <f t="shared" si="5"/>
        <v>0</v>
      </c>
      <c r="F102" s="25">
        <v>9</v>
      </c>
      <c r="G102" s="25">
        <v>8</v>
      </c>
      <c r="H102" s="86">
        <f t="shared" si="6"/>
        <v>88.888888888888886</v>
      </c>
      <c r="I102" s="114">
        <f t="shared" si="7"/>
        <v>9</v>
      </c>
      <c r="J102" s="114">
        <f t="shared" si="8"/>
        <v>8</v>
      </c>
      <c r="K102" s="115">
        <f t="shared" si="9"/>
        <v>88.888888888888886</v>
      </c>
      <c r="L102" s="157"/>
      <c r="M102" s="116"/>
      <c r="N102" s="116"/>
      <c r="IM102" s="116"/>
      <c r="IN102" s="116"/>
      <c r="IO102" s="116"/>
      <c r="IP102" s="116"/>
      <c r="IQ102" s="116"/>
      <c r="IR102" s="116"/>
      <c r="IS102" s="116"/>
      <c r="IT102" s="116"/>
      <c r="IU102" s="116"/>
    </row>
    <row r="103" spans="1:255" s="117" customFormat="1" ht="60" customHeight="1" x14ac:dyDescent="0.3">
      <c r="A103" s="112" t="s">
        <v>87</v>
      </c>
      <c r="B103" s="113" t="s">
        <v>88</v>
      </c>
      <c r="C103" s="25"/>
      <c r="D103" s="25"/>
      <c r="E103" s="86">
        <f t="shared" si="5"/>
        <v>0</v>
      </c>
      <c r="F103" s="25">
        <v>25465</v>
      </c>
      <c r="G103" s="25">
        <v>698.39</v>
      </c>
      <c r="H103" s="86">
        <f t="shared" si="6"/>
        <v>2.7425485961123113</v>
      </c>
      <c r="I103" s="114">
        <f t="shared" si="7"/>
        <v>25465</v>
      </c>
      <c r="J103" s="114">
        <f t="shared" si="8"/>
        <v>698.39</v>
      </c>
      <c r="K103" s="115">
        <f t="shared" si="9"/>
        <v>2.7425485961123113</v>
      </c>
      <c r="L103" s="157"/>
      <c r="M103" s="116"/>
      <c r="N103" s="116"/>
      <c r="IM103" s="116"/>
      <c r="IN103" s="116"/>
      <c r="IO103" s="116"/>
      <c r="IP103" s="116"/>
      <c r="IQ103" s="116"/>
      <c r="IR103" s="116"/>
      <c r="IS103" s="116"/>
      <c r="IT103" s="116"/>
      <c r="IU103" s="116"/>
    </row>
    <row r="104" spans="1:255" s="28" customFormat="1" ht="28" x14ac:dyDescent="0.3">
      <c r="A104" s="81">
        <v>24170000</v>
      </c>
      <c r="B104" s="26" t="s">
        <v>89</v>
      </c>
      <c r="C104" s="12"/>
      <c r="D104" s="12"/>
      <c r="E104" s="85">
        <f t="shared" si="5"/>
        <v>0</v>
      </c>
      <c r="F104" s="12">
        <f>1700000+123200</f>
        <v>1823200</v>
      </c>
      <c r="G104" s="12">
        <v>1845991.02</v>
      </c>
      <c r="H104" s="85">
        <f t="shared" si="6"/>
        <v>101.25005594559018</v>
      </c>
      <c r="I104" s="108">
        <f t="shared" si="7"/>
        <v>1823200</v>
      </c>
      <c r="J104" s="108">
        <f t="shared" si="8"/>
        <v>1845991.02</v>
      </c>
      <c r="K104" s="109">
        <f t="shared" si="9"/>
        <v>101.25005594559018</v>
      </c>
      <c r="L104" s="157"/>
      <c r="M104" s="27"/>
      <c r="N104" s="27"/>
      <c r="IM104" s="27"/>
      <c r="IN104" s="27"/>
      <c r="IO104" s="27"/>
      <c r="IP104" s="27"/>
      <c r="IQ104" s="27"/>
      <c r="IR104" s="27"/>
      <c r="IS104" s="27"/>
      <c r="IT104" s="27"/>
      <c r="IU104" s="27"/>
    </row>
    <row r="105" spans="1:255" s="28" customFormat="1" x14ac:dyDescent="0.3">
      <c r="A105" s="81">
        <v>25000000</v>
      </c>
      <c r="B105" s="26" t="s">
        <v>16</v>
      </c>
      <c r="C105" s="12"/>
      <c r="D105" s="12"/>
      <c r="E105" s="85">
        <f t="shared" si="5"/>
        <v>0</v>
      </c>
      <c r="F105" s="12">
        <f>F106+F111</f>
        <v>69441320</v>
      </c>
      <c r="G105" s="12">
        <f>G106+G111</f>
        <v>31560724.949999999</v>
      </c>
      <c r="H105" s="85">
        <f t="shared" si="6"/>
        <v>45.449488791399702</v>
      </c>
      <c r="I105" s="108">
        <f t="shared" si="7"/>
        <v>69441320</v>
      </c>
      <c r="J105" s="108">
        <f t="shared" si="8"/>
        <v>31560724.949999999</v>
      </c>
      <c r="K105" s="109">
        <f t="shared" si="9"/>
        <v>45.449488791399702</v>
      </c>
      <c r="L105" s="157"/>
      <c r="M105" s="27"/>
      <c r="N105" s="27"/>
      <c r="IM105" s="27"/>
      <c r="IN105" s="27"/>
      <c r="IO105" s="27"/>
      <c r="IP105" s="27"/>
      <c r="IQ105" s="27"/>
      <c r="IR105" s="27"/>
      <c r="IS105" s="27"/>
      <c r="IT105" s="27"/>
      <c r="IU105" s="27"/>
    </row>
    <row r="106" spans="1:255" s="117" customFormat="1" ht="32.5" customHeight="1" x14ac:dyDescent="0.3">
      <c r="A106" s="112" t="s">
        <v>90</v>
      </c>
      <c r="B106" s="113" t="s">
        <v>91</v>
      </c>
      <c r="C106" s="124"/>
      <c r="D106" s="124"/>
      <c r="E106" s="125">
        <f t="shared" si="5"/>
        <v>0</v>
      </c>
      <c r="F106" s="124">
        <v>59704868</v>
      </c>
      <c r="G106" s="124">
        <v>17984661.18</v>
      </c>
      <c r="H106" s="125">
        <f t="shared" si="6"/>
        <v>30.122604374571267</v>
      </c>
      <c r="I106" s="114">
        <f t="shared" si="7"/>
        <v>59704868</v>
      </c>
      <c r="J106" s="114">
        <f t="shared" si="8"/>
        <v>17984661.18</v>
      </c>
      <c r="K106" s="115">
        <f t="shared" si="9"/>
        <v>30.122604374571267</v>
      </c>
      <c r="L106" s="157"/>
      <c r="M106" s="116"/>
      <c r="N106" s="116"/>
      <c r="IM106" s="116"/>
      <c r="IN106" s="116"/>
      <c r="IO106" s="116"/>
      <c r="IP106" s="116"/>
      <c r="IQ106" s="116"/>
      <c r="IR106" s="116"/>
      <c r="IS106" s="116"/>
      <c r="IT106" s="116"/>
      <c r="IU106" s="116"/>
    </row>
    <row r="107" spans="1:255" s="117" customFormat="1" ht="31.5" hidden="1" customHeight="1" x14ac:dyDescent="0.3">
      <c r="A107" s="112" t="s">
        <v>92</v>
      </c>
      <c r="B107" s="113" t="s">
        <v>93</v>
      </c>
      <c r="C107" s="124"/>
      <c r="D107" s="124"/>
      <c r="E107" s="125">
        <f t="shared" si="5"/>
        <v>0</v>
      </c>
      <c r="F107" s="124">
        <v>53110771</v>
      </c>
      <c r="G107" s="124"/>
      <c r="H107" s="125">
        <f t="shared" si="6"/>
        <v>0</v>
      </c>
      <c r="I107" s="114">
        <f t="shared" si="7"/>
        <v>53110771</v>
      </c>
      <c r="J107" s="114">
        <f t="shared" si="8"/>
        <v>0</v>
      </c>
      <c r="K107" s="115">
        <f t="shared" si="9"/>
        <v>0</v>
      </c>
      <c r="L107" s="157"/>
      <c r="M107" s="116"/>
      <c r="N107" s="116"/>
      <c r="IM107" s="116"/>
      <c r="IN107" s="116"/>
      <c r="IO107" s="116"/>
      <c r="IP107" s="116"/>
      <c r="IQ107" s="116"/>
      <c r="IR107" s="116"/>
      <c r="IS107" s="116"/>
      <c r="IT107" s="116"/>
      <c r="IU107" s="116"/>
    </row>
    <row r="108" spans="1:255" s="117" customFormat="1" ht="30" hidden="1" customHeight="1" x14ac:dyDescent="0.3">
      <c r="A108" s="112" t="s">
        <v>94</v>
      </c>
      <c r="B108" s="113" t="s">
        <v>95</v>
      </c>
      <c r="C108" s="124"/>
      <c r="D108" s="124"/>
      <c r="E108" s="125">
        <f t="shared" si="5"/>
        <v>0</v>
      </c>
      <c r="F108" s="124">
        <v>6375097</v>
      </c>
      <c r="G108" s="124"/>
      <c r="H108" s="125">
        <f t="shared" si="6"/>
        <v>0</v>
      </c>
      <c r="I108" s="114">
        <f t="shared" si="7"/>
        <v>6375097</v>
      </c>
      <c r="J108" s="114">
        <f t="shared" si="8"/>
        <v>0</v>
      </c>
      <c r="K108" s="115">
        <f t="shared" si="9"/>
        <v>0</v>
      </c>
      <c r="L108" s="157"/>
      <c r="M108" s="116"/>
      <c r="N108" s="116"/>
      <c r="IM108" s="116"/>
      <c r="IN108" s="116"/>
      <c r="IO108" s="116"/>
      <c r="IP108" s="116"/>
      <c r="IQ108" s="116"/>
      <c r="IR108" s="116"/>
      <c r="IS108" s="116"/>
      <c r="IT108" s="116"/>
      <c r="IU108" s="116"/>
    </row>
    <row r="109" spans="1:255" s="117" customFormat="1" ht="45" hidden="1" customHeight="1" x14ac:dyDescent="0.3">
      <c r="A109" s="112" t="s">
        <v>96</v>
      </c>
      <c r="B109" s="113" t="s">
        <v>201</v>
      </c>
      <c r="C109" s="124"/>
      <c r="D109" s="124"/>
      <c r="E109" s="125">
        <f t="shared" si="5"/>
        <v>0</v>
      </c>
      <c r="F109" s="124">
        <v>109000</v>
      </c>
      <c r="G109" s="124"/>
      <c r="H109" s="125">
        <f t="shared" si="6"/>
        <v>0</v>
      </c>
      <c r="I109" s="114">
        <f t="shared" si="7"/>
        <v>109000</v>
      </c>
      <c r="J109" s="114">
        <f t="shared" si="8"/>
        <v>0</v>
      </c>
      <c r="K109" s="115">
        <f t="shared" si="9"/>
        <v>0</v>
      </c>
      <c r="L109" s="157"/>
      <c r="M109" s="116"/>
      <c r="N109" s="116"/>
      <c r="IM109" s="116"/>
      <c r="IN109" s="116"/>
      <c r="IO109" s="116"/>
      <c r="IP109" s="116"/>
      <c r="IQ109" s="116"/>
      <c r="IR109" s="116"/>
      <c r="IS109" s="116"/>
      <c r="IT109" s="116"/>
      <c r="IU109" s="116"/>
    </row>
    <row r="110" spans="1:255" s="117" customFormat="1" ht="30" hidden="1" customHeight="1" x14ac:dyDescent="0.3">
      <c r="A110" s="112" t="s">
        <v>97</v>
      </c>
      <c r="B110" s="113" t="s">
        <v>98</v>
      </c>
      <c r="C110" s="124"/>
      <c r="D110" s="124"/>
      <c r="E110" s="125">
        <f t="shared" si="5"/>
        <v>0</v>
      </c>
      <c r="F110" s="124">
        <v>110000</v>
      </c>
      <c r="G110" s="124"/>
      <c r="H110" s="125">
        <f t="shared" si="6"/>
        <v>0</v>
      </c>
      <c r="I110" s="114">
        <f t="shared" si="7"/>
        <v>110000</v>
      </c>
      <c r="J110" s="114">
        <f t="shared" si="8"/>
        <v>0</v>
      </c>
      <c r="K110" s="115">
        <f t="shared" si="9"/>
        <v>0</v>
      </c>
      <c r="L110" s="157"/>
      <c r="M110" s="116"/>
      <c r="N110" s="116"/>
      <c r="IM110" s="116"/>
      <c r="IN110" s="116"/>
      <c r="IO110" s="116"/>
      <c r="IP110" s="116"/>
      <c r="IQ110" s="116"/>
      <c r="IR110" s="116"/>
      <c r="IS110" s="116"/>
      <c r="IT110" s="116"/>
      <c r="IU110" s="116"/>
    </row>
    <row r="111" spans="1:255" s="117" customFormat="1" x14ac:dyDescent="0.3">
      <c r="A111" s="121" t="s">
        <v>99</v>
      </c>
      <c r="B111" s="126" t="s">
        <v>100</v>
      </c>
      <c r="C111" s="124"/>
      <c r="D111" s="124"/>
      <c r="E111" s="125">
        <f t="shared" si="5"/>
        <v>0</v>
      </c>
      <c r="F111" s="124">
        <v>9736452</v>
      </c>
      <c r="G111" s="124">
        <v>13576063.77</v>
      </c>
      <c r="H111" s="125">
        <f t="shared" si="6"/>
        <v>139.43543058600812</v>
      </c>
      <c r="I111" s="114">
        <f t="shared" si="7"/>
        <v>9736452</v>
      </c>
      <c r="J111" s="114">
        <f t="shared" si="8"/>
        <v>13576063.77</v>
      </c>
      <c r="K111" s="115">
        <f t="shared" si="9"/>
        <v>139.43543058600812</v>
      </c>
      <c r="L111" s="157"/>
      <c r="M111" s="116"/>
      <c r="N111" s="116"/>
      <c r="IM111" s="116"/>
      <c r="IN111" s="116"/>
      <c r="IO111" s="116"/>
      <c r="IP111" s="116"/>
      <c r="IQ111" s="116"/>
      <c r="IR111" s="116"/>
      <c r="IS111" s="116"/>
      <c r="IT111" s="116"/>
      <c r="IU111" s="116"/>
    </row>
    <row r="112" spans="1:255" s="5" customFormat="1" ht="18" hidden="1" customHeight="1" x14ac:dyDescent="0.3">
      <c r="A112" s="40">
        <v>25020100</v>
      </c>
      <c r="B112" s="23" t="s">
        <v>167</v>
      </c>
      <c r="C112" s="3"/>
      <c r="D112" s="3"/>
      <c r="E112" s="84">
        <f t="shared" si="5"/>
        <v>0</v>
      </c>
      <c r="F112" s="3">
        <v>9736452</v>
      </c>
      <c r="G112" s="3"/>
      <c r="H112" s="84">
        <f t="shared" si="6"/>
        <v>0</v>
      </c>
      <c r="I112" s="93">
        <f t="shared" si="7"/>
        <v>9736452</v>
      </c>
      <c r="J112" s="93">
        <f t="shared" si="8"/>
        <v>0</v>
      </c>
      <c r="K112" s="94">
        <f t="shared" si="9"/>
        <v>0</v>
      </c>
      <c r="L112" s="157"/>
      <c r="M112" s="4"/>
      <c r="N112" s="4"/>
      <c r="IM112" s="4"/>
      <c r="IN112" s="4"/>
      <c r="IO112" s="4"/>
      <c r="IP112" s="4"/>
      <c r="IQ112" s="4"/>
      <c r="IR112" s="4"/>
      <c r="IS112" s="4"/>
      <c r="IT112" s="4"/>
      <c r="IU112" s="4"/>
    </row>
    <row r="113" spans="1:255" s="46" customFormat="1" ht="97" hidden="1" customHeight="1" x14ac:dyDescent="0.3">
      <c r="A113" s="47" t="s">
        <v>101</v>
      </c>
      <c r="B113" s="44" t="s">
        <v>102</v>
      </c>
      <c r="C113" s="3"/>
      <c r="D113" s="3"/>
      <c r="E113" s="84">
        <f t="shared" si="5"/>
        <v>0</v>
      </c>
      <c r="F113" s="3"/>
      <c r="G113" s="3"/>
      <c r="H113" s="92">
        <f t="shared" si="6"/>
        <v>0</v>
      </c>
      <c r="I113" s="93">
        <f t="shared" si="7"/>
        <v>0</v>
      </c>
      <c r="J113" s="93">
        <f t="shared" si="8"/>
        <v>0</v>
      </c>
      <c r="K113" s="94">
        <f t="shared" si="9"/>
        <v>0</v>
      </c>
      <c r="L113" s="157"/>
      <c r="M113" s="45"/>
      <c r="N113" s="45"/>
      <c r="IM113" s="45"/>
      <c r="IN113" s="45"/>
      <c r="IO113" s="45"/>
      <c r="IP113" s="45"/>
      <c r="IQ113" s="45"/>
      <c r="IR113" s="45"/>
      <c r="IS113" s="45"/>
      <c r="IT113" s="45"/>
      <c r="IU113" s="45"/>
    </row>
    <row r="114" spans="1:255" s="31" customFormat="1" x14ac:dyDescent="0.3">
      <c r="A114" s="81">
        <v>30000000</v>
      </c>
      <c r="B114" s="29" t="s">
        <v>12</v>
      </c>
      <c r="C114" s="12">
        <f>C115</f>
        <v>15000</v>
      </c>
      <c r="D114" s="12">
        <f>D115</f>
        <v>204.76</v>
      </c>
      <c r="E114" s="85">
        <f t="shared" si="5"/>
        <v>1.3650666666666667</v>
      </c>
      <c r="F114" s="12">
        <f>F119+F120</f>
        <v>5925455</v>
      </c>
      <c r="G114" s="12">
        <f>G119+G120</f>
        <v>6099673.7699999996</v>
      </c>
      <c r="H114" s="85">
        <f t="shared" si="6"/>
        <v>102.94017539581348</v>
      </c>
      <c r="I114" s="108">
        <f t="shared" si="7"/>
        <v>5940455</v>
      </c>
      <c r="J114" s="108">
        <f t="shared" si="8"/>
        <v>6099878.5299999993</v>
      </c>
      <c r="K114" s="109">
        <f t="shared" si="9"/>
        <v>102.68369224242923</v>
      </c>
      <c r="L114" s="157"/>
      <c r="M114" s="30"/>
      <c r="N114" s="30"/>
      <c r="IM114" s="30"/>
      <c r="IN114" s="30"/>
      <c r="IO114" s="30"/>
      <c r="IP114" s="30"/>
      <c r="IQ114" s="30"/>
      <c r="IR114" s="30"/>
      <c r="IS114" s="30"/>
      <c r="IT114" s="30"/>
      <c r="IU114" s="30"/>
    </row>
    <row r="115" spans="1:255" s="28" customFormat="1" x14ac:dyDescent="0.3">
      <c r="A115" s="81">
        <v>31000000</v>
      </c>
      <c r="B115" s="26" t="s">
        <v>13</v>
      </c>
      <c r="C115" s="15">
        <f>C116+C118</f>
        <v>15000</v>
      </c>
      <c r="D115" s="15">
        <f>D116+D118</f>
        <v>204.76</v>
      </c>
      <c r="E115" s="82">
        <f t="shared" si="5"/>
        <v>1.3650666666666667</v>
      </c>
      <c r="F115" s="15">
        <f>F119</f>
        <v>4871955</v>
      </c>
      <c r="G115" s="15">
        <f>G119</f>
        <v>5046173.7699999996</v>
      </c>
      <c r="H115" s="82">
        <f t="shared" si="6"/>
        <v>103.57595195357921</v>
      </c>
      <c r="I115" s="108">
        <f t="shared" si="7"/>
        <v>4886955</v>
      </c>
      <c r="J115" s="108">
        <f t="shared" si="8"/>
        <v>5046378.5299999993</v>
      </c>
      <c r="K115" s="109">
        <f t="shared" si="9"/>
        <v>103.26222627382489</v>
      </c>
      <c r="L115" s="157"/>
      <c r="M115" s="27"/>
      <c r="N115" s="27"/>
      <c r="IM115" s="27"/>
      <c r="IN115" s="27"/>
      <c r="IO115" s="27"/>
      <c r="IP115" s="27"/>
      <c r="IQ115" s="27"/>
      <c r="IR115" s="27"/>
      <c r="IS115" s="27"/>
      <c r="IT115" s="27"/>
      <c r="IU115" s="27"/>
    </row>
    <row r="116" spans="1:255" s="5" customFormat="1" ht="70" customHeight="1" x14ac:dyDescent="0.3">
      <c r="A116" s="18" t="s">
        <v>103</v>
      </c>
      <c r="B116" s="6" t="s">
        <v>104</v>
      </c>
      <c r="C116" s="1">
        <f>C117</f>
        <v>15000</v>
      </c>
      <c r="D116" s="1"/>
      <c r="E116" s="83">
        <f t="shared" si="5"/>
        <v>0</v>
      </c>
      <c r="F116" s="1"/>
      <c r="G116" s="1"/>
      <c r="H116" s="83">
        <f t="shared" si="6"/>
        <v>0</v>
      </c>
      <c r="I116" s="93">
        <f t="shared" si="7"/>
        <v>15000</v>
      </c>
      <c r="J116" s="93">
        <f t="shared" si="8"/>
        <v>0</v>
      </c>
      <c r="K116" s="94">
        <f t="shared" si="9"/>
        <v>0</v>
      </c>
      <c r="L116" s="157"/>
      <c r="M116" s="4"/>
      <c r="N116" s="4"/>
      <c r="IM116" s="4"/>
      <c r="IN116" s="4"/>
      <c r="IO116" s="4"/>
      <c r="IP116" s="4"/>
      <c r="IQ116" s="4"/>
      <c r="IR116" s="4"/>
      <c r="IS116" s="4"/>
      <c r="IT116" s="4"/>
      <c r="IU116" s="4"/>
    </row>
    <row r="117" spans="1:255" s="28" customFormat="1" ht="70" x14ac:dyDescent="0.3">
      <c r="A117" s="81" t="s">
        <v>105</v>
      </c>
      <c r="B117" s="26" t="s">
        <v>106</v>
      </c>
      <c r="C117" s="15">
        <v>15000</v>
      </c>
      <c r="D117" s="15"/>
      <c r="E117" s="82">
        <f t="shared" si="5"/>
        <v>0</v>
      </c>
      <c r="F117" s="15"/>
      <c r="G117" s="15"/>
      <c r="H117" s="82">
        <f t="shared" si="6"/>
        <v>0</v>
      </c>
      <c r="I117" s="108">
        <f t="shared" si="7"/>
        <v>15000</v>
      </c>
      <c r="J117" s="108">
        <f t="shared" si="8"/>
        <v>0</v>
      </c>
      <c r="K117" s="109">
        <f t="shared" si="9"/>
        <v>0</v>
      </c>
      <c r="L117" s="157"/>
      <c r="M117" s="27"/>
      <c r="N117" s="27"/>
      <c r="IM117" s="27"/>
      <c r="IN117" s="27"/>
      <c r="IO117" s="27"/>
      <c r="IP117" s="27"/>
      <c r="IQ117" s="27"/>
      <c r="IR117" s="27"/>
      <c r="IS117" s="27"/>
      <c r="IT117" s="27"/>
      <c r="IU117" s="27"/>
    </row>
    <row r="118" spans="1:255" s="28" customFormat="1" ht="30" customHeight="1" x14ac:dyDescent="0.3">
      <c r="A118" s="81" t="s">
        <v>107</v>
      </c>
      <c r="B118" s="26" t="s">
        <v>108</v>
      </c>
      <c r="C118" s="15"/>
      <c r="D118" s="15">
        <v>204.76</v>
      </c>
      <c r="E118" s="82">
        <f t="shared" si="5"/>
        <v>0</v>
      </c>
      <c r="F118" s="15"/>
      <c r="G118" s="15"/>
      <c r="H118" s="82">
        <f t="shared" si="6"/>
        <v>0</v>
      </c>
      <c r="I118" s="108">
        <f t="shared" si="7"/>
        <v>0</v>
      </c>
      <c r="J118" s="108">
        <f t="shared" si="8"/>
        <v>204.76</v>
      </c>
      <c r="K118" s="109">
        <f t="shared" si="9"/>
        <v>0</v>
      </c>
      <c r="L118" s="157"/>
      <c r="M118" s="27"/>
      <c r="N118" s="27"/>
      <c r="IM118" s="27"/>
      <c r="IN118" s="27"/>
      <c r="IO118" s="27"/>
      <c r="IP118" s="27"/>
      <c r="IQ118" s="27"/>
      <c r="IR118" s="27"/>
      <c r="IS118" s="27"/>
      <c r="IT118" s="27"/>
      <c r="IU118" s="27"/>
    </row>
    <row r="119" spans="1:255" s="128" customFormat="1" ht="42" x14ac:dyDescent="0.3">
      <c r="A119" s="81" t="s">
        <v>109</v>
      </c>
      <c r="B119" s="26" t="s">
        <v>110</v>
      </c>
      <c r="C119" s="15"/>
      <c r="D119" s="15"/>
      <c r="E119" s="82">
        <f t="shared" si="5"/>
        <v>0</v>
      </c>
      <c r="F119" s="15">
        <f>3000000+353800+1518155</f>
        <v>4871955</v>
      </c>
      <c r="G119" s="15">
        <v>5046173.7699999996</v>
      </c>
      <c r="H119" s="82">
        <f t="shared" si="6"/>
        <v>103.57595195357921</v>
      </c>
      <c r="I119" s="108">
        <f t="shared" si="7"/>
        <v>4871955</v>
      </c>
      <c r="J119" s="108">
        <f t="shared" si="8"/>
        <v>5046173.7699999996</v>
      </c>
      <c r="K119" s="109">
        <f t="shared" si="9"/>
        <v>103.57595195357921</v>
      </c>
      <c r="L119" s="157"/>
      <c r="M119" s="127"/>
      <c r="N119" s="127"/>
      <c r="IM119" s="127"/>
      <c r="IN119" s="127"/>
      <c r="IO119" s="127"/>
      <c r="IP119" s="127"/>
      <c r="IQ119" s="127"/>
      <c r="IR119" s="127"/>
      <c r="IS119" s="127"/>
      <c r="IT119" s="127"/>
      <c r="IU119" s="127"/>
    </row>
    <row r="120" spans="1:255" s="28" customFormat="1" ht="18" customHeight="1" x14ac:dyDescent="0.3">
      <c r="A120" s="62">
        <v>33000000</v>
      </c>
      <c r="B120" s="129" t="s">
        <v>122</v>
      </c>
      <c r="C120" s="130"/>
      <c r="D120" s="15"/>
      <c r="E120" s="82">
        <f t="shared" si="5"/>
        <v>0</v>
      </c>
      <c r="F120" s="15">
        <f>F121</f>
        <v>1053500</v>
      </c>
      <c r="G120" s="15">
        <f>G121</f>
        <v>1053500</v>
      </c>
      <c r="H120" s="82">
        <f t="shared" si="6"/>
        <v>100</v>
      </c>
      <c r="I120" s="108">
        <f t="shared" si="7"/>
        <v>1053500</v>
      </c>
      <c r="J120" s="108">
        <f t="shared" si="8"/>
        <v>1053500</v>
      </c>
      <c r="K120" s="109">
        <f t="shared" si="9"/>
        <v>100</v>
      </c>
      <c r="L120" s="157"/>
      <c r="M120" s="27"/>
      <c r="N120" s="27"/>
      <c r="IM120" s="27"/>
      <c r="IN120" s="27"/>
      <c r="IO120" s="27"/>
      <c r="IP120" s="27"/>
      <c r="IQ120" s="27"/>
      <c r="IR120" s="27"/>
      <c r="IS120" s="27"/>
      <c r="IT120" s="27"/>
      <c r="IU120" s="27"/>
    </row>
    <row r="121" spans="1:255" s="28" customFormat="1" ht="14.15" customHeight="1" x14ac:dyDescent="0.3">
      <c r="A121" s="81" t="s">
        <v>111</v>
      </c>
      <c r="B121" s="26" t="s">
        <v>112</v>
      </c>
      <c r="C121" s="15"/>
      <c r="D121" s="15"/>
      <c r="E121" s="82">
        <f t="shared" si="5"/>
        <v>0</v>
      </c>
      <c r="F121" s="15">
        <f>F122</f>
        <v>1053500</v>
      </c>
      <c r="G121" s="15">
        <f>G122</f>
        <v>1053500</v>
      </c>
      <c r="H121" s="82">
        <f t="shared" si="6"/>
        <v>100</v>
      </c>
      <c r="I121" s="108">
        <f t="shared" si="7"/>
        <v>1053500</v>
      </c>
      <c r="J121" s="108">
        <f t="shared" si="8"/>
        <v>1053500</v>
      </c>
      <c r="K121" s="109">
        <f t="shared" si="9"/>
        <v>100</v>
      </c>
      <c r="L121" s="157"/>
      <c r="M121" s="27"/>
      <c r="N121" s="27"/>
      <c r="IM121" s="27"/>
      <c r="IN121" s="27"/>
      <c r="IO121" s="27"/>
      <c r="IP121" s="27"/>
      <c r="IQ121" s="27"/>
      <c r="IR121" s="27"/>
      <c r="IS121" s="27"/>
      <c r="IT121" s="27"/>
      <c r="IU121" s="27"/>
    </row>
    <row r="122" spans="1:255" s="117" customFormat="1" ht="70" x14ac:dyDescent="0.3">
      <c r="A122" s="112" t="s">
        <v>113</v>
      </c>
      <c r="B122" s="113" t="s">
        <v>114</v>
      </c>
      <c r="C122" s="25"/>
      <c r="D122" s="25"/>
      <c r="E122" s="86">
        <f t="shared" si="5"/>
        <v>0</v>
      </c>
      <c r="F122" s="25">
        <f>200000+853500</f>
        <v>1053500</v>
      </c>
      <c r="G122" s="25">
        <v>1053500</v>
      </c>
      <c r="H122" s="86">
        <f t="shared" si="6"/>
        <v>100</v>
      </c>
      <c r="I122" s="114">
        <f t="shared" si="7"/>
        <v>1053500</v>
      </c>
      <c r="J122" s="114">
        <f t="shared" si="8"/>
        <v>1053500</v>
      </c>
      <c r="K122" s="115">
        <f t="shared" si="9"/>
        <v>100</v>
      </c>
      <c r="L122" s="157"/>
      <c r="M122" s="116"/>
      <c r="N122" s="116"/>
      <c r="IM122" s="116"/>
      <c r="IN122" s="116"/>
      <c r="IO122" s="116"/>
      <c r="IP122" s="116"/>
      <c r="IQ122" s="116"/>
      <c r="IR122" s="116"/>
      <c r="IS122" s="116"/>
      <c r="IT122" s="116"/>
      <c r="IU122" s="116"/>
    </row>
    <row r="123" spans="1:255" s="31" customFormat="1" ht="15" customHeight="1" x14ac:dyDescent="0.3">
      <c r="A123" s="62">
        <v>50000000</v>
      </c>
      <c r="B123" s="95" t="s">
        <v>9</v>
      </c>
      <c r="C123" s="130"/>
      <c r="D123" s="15"/>
      <c r="E123" s="82">
        <f t="shared" si="5"/>
        <v>0</v>
      </c>
      <c r="F123" s="15">
        <f>F124</f>
        <v>2209382</v>
      </c>
      <c r="G123" s="15">
        <f>G124</f>
        <v>1589158.9</v>
      </c>
      <c r="H123" s="82">
        <f t="shared" si="6"/>
        <v>71.927756268494988</v>
      </c>
      <c r="I123" s="108">
        <f t="shared" si="7"/>
        <v>2209382</v>
      </c>
      <c r="J123" s="108">
        <f t="shared" si="8"/>
        <v>1589158.9</v>
      </c>
      <c r="K123" s="109">
        <f t="shared" si="9"/>
        <v>71.927756268494988</v>
      </c>
      <c r="L123" s="157"/>
      <c r="M123" s="30"/>
      <c r="N123" s="30"/>
      <c r="IM123" s="30"/>
      <c r="IN123" s="30"/>
      <c r="IO123" s="30"/>
      <c r="IP123" s="30"/>
      <c r="IQ123" s="30"/>
      <c r="IR123" s="30"/>
      <c r="IS123" s="30"/>
      <c r="IT123" s="30"/>
      <c r="IU123" s="30"/>
    </row>
    <row r="124" spans="1:255" s="31" customFormat="1" ht="18.75" customHeight="1" x14ac:dyDescent="0.3">
      <c r="A124" s="96" t="s">
        <v>115</v>
      </c>
      <c r="B124" s="29" t="s">
        <v>116</v>
      </c>
      <c r="C124" s="15"/>
      <c r="D124" s="15"/>
      <c r="E124" s="82">
        <f t="shared" si="5"/>
        <v>0</v>
      </c>
      <c r="F124" s="15">
        <f>F125</f>
        <v>2209382</v>
      </c>
      <c r="G124" s="15">
        <f>G125</f>
        <v>1589158.9</v>
      </c>
      <c r="H124" s="82">
        <f t="shared" si="6"/>
        <v>71.927756268494988</v>
      </c>
      <c r="I124" s="108">
        <f t="shared" si="7"/>
        <v>2209382</v>
      </c>
      <c r="J124" s="108">
        <f t="shared" si="8"/>
        <v>1589158.9</v>
      </c>
      <c r="K124" s="109">
        <f t="shared" si="9"/>
        <v>71.927756268494988</v>
      </c>
      <c r="L124" s="157"/>
      <c r="M124" s="30"/>
      <c r="N124" s="30"/>
      <c r="IM124" s="30"/>
      <c r="IN124" s="30"/>
      <c r="IO124" s="30"/>
      <c r="IP124" s="30"/>
      <c r="IQ124" s="30"/>
      <c r="IR124" s="30"/>
      <c r="IS124" s="30"/>
      <c r="IT124" s="30"/>
      <c r="IU124" s="30"/>
    </row>
    <row r="125" spans="1:255" s="22" customFormat="1" ht="48" customHeight="1" x14ac:dyDescent="0.3">
      <c r="A125" s="18">
        <v>50110000</v>
      </c>
      <c r="B125" s="24" t="s">
        <v>117</v>
      </c>
      <c r="C125" s="25"/>
      <c r="D125" s="25"/>
      <c r="E125" s="86">
        <f t="shared" si="5"/>
        <v>0</v>
      </c>
      <c r="F125" s="1">
        <f>1560282+649100</f>
        <v>2209382</v>
      </c>
      <c r="G125" s="1">
        <v>1589158.9</v>
      </c>
      <c r="H125" s="86">
        <f t="shared" si="6"/>
        <v>71.927756268494988</v>
      </c>
      <c r="I125" s="93">
        <f t="shared" si="7"/>
        <v>2209382</v>
      </c>
      <c r="J125" s="93">
        <f t="shared" si="8"/>
        <v>1589158.9</v>
      </c>
      <c r="K125" s="94">
        <f t="shared" si="9"/>
        <v>71.927756268494988</v>
      </c>
      <c r="L125" s="157"/>
      <c r="M125" s="21"/>
      <c r="N125" s="21"/>
      <c r="IM125" s="21"/>
      <c r="IN125" s="21"/>
      <c r="IO125" s="21"/>
      <c r="IP125" s="21"/>
      <c r="IQ125" s="21"/>
      <c r="IR125" s="21"/>
      <c r="IS125" s="21"/>
      <c r="IT125" s="21"/>
      <c r="IU125" s="21"/>
    </row>
    <row r="126" spans="1:255" s="28" customFormat="1" ht="30.65" customHeight="1" x14ac:dyDescent="0.3">
      <c r="A126" s="81">
        <v>90010100</v>
      </c>
      <c r="B126" s="26" t="s">
        <v>165</v>
      </c>
      <c r="C126" s="15">
        <f>C114+C67+C19</f>
        <v>2007752020</v>
      </c>
      <c r="D126" s="15">
        <f>D114+D67+D19</f>
        <v>1368012091.55</v>
      </c>
      <c r="E126" s="82">
        <f t="shared" si="5"/>
        <v>68.136506795794432</v>
      </c>
      <c r="F126" s="15">
        <f>F114+F67+F19+F123</f>
        <v>83965531</v>
      </c>
      <c r="G126" s="15">
        <f>G114+G67+G19+G123</f>
        <v>43976524.380000003</v>
      </c>
      <c r="H126" s="82">
        <f t="shared" si="6"/>
        <v>52.374496839661511</v>
      </c>
      <c r="I126" s="108">
        <f t="shared" si="7"/>
        <v>2091717551</v>
      </c>
      <c r="J126" s="108">
        <f t="shared" si="8"/>
        <v>1411988615.9300001</v>
      </c>
      <c r="K126" s="109">
        <f t="shared" si="9"/>
        <v>67.50378966103537</v>
      </c>
      <c r="L126" s="157"/>
      <c r="M126" s="27"/>
      <c r="N126" s="27"/>
      <c r="IM126" s="27"/>
      <c r="IN126" s="27"/>
      <c r="IO126" s="27"/>
      <c r="IP126" s="27"/>
      <c r="IQ126" s="27"/>
      <c r="IR126" s="27"/>
      <c r="IS126" s="27"/>
      <c r="IT126" s="27"/>
      <c r="IU126" s="27"/>
    </row>
    <row r="127" spans="1:255" s="31" customFormat="1" ht="20.149999999999999" customHeight="1" x14ac:dyDescent="0.3">
      <c r="A127" s="81">
        <v>40000000</v>
      </c>
      <c r="B127" s="29" t="s">
        <v>1</v>
      </c>
      <c r="C127" s="15">
        <f>C128</f>
        <v>473473043.50999999</v>
      </c>
      <c r="D127" s="15">
        <f>D128</f>
        <v>366891636.58999997</v>
      </c>
      <c r="E127" s="82">
        <f t="shared" si="5"/>
        <v>77.489445622948338</v>
      </c>
      <c r="F127" s="15">
        <f>F212+F128</f>
        <v>81189000</v>
      </c>
      <c r="G127" s="15">
        <f>G212+G128</f>
        <v>72304000</v>
      </c>
      <c r="H127" s="82">
        <f t="shared" si="6"/>
        <v>89.0563992659104</v>
      </c>
      <c r="I127" s="108">
        <f t="shared" si="7"/>
        <v>554662043.50999999</v>
      </c>
      <c r="J127" s="108">
        <f t="shared" si="8"/>
        <v>439195636.58999997</v>
      </c>
      <c r="K127" s="109">
        <f t="shared" si="9"/>
        <v>79.182565623328387</v>
      </c>
      <c r="L127" s="157"/>
      <c r="M127" s="30"/>
      <c r="N127" s="30"/>
      <c r="IM127" s="30"/>
      <c r="IN127" s="30"/>
      <c r="IO127" s="30"/>
      <c r="IP127" s="30"/>
      <c r="IQ127" s="30"/>
      <c r="IR127" s="30"/>
      <c r="IS127" s="30"/>
      <c r="IT127" s="30"/>
      <c r="IU127" s="30"/>
    </row>
    <row r="128" spans="1:255" s="28" customFormat="1" ht="20.149999999999999" customHeight="1" x14ac:dyDescent="0.3">
      <c r="A128" s="81">
        <v>41000000</v>
      </c>
      <c r="B128" s="26" t="s">
        <v>17</v>
      </c>
      <c r="C128" s="15">
        <f>C129+C136+C134</f>
        <v>473473043.50999999</v>
      </c>
      <c r="D128" s="15">
        <f>D129+D136+D134</f>
        <v>366891636.58999997</v>
      </c>
      <c r="E128" s="82">
        <f t="shared" si="5"/>
        <v>77.489445622948338</v>
      </c>
      <c r="F128" s="15">
        <f>F129+F136+F134</f>
        <v>80304000</v>
      </c>
      <c r="G128" s="15">
        <f>G129+G136+G134</f>
        <v>72304000</v>
      </c>
      <c r="H128" s="82">
        <f t="shared" si="6"/>
        <v>90.037856146642753</v>
      </c>
      <c r="I128" s="108">
        <f t="shared" si="7"/>
        <v>553777043.50999999</v>
      </c>
      <c r="J128" s="108">
        <f t="shared" si="8"/>
        <v>439195636.58999997</v>
      </c>
      <c r="K128" s="109">
        <f t="shared" si="9"/>
        <v>79.309108554997195</v>
      </c>
      <c r="L128" s="157">
        <v>7</v>
      </c>
      <c r="M128" s="27"/>
      <c r="N128" s="27"/>
      <c r="IM128" s="27"/>
      <c r="IN128" s="27"/>
      <c r="IO128" s="27"/>
      <c r="IP128" s="27"/>
      <c r="IQ128" s="27"/>
      <c r="IR128" s="27"/>
      <c r="IS128" s="27"/>
      <c r="IT128" s="27"/>
      <c r="IU128" s="27"/>
    </row>
    <row r="129" spans="1:255" s="28" customFormat="1" x14ac:dyDescent="0.3">
      <c r="A129" s="81">
        <v>41030000</v>
      </c>
      <c r="B129" s="26" t="s">
        <v>149</v>
      </c>
      <c r="C129" s="15">
        <f>C131+C132+C130+C133</f>
        <v>443711970</v>
      </c>
      <c r="D129" s="15">
        <f>D131+D132+D130+D133</f>
        <v>338557584</v>
      </c>
      <c r="E129" s="82">
        <f t="shared" si="5"/>
        <v>76.301205937716759</v>
      </c>
      <c r="F129" s="15">
        <f>F131+F132</f>
        <v>0</v>
      </c>
      <c r="G129" s="15"/>
      <c r="H129" s="82">
        <f t="shared" si="6"/>
        <v>0</v>
      </c>
      <c r="I129" s="108">
        <f t="shared" si="7"/>
        <v>443711970</v>
      </c>
      <c r="J129" s="108">
        <f t="shared" si="8"/>
        <v>338557584</v>
      </c>
      <c r="K129" s="109">
        <f t="shared" si="9"/>
        <v>76.301205937716759</v>
      </c>
      <c r="L129" s="157"/>
      <c r="M129" s="27"/>
      <c r="N129" s="27"/>
      <c r="IM129" s="27"/>
      <c r="IN129" s="27"/>
      <c r="IO129" s="27"/>
      <c r="IP129" s="27"/>
      <c r="IQ129" s="27"/>
      <c r="IR129" s="27"/>
      <c r="IS129" s="27"/>
      <c r="IT129" s="27"/>
      <c r="IU129" s="27"/>
    </row>
    <row r="130" spans="1:255" s="49" customFormat="1" ht="45.75" hidden="1" customHeight="1" x14ac:dyDescent="0.3">
      <c r="A130" s="47">
        <v>41033800</v>
      </c>
      <c r="B130" s="44" t="s">
        <v>156</v>
      </c>
      <c r="C130" s="43"/>
      <c r="D130" s="43"/>
      <c r="E130" s="87">
        <f t="shared" si="5"/>
        <v>0</v>
      </c>
      <c r="F130" s="43"/>
      <c r="G130" s="43"/>
      <c r="H130" s="87">
        <f t="shared" si="6"/>
        <v>0</v>
      </c>
      <c r="I130" s="93">
        <f t="shared" si="7"/>
        <v>0</v>
      </c>
      <c r="J130" s="93">
        <f t="shared" si="8"/>
        <v>0</v>
      </c>
      <c r="K130" s="94">
        <f t="shared" si="9"/>
        <v>0</v>
      </c>
      <c r="L130" s="157"/>
      <c r="M130" s="48"/>
      <c r="N130" s="48"/>
      <c r="IM130" s="48"/>
      <c r="IN130" s="48"/>
      <c r="IO130" s="48"/>
      <c r="IP130" s="48"/>
      <c r="IQ130" s="48"/>
      <c r="IR130" s="48"/>
      <c r="IS130" s="48"/>
      <c r="IT130" s="48"/>
      <c r="IU130" s="48"/>
    </row>
    <row r="131" spans="1:255" s="5" customFormat="1" ht="25.5" customHeight="1" x14ac:dyDescent="0.3">
      <c r="A131" s="18">
        <v>41033900</v>
      </c>
      <c r="B131" s="6" t="s">
        <v>134</v>
      </c>
      <c r="C131" s="1">
        <f>355875700+15313000+7211100</f>
        <v>378399800</v>
      </c>
      <c r="D131" s="1">
        <v>279185400</v>
      </c>
      <c r="E131" s="83">
        <f t="shared" si="5"/>
        <v>73.780535824807515</v>
      </c>
      <c r="F131" s="1"/>
      <c r="G131" s="1"/>
      <c r="H131" s="83">
        <f t="shared" si="6"/>
        <v>0</v>
      </c>
      <c r="I131" s="93">
        <f t="shared" si="7"/>
        <v>378399800</v>
      </c>
      <c r="J131" s="93">
        <f t="shared" si="8"/>
        <v>279185400</v>
      </c>
      <c r="K131" s="94">
        <f t="shared" si="9"/>
        <v>73.780535824807515</v>
      </c>
      <c r="L131" s="157"/>
      <c r="M131" s="4"/>
      <c r="N131" s="4"/>
      <c r="IM131" s="4"/>
      <c r="IN131" s="4"/>
      <c r="IO131" s="4"/>
      <c r="IP131" s="4"/>
      <c r="IQ131" s="4"/>
      <c r="IR131" s="4"/>
      <c r="IS131" s="4"/>
      <c r="IT131" s="4"/>
      <c r="IU131" s="4"/>
    </row>
    <row r="132" spans="1:255" s="5" customFormat="1" ht="28.5" customHeight="1" x14ac:dyDescent="0.3">
      <c r="A132" s="18">
        <v>41034200</v>
      </c>
      <c r="B132" s="6" t="s">
        <v>136</v>
      </c>
      <c r="C132" s="1">
        <v>52689700</v>
      </c>
      <c r="D132" s="1">
        <v>52689700</v>
      </c>
      <c r="E132" s="83">
        <f t="shared" si="5"/>
        <v>100</v>
      </c>
      <c r="F132" s="1"/>
      <c r="G132" s="1"/>
      <c r="H132" s="83">
        <f t="shared" si="6"/>
        <v>0</v>
      </c>
      <c r="I132" s="93">
        <f t="shared" si="7"/>
        <v>52689700</v>
      </c>
      <c r="J132" s="93">
        <f t="shared" si="8"/>
        <v>52689700</v>
      </c>
      <c r="K132" s="94">
        <f t="shared" si="9"/>
        <v>100</v>
      </c>
      <c r="L132" s="157"/>
      <c r="M132" s="4"/>
      <c r="N132" s="4"/>
      <c r="IM132" s="4"/>
      <c r="IN132" s="4"/>
      <c r="IO132" s="4"/>
      <c r="IP132" s="4"/>
      <c r="IQ132" s="4"/>
      <c r="IR132" s="4"/>
      <c r="IS132" s="4"/>
      <c r="IT132" s="4"/>
      <c r="IU132" s="4"/>
    </row>
    <row r="133" spans="1:255" s="5" customFormat="1" ht="42" customHeight="1" x14ac:dyDescent="0.3">
      <c r="A133" s="18">
        <v>41034500</v>
      </c>
      <c r="B133" s="6" t="s">
        <v>159</v>
      </c>
      <c r="C133" s="1">
        <v>12622470</v>
      </c>
      <c r="D133" s="1">
        <v>6682484</v>
      </c>
      <c r="E133" s="83">
        <f t="shared" si="5"/>
        <v>52.941175538543561</v>
      </c>
      <c r="F133" s="1"/>
      <c r="G133" s="1"/>
      <c r="H133" s="83">
        <f t="shared" si="6"/>
        <v>0</v>
      </c>
      <c r="I133" s="93">
        <f t="shared" si="7"/>
        <v>12622470</v>
      </c>
      <c r="J133" s="93">
        <f t="shared" si="8"/>
        <v>6682484</v>
      </c>
      <c r="K133" s="94">
        <f t="shared" si="9"/>
        <v>52.941175538543561</v>
      </c>
      <c r="L133" s="157"/>
      <c r="M133" s="4"/>
      <c r="N133" s="4"/>
      <c r="IM133" s="4"/>
      <c r="IN133" s="4"/>
      <c r="IO133" s="4"/>
      <c r="IP133" s="4"/>
      <c r="IQ133" s="4"/>
      <c r="IR133" s="4"/>
      <c r="IS133" s="4"/>
      <c r="IT133" s="4"/>
      <c r="IU133" s="4"/>
    </row>
    <row r="134" spans="1:255" s="28" customFormat="1" x14ac:dyDescent="0.3">
      <c r="A134" s="81">
        <v>41040000</v>
      </c>
      <c r="B134" s="26" t="s">
        <v>146</v>
      </c>
      <c r="C134" s="15">
        <f>C135</f>
        <v>2739700</v>
      </c>
      <c r="D134" s="15">
        <f>D135</f>
        <v>2053800</v>
      </c>
      <c r="E134" s="82">
        <f t="shared" si="5"/>
        <v>74.964412161915533</v>
      </c>
      <c r="F134" s="15"/>
      <c r="G134" s="15"/>
      <c r="H134" s="82">
        <f t="shared" si="6"/>
        <v>0</v>
      </c>
      <c r="I134" s="108">
        <f t="shared" si="7"/>
        <v>2739700</v>
      </c>
      <c r="J134" s="108">
        <f t="shared" si="8"/>
        <v>2053800</v>
      </c>
      <c r="K134" s="109">
        <f t="shared" si="9"/>
        <v>74.964412161915533</v>
      </c>
      <c r="L134" s="157"/>
      <c r="M134" s="27"/>
      <c r="N134" s="27"/>
      <c r="IM134" s="27"/>
      <c r="IN134" s="27"/>
      <c r="IO134" s="27"/>
      <c r="IP134" s="27"/>
      <c r="IQ134" s="27"/>
      <c r="IR134" s="27"/>
      <c r="IS134" s="27"/>
      <c r="IT134" s="27"/>
      <c r="IU134" s="27"/>
    </row>
    <row r="135" spans="1:255" s="20" customFormat="1" ht="60" customHeight="1" x14ac:dyDescent="0.3">
      <c r="A135" s="18">
        <v>41040200</v>
      </c>
      <c r="B135" s="6" t="s">
        <v>139</v>
      </c>
      <c r="C135" s="1">
        <f>2738900+800</f>
        <v>2739700</v>
      </c>
      <c r="D135" s="1">
        <v>2053800</v>
      </c>
      <c r="E135" s="83">
        <f t="shared" si="5"/>
        <v>74.964412161915533</v>
      </c>
      <c r="F135" s="1"/>
      <c r="G135" s="1"/>
      <c r="H135" s="83">
        <f t="shared" si="6"/>
        <v>0</v>
      </c>
      <c r="I135" s="93">
        <f t="shared" si="7"/>
        <v>2739700</v>
      </c>
      <c r="J135" s="93">
        <f t="shared" si="8"/>
        <v>2053800</v>
      </c>
      <c r="K135" s="94">
        <f t="shared" si="9"/>
        <v>74.964412161915533</v>
      </c>
      <c r="L135" s="157"/>
      <c r="M135" s="19"/>
      <c r="N135" s="19"/>
      <c r="IM135" s="19"/>
      <c r="IN135" s="19"/>
      <c r="IO135" s="19"/>
      <c r="IP135" s="19"/>
      <c r="IQ135" s="19"/>
      <c r="IR135" s="19"/>
      <c r="IS135" s="19"/>
      <c r="IT135" s="19"/>
      <c r="IU135" s="19"/>
    </row>
    <row r="136" spans="1:255" s="28" customFormat="1" ht="31" customHeight="1" x14ac:dyDescent="0.3">
      <c r="A136" s="81">
        <v>41050000</v>
      </c>
      <c r="B136" s="26" t="s">
        <v>140</v>
      </c>
      <c r="C136" s="15">
        <f>C162+C169+C188+C173+C143+C147+C204+C171+C152+C137+C138+C139+C140+C205+C206+C209+C208+C172</f>
        <v>27021373.509999998</v>
      </c>
      <c r="D136" s="15">
        <f>D162+D169+D188+D173+D143+D147+D204+D171+D152+D137+D138+D139+D140+D205+D206+D209+D208+D172</f>
        <v>26280252.59</v>
      </c>
      <c r="E136" s="82">
        <f t="shared" si="5"/>
        <v>97.257278873238164</v>
      </c>
      <c r="F136" s="15">
        <f>F162+F169+F188+F173+F143+F147+F204+F171+F170+F139+F187</f>
        <v>80304000</v>
      </c>
      <c r="G136" s="15">
        <f>G162+G169+G188+G173+G143+G147+G204+G171+G170+G139+G187</f>
        <v>72304000</v>
      </c>
      <c r="H136" s="82">
        <f t="shared" si="6"/>
        <v>90.037856146642753</v>
      </c>
      <c r="I136" s="108">
        <f t="shared" si="7"/>
        <v>107325373.50999999</v>
      </c>
      <c r="J136" s="108">
        <f t="shared" si="8"/>
        <v>98584252.590000004</v>
      </c>
      <c r="K136" s="109">
        <f t="shared" si="9"/>
        <v>91.855494526477898</v>
      </c>
      <c r="L136" s="157"/>
      <c r="M136" s="27"/>
      <c r="N136" s="27"/>
      <c r="IM136" s="27"/>
      <c r="IN136" s="27"/>
      <c r="IO136" s="27"/>
      <c r="IP136" s="27"/>
      <c r="IQ136" s="27"/>
      <c r="IR136" s="27"/>
      <c r="IS136" s="27"/>
      <c r="IT136" s="27"/>
      <c r="IU136" s="27"/>
    </row>
    <row r="137" spans="1:255" s="54" customFormat="1" ht="231" hidden="1" customHeight="1" x14ac:dyDescent="0.3">
      <c r="A137" s="77">
        <v>41050400</v>
      </c>
      <c r="B137" s="55" t="s">
        <v>190</v>
      </c>
      <c r="C137" s="52"/>
      <c r="D137" s="52"/>
      <c r="E137" s="88">
        <f t="shared" si="5"/>
        <v>0</v>
      </c>
      <c r="F137" s="52"/>
      <c r="G137" s="52"/>
      <c r="H137" s="88">
        <f t="shared" si="6"/>
        <v>0</v>
      </c>
      <c r="I137" s="93">
        <f t="shared" si="7"/>
        <v>0</v>
      </c>
      <c r="J137" s="93">
        <f t="shared" si="8"/>
        <v>0</v>
      </c>
      <c r="K137" s="94">
        <f t="shared" si="9"/>
        <v>0</v>
      </c>
      <c r="L137" s="157"/>
      <c r="M137" s="53"/>
      <c r="N137" s="53"/>
      <c r="IM137" s="53"/>
      <c r="IN137" s="53"/>
      <c r="IO137" s="53"/>
      <c r="IP137" s="53"/>
      <c r="IQ137" s="53"/>
      <c r="IR137" s="53"/>
      <c r="IS137" s="53"/>
      <c r="IT137" s="53"/>
      <c r="IU137" s="53"/>
    </row>
    <row r="138" spans="1:255" s="5" customFormat="1" ht="189.75" customHeight="1" x14ac:dyDescent="0.3">
      <c r="A138" s="18">
        <v>41050500</v>
      </c>
      <c r="B138" s="2" t="s">
        <v>189</v>
      </c>
      <c r="C138" s="1"/>
      <c r="D138" s="1">
        <v>1084710.31</v>
      </c>
      <c r="E138" s="83">
        <f t="shared" si="5"/>
        <v>0</v>
      </c>
      <c r="F138" s="1"/>
      <c r="G138" s="1"/>
      <c r="H138" s="83">
        <f t="shared" si="6"/>
        <v>0</v>
      </c>
      <c r="I138" s="93">
        <f t="shared" si="7"/>
        <v>0</v>
      </c>
      <c r="J138" s="93">
        <f t="shared" si="8"/>
        <v>1084710.31</v>
      </c>
      <c r="K138" s="94">
        <f t="shared" si="9"/>
        <v>0</v>
      </c>
      <c r="L138" s="157"/>
      <c r="M138" s="4"/>
      <c r="N138" s="4"/>
      <c r="IM138" s="4"/>
      <c r="IN138" s="4"/>
      <c r="IO138" s="4"/>
      <c r="IP138" s="4"/>
      <c r="IQ138" s="4"/>
      <c r="IR138" s="4"/>
      <c r="IS138" s="4"/>
      <c r="IT138" s="4"/>
      <c r="IU138" s="4"/>
    </row>
    <row r="139" spans="1:255" s="54" customFormat="1" ht="330" hidden="1" customHeight="1" x14ac:dyDescent="0.3">
      <c r="A139" s="77">
        <v>41050600</v>
      </c>
      <c r="B139" s="55" t="s">
        <v>191</v>
      </c>
      <c r="C139" s="52"/>
      <c r="D139" s="52"/>
      <c r="E139" s="88">
        <f t="shared" si="5"/>
        <v>0</v>
      </c>
      <c r="F139" s="52"/>
      <c r="G139" s="52"/>
      <c r="H139" s="88">
        <f t="shared" si="6"/>
        <v>0</v>
      </c>
      <c r="I139" s="93">
        <f t="shared" si="7"/>
        <v>0</v>
      </c>
      <c r="J139" s="93">
        <f t="shared" si="8"/>
        <v>0</v>
      </c>
      <c r="K139" s="94">
        <f t="shared" si="9"/>
        <v>0</v>
      </c>
      <c r="L139" s="157"/>
      <c r="M139" s="53"/>
      <c r="N139" s="53"/>
      <c r="IM139" s="53"/>
      <c r="IN139" s="53"/>
      <c r="IO139" s="53"/>
      <c r="IP139" s="53"/>
      <c r="IQ139" s="53"/>
      <c r="IR139" s="53"/>
      <c r="IS139" s="53"/>
      <c r="IT139" s="53"/>
      <c r="IU139" s="53"/>
    </row>
    <row r="140" spans="1:255" s="5" customFormat="1" ht="42" x14ac:dyDescent="0.3">
      <c r="A140" s="18">
        <v>41051000</v>
      </c>
      <c r="B140" s="50" t="s">
        <v>172</v>
      </c>
      <c r="C140" s="1">
        <f>C141+C142</f>
        <v>3303370</v>
      </c>
      <c r="D140" s="1">
        <v>2474145</v>
      </c>
      <c r="E140" s="83">
        <f t="shared" si="5"/>
        <v>74.897604567456867</v>
      </c>
      <c r="F140" s="1"/>
      <c r="G140" s="1"/>
      <c r="H140" s="83">
        <f t="shared" si="6"/>
        <v>0</v>
      </c>
      <c r="I140" s="93">
        <f t="shared" si="7"/>
        <v>3303370</v>
      </c>
      <c r="J140" s="93">
        <f t="shared" si="8"/>
        <v>2474145</v>
      </c>
      <c r="K140" s="94">
        <f t="shared" si="9"/>
        <v>74.897604567456867</v>
      </c>
      <c r="L140" s="157"/>
      <c r="M140" s="4"/>
      <c r="N140" s="4"/>
      <c r="IM140" s="4"/>
      <c r="IN140" s="4"/>
      <c r="IO140" s="4"/>
      <c r="IP140" s="4"/>
      <c r="IQ140" s="4"/>
      <c r="IR140" s="4"/>
      <c r="IS140" s="4"/>
      <c r="IT140" s="4"/>
      <c r="IU140" s="4"/>
    </row>
    <row r="141" spans="1:255" s="54" customFormat="1" ht="49.5" hidden="1" customHeight="1" x14ac:dyDescent="0.3">
      <c r="A141" s="77"/>
      <c r="B141" s="56" t="s">
        <v>186</v>
      </c>
      <c r="C141" s="52">
        <v>2067000</v>
      </c>
      <c r="D141" s="52"/>
      <c r="E141" s="88">
        <f t="shared" si="5"/>
        <v>0</v>
      </c>
      <c r="F141" s="52"/>
      <c r="G141" s="52"/>
      <c r="H141" s="88">
        <f t="shared" si="6"/>
        <v>0</v>
      </c>
      <c r="I141" s="93">
        <f t="shared" si="7"/>
        <v>2067000</v>
      </c>
      <c r="J141" s="93">
        <f t="shared" si="8"/>
        <v>0</v>
      </c>
      <c r="K141" s="94">
        <f t="shared" si="9"/>
        <v>0</v>
      </c>
      <c r="L141" s="157"/>
      <c r="M141" s="53"/>
      <c r="N141" s="53"/>
      <c r="IM141" s="53"/>
      <c r="IN141" s="53"/>
      <c r="IO141" s="53"/>
      <c r="IP141" s="53"/>
      <c r="IQ141" s="53"/>
      <c r="IR141" s="53"/>
      <c r="IS141" s="53"/>
      <c r="IT141" s="53"/>
      <c r="IU141" s="53"/>
    </row>
    <row r="142" spans="1:255" s="54" customFormat="1" ht="49.5" hidden="1" customHeight="1" x14ac:dyDescent="0.3">
      <c r="A142" s="77"/>
      <c r="B142" s="56" t="s">
        <v>227</v>
      </c>
      <c r="C142" s="52">
        <v>1236370</v>
      </c>
      <c r="D142" s="52"/>
      <c r="E142" s="88">
        <f t="shared" si="5"/>
        <v>0</v>
      </c>
      <c r="F142" s="52"/>
      <c r="G142" s="52"/>
      <c r="H142" s="88">
        <f t="shared" si="6"/>
        <v>0</v>
      </c>
      <c r="I142" s="93">
        <f t="shared" si="7"/>
        <v>1236370</v>
      </c>
      <c r="J142" s="93">
        <f t="shared" si="8"/>
        <v>0</v>
      </c>
      <c r="K142" s="94">
        <f t="shared" si="9"/>
        <v>0</v>
      </c>
      <c r="L142" s="157"/>
      <c r="M142" s="53"/>
      <c r="N142" s="53"/>
      <c r="IM142" s="53"/>
      <c r="IN142" s="53"/>
      <c r="IO142" s="53"/>
      <c r="IP142" s="53"/>
      <c r="IQ142" s="53"/>
      <c r="IR142" s="53"/>
      <c r="IS142" s="53"/>
      <c r="IT142" s="53"/>
      <c r="IU142" s="53"/>
    </row>
    <row r="143" spans="1:255" s="5" customFormat="1" ht="43.5" customHeight="1" x14ac:dyDescent="0.3">
      <c r="A143" s="18">
        <v>41051100</v>
      </c>
      <c r="B143" s="50" t="s">
        <v>181</v>
      </c>
      <c r="C143" s="1">
        <f>C144+C145</f>
        <v>1139200</v>
      </c>
      <c r="D143" s="1">
        <v>1139200</v>
      </c>
      <c r="E143" s="83">
        <f t="shared" si="5"/>
        <v>100</v>
      </c>
      <c r="F143" s="1">
        <f>F146</f>
        <v>304000</v>
      </c>
      <c r="G143" s="1">
        <v>304000</v>
      </c>
      <c r="H143" s="83">
        <f t="shared" si="6"/>
        <v>100</v>
      </c>
      <c r="I143" s="93">
        <f t="shared" si="7"/>
        <v>1443200</v>
      </c>
      <c r="J143" s="93">
        <f t="shared" si="8"/>
        <v>1443200</v>
      </c>
      <c r="K143" s="94">
        <f t="shared" si="9"/>
        <v>100</v>
      </c>
      <c r="L143" s="157"/>
      <c r="M143" s="4"/>
      <c r="N143" s="4"/>
      <c r="IM143" s="4"/>
      <c r="IN143" s="4"/>
      <c r="IO143" s="4"/>
      <c r="IP143" s="4"/>
      <c r="IQ143" s="4"/>
      <c r="IR143" s="4"/>
      <c r="IS143" s="4"/>
      <c r="IT143" s="4"/>
      <c r="IU143" s="4"/>
    </row>
    <row r="144" spans="1:255" s="54" customFormat="1" ht="51.65" hidden="1" customHeight="1" x14ac:dyDescent="0.3">
      <c r="A144" s="97"/>
      <c r="B144" s="56" t="s">
        <v>228</v>
      </c>
      <c r="C144" s="52">
        <v>804200</v>
      </c>
      <c r="D144" s="52"/>
      <c r="E144" s="88">
        <f t="shared" si="5"/>
        <v>0</v>
      </c>
      <c r="F144" s="52"/>
      <c r="G144" s="52"/>
      <c r="H144" s="88">
        <f t="shared" si="6"/>
        <v>0</v>
      </c>
      <c r="I144" s="93">
        <f t="shared" si="7"/>
        <v>804200</v>
      </c>
      <c r="J144" s="93">
        <f t="shared" si="8"/>
        <v>0</v>
      </c>
      <c r="K144" s="94">
        <f t="shared" si="9"/>
        <v>0</v>
      </c>
      <c r="L144" s="157"/>
      <c r="M144" s="53"/>
      <c r="N144" s="53"/>
      <c r="IM144" s="53"/>
      <c r="IN144" s="53"/>
      <c r="IO144" s="53"/>
      <c r="IP144" s="53"/>
      <c r="IQ144" s="53"/>
      <c r="IR144" s="53"/>
      <c r="IS144" s="53"/>
      <c r="IT144" s="53"/>
      <c r="IU144" s="53"/>
    </row>
    <row r="145" spans="1:255" s="54" customFormat="1" ht="51.65" hidden="1" customHeight="1" x14ac:dyDescent="0.3">
      <c r="A145" s="97"/>
      <c r="B145" s="56" t="s">
        <v>229</v>
      </c>
      <c r="C145" s="52">
        <f>1927000-1592000</f>
        <v>335000</v>
      </c>
      <c r="D145" s="52"/>
      <c r="E145" s="88">
        <f t="shared" si="5"/>
        <v>0</v>
      </c>
      <c r="F145" s="52"/>
      <c r="G145" s="52"/>
      <c r="H145" s="88">
        <f t="shared" si="6"/>
        <v>0</v>
      </c>
      <c r="I145" s="93">
        <f t="shared" si="7"/>
        <v>335000</v>
      </c>
      <c r="J145" s="93">
        <f t="shared" si="8"/>
        <v>0</v>
      </c>
      <c r="K145" s="94">
        <f t="shared" si="9"/>
        <v>0</v>
      </c>
      <c r="L145" s="157"/>
      <c r="M145" s="53"/>
      <c r="N145" s="53"/>
      <c r="IM145" s="53"/>
      <c r="IN145" s="53"/>
      <c r="IO145" s="53"/>
      <c r="IP145" s="53"/>
      <c r="IQ145" s="53"/>
      <c r="IR145" s="53"/>
      <c r="IS145" s="53"/>
      <c r="IT145" s="53"/>
      <c r="IU145" s="53"/>
    </row>
    <row r="146" spans="1:255" s="54" customFormat="1" ht="51.65" hidden="1" customHeight="1" x14ac:dyDescent="0.3">
      <c r="A146" s="97"/>
      <c r="B146" s="56" t="s">
        <v>232</v>
      </c>
      <c r="C146" s="52"/>
      <c r="D146" s="52"/>
      <c r="E146" s="88">
        <f t="shared" si="5"/>
        <v>0</v>
      </c>
      <c r="F146" s="52">
        <v>304000</v>
      </c>
      <c r="G146" s="52"/>
      <c r="H146" s="88">
        <f t="shared" si="6"/>
        <v>0</v>
      </c>
      <c r="I146" s="93">
        <f t="shared" si="7"/>
        <v>304000</v>
      </c>
      <c r="J146" s="93">
        <f t="shared" si="8"/>
        <v>0</v>
      </c>
      <c r="K146" s="94">
        <f t="shared" si="9"/>
        <v>0</v>
      </c>
      <c r="L146" s="157"/>
      <c r="M146" s="53"/>
      <c r="N146" s="53"/>
      <c r="IM146" s="53"/>
      <c r="IN146" s="53"/>
      <c r="IO146" s="53"/>
      <c r="IP146" s="53"/>
      <c r="IQ146" s="53"/>
      <c r="IR146" s="53"/>
      <c r="IS146" s="53"/>
      <c r="IT146" s="53"/>
      <c r="IU146" s="53"/>
    </row>
    <row r="147" spans="1:255" s="5" customFormat="1" ht="45.65" customHeight="1" x14ac:dyDescent="0.3">
      <c r="A147" s="18">
        <v>41051200</v>
      </c>
      <c r="B147" s="50" t="s">
        <v>173</v>
      </c>
      <c r="C147" s="69">
        <f>C148+C149+C151+C150</f>
        <v>2511879</v>
      </c>
      <c r="D147" s="69">
        <v>2013092</v>
      </c>
      <c r="E147" s="89">
        <f t="shared" si="5"/>
        <v>80.142873124063698</v>
      </c>
      <c r="F147" s="69"/>
      <c r="G147" s="69"/>
      <c r="H147" s="89">
        <f t="shared" si="6"/>
        <v>0</v>
      </c>
      <c r="I147" s="93">
        <f t="shared" si="7"/>
        <v>2511879</v>
      </c>
      <c r="J147" s="93">
        <f t="shared" si="8"/>
        <v>2013092</v>
      </c>
      <c r="K147" s="94">
        <f t="shared" si="9"/>
        <v>80.142873124063698</v>
      </c>
      <c r="L147" s="157"/>
      <c r="M147" s="4"/>
      <c r="N147" s="4"/>
      <c r="IM147" s="4"/>
      <c r="IN147" s="4"/>
      <c r="IO147" s="4"/>
      <c r="IP147" s="4"/>
      <c r="IQ147" s="4"/>
      <c r="IR147" s="4"/>
      <c r="IS147" s="4"/>
      <c r="IT147" s="4"/>
      <c r="IU147" s="4"/>
    </row>
    <row r="148" spans="1:255" s="5" customFormat="1" ht="42" hidden="1" customHeight="1" x14ac:dyDescent="0.3">
      <c r="A148" s="98"/>
      <c r="B148" s="50" t="s">
        <v>195</v>
      </c>
      <c r="C148" s="69">
        <f>1396248+208752</f>
        <v>1605000</v>
      </c>
      <c r="D148" s="69"/>
      <c r="E148" s="89">
        <f t="shared" ref="E148:E211" si="10">IFERROR(D148/C148*100,0)</f>
        <v>0</v>
      </c>
      <c r="F148" s="69"/>
      <c r="G148" s="69"/>
      <c r="H148" s="89">
        <f t="shared" ref="H148:H211" si="11">IFERROR(G148/F148*100,0)</f>
        <v>0</v>
      </c>
      <c r="I148" s="93">
        <f t="shared" ref="I148:I211" si="12">C148+F148</f>
        <v>1605000</v>
      </c>
      <c r="J148" s="93">
        <f t="shared" ref="J148:J211" si="13">D148+G148</f>
        <v>0</v>
      </c>
      <c r="K148" s="94">
        <f t="shared" ref="K148:K211" si="14">IFERROR(J148/I148*100,0)</f>
        <v>0</v>
      </c>
      <c r="L148" s="157"/>
      <c r="M148" s="4"/>
      <c r="N148" s="4"/>
      <c r="IM148" s="4"/>
      <c r="IN148" s="4"/>
      <c r="IO148" s="4"/>
      <c r="IP148" s="4"/>
      <c r="IQ148" s="4"/>
      <c r="IR148" s="4"/>
      <c r="IS148" s="4"/>
      <c r="IT148" s="4"/>
      <c r="IU148" s="4"/>
    </row>
    <row r="149" spans="1:255" s="5" customFormat="1" ht="36" hidden="1" customHeight="1" x14ac:dyDescent="0.3">
      <c r="A149" s="99"/>
      <c r="B149" s="50" t="s">
        <v>196</v>
      </c>
      <c r="C149" s="69">
        <f>176336-13457</f>
        <v>162879</v>
      </c>
      <c r="D149" s="69"/>
      <c r="E149" s="89">
        <f t="shared" si="10"/>
        <v>0</v>
      </c>
      <c r="F149" s="69"/>
      <c r="G149" s="69"/>
      <c r="H149" s="89">
        <f t="shared" si="11"/>
        <v>0</v>
      </c>
      <c r="I149" s="93">
        <f t="shared" si="12"/>
        <v>162879</v>
      </c>
      <c r="J149" s="93">
        <f t="shared" si="13"/>
        <v>0</v>
      </c>
      <c r="K149" s="94">
        <f t="shared" si="14"/>
        <v>0</v>
      </c>
      <c r="L149" s="157"/>
      <c r="M149" s="4"/>
      <c r="N149" s="4"/>
      <c r="IM149" s="4"/>
      <c r="IN149" s="4"/>
      <c r="IO149" s="4"/>
      <c r="IP149" s="4"/>
      <c r="IQ149" s="4"/>
      <c r="IR149" s="4"/>
      <c r="IS149" s="4"/>
      <c r="IT149" s="4"/>
      <c r="IU149" s="4"/>
    </row>
    <row r="150" spans="1:255" s="5" customFormat="1" ht="45" hidden="1" customHeight="1" x14ac:dyDescent="0.3">
      <c r="A150" s="99"/>
      <c r="B150" s="50" t="s">
        <v>197</v>
      </c>
      <c r="C150" s="69">
        <f>739872-76472</f>
        <v>663400</v>
      </c>
      <c r="D150" s="69"/>
      <c r="E150" s="89">
        <f t="shared" si="10"/>
        <v>0</v>
      </c>
      <c r="F150" s="69"/>
      <c r="G150" s="69"/>
      <c r="H150" s="89">
        <f t="shared" si="11"/>
        <v>0</v>
      </c>
      <c r="I150" s="93">
        <f t="shared" si="12"/>
        <v>663400</v>
      </c>
      <c r="J150" s="93">
        <f t="shared" si="13"/>
        <v>0</v>
      </c>
      <c r="K150" s="94">
        <f t="shared" si="14"/>
        <v>0</v>
      </c>
      <c r="L150" s="157"/>
      <c r="M150" s="4"/>
      <c r="N150" s="4"/>
      <c r="IM150" s="4"/>
      <c r="IN150" s="4"/>
      <c r="IO150" s="4"/>
      <c r="IP150" s="4"/>
      <c r="IQ150" s="4"/>
      <c r="IR150" s="4"/>
      <c r="IS150" s="4"/>
      <c r="IT150" s="4"/>
      <c r="IU150" s="4"/>
    </row>
    <row r="151" spans="1:255" s="5" customFormat="1" ht="46" hidden="1" customHeight="1" x14ac:dyDescent="0.3">
      <c r="A151" s="99"/>
      <c r="B151" s="50" t="s">
        <v>198</v>
      </c>
      <c r="C151" s="69">
        <f>88136-7536</f>
        <v>80600</v>
      </c>
      <c r="D151" s="69"/>
      <c r="E151" s="89">
        <f t="shared" si="10"/>
        <v>0</v>
      </c>
      <c r="F151" s="69"/>
      <c r="G151" s="69"/>
      <c r="H151" s="89">
        <f t="shared" si="11"/>
        <v>0</v>
      </c>
      <c r="I151" s="93">
        <f t="shared" si="12"/>
        <v>80600</v>
      </c>
      <c r="J151" s="93">
        <f t="shared" si="13"/>
        <v>0</v>
      </c>
      <c r="K151" s="94">
        <f t="shared" si="14"/>
        <v>0</v>
      </c>
      <c r="L151" s="157"/>
      <c r="M151" s="4"/>
      <c r="N151" s="4"/>
      <c r="IM151" s="4"/>
      <c r="IN151" s="4"/>
      <c r="IO151" s="4"/>
      <c r="IP151" s="4"/>
      <c r="IQ151" s="4"/>
      <c r="IR151" s="4"/>
      <c r="IS151" s="4"/>
      <c r="IT151" s="4"/>
      <c r="IU151" s="4"/>
    </row>
    <row r="152" spans="1:255" s="5" customFormat="1" ht="62.25" customHeight="1" x14ac:dyDescent="0.3">
      <c r="A152" s="18">
        <v>41051400</v>
      </c>
      <c r="B152" s="50" t="s">
        <v>182</v>
      </c>
      <c r="C152" s="69">
        <f>C153+C157+C161</f>
        <v>5550536</v>
      </c>
      <c r="D152" s="69">
        <v>4978758</v>
      </c>
      <c r="E152" s="89">
        <f t="shared" si="10"/>
        <v>89.698688559086904</v>
      </c>
      <c r="F152" s="69"/>
      <c r="G152" s="69"/>
      <c r="H152" s="89">
        <f t="shared" si="11"/>
        <v>0</v>
      </c>
      <c r="I152" s="93">
        <f t="shared" si="12"/>
        <v>5550536</v>
      </c>
      <c r="J152" s="93">
        <f t="shared" si="13"/>
        <v>4978758</v>
      </c>
      <c r="K152" s="94">
        <f t="shared" si="14"/>
        <v>89.698688559086904</v>
      </c>
      <c r="L152" s="157"/>
      <c r="M152" s="4"/>
      <c r="N152" s="4"/>
      <c r="IM152" s="4"/>
      <c r="IN152" s="4"/>
      <c r="IO152" s="4"/>
      <c r="IP152" s="4"/>
      <c r="IQ152" s="4"/>
      <c r="IR152" s="4"/>
      <c r="IS152" s="4"/>
      <c r="IT152" s="4"/>
      <c r="IU152" s="4"/>
    </row>
    <row r="153" spans="1:255" s="5" customFormat="1" ht="30" hidden="1" customHeight="1" x14ac:dyDescent="0.3">
      <c r="A153" s="77"/>
      <c r="B153" s="56" t="s">
        <v>214</v>
      </c>
      <c r="C153" s="70">
        <f>C154+C155+C156</f>
        <v>0</v>
      </c>
      <c r="D153" s="70"/>
      <c r="E153" s="90">
        <f t="shared" si="10"/>
        <v>0</v>
      </c>
      <c r="F153" s="70"/>
      <c r="G153" s="70"/>
      <c r="H153" s="90">
        <f t="shared" si="11"/>
        <v>0</v>
      </c>
      <c r="I153" s="93">
        <f t="shared" si="12"/>
        <v>0</v>
      </c>
      <c r="J153" s="93">
        <f t="shared" si="13"/>
        <v>0</v>
      </c>
      <c r="K153" s="94">
        <f t="shared" si="14"/>
        <v>0</v>
      </c>
      <c r="L153" s="157"/>
      <c r="M153" s="4"/>
      <c r="N153" s="4"/>
      <c r="IM153" s="4"/>
      <c r="IN153" s="4"/>
      <c r="IO153" s="4"/>
      <c r="IP153" s="4"/>
      <c r="IQ153" s="4"/>
      <c r="IR153" s="4"/>
      <c r="IS153" s="4"/>
      <c r="IT153" s="4"/>
      <c r="IU153" s="4"/>
    </row>
    <row r="154" spans="1:255" s="5" customFormat="1" ht="30" hidden="1" customHeight="1" x14ac:dyDescent="0.3">
      <c r="A154" s="100"/>
      <c r="B154" s="56" t="s">
        <v>215</v>
      </c>
      <c r="C154" s="70">
        <f>1084500-1084500</f>
        <v>0</v>
      </c>
      <c r="D154" s="70"/>
      <c r="E154" s="90">
        <f t="shared" si="10"/>
        <v>0</v>
      </c>
      <c r="F154" s="70"/>
      <c r="G154" s="70"/>
      <c r="H154" s="90">
        <f t="shared" si="11"/>
        <v>0</v>
      </c>
      <c r="I154" s="93">
        <f t="shared" si="12"/>
        <v>0</v>
      </c>
      <c r="J154" s="93">
        <f t="shared" si="13"/>
        <v>0</v>
      </c>
      <c r="K154" s="94">
        <f t="shared" si="14"/>
        <v>0</v>
      </c>
      <c r="L154" s="157"/>
      <c r="M154" s="4"/>
      <c r="N154" s="4"/>
      <c r="IM154" s="4"/>
      <c r="IN154" s="4"/>
      <c r="IO154" s="4"/>
      <c r="IP154" s="4"/>
      <c r="IQ154" s="4"/>
      <c r="IR154" s="4"/>
      <c r="IS154" s="4"/>
      <c r="IT154" s="4"/>
      <c r="IU154" s="4"/>
    </row>
    <row r="155" spans="1:255" s="5" customFormat="1" ht="15" hidden="1" customHeight="1" x14ac:dyDescent="0.3">
      <c r="A155" s="100"/>
      <c r="B155" s="56" t="s">
        <v>216</v>
      </c>
      <c r="C155" s="70">
        <f>47255-47255</f>
        <v>0</v>
      </c>
      <c r="D155" s="70"/>
      <c r="E155" s="90">
        <f t="shared" si="10"/>
        <v>0</v>
      </c>
      <c r="F155" s="70"/>
      <c r="G155" s="70"/>
      <c r="H155" s="90">
        <f t="shared" si="11"/>
        <v>0</v>
      </c>
      <c r="I155" s="93">
        <f t="shared" si="12"/>
        <v>0</v>
      </c>
      <c r="J155" s="93">
        <f t="shared" si="13"/>
        <v>0</v>
      </c>
      <c r="K155" s="94">
        <f t="shared" si="14"/>
        <v>0</v>
      </c>
      <c r="L155" s="157"/>
      <c r="M155" s="4"/>
      <c r="N155" s="4"/>
      <c r="IM155" s="4"/>
      <c r="IN155" s="4"/>
      <c r="IO155" s="4"/>
      <c r="IP155" s="4"/>
      <c r="IQ155" s="4"/>
      <c r="IR155" s="4"/>
      <c r="IS155" s="4"/>
      <c r="IT155" s="4"/>
      <c r="IU155" s="4"/>
    </row>
    <row r="156" spans="1:255" s="5" customFormat="1" ht="101.25" hidden="1" customHeight="1" x14ac:dyDescent="0.3">
      <c r="A156" s="100"/>
      <c r="B156" s="71" t="s">
        <v>217</v>
      </c>
      <c r="C156" s="70">
        <f>56777-56777</f>
        <v>0</v>
      </c>
      <c r="D156" s="70"/>
      <c r="E156" s="90">
        <f t="shared" si="10"/>
        <v>0</v>
      </c>
      <c r="F156" s="70"/>
      <c r="G156" s="70"/>
      <c r="H156" s="90">
        <f t="shared" si="11"/>
        <v>0</v>
      </c>
      <c r="I156" s="93">
        <f t="shared" si="12"/>
        <v>0</v>
      </c>
      <c r="J156" s="93">
        <f t="shared" si="13"/>
        <v>0</v>
      </c>
      <c r="K156" s="94">
        <f t="shared" si="14"/>
        <v>0</v>
      </c>
      <c r="L156" s="157"/>
      <c r="M156" s="4"/>
      <c r="N156" s="4"/>
      <c r="IM156" s="4"/>
      <c r="IN156" s="4"/>
      <c r="IO156" s="4"/>
      <c r="IP156" s="4"/>
      <c r="IQ156" s="4"/>
      <c r="IR156" s="4"/>
      <c r="IS156" s="4"/>
      <c r="IT156" s="4"/>
      <c r="IU156" s="4"/>
    </row>
    <row r="157" spans="1:255" s="5" customFormat="1" ht="30" hidden="1" customHeight="1" x14ac:dyDescent="0.3">
      <c r="A157" s="51"/>
      <c r="B157" s="51" t="s">
        <v>218</v>
      </c>
      <c r="C157" s="70">
        <f>C158+C159+C160</f>
        <v>5375711</v>
      </c>
      <c r="D157" s="70"/>
      <c r="E157" s="90">
        <f t="shared" si="10"/>
        <v>0</v>
      </c>
      <c r="F157" s="70"/>
      <c r="G157" s="70"/>
      <c r="H157" s="90">
        <f t="shared" si="11"/>
        <v>0</v>
      </c>
      <c r="I157" s="93">
        <f t="shared" si="12"/>
        <v>5375711</v>
      </c>
      <c r="J157" s="93">
        <f t="shared" si="13"/>
        <v>0</v>
      </c>
      <c r="K157" s="94">
        <f t="shared" si="14"/>
        <v>0</v>
      </c>
      <c r="L157" s="157"/>
      <c r="M157" s="4"/>
      <c r="N157" s="4"/>
      <c r="IM157" s="4"/>
      <c r="IN157" s="4"/>
      <c r="IO157" s="4"/>
      <c r="IP157" s="4"/>
      <c r="IQ157" s="4"/>
      <c r="IR157" s="4"/>
      <c r="IS157" s="4"/>
      <c r="IT157" s="4"/>
      <c r="IU157" s="4"/>
    </row>
    <row r="158" spans="1:255" s="5" customFormat="1" ht="30" hidden="1" customHeight="1" x14ac:dyDescent="0.3">
      <c r="A158" s="101"/>
      <c r="B158" s="57" t="s">
        <v>219</v>
      </c>
      <c r="C158" s="70">
        <v>1396008</v>
      </c>
      <c r="D158" s="70"/>
      <c r="E158" s="90">
        <f t="shared" si="10"/>
        <v>0</v>
      </c>
      <c r="F158" s="70"/>
      <c r="G158" s="70"/>
      <c r="H158" s="90">
        <f t="shared" si="11"/>
        <v>0</v>
      </c>
      <c r="I158" s="93">
        <f t="shared" si="12"/>
        <v>1396008</v>
      </c>
      <c r="J158" s="93">
        <f t="shared" si="13"/>
        <v>0</v>
      </c>
      <c r="K158" s="94">
        <f t="shared" si="14"/>
        <v>0</v>
      </c>
      <c r="L158" s="157"/>
      <c r="M158" s="4"/>
      <c r="N158" s="4"/>
      <c r="IM158" s="4"/>
      <c r="IN158" s="4"/>
      <c r="IO158" s="4"/>
      <c r="IP158" s="4"/>
      <c r="IQ158" s="4"/>
      <c r="IR158" s="4"/>
      <c r="IS158" s="4"/>
      <c r="IT158" s="4"/>
      <c r="IU158" s="4"/>
    </row>
    <row r="159" spans="1:255" s="5" customFormat="1" ht="28" hidden="1" customHeight="1" x14ac:dyDescent="0.3">
      <c r="A159" s="100"/>
      <c r="B159" s="57" t="s">
        <v>220</v>
      </c>
      <c r="C159" s="70">
        <v>3237164</v>
      </c>
      <c r="D159" s="70"/>
      <c r="E159" s="90">
        <f t="shared" si="10"/>
        <v>0</v>
      </c>
      <c r="F159" s="70"/>
      <c r="G159" s="70"/>
      <c r="H159" s="90">
        <f t="shared" si="11"/>
        <v>0</v>
      </c>
      <c r="I159" s="93">
        <f t="shared" si="12"/>
        <v>3237164</v>
      </c>
      <c r="J159" s="93">
        <f t="shared" si="13"/>
        <v>0</v>
      </c>
      <c r="K159" s="94">
        <f t="shared" si="14"/>
        <v>0</v>
      </c>
      <c r="L159" s="157"/>
      <c r="M159" s="4"/>
      <c r="N159" s="4"/>
      <c r="IM159" s="4"/>
      <c r="IN159" s="4"/>
      <c r="IO159" s="4"/>
      <c r="IP159" s="4"/>
      <c r="IQ159" s="4"/>
      <c r="IR159" s="4"/>
      <c r="IS159" s="4"/>
      <c r="IT159" s="4"/>
      <c r="IU159" s="4"/>
    </row>
    <row r="160" spans="1:255" s="5" customFormat="1" ht="15" hidden="1" customHeight="1" x14ac:dyDescent="0.3">
      <c r="A160" s="102"/>
      <c r="B160" s="56" t="s">
        <v>221</v>
      </c>
      <c r="C160" s="70">
        <v>742539</v>
      </c>
      <c r="D160" s="70"/>
      <c r="E160" s="90">
        <f t="shared" si="10"/>
        <v>0</v>
      </c>
      <c r="F160" s="70"/>
      <c r="G160" s="70"/>
      <c r="H160" s="90">
        <f t="shared" si="11"/>
        <v>0</v>
      </c>
      <c r="I160" s="93">
        <f t="shared" si="12"/>
        <v>742539</v>
      </c>
      <c r="J160" s="93">
        <f t="shared" si="13"/>
        <v>0</v>
      </c>
      <c r="K160" s="94">
        <f t="shared" si="14"/>
        <v>0</v>
      </c>
      <c r="L160" s="157"/>
      <c r="M160" s="4"/>
      <c r="N160" s="4"/>
      <c r="IM160" s="4"/>
      <c r="IN160" s="4"/>
      <c r="IO160" s="4"/>
      <c r="IP160" s="4"/>
      <c r="IQ160" s="4"/>
      <c r="IR160" s="4"/>
      <c r="IS160" s="4"/>
      <c r="IT160" s="4"/>
      <c r="IU160" s="4"/>
    </row>
    <row r="161" spans="1:255" s="5" customFormat="1" ht="105" hidden="1" customHeight="1" x14ac:dyDescent="0.3">
      <c r="A161" s="102"/>
      <c r="B161" s="56" t="s">
        <v>222</v>
      </c>
      <c r="C161" s="70">
        <v>174825</v>
      </c>
      <c r="D161" s="70"/>
      <c r="E161" s="90">
        <f t="shared" si="10"/>
        <v>0</v>
      </c>
      <c r="F161" s="70"/>
      <c r="G161" s="70"/>
      <c r="H161" s="90">
        <f t="shared" si="11"/>
        <v>0</v>
      </c>
      <c r="I161" s="93">
        <f t="shared" si="12"/>
        <v>174825</v>
      </c>
      <c r="J161" s="93">
        <f t="shared" si="13"/>
        <v>0</v>
      </c>
      <c r="K161" s="94">
        <f t="shared" si="14"/>
        <v>0</v>
      </c>
      <c r="L161" s="157"/>
      <c r="M161" s="4"/>
      <c r="N161" s="4"/>
      <c r="IM161" s="4"/>
      <c r="IN161" s="4"/>
      <c r="IO161" s="4"/>
      <c r="IP161" s="4"/>
      <c r="IQ161" s="4"/>
      <c r="IR161" s="4"/>
      <c r="IS161" s="4"/>
      <c r="IT161" s="4"/>
      <c r="IU161" s="4"/>
    </row>
    <row r="162" spans="1:255" s="5" customFormat="1" ht="45.75" customHeight="1" x14ac:dyDescent="0.3">
      <c r="A162" s="68">
        <v>41051500</v>
      </c>
      <c r="B162" s="50" t="s">
        <v>174</v>
      </c>
      <c r="C162" s="69">
        <f>C163+C168+C167</f>
        <v>4468078.6099999994</v>
      </c>
      <c r="D162" s="69">
        <f>D163+D168+D167</f>
        <v>4467978.6099999994</v>
      </c>
      <c r="E162" s="89">
        <f t="shared" si="10"/>
        <v>99.997761901507815</v>
      </c>
      <c r="F162" s="69"/>
      <c r="G162" s="69"/>
      <c r="H162" s="89">
        <f t="shared" si="11"/>
        <v>0</v>
      </c>
      <c r="I162" s="93">
        <f t="shared" si="12"/>
        <v>4468078.6099999994</v>
      </c>
      <c r="J162" s="93">
        <f t="shared" si="13"/>
        <v>4467978.6099999994</v>
      </c>
      <c r="K162" s="94">
        <f t="shared" si="14"/>
        <v>99.997761901507815</v>
      </c>
      <c r="L162" s="157"/>
      <c r="M162" s="4"/>
      <c r="N162" s="4"/>
      <c r="IM162" s="4"/>
      <c r="IN162" s="4"/>
      <c r="IO162" s="4"/>
      <c r="IP162" s="4"/>
      <c r="IQ162" s="4"/>
      <c r="IR162" s="4"/>
      <c r="IS162" s="4"/>
      <c r="IT162" s="4"/>
      <c r="IU162" s="4"/>
    </row>
    <row r="163" spans="1:255" s="5" customFormat="1" ht="20.149999999999999" hidden="1" customHeight="1" x14ac:dyDescent="0.3">
      <c r="A163" s="103"/>
      <c r="B163" s="56" t="s">
        <v>153</v>
      </c>
      <c r="C163" s="70">
        <f>C164+C165+C166</f>
        <v>4170407.61</v>
      </c>
      <c r="D163" s="70">
        <f>D164+D165+D166</f>
        <v>4170407.61</v>
      </c>
      <c r="E163" s="90">
        <f t="shared" si="10"/>
        <v>100</v>
      </c>
      <c r="F163" s="70"/>
      <c r="G163" s="70"/>
      <c r="H163" s="90">
        <f t="shared" si="11"/>
        <v>0</v>
      </c>
      <c r="I163" s="93">
        <f t="shared" si="12"/>
        <v>4170407.61</v>
      </c>
      <c r="J163" s="93">
        <f t="shared" si="13"/>
        <v>4170407.61</v>
      </c>
      <c r="K163" s="94">
        <f t="shared" si="14"/>
        <v>100</v>
      </c>
      <c r="L163" s="141"/>
      <c r="M163" s="4"/>
      <c r="N163" s="4"/>
      <c r="IM163" s="4"/>
      <c r="IN163" s="4"/>
      <c r="IO163" s="4"/>
      <c r="IP163" s="4"/>
      <c r="IQ163" s="4"/>
      <c r="IR163" s="4"/>
      <c r="IS163" s="4"/>
      <c r="IT163" s="4"/>
      <c r="IU163" s="4"/>
    </row>
    <row r="164" spans="1:255" s="5" customFormat="1" ht="32.25" hidden="1" customHeight="1" x14ac:dyDescent="0.3">
      <c r="A164" s="104"/>
      <c r="B164" s="56" t="s">
        <v>141</v>
      </c>
      <c r="C164" s="70">
        <f>2680300-32.39</f>
        <v>2680267.61</v>
      </c>
      <c r="D164" s="70">
        <v>2680267.61</v>
      </c>
      <c r="E164" s="90">
        <f t="shared" si="10"/>
        <v>100</v>
      </c>
      <c r="F164" s="70"/>
      <c r="G164" s="70"/>
      <c r="H164" s="90">
        <f t="shared" si="11"/>
        <v>0</v>
      </c>
      <c r="I164" s="93">
        <f t="shared" si="12"/>
        <v>2680267.61</v>
      </c>
      <c r="J164" s="93">
        <f t="shared" si="13"/>
        <v>2680267.61</v>
      </c>
      <c r="K164" s="94">
        <f t="shared" si="14"/>
        <v>100</v>
      </c>
      <c r="L164" s="141"/>
      <c r="M164" s="4"/>
      <c r="N164" s="4"/>
      <c r="IM164" s="4"/>
      <c r="IN164" s="4"/>
      <c r="IO164" s="4"/>
      <c r="IP164" s="4"/>
      <c r="IQ164" s="4"/>
      <c r="IR164" s="4"/>
      <c r="IS164" s="4"/>
      <c r="IT164" s="4"/>
      <c r="IU164" s="4"/>
    </row>
    <row r="165" spans="1:255" s="5" customFormat="1" ht="30.75" hidden="1" customHeight="1" x14ac:dyDescent="0.3">
      <c r="A165" s="104"/>
      <c r="B165" s="56" t="s">
        <v>142</v>
      </c>
      <c r="C165" s="70">
        <v>1490140</v>
      </c>
      <c r="D165" s="70">
        <v>1490140</v>
      </c>
      <c r="E165" s="90">
        <f t="shared" si="10"/>
        <v>100</v>
      </c>
      <c r="F165" s="70"/>
      <c r="G165" s="70"/>
      <c r="H165" s="90">
        <f t="shared" si="11"/>
        <v>0</v>
      </c>
      <c r="I165" s="93">
        <f t="shared" si="12"/>
        <v>1490140</v>
      </c>
      <c r="J165" s="93">
        <f t="shared" si="13"/>
        <v>1490140</v>
      </c>
      <c r="K165" s="94">
        <f t="shared" si="14"/>
        <v>100</v>
      </c>
      <c r="L165" s="141"/>
      <c r="M165" s="4"/>
      <c r="N165" s="4"/>
      <c r="IM165" s="4"/>
      <c r="IN165" s="4"/>
      <c r="IO165" s="4"/>
      <c r="IP165" s="4"/>
      <c r="IQ165" s="4"/>
      <c r="IR165" s="4"/>
      <c r="IS165" s="4"/>
      <c r="IT165" s="4"/>
      <c r="IU165" s="4"/>
    </row>
    <row r="166" spans="1:255" s="5" customFormat="1" ht="30.75" hidden="1" customHeight="1" x14ac:dyDescent="0.3">
      <c r="A166" s="104"/>
      <c r="B166" s="56" t="s">
        <v>184</v>
      </c>
      <c r="C166" s="70"/>
      <c r="D166" s="70"/>
      <c r="E166" s="90">
        <f t="shared" si="10"/>
        <v>0</v>
      </c>
      <c r="F166" s="70"/>
      <c r="G166" s="70"/>
      <c r="H166" s="90">
        <f t="shared" si="11"/>
        <v>0</v>
      </c>
      <c r="I166" s="93">
        <f t="shared" si="12"/>
        <v>0</v>
      </c>
      <c r="J166" s="93">
        <f t="shared" si="13"/>
        <v>0</v>
      </c>
      <c r="K166" s="94">
        <f t="shared" si="14"/>
        <v>0</v>
      </c>
      <c r="L166" s="141"/>
      <c r="M166" s="4"/>
      <c r="N166" s="4"/>
      <c r="IM166" s="4"/>
      <c r="IN166" s="4"/>
      <c r="IO166" s="4"/>
      <c r="IP166" s="4"/>
      <c r="IQ166" s="4"/>
      <c r="IR166" s="4"/>
      <c r="IS166" s="4"/>
      <c r="IT166" s="4"/>
      <c r="IU166" s="4"/>
    </row>
    <row r="167" spans="1:255" s="5" customFormat="1" ht="90" hidden="1" customHeight="1" x14ac:dyDescent="0.3">
      <c r="A167" s="104"/>
      <c r="B167" s="56" t="s">
        <v>213</v>
      </c>
      <c r="C167" s="70">
        <v>150000</v>
      </c>
      <c r="D167" s="70">
        <v>149900</v>
      </c>
      <c r="E167" s="90">
        <f t="shared" si="10"/>
        <v>99.933333333333323</v>
      </c>
      <c r="F167" s="70"/>
      <c r="G167" s="70"/>
      <c r="H167" s="90">
        <f t="shared" si="11"/>
        <v>0</v>
      </c>
      <c r="I167" s="93">
        <f t="shared" si="12"/>
        <v>150000</v>
      </c>
      <c r="J167" s="93">
        <f t="shared" si="13"/>
        <v>149900</v>
      </c>
      <c r="K167" s="94">
        <f t="shared" si="14"/>
        <v>99.933333333333323</v>
      </c>
      <c r="L167" s="141"/>
      <c r="M167" s="4"/>
      <c r="N167" s="4"/>
      <c r="IM167" s="4"/>
      <c r="IN167" s="4"/>
      <c r="IO167" s="4"/>
      <c r="IP167" s="4"/>
      <c r="IQ167" s="4"/>
      <c r="IR167" s="4"/>
      <c r="IS167" s="4"/>
      <c r="IT167" s="4"/>
      <c r="IU167" s="4"/>
    </row>
    <row r="168" spans="1:255" s="5" customFormat="1" ht="59.15" hidden="1" customHeight="1" x14ac:dyDescent="0.3">
      <c r="A168" s="105"/>
      <c r="B168" s="51" t="s">
        <v>235</v>
      </c>
      <c r="C168" s="70">
        <v>147671</v>
      </c>
      <c r="D168" s="70">
        <v>147671</v>
      </c>
      <c r="E168" s="90">
        <f t="shared" si="10"/>
        <v>100</v>
      </c>
      <c r="F168" s="70"/>
      <c r="G168" s="70"/>
      <c r="H168" s="90">
        <f t="shared" si="11"/>
        <v>0</v>
      </c>
      <c r="I168" s="93">
        <f t="shared" si="12"/>
        <v>147671</v>
      </c>
      <c r="J168" s="93">
        <f t="shared" si="13"/>
        <v>147671</v>
      </c>
      <c r="K168" s="94">
        <f t="shared" si="14"/>
        <v>100</v>
      </c>
      <c r="L168" s="141"/>
      <c r="M168" s="4"/>
      <c r="N168" s="4"/>
      <c r="IM168" s="4"/>
      <c r="IN168" s="4"/>
      <c r="IO168" s="4"/>
      <c r="IP168" s="4"/>
      <c r="IQ168" s="4"/>
      <c r="IR168" s="4"/>
      <c r="IS168" s="4"/>
      <c r="IT168" s="4"/>
      <c r="IU168" s="4"/>
    </row>
    <row r="169" spans="1:255" s="54" customFormat="1" ht="53.25" hidden="1" customHeight="1" x14ac:dyDescent="0.3">
      <c r="A169" s="102">
        <v>41052000</v>
      </c>
      <c r="B169" s="51" t="s">
        <v>143</v>
      </c>
      <c r="C169" s="70"/>
      <c r="D169" s="70"/>
      <c r="E169" s="90">
        <f t="shared" si="10"/>
        <v>0</v>
      </c>
      <c r="F169" s="70"/>
      <c r="G169" s="70"/>
      <c r="H169" s="90">
        <f t="shared" si="11"/>
        <v>0</v>
      </c>
      <c r="I169" s="93">
        <f t="shared" si="12"/>
        <v>0</v>
      </c>
      <c r="J169" s="93">
        <f t="shared" si="13"/>
        <v>0</v>
      </c>
      <c r="K169" s="94">
        <f t="shared" si="14"/>
        <v>0</v>
      </c>
      <c r="L169" s="141"/>
      <c r="M169" s="53"/>
      <c r="N169" s="53"/>
      <c r="IM169" s="53"/>
      <c r="IN169" s="53"/>
      <c r="IO169" s="53"/>
      <c r="IP169" s="53"/>
      <c r="IQ169" s="53"/>
      <c r="IR169" s="53"/>
      <c r="IS169" s="53"/>
      <c r="IT169" s="53"/>
      <c r="IU169" s="53"/>
    </row>
    <row r="170" spans="1:255" s="5" customFormat="1" ht="90.65" customHeight="1" x14ac:dyDescent="0.3">
      <c r="A170" s="68">
        <v>41052600</v>
      </c>
      <c r="B170" s="6" t="s">
        <v>158</v>
      </c>
      <c r="C170" s="69"/>
      <c r="D170" s="69"/>
      <c r="E170" s="89">
        <f t="shared" si="10"/>
        <v>0</v>
      </c>
      <c r="F170" s="69">
        <v>80000000</v>
      </c>
      <c r="G170" s="69">
        <v>72000000</v>
      </c>
      <c r="H170" s="89">
        <f t="shared" si="11"/>
        <v>90</v>
      </c>
      <c r="I170" s="93">
        <f t="shared" si="12"/>
        <v>80000000</v>
      </c>
      <c r="J170" s="93">
        <f t="shared" si="13"/>
        <v>72000000</v>
      </c>
      <c r="K170" s="94">
        <f t="shared" si="14"/>
        <v>90</v>
      </c>
      <c r="L170" s="152">
        <v>8</v>
      </c>
      <c r="M170" s="4"/>
      <c r="N170" s="4"/>
      <c r="IM170" s="4"/>
      <c r="IN170" s="4"/>
      <c r="IO170" s="4"/>
      <c r="IP170" s="4"/>
      <c r="IQ170" s="4"/>
      <c r="IR170" s="4"/>
      <c r="IS170" s="4"/>
      <c r="IT170" s="4"/>
      <c r="IU170" s="4"/>
    </row>
    <row r="171" spans="1:255" s="5" customFormat="1" ht="195.65" hidden="1" customHeight="1" x14ac:dyDescent="0.3">
      <c r="A171" s="68">
        <v>41052900</v>
      </c>
      <c r="B171" s="6" t="s">
        <v>155</v>
      </c>
      <c r="C171" s="69"/>
      <c r="D171" s="69"/>
      <c r="E171" s="89">
        <f t="shared" si="10"/>
        <v>0</v>
      </c>
      <c r="F171" s="69"/>
      <c r="G171" s="69"/>
      <c r="H171" s="89">
        <f t="shared" si="11"/>
        <v>0</v>
      </c>
      <c r="I171" s="93">
        <f t="shared" si="12"/>
        <v>0</v>
      </c>
      <c r="J171" s="93">
        <f t="shared" si="13"/>
        <v>0</v>
      </c>
      <c r="K171" s="94">
        <f t="shared" si="14"/>
        <v>0</v>
      </c>
      <c r="L171" s="152"/>
      <c r="M171" s="4"/>
      <c r="N171" s="4"/>
      <c r="IM171" s="4"/>
      <c r="IN171" s="4"/>
      <c r="IO171" s="4"/>
      <c r="IP171" s="4"/>
      <c r="IQ171" s="4"/>
      <c r="IR171" s="4"/>
      <c r="IS171" s="4"/>
      <c r="IT171" s="4"/>
      <c r="IU171" s="4"/>
    </row>
    <row r="172" spans="1:255" s="5" customFormat="1" ht="56" x14ac:dyDescent="0.3">
      <c r="A172" s="68">
        <v>41053000</v>
      </c>
      <c r="B172" s="6" t="s">
        <v>246</v>
      </c>
      <c r="C172" s="69"/>
      <c r="D172" s="69">
        <v>1179400</v>
      </c>
      <c r="E172" s="89">
        <f t="shared" si="10"/>
        <v>0</v>
      </c>
      <c r="F172" s="69"/>
      <c r="G172" s="69"/>
      <c r="H172" s="89">
        <f t="shared" si="11"/>
        <v>0</v>
      </c>
      <c r="I172" s="93">
        <f t="shared" si="12"/>
        <v>0</v>
      </c>
      <c r="J172" s="93">
        <f t="shared" si="13"/>
        <v>1179400</v>
      </c>
      <c r="K172" s="94">
        <f t="shared" si="14"/>
        <v>0</v>
      </c>
      <c r="L172" s="152"/>
      <c r="M172" s="4"/>
      <c r="N172" s="4"/>
      <c r="IM172" s="4"/>
      <c r="IN172" s="4"/>
      <c r="IO172" s="4"/>
      <c r="IP172" s="4"/>
      <c r="IQ172" s="4"/>
      <c r="IR172" s="4"/>
      <c r="IS172" s="4"/>
      <c r="IT172" s="4"/>
      <c r="IU172" s="4"/>
    </row>
    <row r="173" spans="1:255" s="5" customFormat="1" ht="45.75" customHeight="1" x14ac:dyDescent="0.3">
      <c r="A173" s="18">
        <v>41053300</v>
      </c>
      <c r="B173" s="6" t="s">
        <v>147</v>
      </c>
      <c r="C173" s="69">
        <f>C174+C175+C177+C178+C179+C180+C181+C182+C183+C184+C185+C186+C176</f>
        <v>443550</v>
      </c>
      <c r="D173" s="69">
        <v>408576</v>
      </c>
      <c r="E173" s="89">
        <f t="shared" si="10"/>
        <v>92.114981400067649</v>
      </c>
      <c r="F173" s="69"/>
      <c r="G173" s="69"/>
      <c r="H173" s="89">
        <f t="shared" si="11"/>
        <v>0</v>
      </c>
      <c r="I173" s="93">
        <f t="shared" si="12"/>
        <v>443550</v>
      </c>
      <c r="J173" s="93">
        <f t="shared" si="13"/>
        <v>408576</v>
      </c>
      <c r="K173" s="94">
        <f t="shared" si="14"/>
        <v>92.114981400067649</v>
      </c>
      <c r="L173" s="152"/>
      <c r="M173" s="4"/>
      <c r="N173" s="4"/>
      <c r="IM173" s="4"/>
      <c r="IN173" s="4"/>
      <c r="IO173" s="4"/>
      <c r="IP173" s="4"/>
      <c r="IQ173" s="4"/>
      <c r="IR173" s="4"/>
      <c r="IS173" s="4"/>
      <c r="IT173" s="4"/>
      <c r="IU173" s="4"/>
    </row>
    <row r="174" spans="1:255" s="76" customFormat="1" ht="45.75" hidden="1" customHeight="1" x14ac:dyDescent="0.3">
      <c r="A174" s="72"/>
      <c r="B174" s="73" t="s">
        <v>202</v>
      </c>
      <c r="C174" s="74">
        <v>19210</v>
      </c>
      <c r="D174" s="74"/>
      <c r="E174" s="91">
        <f t="shared" si="10"/>
        <v>0</v>
      </c>
      <c r="F174" s="74"/>
      <c r="G174" s="74"/>
      <c r="H174" s="91">
        <f t="shared" si="11"/>
        <v>0</v>
      </c>
      <c r="I174" s="93">
        <f t="shared" si="12"/>
        <v>19210</v>
      </c>
      <c r="J174" s="93">
        <f t="shared" si="13"/>
        <v>0</v>
      </c>
      <c r="K174" s="94">
        <f t="shared" si="14"/>
        <v>0</v>
      </c>
      <c r="L174" s="152"/>
      <c r="M174" s="75"/>
      <c r="N174" s="75"/>
      <c r="IM174" s="75"/>
      <c r="IN174" s="75"/>
      <c r="IO174" s="75"/>
      <c r="IP174" s="75"/>
      <c r="IQ174" s="75"/>
      <c r="IR174" s="75"/>
      <c r="IS174" s="75"/>
      <c r="IT174" s="75"/>
      <c r="IU174" s="75"/>
    </row>
    <row r="175" spans="1:255" s="76" customFormat="1" ht="45.75" hidden="1" customHeight="1" x14ac:dyDescent="0.3">
      <c r="A175" s="72"/>
      <c r="B175" s="73" t="s">
        <v>203</v>
      </c>
      <c r="C175" s="74">
        <v>32020</v>
      </c>
      <c r="D175" s="74"/>
      <c r="E175" s="91">
        <f t="shared" si="10"/>
        <v>0</v>
      </c>
      <c r="F175" s="74"/>
      <c r="G175" s="74"/>
      <c r="H175" s="91">
        <f t="shared" si="11"/>
        <v>0</v>
      </c>
      <c r="I175" s="93">
        <f t="shared" si="12"/>
        <v>32020</v>
      </c>
      <c r="J175" s="93">
        <f t="shared" si="13"/>
        <v>0</v>
      </c>
      <c r="K175" s="94">
        <f t="shared" si="14"/>
        <v>0</v>
      </c>
      <c r="L175" s="152"/>
      <c r="M175" s="75"/>
      <c r="N175" s="75"/>
      <c r="IM175" s="75"/>
      <c r="IN175" s="75"/>
      <c r="IO175" s="75"/>
      <c r="IP175" s="75"/>
      <c r="IQ175" s="75"/>
      <c r="IR175" s="75"/>
      <c r="IS175" s="75"/>
      <c r="IT175" s="75"/>
      <c r="IU175" s="75"/>
    </row>
    <row r="176" spans="1:255" s="76" customFormat="1" ht="45.75" hidden="1" customHeight="1" x14ac:dyDescent="0.3">
      <c r="A176" s="72"/>
      <c r="B176" s="73" t="s">
        <v>237</v>
      </c>
      <c r="C176" s="74">
        <v>33620</v>
      </c>
      <c r="D176" s="74"/>
      <c r="E176" s="91">
        <f t="shared" si="10"/>
        <v>0</v>
      </c>
      <c r="F176" s="74"/>
      <c r="G176" s="74"/>
      <c r="H176" s="91">
        <f t="shared" si="11"/>
        <v>0</v>
      </c>
      <c r="I176" s="93">
        <f t="shared" si="12"/>
        <v>33620</v>
      </c>
      <c r="J176" s="93">
        <f t="shared" si="13"/>
        <v>0</v>
      </c>
      <c r="K176" s="94">
        <f t="shared" si="14"/>
        <v>0</v>
      </c>
      <c r="L176" s="152"/>
      <c r="M176" s="75"/>
      <c r="N176" s="75"/>
      <c r="IM176" s="75"/>
      <c r="IN176" s="75"/>
      <c r="IO176" s="75"/>
      <c r="IP176" s="75"/>
      <c r="IQ176" s="75"/>
      <c r="IR176" s="75"/>
      <c r="IS176" s="75"/>
      <c r="IT176" s="75"/>
      <c r="IU176" s="75"/>
    </row>
    <row r="177" spans="1:255" s="76" customFormat="1" ht="45.75" hidden="1" customHeight="1" x14ac:dyDescent="0.3">
      <c r="A177" s="72"/>
      <c r="B177" s="73" t="s">
        <v>204</v>
      </c>
      <c r="C177" s="74">
        <v>78970</v>
      </c>
      <c r="D177" s="74"/>
      <c r="E177" s="91">
        <f t="shared" si="10"/>
        <v>0</v>
      </c>
      <c r="F177" s="74"/>
      <c r="G177" s="74"/>
      <c r="H177" s="91">
        <f t="shared" si="11"/>
        <v>0</v>
      </c>
      <c r="I177" s="93">
        <f t="shared" si="12"/>
        <v>78970</v>
      </c>
      <c r="J177" s="93">
        <f t="shared" si="13"/>
        <v>0</v>
      </c>
      <c r="K177" s="94">
        <f t="shared" si="14"/>
        <v>0</v>
      </c>
      <c r="L177" s="152"/>
      <c r="M177" s="75"/>
      <c r="N177" s="75"/>
      <c r="IM177" s="75"/>
      <c r="IN177" s="75"/>
      <c r="IO177" s="75"/>
      <c r="IP177" s="75"/>
      <c r="IQ177" s="75"/>
      <c r="IR177" s="75"/>
      <c r="IS177" s="75"/>
      <c r="IT177" s="75"/>
      <c r="IU177" s="75"/>
    </row>
    <row r="178" spans="1:255" s="76" customFormat="1" ht="45.75" hidden="1" customHeight="1" x14ac:dyDescent="0.3">
      <c r="A178" s="72"/>
      <c r="B178" s="73" t="s">
        <v>206</v>
      </c>
      <c r="C178" s="74">
        <v>40000</v>
      </c>
      <c r="D178" s="74"/>
      <c r="E178" s="91">
        <f t="shared" si="10"/>
        <v>0</v>
      </c>
      <c r="F178" s="74"/>
      <c r="G178" s="74"/>
      <c r="H178" s="91">
        <f t="shared" si="11"/>
        <v>0</v>
      </c>
      <c r="I178" s="93">
        <f t="shared" si="12"/>
        <v>40000</v>
      </c>
      <c r="J178" s="93">
        <f t="shared" si="13"/>
        <v>0</v>
      </c>
      <c r="K178" s="94">
        <f t="shared" si="14"/>
        <v>0</v>
      </c>
      <c r="L178" s="152"/>
      <c r="M178" s="75"/>
      <c r="N178" s="75"/>
      <c r="IM178" s="75"/>
      <c r="IN178" s="75"/>
      <c r="IO178" s="75"/>
      <c r="IP178" s="75"/>
      <c r="IQ178" s="75"/>
      <c r="IR178" s="75"/>
      <c r="IS178" s="75"/>
      <c r="IT178" s="75"/>
      <c r="IU178" s="75"/>
    </row>
    <row r="179" spans="1:255" s="76" customFormat="1" ht="45.75" hidden="1" customHeight="1" x14ac:dyDescent="0.3">
      <c r="A179" s="72"/>
      <c r="B179" s="73" t="s">
        <v>205</v>
      </c>
      <c r="C179" s="74">
        <v>21200</v>
      </c>
      <c r="D179" s="74"/>
      <c r="E179" s="91">
        <f t="shared" si="10"/>
        <v>0</v>
      </c>
      <c r="F179" s="74"/>
      <c r="G179" s="74"/>
      <c r="H179" s="91">
        <f t="shared" si="11"/>
        <v>0</v>
      </c>
      <c r="I179" s="93">
        <f t="shared" si="12"/>
        <v>21200</v>
      </c>
      <c r="J179" s="93">
        <f t="shared" si="13"/>
        <v>0</v>
      </c>
      <c r="K179" s="94">
        <f t="shared" si="14"/>
        <v>0</v>
      </c>
      <c r="L179" s="152"/>
      <c r="M179" s="75"/>
      <c r="N179" s="75"/>
      <c r="IM179" s="75"/>
      <c r="IN179" s="75"/>
      <c r="IO179" s="75"/>
      <c r="IP179" s="75"/>
      <c r="IQ179" s="75"/>
      <c r="IR179" s="75"/>
      <c r="IS179" s="75"/>
      <c r="IT179" s="75"/>
      <c r="IU179" s="75"/>
    </row>
    <row r="180" spans="1:255" s="76" customFormat="1" ht="45.75" hidden="1" customHeight="1" x14ac:dyDescent="0.3">
      <c r="A180" s="72"/>
      <c r="B180" s="73" t="s">
        <v>207</v>
      </c>
      <c r="C180" s="74">
        <v>65000</v>
      </c>
      <c r="D180" s="74"/>
      <c r="E180" s="91">
        <f t="shared" si="10"/>
        <v>0</v>
      </c>
      <c r="F180" s="74"/>
      <c r="G180" s="74"/>
      <c r="H180" s="91">
        <f t="shared" si="11"/>
        <v>0</v>
      </c>
      <c r="I180" s="93">
        <f t="shared" si="12"/>
        <v>65000</v>
      </c>
      <c r="J180" s="93">
        <f t="shared" si="13"/>
        <v>0</v>
      </c>
      <c r="K180" s="94">
        <f t="shared" si="14"/>
        <v>0</v>
      </c>
      <c r="L180" s="152"/>
      <c r="M180" s="75"/>
      <c r="N180" s="75"/>
      <c r="IM180" s="75"/>
      <c r="IN180" s="75"/>
      <c r="IO180" s="75"/>
      <c r="IP180" s="75"/>
      <c r="IQ180" s="75"/>
      <c r="IR180" s="75"/>
      <c r="IS180" s="75"/>
      <c r="IT180" s="75"/>
      <c r="IU180" s="75"/>
    </row>
    <row r="181" spans="1:255" s="76" customFormat="1" ht="45.75" hidden="1" customHeight="1" x14ac:dyDescent="0.3">
      <c r="A181" s="72"/>
      <c r="B181" s="73" t="s">
        <v>208</v>
      </c>
      <c r="C181" s="74">
        <v>27750</v>
      </c>
      <c r="D181" s="74"/>
      <c r="E181" s="91">
        <f t="shared" si="10"/>
        <v>0</v>
      </c>
      <c r="F181" s="74"/>
      <c r="G181" s="74"/>
      <c r="H181" s="91">
        <f t="shared" si="11"/>
        <v>0</v>
      </c>
      <c r="I181" s="93">
        <f t="shared" si="12"/>
        <v>27750</v>
      </c>
      <c r="J181" s="93">
        <f t="shared" si="13"/>
        <v>0</v>
      </c>
      <c r="K181" s="94">
        <f t="shared" si="14"/>
        <v>0</v>
      </c>
      <c r="L181" s="152"/>
      <c r="M181" s="75"/>
      <c r="N181" s="75"/>
      <c r="IM181" s="75"/>
      <c r="IN181" s="75"/>
      <c r="IO181" s="75"/>
      <c r="IP181" s="75"/>
      <c r="IQ181" s="75"/>
      <c r="IR181" s="75"/>
      <c r="IS181" s="75"/>
      <c r="IT181" s="75"/>
      <c r="IU181" s="75"/>
    </row>
    <row r="182" spans="1:255" s="76" customFormat="1" ht="45.75" hidden="1" customHeight="1" x14ac:dyDescent="0.3">
      <c r="A182" s="72"/>
      <c r="B182" s="73" t="s">
        <v>209</v>
      </c>
      <c r="C182" s="74">
        <v>5000</v>
      </c>
      <c r="D182" s="74"/>
      <c r="E182" s="91">
        <f t="shared" si="10"/>
        <v>0</v>
      </c>
      <c r="F182" s="74"/>
      <c r="G182" s="74"/>
      <c r="H182" s="91">
        <f t="shared" si="11"/>
        <v>0</v>
      </c>
      <c r="I182" s="93">
        <f t="shared" si="12"/>
        <v>5000</v>
      </c>
      <c r="J182" s="93">
        <f t="shared" si="13"/>
        <v>0</v>
      </c>
      <c r="K182" s="94">
        <f t="shared" si="14"/>
        <v>0</v>
      </c>
      <c r="L182" s="152"/>
      <c r="M182" s="75"/>
      <c r="N182" s="75"/>
      <c r="IM182" s="75"/>
      <c r="IN182" s="75"/>
      <c r="IO182" s="75"/>
      <c r="IP182" s="75"/>
      <c r="IQ182" s="75"/>
      <c r="IR182" s="75"/>
      <c r="IS182" s="75"/>
      <c r="IT182" s="75"/>
      <c r="IU182" s="75"/>
    </row>
    <row r="183" spans="1:255" s="76" customFormat="1" ht="45.75" hidden="1" customHeight="1" x14ac:dyDescent="0.3">
      <c r="A183" s="72"/>
      <c r="B183" s="73" t="s">
        <v>210</v>
      </c>
      <c r="C183" s="74">
        <v>38950</v>
      </c>
      <c r="D183" s="74"/>
      <c r="E183" s="91">
        <f t="shared" si="10"/>
        <v>0</v>
      </c>
      <c r="F183" s="74"/>
      <c r="G183" s="74"/>
      <c r="H183" s="91">
        <f t="shared" si="11"/>
        <v>0</v>
      </c>
      <c r="I183" s="93">
        <f t="shared" si="12"/>
        <v>38950</v>
      </c>
      <c r="J183" s="93">
        <f t="shared" si="13"/>
        <v>0</v>
      </c>
      <c r="K183" s="94">
        <f t="shared" si="14"/>
        <v>0</v>
      </c>
      <c r="L183" s="152"/>
      <c r="M183" s="75"/>
      <c r="N183" s="75"/>
      <c r="IM183" s="75"/>
      <c r="IN183" s="75"/>
      <c r="IO183" s="75"/>
      <c r="IP183" s="75"/>
      <c r="IQ183" s="75"/>
      <c r="IR183" s="75"/>
      <c r="IS183" s="75"/>
      <c r="IT183" s="75"/>
      <c r="IU183" s="75"/>
    </row>
    <row r="184" spans="1:255" s="76" customFormat="1" ht="45.75" hidden="1" customHeight="1" x14ac:dyDescent="0.3">
      <c r="A184" s="72"/>
      <c r="B184" s="73" t="s">
        <v>211</v>
      </c>
      <c r="C184" s="74">
        <v>23480</v>
      </c>
      <c r="D184" s="74"/>
      <c r="E184" s="91">
        <f t="shared" si="10"/>
        <v>0</v>
      </c>
      <c r="F184" s="74"/>
      <c r="G184" s="74"/>
      <c r="H184" s="91">
        <f t="shared" si="11"/>
        <v>0</v>
      </c>
      <c r="I184" s="93">
        <f t="shared" si="12"/>
        <v>23480</v>
      </c>
      <c r="J184" s="93">
        <f t="shared" si="13"/>
        <v>0</v>
      </c>
      <c r="K184" s="94">
        <f t="shared" si="14"/>
        <v>0</v>
      </c>
      <c r="L184" s="152"/>
      <c r="M184" s="75"/>
      <c r="N184" s="75"/>
      <c r="IM184" s="75"/>
      <c r="IN184" s="75"/>
      <c r="IO184" s="75"/>
      <c r="IP184" s="75"/>
      <c r="IQ184" s="75"/>
      <c r="IR184" s="75"/>
      <c r="IS184" s="75"/>
      <c r="IT184" s="75"/>
      <c r="IU184" s="75"/>
    </row>
    <row r="185" spans="1:255" s="76" customFormat="1" ht="45.75" hidden="1" customHeight="1" x14ac:dyDescent="0.3">
      <c r="A185" s="72"/>
      <c r="B185" s="73" t="s">
        <v>212</v>
      </c>
      <c r="C185" s="74">
        <v>29000</v>
      </c>
      <c r="D185" s="74"/>
      <c r="E185" s="91">
        <f t="shared" si="10"/>
        <v>0</v>
      </c>
      <c r="F185" s="74"/>
      <c r="G185" s="74"/>
      <c r="H185" s="91">
        <f t="shared" si="11"/>
        <v>0</v>
      </c>
      <c r="I185" s="93">
        <f t="shared" si="12"/>
        <v>29000</v>
      </c>
      <c r="J185" s="93">
        <f t="shared" si="13"/>
        <v>0</v>
      </c>
      <c r="K185" s="94">
        <f t="shared" si="14"/>
        <v>0</v>
      </c>
      <c r="L185" s="152"/>
      <c r="M185" s="75"/>
      <c r="N185" s="75"/>
      <c r="IM185" s="75"/>
      <c r="IN185" s="75"/>
      <c r="IO185" s="75"/>
      <c r="IP185" s="75"/>
      <c r="IQ185" s="75"/>
      <c r="IR185" s="75"/>
      <c r="IS185" s="75"/>
      <c r="IT185" s="75"/>
      <c r="IU185" s="75"/>
    </row>
    <row r="186" spans="1:255" s="76" customFormat="1" ht="45.75" hidden="1" customHeight="1" x14ac:dyDescent="0.3">
      <c r="A186" s="72"/>
      <c r="B186" s="73" t="s">
        <v>236</v>
      </c>
      <c r="C186" s="74">
        <v>29350</v>
      </c>
      <c r="D186" s="74"/>
      <c r="E186" s="91">
        <f t="shared" si="10"/>
        <v>0</v>
      </c>
      <c r="F186" s="74"/>
      <c r="G186" s="74"/>
      <c r="H186" s="91">
        <f t="shared" si="11"/>
        <v>0</v>
      </c>
      <c r="I186" s="93">
        <f t="shared" si="12"/>
        <v>29350</v>
      </c>
      <c r="J186" s="93">
        <f t="shared" si="13"/>
        <v>0</v>
      </c>
      <c r="K186" s="94">
        <f t="shared" si="14"/>
        <v>0</v>
      </c>
      <c r="L186" s="152"/>
      <c r="M186" s="75"/>
      <c r="N186" s="75"/>
      <c r="IM186" s="75"/>
      <c r="IN186" s="75"/>
      <c r="IO186" s="75"/>
      <c r="IP186" s="75"/>
      <c r="IQ186" s="75"/>
      <c r="IR186" s="75"/>
      <c r="IS186" s="75"/>
      <c r="IT186" s="75"/>
      <c r="IU186" s="75"/>
    </row>
    <row r="187" spans="1:255" s="76" customFormat="1" ht="38.5" hidden="1" customHeight="1" x14ac:dyDescent="0.3">
      <c r="A187" s="77">
        <v>41053600</v>
      </c>
      <c r="B187" s="51" t="s">
        <v>234</v>
      </c>
      <c r="C187" s="70"/>
      <c r="D187" s="70"/>
      <c r="E187" s="90">
        <f t="shared" si="10"/>
        <v>0</v>
      </c>
      <c r="F187" s="70"/>
      <c r="G187" s="70"/>
      <c r="H187" s="90">
        <f t="shared" si="11"/>
        <v>0</v>
      </c>
      <c r="I187" s="93">
        <f t="shared" si="12"/>
        <v>0</v>
      </c>
      <c r="J187" s="93">
        <f t="shared" si="13"/>
        <v>0</v>
      </c>
      <c r="K187" s="94">
        <f t="shared" si="14"/>
        <v>0</v>
      </c>
      <c r="L187" s="152"/>
      <c r="M187" s="75"/>
      <c r="N187" s="75"/>
      <c r="IM187" s="75"/>
      <c r="IN187" s="75"/>
      <c r="IO187" s="75"/>
      <c r="IP187" s="75"/>
      <c r="IQ187" s="75"/>
      <c r="IR187" s="75"/>
      <c r="IS187" s="75"/>
      <c r="IT187" s="75"/>
      <c r="IU187" s="75"/>
    </row>
    <row r="188" spans="1:255" s="5" customFormat="1" ht="20.149999999999999" customHeight="1" x14ac:dyDescent="0.3">
      <c r="A188" s="18">
        <v>41053900</v>
      </c>
      <c r="B188" s="6" t="s">
        <v>175</v>
      </c>
      <c r="C188" s="69">
        <f>C189+C202</f>
        <v>4078766.9</v>
      </c>
      <c r="D188" s="69">
        <f>D189+D202</f>
        <v>3008399.6700000004</v>
      </c>
      <c r="E188" s="89">
        <f t="shared" si="10"/>
        <v>73.75757781107815</v>
      </c>
      <c r="F188" s="69">
        <f>F189</f>
        <v>0</v>
      </c>
      <c r="G188" s="69"/>
      <c r="H188" s="89">
        <f t="shared" si="11"/>
        <v>0</v>
      </c>
      <c r="I188" s="93">
        <f t="shared" si="12"/>
        <v>4078766.9</v>
      </c>
      <c r="J188" s="93">
        <f t="shared" si="13"/>
        <v>3008399.6700000004</v>
      </c>
      <c r="K188" s="94">
        <f t="shared" si="14"/>
        <v>73.75757781107815</v>
      </c>
      <c r="L188" s="152"/>
      <c r="M188" s="4"/>
      <c r="N188" s="4"/>
      <c r="IM188" s="4"/>
      <c r="IN188" s="4"/>
      <c r="IO188" s="4"/>
      <c r="IP188" s="4"/>
      <c r="IQ188" s="4"/>
      <c r="IR188" s="4"/>
      <c r="IS188" s="4"/>
      <c r="IT188" s="4"/>
      <c r="IU188" s="4"/>
    </row>
    <row r="189" spans="1:255" s="54" customFormat="1" ht="19.5" hidden="1" customHeight="1" x14ac:dyDescent="0.3">
      <c r="A189" s="97"/>
      <c r="B189" s="56" t="s">
        <v>153</v>
      </c>
      <c r="C189" s="52">
        <f>C190+C191+C192+C193+C194+C195+C196+C197+C198+C201+C200+C199</f>
        <v>4018766.9</v>
      </c>
      <c r="D189" s="52">
        <f>D190+D191+D192+D193+D194+D195+D196+D197+D198+D201+D200+D199</f>
        <v>2948399.6700000004</v>
      </c>
      <c r="E189" s="88">
        <f t="shared" si="10"/>
        <v>73.365779687296623</v>
      </c>
      <c r="F189" s="52">
        <f>F200+F201</f>
        <v>0</v>
      </c>
      <c r="G189" s="52"/>
      <c r="H189" s="88">
        <f t="shared" si="11"/>
        <v>0</v>
      </c>
      <c r="I189" s="93">
        <f t="shared" si="12"/>
        <v>4018766.9</v>
      </c>
      <c r="J189" s="93">
        <f t="shared" si="13"/>
        <v>2948399.6700000004</v>
      </c>
      <c r="K189" s="94">
        <f t="shared" si="14"/>
        <v>73.365779687296623</v>
      </c>
      <c r="L189" s="152"/>
      <c r="M189" s="53"/>
      <c r="N189" s="53"/>
      <c r="IM189" s="53"/>
      <c r="IN189" s="53"/>
      <c r="IO189" s="53"/>
      <c r="IP189" s="53"/>
      <c r="IQ189" s="53"/>
      <c r="IR189" s="53"/>
      <c r="IS189" s="53"/>
      <c r="IT189" s="53"/>
      <c r="IU189" s="53"/>
    </row>
    <row r="190" spans="1:255" s="54" customFormat="1" ht="99" hidden="1" customHeight="1" x14ac:dyDescent="0.3">
      <c r="A190" s="100"/>
      <c r="B190" s="56" t="s">
        <v>163</v>
      </c>
      <c r="C190" s="52">
        <f>73500+1882575.13</f>
        <v>1956075.13</v>
      </c>
      <c r="D190" s="52">
        <v>1863416.7100000002</v>
      </c>
      <c r="E190" s="88">
        <f t="shared" si="10"/>
        <v>95.263043909770488</v>
      </c>
      <c r="F190" s="52"/>
      <c r="G190" s="52"/>
      <c r="H190" s="88">
        <f t="shared" si="11"/>
        <v>0</v>
      </c>
      <c r="I190" s="93">
        <f t="shared" si="12"/>
        <v>1956075.13</v>
      </c>
      <c r="J190" s="93">
        <f t="shared" si="13"/>
        <v>1863416.7100000002</v>
      </c>
      <c r="K190" s="94">
        <f t="shared" si="14"/>
        <v>95.263043909770488</v>
      </c>
      <c r="L190" s="152"/>
      <c r="M190" s="53"/>
      <c r="N190" s="53"/>
      <c r="IM190" s="53"/>
      <c r="IN190" s="53"/>
      <c r="IO190" s="53"/>
      <c r="IP190" s="53"/>
      <c r="IQ190" s="53"/>
      <c r="IR190" s="53"/>
      <c r="IS190" s="53"/>
      <c r="IT190" s="53"/>
      <c r="IU190" s="53"/>
    </row>
    <row r="191" spans="1:255" s="54" customFormat="1" ht="31" hidden="1" customHeight="1" x14ac:dyDescent="0.3">
      <c r="A191" s="100"/>
      <c r="B191" s="56" t="s">
        <v>154</v>
      </c>
      <c r="C191" s="52">
        <f>23600+302181.98+39906.02+38618.77</f>
        <v>404306.77</v>
      </c>
      <c r="D191" s="52">
        <v>380706.77</v>
      </c>
      <c r="E191" s="88">
        <f t="shared" si="10"/>
        <v>94.162848175903662</v>
      </c>
      <c r="F191" s="52"/>
      <c r="G191" s="52"/>
      <c r="H191" s="88">
        <f t="shared" si="11"/>
        <v>0</v>
      </c>
      <c r="I191" s="93">
        <f t="shared" si="12"/>
        <v>404306.77</v>
      </c>
      <c r="J191" s="93">
        <f t="shared" si="13"/>
        <v>380706.77</v>
      </c>
      <c r="K191" s="94">
        <f t="shared" si="14"/>
        <v>94.162848175903662</v>
      </c>
      <c r="L191" s="152"/>
      <c r="M191" s="53"/>
      <c r="N191" s="53"/>
      <c r="IM191" s="53"/>
      <c r="IN191" s="53"/>
      <c r="IO191" s="53"/>
      <c r="IP191" s="53"/>
      <c r="IQ191" s="53"/>
      <c r="IR191" s="53"/>
      <c r="IS191" s="53"/>
      <c r="IT191" s="53"/>
      <c r="IU191" s="53"/>
    </row>
    <row r="192" spans="1:255" s="54" customFormat="1" ht="79" hidden="1" customHeight="1" x14ac:dyDescent="0.3">
      <c r="A192" s="100"/>
      <c r="B192" s="56" t="s">
        <v>176</v>
      </c>
      <c r="C192" s="52">
        <v>316800</v>
      </c>
      <c r="D192" s="52">
        <v>230400</v>
      </c>
      <c r="E192" s="88">
        <f t="shared" si="10"/>
        <v>72.727272727272734</v>
      </c>
      <c r="F192" s="52"/>
      <c r="G192" s="52"/>
      <c r="H192" s="88">
        <f t="shared" si="11"/>
        <v>0</v>
      </c>
      <c r="I192" s="93">
        <f t="shared" si="12"/>
        <v>316800</v>
      </c>
      <c r="J192" s="93">
        <f t="shared" si="13"/>
        <v>230400</v>
      </c>
      <c r="K192" s="94">
        <f t="shared" si="14"/>
        <v>72.727272727272734</v>
      </c>
      <c r="L192" s="152"/>
      <c r="M192" s="53"/>
      <c r="N192" s="53"/>
      <c r="IM192" s="53"/>
      <c r="IN192" s="53"/>
      <c r="IO192" s="53"/>
      <c r="IP192" s="53"/>
      <c r="IQ192" s="53"/>
      <c r="IR192" s="53"/>
      <c r="IS192" s="53"/>
      <c r="IT192" s="53"/>
      <c r="IU192" s="53"/>
    </row>
    <row r="193" spans="1:255" s="54" customFormat="1" ht="20.5" hidden="1" customHeight="1" x14ac:dyDescent="0.3">
      <c r="A193" s="100"/>
      <c r="B193" s="56" t="s">
        <v>177</v>
      </c>
      <c r="C193" s="52">
        <v>90</v>
      </c>
      <c r="D193" s="52"/>
      <c r="E193" s="88">
        <f t="shared" si="10"/>
        <v>0</v>
      </c>
      <c r="F193" s="52"/>
      <c r="G193" s="52"/>
      <c r="H193" s="88">
        <f t="shared" si="11"/>
        <v>0</v>
      </c>
      <c r="I193" s="93">
        <f t="shared" si="12"/>
        <v>90</v>
      </c>
      <c r="J193" s="93">
        <f t="shared" si="13"/>
        <v>0</v>
      </c>
      <c r="K193" s="94">
        <f t="shared" si="14"/>
        <v>0</v>
      </c>
      <c r="L193" s="152"/>
      <c r="M193" s="53"/>
      <c r="N193" s="53"/>
      <c r="IM193" s="53"/>
      <c r="IN193" s="53"/>
      <c r="IO193" s="53"/>
      <c r="IP193" s="53"/>
      <c r="IQ193" s="53"/>
      <c r="IR193" s="53"/>
      <c r="IS193" s="53"/>
      <c r="IT193" s="53"/>
      <c r="IU193" s="53"/>
    </row>
    <row r="194" spans="1:255" s="54" customFormat="1" ht="34.5" hidden="1" customHeight="1" x14ac:dyDescent="0.3">
      <c r="A194" s="100"/>
      <c r="B194" s="56" t="s">
        <v>144</v>
      </c>
      <c r="C194" s="52">
        <v>853000</v>
      </c>
      <c r="D194" s="52">
        <v>156960</v>
      </c>
      <c r="E194" s="88">
        <f t="shared" si="10"/>
        <v>18.400937866354045</v>
      </c>
      <c r="F194" s="52"/>
      <c r="G194" s="52"/>
      <c r="H194" s="88">
        <f t="shared" si="11"/>
        <v>0</v>
      </c>
      <c r="I194" s="93">
        <f t="shared" si="12"/>
        <v>853000</v>
      </c>
      <c r="J194" s="93">
        <f t="shared" si="13"/>
        <v>156960</v>
      </c>
      <c r="K194" s="94">
        <f t="shared" si="14"/>
        <v>18.400937866354045</v>
      </c>
      <c r="L194" s="152"/>
      <c r="M194" s="53"/>
      <c r="N194" s="53"/>
      <c r="IM194" s="53"/>
      <c r="IN194" s="53"/>
      <c r="IO194" s="53"/>
      <c r="IP194" s="53"/>
      <c r="IQ194" s="53"/>
      <c r="IR194" s="53"/>
      <c r="IS194" s="53"/>
      <c r="IT194" s="53"/>
      <c r="IU194" s="53"/>
    </row>
    <row r="195" spans="1:255" s="54" customFormat="1" ht="23.5" hidden="1" customHeight="1" x14ac:dyDescent="0.3">
      <c r="A195" s="100"/>
      <c r="B195" s="56" t="s">
        <v>145</v>
      </c>
      <c r="C195" s="52">
        <v>228400</v>
      </c>
      <c r="D195" s="52">
        <v>125096.25</v>
      </c>
      <c r="E195" s="88">
        <f t="shared" si="10"/>
        <v>54.770687390542903</v>
      </c>
      <c r="F195" s="52"/>
      <c r="G195" s="52"/>
      <c r="H195" s="88">
        <f t="shared" si="11"/>
        <v>0</v>
      </c>
      <c r="I195" s="93">
        <f t="shared" si="12"/>
        <v>228400</v>
      </c>
      <c r="J195" s="93">
        <f t="shared" si="13"/>
        <v>125096.25</v>
      </c>
      <c r="K195" s="94">
        <f t="shared" si="14"/>
        <v>54.770687390542903</v>
      </c>
      <c r="L195" s="152"/>
      <c r="M195" s="53"/>
      <c r="N195" s="53"/>
      <c r="IM195" s="53"/>
      <c r="IN195" s="53"/>
      <c r="IO195" s="53"/>
      <c r="IP195" s="53"/>
      <c r="IQ195" s="53"/>
      <c r="IR195" s="53"/>
      <c r="IS195" s="53"/>
      <c r="IT195" s="53"/>
      <c r="IU195" s="53"/>
    </row>
    <row r="196" spans="1:255" s="54" customFormat="1" ht="51.65" hidden="1" customHeight="1" x14ac:dyDescent="0.3">
      <c r="A196" s="100"/>
      <c r="B196" s="56" t="s">
        <v>178</v>
      </c>
      <c r="C196" s="52">
        <v>228095</v>
      </c>
      <c r="D196" s="52">
        <v>169419.94</v>
      </c>
      <c r="E196" s="88">
        <f t="shared" si="10"/>
        <v>74.276042876871486</v>
      </c>
      <c r="F196" s="52"/>
      <c r="G196" s="52"/>
      <c r="H196" s="88">
        <f t="shared" si="11"/>
        <v>0</v>
      </c>
      <c r="I196" s="93">
        <f t="shared" si="12"/>
        <v>228095</v>
      </c>
      <c r="J196" s="93">
        <f t="shared" si="13"/>
        <v>169419.94</v>
      </c>
      <c r="K196" s="94">
        <f t="shared" si="14"/>
        <v>74.276042876871486</v>
      </c>
      <c r="L196" s="152"/>
      <c r="M196" s="53"/>
      <c r="N196" s="53"/>
      <c r="IM196" s="53"/>
      <c r="IN196" s="53"/>
      <c r="IO196" s="53"/>
      <c r="IP196" s="53"/>
      <c r="IQ196" s="53"/>
      <c r="IR196" s="53"/>
      <c r="IS196" s="53"/>
      <c r="IT196" s="53"/>
      <c r="IU196" s="53"/>
    </row>
    <row r="197" spans="1:255" s="54" customFormat="1" ht="42" hidden="1" customHeight="1" x14ac:dyDescent="0.3">
      <c r="A197" s="102"/>
      <c r="B197" s="56" t="s">
        <v>179</v>
      </c>
      <c r="C197" s="52">
        <v>32000</v>
      </c>
      <c r="D197" s="52">
        <v>22400</v>
      </c>
      <c r="E197" s="88">
        <f t="shared" si="10"/>
        <v>70</v>
      </c>
      <c r="F197" s="52"/>
      <c r="G197" s="52"/>
      <c r="H197" s="88">
        <f t="shared" si="11"/>
        <v>0</v>
      </c>
      <c r="I197" s="93">
        <f t="shared" si="12"/>
        <v>32000</v>
      </c>
      <c r="J197" s="93">
        <f t="shared" si="13"/>
        <v>22400</v>
      </c>
      <c r="K197" s="94">
        <f t="shared" si="14"/>
        <v>70</v>
      </c>
      <c r="L197" s="152"/>
      <c r="M197" s="53"/>
      <c r="N197" s="53"/>
      <c r="IM197" s="53"/>
      <c r="IN197" s="53"/>
      <c r="IO197" s="53"/>
      <c r="IP197" s="53"/>
      <c r="IQ197" s="53"/>
      <c r="IR197" s="53"/>
      <c r="IS197" s="53"/>
      <c r="IT197" s="53"/>
      <c r="IU197" s="53"/>
    </row>
    <row r="198" spans="1:255" s="54" customFormat="1" ht="65.25" hidden="1" customHeight="1" x14ac:dyDescent="0.3">
      <c r="A198" s="106"/>
      <c r="B198" s="56" t="s">
        <v>150</v>
      </c>
      <c r="C198" s="52"/>
      <c r="D198" s="52"/>
      <c r="E198" s="88">
        <f t="shared" si="10"/>
        <v>0</v>
      </c>
      <c r="F198" s="52"/>
      <c r="G198" s="52"/>
      <c r="H198" s="88">
        <f t="shared" si="11"/>
        <v>0</v>
      </c>
      <c r="I198" s="93">
        <f t="shared" si="12"/>
        <v>0</v>
      </c>
      <c r="J198" s="93">
        <f t="shared" si="13"/>
        <v>0</v>
      </c>
      <c r="K198" s="94">
        <f t="shared" si="14"/>
        <v>0</v>
      </c>
      <c r="L198" s="152"/>
      <c r="M198" s="53"/>
      <c r="N198" s="53"/>
      <c r="IM198" s="53"/>
      <c r="IN198" s="53"/>
      <c r="IO198" s="53"/>
      <c r="IP198" s="53"/>
      <c r="IQ198" s="53"/>
      <c r="IR198" s="53"/>
      <c r="IS198" s="53"/>
      <c r="IT198" s="53"/>
      <c r="IU198" s="53"/>
    </row>
    <row r="199" spans="1:255" s="54" customFormat="1" ht="65.25" hidden="1" customHeight="1" x14ac:dyDescent="0.3">
      <c r="A199" s="106"/>
      <c r="B199" s="57" t="s">
        <v>185</v>
      </c>
      <c r="C199" s="58">
        <f>12000-12000</f>
        <v>0</v>
      </c>
      <c r="D199" s="52"/>
      <c r="E199" s="88">
        <f t="shared" si="10"/>
        <v>0</v>
      </c>
      <c r="F199" s="52"/>
      <c r="G199" s="52"/>
      <c r="H199" s="88">
        <f t="shared" si="11"/>
        <v>0</v>
      </c>
      <c r="I199" s="93">
        <f t="shared" si="12"/>
        <v>0</v>
      </c>
      <c r="J199" s="93">
        <f t="shared" si="13"/>
        <v>0</v>
      </c>
      <c r="K199" s="94">
        <f t="shared" si="14"/>
        <v>0</v>
      </c>
      <c r="L199" s="152"/>
      <c r="M199" s="53"/>
      <c r="N199" s="53"/>
      <c r="IM199" s="53"/>
      <c r="IN199" s="53"/>
      <c r="IO199" s="53"/>
      <c r="IP199" s="53"/>
      <c r="IQ199" s="53"/>
      <c r="IR199" s="53"/>
      <c r="IS199" s="53"/>
      <c r="IT199" s="53"/>
      <c r="IU199" s="53"/>
    </row>
    <row r="200" spans="1:255" s="54" customFormat="1" ht="30" hidden="1" customHeight="1" x14ac:dyDescent="0.3">
      <c r="A200" s="106"/>
      <c r="B200" s="57" t="s">
        <v>151</v>
      </c>
      <c r="C200" s="58"/>
      <c r="D200" s="52"/>
      <c r="E200" s="88">
        <f t="shared" si="10"/>
        <v>0</v>
      </c>
      <c r="F200" s="52"/>
      <c r="G200" s="52"/>
      <c r="H200" s="88">
        <f t="shared" si="11"/>
        <v>0</v>
      </c>
      <c r="I200" s="93">
        <f t="shared" si="12"/>
        <v>0</v>
      </c>
      <c r="J200" s="93">
        <f t="shared" si="13"/>
        <v>0</v>
      </c>
      <c r="K200" s="94">
        <f t="shared" si="14"/>
        <v>0</v>
      </c>
      <c r="L200" s="152"/>
      <c r="M200" s="53"/>
      <c r="N200" s="53"/>
      <c r="IM200" s="53"/>
      <c r="IN200" s="53"/>
      <c r="IO200" s="53"/>
      <c r="IP200" s="53"/>
      <c r="IQ200" s="53"/>
      <c r="IR200" s="53"/>
      <c r="IS200" s="53"/>
      <c r="IT200" s="53"/>
      <c r="IU200" s="53"/>
    </row>
    <row r="201" spans="1:255" s="54" customFormat="1" ht="31.5" hidden="1" customHeight="1" x14ac:dyDescent="0.3">
      <c r="A201" s="102"/>
      <c r="B201" s="56" t="s">
        <v>157</v>
      </c>
      <c r="C201" s="52"/>
      <c r="D201" s="52"/>
      <c r="E201" s="88">
        <f t="shared" si="10"/>
        <v>0</v>
      </c>
      <c r="F201" s="52"/>
      <c r="G201" s="52"/>
      <c r="H201" s="88">
        <f t="shared" si="11"/>
        <v>0</v>
      </c>
      <c r="I201" s="93">
        <f t="shared" si="12"/>
        <v>0</v>
      </c>
      <c r="J201" s="93">
        <f t="shared" si="13"/>
        <v>0</v>
      </c>
      <c r="K201" s="94">
        <f t="shared" si="14"/>
        <v>0</v>
      </c>
      <c r="L201" s="152"/>
      <c r="M201" s="53"/>
      <c r="N201" s="53"/>
      <c r="IM201" s="53"/>
      <c r="IN201" s="53"/>
      <c r="IO201" s="53"/>
      <c r="IP201" s="53"/>
      <c r="IQ201" s="53"/>
      <c r="IR201" s="53"/>
      <c r="IS201" s="53"/>
      <c r="IT201" s="53"/>
      <c r="IU201" s="53"/>
    </row>
    <row r="202" spans="1:255" s="54" customFormat="1" ht="31.5" hidden="1" customHeight="1" x14ac:dyDescent="0.3">
      <c r="A202" s="102"/>
      <c r="B202" s="56" t="s">
        <v>225</v>
      </c>
      <c r="C202" s="52">
        <f>C203</f>
        <v>60000</v>
      </c>
      <c r="D202" s="52">
        <f>D203</f>
        <v>60000</v>
      </c>
      <c r="E202" s="88">
        <f t="shared" si="10"/>
        <v>100</v>
      </c>
      <c r="F202" s="52"/>
      <c r="G202" s="52"/>
      <c r="H202" s="88">
        <f t="shared" si="11"/>
        <v>0</v>
      </c>
      <c r="I202" s="93">
        <f t="shared" si="12"/>
        <v>60000</v>
      </c>
      <c r="J202" s="93">
        <f t="shared" si="13"/>
        <v>60000</v>
      </c>
      <c r="K202" s="94">
        <f t="shared" si="14"/>
        <v>100</v>
      </c>
      <c r="L202" s="152"/>
      <c r="M202" s="53"/>
      <c r="N202" s="53"/>
      <c r="IM202" s="53"/>
      <c r="IN202" s="53"/>
      <c r="IO202" s="53"/>
      <c r="IP202" s="53"/>
      <c r="IQ202" s="53"/>
      <c r="IR202" s="53"/>
      <c r="IS202" s="53"/>
      <c r="IT202" s="53"/>
      <c r="IU202" s="53"/>
    </row>
    <row r="203" spans="1:255" s="54" customFormat="1" ht="31.5" hidden="1" customHeight="1" x14ac:dyDescent="0.3">
      <c r="A203" s="102"/>
      <c r="B203" s="56" t="s">
        <v>226</v>
      </c>
      <c r="C203" s="52">
        <v>60000</v>
      </c>
      <c r="D203" s="52">
        <v>60000</v>
      </c>
      <c r="E203" s="88">
        <f t="shared" si="10"/>
        <v>100</v>
      </c>
      <c r="F203" s="52"/>
      <c r="G203" s="52"/>
      <c r="H203" s="88">
        <f t="shared" si="11"/>
        <v>0</v>
      </c>
      <c r="I203" s="93">
        <f t="shared" si="12"/>
        <v>60000</v>
      </c>
      <c r="J203" s="93">
        <f t="shared" si="13"/>
        <v>60000</v>
      </c>
      <c r="K203" s="94">
        <f t="shared" si="14"/>
        <v>100</v>
      </c>
      <c r="L203" s="152"/>
      <c r="M203" s="53"/>
      <c r="N203" s="53"/>
      <c r="IM203" s="53"/>
      <c r="IN203" s="53"/>
      <c r="IO203" s="53"/>
      <c r="IP203" s="53"/>
      <c r="IQ203" s="53"/>
      <c r="IR203" s="53"/>
      <c r="IS203" s="53"/>
      <c r="IT203" s="53"/>
      <c r="IU203" s="53"/>
    </row>
    <row r="204" spans="1:255" s="54" customFormat="1" ht="59.15" hidden="1" customHeight="1" x14ac:dyDescent="0.3">
      <c r="A204" s="102">
        <v>41054100</v>
      </c>
      <c r="B204" s="51" t="s">
        <v>152</v>
      </c>
      <c r="C204" s="52"/>
      <c r="D204" s="52"/>
      <c r="E204" s="88">
        <f t="shared" si="10"/>
        <v>0</v>
      </c>
      <c r="F204" s="52"/>
      <c r="G204" s="52"/>
      <c r="H204" s="88">
        <f t="shared" si="11"/>
        <v>0</v>
      </c>
      <c r="I204" s="93">
        <f t="shared" si="12"/>
        <v>0</v>
      </c>
      <c r="J204" s="93">
        <f t="shared" si="13"/>
        <v>0</v>
      </c>
      <c r="K204" s="94">
        <f t="shared" si="14"/>
        <v>0</v>
      </c>
      <c r="L204" s="152"/>
      <c r="M204" s="53"/>
      <c r="N204" s="53"/>
      <c r="IM204" s="53"/>
      <c r="IN204" s="53"/>
      <c r="IO204" s="53"/>
      <c r="IP204" s="53"/>
      <c r="IQ204" s="53"/>
      <c r="IR204" s="53"/>
      <c r="IS204" s="53"/>
      <c r="IT204" s="53"/>
      <c r="IU204" s="53"/>
    </row>
    <row r="205" spans="1:255" s="54" customFormat="1" ht="179.5" hidden="1" customHeight="1" x14ac:dyDescent="0.3">
      <c r="A205" s="102">
        <v>41054200</v>
      </c>
      <c r="B205" s="51" t="s">
        <v>188</v>
      </c>
      <c r="C205" s="52"/>
      <c r="D205" s="52"/>
      <c r="E205" s="88">
        <f t="shared" si="10"/>
        <v>0</v>
      </c>
      <c r="F205" s="52"/>
      <c r="G205" s="52"/>
      <c r="H205" s="88">
        <f t="shared" si="11"/>
        <v>0</v>
      </c>
      <c r="I205" s="93">
        <f t="shared" si="12"/>
        <v>0</v>
      </c>
      <c r="J205" s="93">
        <f t="shared" si="13"/>
        <v>0</v>
      </c>
      <c r="K205" s="94">
        <f t="shared" si="14"/>
        <v>0</v>
      </c>
      <c r="L205" s="152"/>
      <c r="M205" s="53"/>
      <c r="N205" s="53"/>
      <c r="IM205" s="53"/>
      <c r="IN205" s="53"/>
      <c r="IO205" s="53"/>
      <c r="IP205" s="53"/>
      <c r="IQ205" s="53"/>
      <c r="IR205" s="53"/>
      <c r="IS205" s="53"/>
      <c r="IT205" s="53"/>
      <c r="IU205" s="53"/>
    </row>
    <row r="206" spans="1:255" s="54" customFormat="1" ht="59.15" hidden="1" customHeight="1" x14ac:dyDescent="0.3">
      <c r="A206" s="102">
        <v>41054300</v>
      </c>
      <c r="B206" s="51" t="s">
        <v>187</v>
      </c>
      <c r="C206" s="52">
        <f>C207</f>
        <v>0</v>
      </c>
      <c r="D206" s="52"/>
      <c r="E206" s="88">
        <f t="shared" si="10"/>
        <v>0</v>
      </c>
      <c r="F206" s="52"/>
      <c r="G206" s="52"/>
      <c r="H206" s="88">
        <f t="shared" si="11"/>
        <v>0</v>
      </c>
      <c r="I206" s="93">
        <f t="shared" si="12"/>
        <v>0</v>
      </c>
      <c r="J206" s="93">
        <f t="shared" si="13"/>
        <v>0</v>
      </c>
      <c r="K206" s="94">
        <f t="shared" si="14"/>
        <v>0</v>
      </c>
      <c r="L206" s="152"/>
      <c r="M206" s="53"/>
      <c r="N206" s="53"/>
      <c r="IM206" s="53"/>
      <c r="IN206" s="53"/>
      <c r="IO206" s="53"/>
      <c r="IP206" s="53"/>
      <c r="IQ206" s="53"/>
      <c r="IR206" s="53"/>
      <c r="IS206" s="53"/>
      <c r="IT206" s="53"/>
      <c r="IU206" s="53"/>
    </row>
    <row r="207" spans="1:255" s="54" customFormat="1" ht="30" hidden="1" customHeight="1" x14ac:dyDescent="0.3">
      <c r="A207" s="102"/>
      <c r="B207" s="51" t="s">
        <v>192</v>
      </c>
      <c r="C207" s="52"/>
      <c r="D207" s="52"/>
      <c r="E207" s="88">
        <f t="shared" si="10"/>
        <v>0</v>
      </c>
      <c r="F207" s="52"/>
      <c r="G207" s="52"/>
      <c r="H207" s="88">
        <f t="shared" si="11"/>
        <v>0</v>
      </c>
      <c r="I207" s="93">
        <f t="shared" si="12"/>
        <v>0</v>
      </c>
      <c r="J207" s="93">
        <f t="shared" si="13"/>
        <v>0</v>
      </c>
      <c r="K207" s="94">
        <f t="shared" si="14"/>
        <v>0</v>
      </c>
      <c r="L207" s="152"/>
      <c r="M207" s="53"/>
      <c r="N207" s="53"/>
      <c r="IM207" s="53"/>
      <c r="IN207" s="53"/>
      <c r="IO207" s="53"/>
      <c r="IP207" s="53"/>
      <c r="IQ207" s="53"/>
      <c r="IR207" s="53"/>
      <c r="IS207" s="53"/>
      <c r="IT207" s="53"/>
      <c r="IU207" s="53"/>
    </row>
    <row r="208" spans="1:255" s="5" customFormat="1" ht="46.5" customHeight="1" x14ac:dyDescent="0.3">
      <c r="A208" s="68">
        <v>41054900</v>
      </c>
      <c r="B208" s="6" t="s">
        <v>233</v>
      </c>
      <c r="C208" s="1">
        <v>1180956</v>
      </c>
      <c r="D208" s="1">
        <v>1180956</v>
      </c>
      <c r="E208" s="83">
        <f t="shared" si="10"/>
        <v>100</v>
      </c>
      <c r="F208" s="1"/>
      <c r="G208" s="1"/>
      <c r="H208" s="83">
        <f t="shared" si="11"/>
        <v>0</v>
      </c>
      <c r="I208" s="93">
        <f t="shared" si="12"/>
        <v>1180956</v>
      </c>
      <c r="J208" s="93">
        <f t="shared" si="13"/>
        <v>1180956</v>
      </c>
      <c r="K208" s="94">
        <f t="shared" si="14"/>
        <v>100</v>
      </c>
      <c r="L208" s="152"/>
      <c r="M208" s="4"/>
      <c r="N208" s="4"/>
      <c r="IM208" s="4"/>
      <c r="IN208" s="4"/>
      <c r="IO208" s="4"/>
      <c r="IP208" s="4"/>
      <c r="IQ208" s="4"/>
      <c r="IR208" s="4"/>
      <c r="IS208" s="4"/>
      <c r="IT208" s="4"/>
      <c r="IU208" s="4"/>
    </row>
    <row r="209" spans="1:255" s="5" customFormat="1" ht="42" x14ac:dyDescent="0.3">
      <c r="A209" s="68" t="s">
        <v>223</v>
      </c>
      <c r="B209" s="6" t="s">
        <v>224</v>
      </c>
      <c r="C209" s="1">
        <f>C210+C211</f>
        <v>4345037</v>
      </c>
      <c r="D209" s="1">
        <v>4345037</v>
      </c>
      <c r="E209" s="83">
        <f t="shared" si="10"/>
        <v>100</v>
      </c>
      <c r="F209" s="1"/>
      <c r="G209" s="1"/>
      <c r="H209" s="83">
        <f t="shared" si="11"/>
        <v>0</v>
      </c>
      <c r="I209" s="93">
        <f t="shared" si="12"/>
        <v>4345037</v>
      </c>
      <c r="J209" s="93">
        <f t="shared" si="13"/>
        <v>4345037</v>
      </c>
      <c r="K209" s="94">
        <f t="shared" si="14"/>
        <v>100</v>
      </c>
      <c r="L209" s="152"/>
      <c r="M209" s="4"/>
      <c r="N209" s="4"/>
      <c r="IM209" s="4"/>
      <c r="IN209" s="4"/>
      <c r="IO209" s="4"/>
      <c r="IP209" s="4"/>
      <c r="IQ209" s="4"/>
      <c r="IR209" s="4"/>
      <c r="IS209" s="4"/>
      <c r="IT209" s="4"/>
      <c r="IU209" s="4"/>
    </row>
    <row r="210" spans="1:255" s="5" customFormat="1" ht="48.65" hidden="1" customHeight="1" x14ac:dyDescent="0.3">
      <c r="A210" s="102"/>
      <c r="B210" s="51" t="s">
        <v>230</v>
      </c>
      <c r="C210" s="52">
        <v>4342569</v>
      </c>
      <c r="D210" s="52"/>
      <c r="E210" s="88">
        <f t="shared" si="10"/>
        <v>0</v>
      </c>
      <c r="F210" s="52"/>
      <c r="G210" s="52"/>
      <c r="H210" s="88">
        <f t="shared" si="11"/>
        <v>0</v>
      </c>
      <c r="I210" s="93">
        <f t="shared" si="12"/>
        <v>4342569</v>
      </c>
      <c r="J210" s="93">
        <f t="shared" si="13"/>
        <v>0</v>
      </c>
      <c r="K210" s="94">
        <f t="shared" si="14"/>
        <v>0</v>
      </c>
      <c r="L210" s="152"/>
      <c r="M210" s="4"/>
      <c r="N210" s="4"/>
      <c r="IM210" s="4"/>
      <c r="IN210" s="4"/>
      <c r="IO210" s="4"/>
      <c r="IP210" s="4"/>
      <c r="IQ210" s="4"/>
      <c r="IR210" s="4"/>
      <c r="IS210" s="4"/>
      <c r="IT210" s="4"/>
      <c r="IU210" s="4"/>
    </row>
    <row r="211" spans="1:255" s="5" customFormat="1" ht="59.5" hidden="1" customHeight="1" x14ac:dyDescent="0.3">
      <c r="A211" s="102"/>
      <c r="B211" s="51" t="s">
        <v>231</v>
      </c>
      <c r="C211" s="52">
        <v>2468</v>
      </c>
      <c r="D211" s="52"/>
      <c r="E211" s="88">
        <f t="shared" si="10"/>
        <v>0</v>
      </c>
      <c r="F211" s="52"/>
      <c r="G211" s="52"/>
      <c r="H211" s="88">
        <f t="shared" si="11"/>
        <v>0</v>
      </c>
      <c r="I211" s="93">
        <f t="shared" si="12"/>
        <v>2468</v>
      </c>
      <c r="J211" s="93">
        <f t="shared" si="13"/>
        <v>0</v>
      </c>
      <c r="K211" s="94">
        <f t="shared" si="14"/>
        <v>0</v>
      </c>
      <c r="L211" s="152"/>
      <c r="M211" s="4"/>
      <c r="N211" s="4"/>
      <c r="IM211" s="4"/>
      <c r="IN211" s="4"/>
      <c r="IO211" s="4"/>
      <c r="IP211" s="4"/>
      <c r="IQ211" s="4"/>
      <c r="IR211" s="4"/>
      <c r="IS211" s="4"/>
      <c r="IT211" s="4"/>
      <c r="IU211" s="4"/>
    </row>
    <row r="212" spans="1:255" s="28" customFormat="1" ht="27" customHeight="1" x14ac:dyDescent="0.3">
      <c r="A212" s="62">
        <v>42000000</v>
      </c>
      <c r="B212" s="26" t="s">
        <v>169</v>
      </c>
      <c r="C212" s="15"/>
      <c r="D212" s="15"/>
      <c r="E212" s="82">
        <f t="shared" ref="E212:E214" si="15">IFERROR(D212/C212*100,0)</f>
        <v>0</v>
      </c>
      <c r="F212" s="15">
        <f>F213</f>
        <v>885000</v>
      </c>
      <c r="G212" s="15"/>
      <c r="H212" s="82">
        <f t="shared" ref="H212:H214" si="16">IFERROR(G212/F212*100,0)</f>
        <v>0</v>
      </c>
      <c r="I212" s="108">
        <f t="shared" ref="I212:I214" si="17">C212+F212</f>
        <v>885000</v>
      </c>
      <c r="J212" s="108">
        <f t="shared" ref="J212:J214" si="18">D212+G212</f>
        <v>0</v>
      </c>
      <c r="K212" s="109">
        <f t="shared" ref="K212:K214" si="19">IFERROR(J212/I212*100,0)</f>
        <v>0</v>
      </c>
      <c r="L212" s="152"/>
      <c r="M212" s="27"/>
      <c r="N212" s="27"/>
      <c r="IM212" s="27"/>
      <c r="IN212" s="27"/>
      <c r="IO212" s="27"/>
      <c r="IP212" s="27"/>
      <c r="IQ212" s="27"/>
      <c r="IR212" s="27"/>
      <c r="IS212" s="27"/>
      <c r="IT212" s="27"/>
      <c r="IU212" s="27"/>
    </row>
    <row r="213" spans="1:255" s="5" customFormat="1" ht="20.149999999999999" customHeight="1" x14ac:dyDescent="0.3">
      <c r="A213" s="68" t="s">
        <v>170</v>
      </c>
      <c r="B213" s="6" t="s">
        <v>171</v>
      </c>
      <c r="C213" s="1"/>
      <c r="D213" s="1"/>
      <c r="E213" s="83">
        <f t="shared" si="15"/>
        <v>0</v>
      </c>
      <c r="F213" s="1">
        <v>885000</v>
      </c>
      <c r="G213" s="1"/>
      <c r="H213" s="83">
        <f t="shared" si="16"/>
        <v>0</v>
      </c>
      <c r="I213" s="93">
        <f t="shared" si="17"/>
        <v>885000</v>
      </c>
      <c r="J213" s="93">
        <f t="shared" si="18"/>
        <v>0</v>
      </c>
      <c r="K213" s="94">
        <f t="shared" si="19"/>
        <v>0</v>
      </c>
      <c r="L213" s="152"/>
      <c r="M213" s="4"/>
      <c r="N213" s="4"/>
      <c r="IM213" s="4"/>
      <c r="IN213" s="4"/>
      <c r="IO213" s="4"/>
      <c r="IP213" s="4"/>
      <c r="IQ213" s="4"/>
      <c r="IR213" s="4"/>
      <c r="IS213" s="4"/>
      <c r="IT213" s="4"/>
      <c r="IU213" s="4"/>
    </row>
    <row r="214" spans="1:255" s="139" customFormat="1" ht="15" x14ac:dyDescent="0.3">
      <c r="A214" s="81"/>
      <c r="B214" s="107" t="s">
        <v>166</v>
      </c>
      <c r="C214" s="15">
        <f>C126+C127</f>
        <v>2481225063.5100002</v>
      </c>
      <c r="D214" s="15">
        <f>D126+D127</f>
        <v>1734903728.1399999</v>
      </c>
      <c r="E214" s="82">
        <f t="shared" si="15"/>
        <v>69.921255981743286</v>
      </c>
      <c r="F214" s="15">
        <f>F126+F127</f>
        <v>165154531</v>
      </c>
      <c r="G214" s="15">
        <f>G126+G127</f>
        <v>116280524.38</v>
      </c>
      <c r="H214" s="82">
        <f t="shared" si="16"/>
        <v>70.407105197737508</v>
      </c>
      <c r="I214" s="108">
        <f t="shared" si="17"/>
        <v>2646379594.5100002</v>
      </c>
      <c r="J214" s="108">
        <f t="shared" si="18"/>
        <v>1851184252.52</v>
      </c>
      <c r="K214" s="109">
        <f t="shared" si="19"/>
        <v>69.951576726193835</v>
      </c>
      <c r="L214" s="152"/>
      <c r="M214" s="138"/>
      <c r="N214" s="138"/>
      <c r="IM214" s="138"/>
      <c r="IN214" s="138"/>
      <c r="IO214" s="138"/>
      <c r="IP214" s="138"/>
      <c r="IQ214" s="138"/>
      <c r="IR214" s="138"/>
      <c r="IS214" s="138"/>
      <c r="IT214" s="138"/>
      <c r="IU214" s="138"/>
    </row>
    <row r="215" spans="1:255" s="139" customFormat="1" ht="15" x14ac:dyDescent="0.3">
      <c r="A215" s="142"/>
      <c r="B215" s="143"/>
      <c r="C215" s="144"/>
      <c r="D215" s="144"/>
      <c r="E215" s="145"/>
      <c r="F215" s="144"/>
      <c r="G215" s="144"/>
      <c r="H215" s="145"/>
      <c r="I215" s="146"/>
      <c r="J215" s="146"/>
      <c r="K215" s="147"/>
      <c r="L215" s="152"/>
      <c r="M215" s="138"/>
      <c r="N215" s="138"/>
      <c r="IM215" s="138"/>
      <c r="IN215" s="138"/>
      <c r="IO215" s="138"/>
      <c r="IP215" s="138"/>
      <c r="IQ215" s="138"/>
      <c r="IR215" s="138"/>
      <c r="IS215" s="138"/>
      <c r="IT215" s="138"/>
      <c r="IU215" s="138"/>
    </row>
    <row r="216" spans="1:255" s="139" customFormat="1" ht="15" x14ac:dyDescent="0.3">
      <c r="A216" s="142"/>
      <c r="B216" s="143"/>
      <c r="C216" s="144"/>
      <c r="D216" s="144"/>
      <c r="E216" s="145"/>
      <c r="F216" s="144"/>
      <c r="G216" s="144"/>
      <c r="H216" s="145"/>
      <c r="I216" s="146"/>
      <c r="J216" s="146"/>
      <c r="K216" s="147"/>
      <c r="L216" s="152"/>
      <c r="M216" s="138"/>
      <c r="N216" s="138"/>
      <c r="IM216" s="138"/>
      <c r="IN216" s="138"/>
      <c r="IO216" s="138"/>
      <c r="IP216" s="138"/>
      <c r="IQ216" s="138"/>
      <c r="IR216" s="138"/>
      <c r="IS216" s="138"/>
      <c r="IT216" s="138"/>
      <c r="IU216" s="138"/>
    </row>
    <row r="217" spans="1:255" s="34" customFormat="1" ht="15.5" x14ac:dyDescent="0.35">
      <c r="A217" s="35"/>
      <c r="B217" s="39"/>
      <c r="C217" s="36"/>
      <c r="D217" s="36"/>
      <c r="E217" s="36"/>
      <c r="F217" s="36"/>
      <c r="G217" s="36"/>
      <c r="H217" s="36"/>
      <c r="I217" s="79"/>
      <c r="J217" s="32"/>
      <c r="K217" s="32"/>
      <c r="L217" s="152"/>
      <c r="M217" s="33"/>
      <c r="N217" s="33"/>
      <c r="IM217" s="33"/>
      <c r="IN217" s="33"/>
      <c r="IO217" s="33"/>
      <c r="IP217" s="33"/>
      <c r="IQ217" s="33"/>
      <c r="IR217" s="33"/>
      <c r="IS217" s="33"/>
      <c r="IT217" s="33"/>
      <c r="IU217" s="33"/>
    </row>
    <row r="218" spans="1:255" s="34" customFormat="1" ht="15.5" x14ac:dyDescent="0.35">
      <c r="A218" s="35"/>
      <c r="B218" s="39"/>
      <c r="C218" s="36"/>
      <c r="D218" s="36"/>
      <c r="E218" s="36"/>
      <c r="F218" s="36"/>
      <c r="G218" s="36"/>
      <c r="H218" s="36"/>
      <c r="I218" s="79"/>
      <c r="J218" s="32"/>
      <c r="K218" s="32"/>
      <c r="L218" s="152"/>
      <c r="M218" s="33"/>
      <c r="N218" s="33"/>
      <c r="IM218" s="33"/>
      <c r="IN218" s="33"/>
      <c r="IO218" s="33"/>
      <c r="IP218" s="33"/>
      <c r="IQ218" s="33"/>
      <c r="IR218" s="33"/>
      <c r="IS218" s="33"/>
      <c r="IT218" s="33"/>
      <c r="IU218" s="33"/>
    </row>
    <row r="219" spans="1:255" s="34" customFormat="1" ht="20.149999999999999" customHeight="1" x14ac:dyDescent="0.35">
      <c r="A219" s="35"/>
      <c r="B219" s="39"/>
      <c r="C219" s="36"/>
      <c r="D219" s="36"/>
      <c r="E219" s="36"/>
      <c r="F219" s="36"/>
      <c r="G219" s="36"/>
      <c r="H219" s="36"/>
      <c r="I219" s="79"/>
      <c r="J219" s="32"/>
      <c r="K219" s="32"/>
      <c r="L219" s="152"/>
      <c r="M219" s="33"/>
      <c r="N219" s="33"/>
      <c r="IM219" s="33"/>
      <c r="IN219" s="33"/>
      <c r="IO219" s="33"/>
      <c r="IP219" s="33"/>
      <c r="IQ219" s="33"/>
      <c r="IR219" s="33"/>
      <c r="IS219" s="33"/>
      <c r="IT219" s="33"/>
      <c r="IU219" s="33"/>
    </row>
    <row r="220" spans="1:255" s="41" customFormat="1" ht="28" x14ac:dyDescent="0.6">
      <c r="A220" s="135" t="s">
        <v>250</v>
      </c>
      <c r="B220" s="136"/>
      <c r="C220" s="137"/>
      <c r="D220" s="136"/>
      <c r="E220" s="136"/>
      <c r="F220" s="136"/>
      <c r="G220" s="136"/>
      <c r="H220" s="137"/>
      <c r="I220" s="137"/>
      <c r="J220" s="155" t="s">
        <v>251</v>
      </c>
      <c r="K220" s="155"/>
      <c r="L220" s="152"/>
      <c r="M220" s="42"/>
      <c r="N220" s="42"/>
      <c r="IM220" s="42"/>
      <c r="IN220" s="42"/>
      <c r="IO220" s="42"/>
      <c r="IP220" s="42"/>
      <c r="IQ220" s="42"/>
      <c r="IR220" s="42"/>
      <c r="IS220" s="42"/>
      <c r="IT220" s="42"/>
      <c r="IU220" s="42"/>
    </row>
    <row r="221" spans="1:255" s="41" customFormat="1" ht="18.75" customHeight="1" x14ac:dyDescent="0.4">
      <c r="B221" s="42"/>
      <c r="C221" s="42"/>
      <c r="D221" s="42"/>
      <c r="E221" s="42"/>
      <c r="F221" s="42"/>
      <c r="G221" s="42"/>
      <c r="H221" s="42"/>
      <c r="I221" s="79"/>
      <c r="J221" s="42"/>
      <c r="K221" s="42"/>
      <c r="L221" s="152"/>
      <c r="M221" s="42"/>
      <c r="N221" s="42"/>
      <c r="IM221" s="42"/>
      <c r="IN221" s="42"/>
      <c r="IO221" s="42"/>
      <c r="IP221" s="42"/>
      <c r="IQ221" s="42"/>
      <c r="IR221" s="42"/>
      <c r="IS221" s="42"/>
      <c r="IT221" s="42"/>
      <c r="IU221" s="42"/>
    </row>
    <row r="222" spans="1:255" s="41" customFormat="1" ht="18" customHeight="1" x14ac:dyDescent="0.4">
      <c r="B222" s="42"/>
      <c r="C222" s="42"/>
      <c r="D222" s="42"/>
      <c r="E222" s="42"/>
      <c r="F222" s="42"/>
      <c r="G222" s="42"/>
      <c r="H222" s="42"/>
      <c r="I222" s="79"/>
      <c r="J222" s="42"/>
      <c r="K222" s="42"/>
      <c r="L222" s="152"/>
      <c r="M222" s="42"/>
      <c r="N222" s="42"/>
      <c r="IM222" s="42"/>
      <c r="IN222" s="42"/>
      <c r="IO222" s="42"/>
      <c r="IP222" s="42"/>
      <c r="IQ222" s="42"/>
      <c r="IR222" s="42"/>
      <c r="IS222" s="42"/>
      <c r="IT222" s="42"/>
      <c r="IU222" s="42"/>
    </row>
    <row r="223" spans="1:255" s="38" customFormat="1" ht="17.25" customHeight="1" x14ac:dyDescent="0.35">
      <c r="A223" s="37"/>
      <c r="B223" s="37"/>
      <c r="C223" s="37"/>
      <c r="D223" s="37"/>
      <c r="E223" s="37"/>
      <c r="F223" s="37"/>
      <c r="G223" s="37"/>
      <c r="H223" s="37"/>
      <c r="I223" s="79"/>
      <c r="J223" s="37"/>
      <c r="K223" s="37"/>
      <c r="L223" s="152"/>
      <c r="M223" s="37"/>
      <c r="N223" s="37"/>
      <c r="IM223" s="37"/>
      <c r="IN223" s="37"/>
      <c r="IO223" s="37"/>
      <c r="IP223" s="37"/>
      <c r="IQ223" s="37"/>
      <c r="IR223" s="37"/>
      <c r="IS223" s="37"/>
      <c r="IT223" s="37"/>
      <c r="IU223" s="37"/>
    </row>
    <row r="224" spans="1:255" s="38" customFormat="1" ht="17.25" customHeight="1" x14ac:dyDescent="0.35">
      <c r="A224" s="37"/>
      <c r="B224" s="37"/>
      <c r="C224" s="37"/>
      <c r="D224" s="37"/>
      <c r="E224" s="37"/>
      <c r="F224" s="37"/>
      <c r="G224" s="37"/>
      <c r="H224" s="37"/>
      <c r="I224" s="79"/>
      <c r="J224" s="37"/>
      <c r="K224" s="37"/>
      <c r="L224" s="152"/>
      <c r="M224" s="37"/>
      <c r="N224" s="37"/>
      <c r="IM224" s="37"/>
      <c r="IN224" s="37"/>
      <c r="IO224" s="37"/>
      <c r="IP224" s="37"/>
      <c r="IQ224" s="37"/>
      <c r="IR224" s="37"/>
      <c r="IS224" s="37"/>
      <c r="IT224" s="37"/>
      <c r="IU224" s="37"/>
    </row>
    <row r="225" spans="1:12" ht="15" customHeight="1" x14ac:dyDescent="0.3">
      <c r="A225" s="67"/>
      <c r="I225" s="79"/>
      <c r="L225" s="152"/>
    </row>
    <row r="226" spans="1:12" ht="15" customHeight="1" x14ac:dyDescent="0.3">
      <c r="I226" s="79"/>
      <c r="L226" s="152"/>
    </row>
    <row r="227" spans="1:12" x14ac:dyDescent="0.3">
      <c r="I227" s="79"/>
    </row>
    <row r="228" spans="1:12" x14ac:dyDescent="0.3">
      <c r="I228" s="79"/>
    </row>
    <row r="229" spans="1:12" x14ac:dyDescent="0.3">
      <c r="I229" s="79"/>
    </row>
    <row r="230" spans="1:12" x14ac:dyDescent="0.3">
      <c r="I230" s="63"/>
    </row>
    <row r="231" spans="1:12" x14ac:dyDescent="0.3">
      <c r="I231" s="63"/>
    </row>
    <row r="232" spans="1:12" x14ac:dyDescent="0.3">
      <c r="I232" s="63"/>
    </row>
    <row r="233" spans="1:12" x14ac:dyDescent="0.3">
      <c r="I233" s="63"/>
    </row>
    <row r="234" spans="1:12" x14ac:dyDescent="0.3">
      <c r="I234" s="63"/>
    </row>
    <row r="235" spans="1:12" x14ac:dyDescent="0.3">
      <c r="I235" s="63"/>
    </row>
    <row r="236" spans="1:12" x14ac:dyDescent="0.3">
      <c r="I236" s="63"/>
    </row>
    <row r="237" spans="1:12" x14ac:dyDescent="0.3">
      <c r="I237" s="63"/>
    </row>
    <row r="238" spans="1:12" x14ac:dyDescent="0.3">
      <c r="I238" s="63"/>
    </row>
    <row r="239" spans="1:12" x14ac:dyDescent="0.3">
      <c r="I239" s="63"/>
    </row>
    <row r="240" spans="1:12" x14ac:dyDescent="0.3">
      <c r="I240" s="63"/>
    </row>
    <row r="241" spans="9:9" x14ac:dyDescent="0.3">
      <c r="I241" s="63"/>
    </row>
    <row r="242" spans="9:9" x14ac:dyDescent="0.3">
      <c r="I242" s="63"/>
    </row>
    <row r="243" spans="9:9" x14ac:dyDescent="0.3">
      <c r="I243" s="63"/>
    </row>
    <row r="244" spans="9:9" x14ac:dyDescent="0.3">
      <c r="I244" s="63"/>
    </row>
    <row r="245" spans="9:9" x14ac:dyDescent="0.3">
      <c r="I245" s="63"/>
    </row>
  </sheetData>
  <mergeCells count="17">
    <mergeCell ref="B16:B17"/>
    <mergeCell ref="C2:H2"/>
    <mergeCell ref="C3:H3"/>
    <mergeCell ref="C16:E16"/>
    <mergeCell ref="L170:L226"/>
    <mergeCell ref="I1:K1"/>
    <mergeCell ref="A11:K11"/>
    <mergeCell ref="J220:K220"/>
    <mergeCell ref="L1:L26"/>
    <mergeCell ref="L27:L51"/>
    <mergeCell ref="L52:L79"/>
    <mergeCell ref="L80:L99"/>
    <mergeCell ref="L100:L127"/>
    <mergeCell ref="L128:L162"/>
    <mergeCell ref="I16:K16"/>
    <mergeCell ref="F16:H16"/>
    <mergeCell ref="A16:A17"/>
  </mergeCells>
  <phoneticPr fontId="2" type="noConversion"/>
  <printOptions horizontalCentered="1"/>
  <pageMargins left="0.59055118110236227" right="0.19685039370078741" top="1.1811023622047245" bottom="0.59055118110236227" header="0.96" footer="0.23622047244094491"/>
  <pageSetup paperSize="9" scale="61" fitToHeight="23" orientation="landscape" r:id="rId1"/>
  <headerFooter differentFirst="1" alignWithMargins="0">
    <oddHeader xml:space="preserve">&amp;R&amp;14Продовження додатку 1&amp;10
</oddHeader>
  </headerFooter>
  <rowBreaks count="6" manualBreakCount="6">
    <brk id="26" max="11" man="1"/>
    <brk id="51" max="11" man="1"/>
    <brk id="79" max="11" man="1"/>
    <brk id="99" max="11" man="1"/>
    <brk id="127" max="11" man="1"/>
    <brk id="169" max="11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51DC89FFDAC4684DB262DCE45F8F3961" ma:contentTypeVersion="0" ma:contentTypeDescription="Створення нового документа." ma:contentTypeScope="" ma:versionID="83c020f26922ed63a1879982c2428808">
  <xsd:schema xmlns:xsd="http://www.w3.org/2001/XMLSchema" xmlns:xs="http://www.w3.org/2001/XMLSchema" xmlns:p="http://schemas.microsoft.com/office/2006/metadata/properties" xmlns:ns2="acedc1b3-a6a6-4744-bb8f-c9b717f8a9c9" targetNamespace="http://schemas.microsoft.com/office/2006/metadata/properties" ma:root="true" ma:fieldsID="0726173c3e9f53e106ecb31a6e2fb790" ns2:_="">
    <xsd:import namespace="acedc1b3-a6a6-4744-bb8f-c9b717f8a9c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edc1b3-a6a6-4744-bb8f-c9b717f8a9c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ня ідентифікатора документа" ma:description="Значення ідентифікатора документа, призначеного цьому елементу." ma:internalName="_dlc_DocId" ma:readOnly="true">
      <xsd:simpleType>
        <xsd:restriction base="dms:Text"/>
      </xsd:simpleType>
    </xsd:element>
    <xsd:element name="_dlc_DocIdUrl" ma:index="9" nillable="true" ma:displayName="Ідентифікатор документа" ma:description="Постійне посилання на цей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4851719-5DF9-400C-9E39-64581E07C0D3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569982E8-C3C4-4744-BE2E-EC6C4AB7EE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edc1b3-a6a6-4744-bb8f-c9b717f8a9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0691FB1-CB9B-49B2-A79E-25BA96DE4134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acedc1b3-a6a6-4744-bb8f-c9b717f8a9c9"/>
    <ds:schemaRef ds:uri="http://purl.org/dc/elements/1.1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8B816113-1C5C-48BB-8073-55F3B3A2937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 дод 1 (в)</vt:lpstr>
      <vt:lpstr>' дод 1 (в)'!Заголовки_для_печати</vt:lpstr>
      <vt:lpstr>' дод 1 (в)'!Область_печати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Куцомеля Наталія Олексіївна</cp:lastModifiedBy>
  <cp:lastPrinted>2020-11-02T11:14:00Z</cp:lastPrinted>
  <dcterms:created xsi:type="dcterms:W3CDTF">2014-01-17T10:52:16Z</dcterms:created>
  <dcterms:modified xsi:type="dcterms:W3CDTF">2020-11-02T11:15:07Z</dcterms:modified>
</cp:coreProperties>
</file>