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ішення\Рішення виконкому про фінплани, фінзвіти\Проект ріш фінплан на 2020 рік\Проект про затвердж Фінплану КП Міськводоканал на 2020 рік на оприлюднення\"/>
    </mc:Choice>
  </mc:AlternateContent>
  <bookViews>
    <workbookView xWindow="0" yWindow="0" windowWidth="16380" windowHeight="8190" tabRatio="500"/>
  </bookViews>
  <sheets>
    <sheet name="фінансовий план" sheetId="1" r:id="rId1"/>
    <sheet name="таб.1" sheetId="2" r:id="rId2"/>
    <sheet name="таб.2" sheetId="3" r:id="rId3"/>
    <sheet name="таб.3" sheetId="4" r:id="rId4"/>
    <sheet name="таб.4" sheetId="5" r:id="rId5"/>
    <sheet name="таб. 5" sheetId="6" r:id="rId6"/>
    <sheet name="6.1. Інша інфо_1" sheetId="7" r:id="rId7"/>
    <sheet name="6.2. Інша інфо_2" sheetId="8" r:id="rId8"/>
    <sheet name="таб 1 до пояс" sheetId="9" r:id="rId9"/>
    <sheet name="таб 2 до пояс" sheetId="10" r:id="rId10"/>
    <sheet name="таб 3 до пояс" sheetId="11" r:id="rId11"/>
    <sheet name="таб 4,5 до пояс" sheetId="12" r:id="rId12"/>
    <sheet name="таб 6 до пояс  " sheetId="13" r:id="rId13"/>
    <sheet name="таб 7 до пояс " sheetId="14" r:id="rId14"/>
    <sheet name="розшифровки"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XGRAPH3">NA()</definedName>
    <definedName name="ad">'[1]МТР Газ України'!$B$1</definedName>
    <definedName name="as">'[2]МТР Газ України'!$B$1</definedName>
    <definedName name="asdf">[3]Inform!$E$6</definedName>
    <definedName name="asdfg">[3]Inform!$F$2</definedName>
    <definedName name="BuiltIn_Print_Area___1___1">#REF!</definedName>
    <definedName name="ClDate">[4]Inform!$E$6</definedName>
    <definedName name="ClDate_21">[5]Inform!$E$6</definedName>
    <definedName name="ClDate_25">[5]Inform!$E$6</definedName>
    <definedName name="ClDate_6">[6]Inform!$E$6</definedName>
    <definedName name="CompName">[4]Inform!$F$2</definedName>
    <definedName name="CompName_21">[5]Inform!$F$2</definedName>
    <definedName name="CompName_25">[5]Inform!$F$2</definedName>
    <definedName name="CompName_6">[6]Inform!$F$2</definedName>
    <definedName name="CompNameE">[4]Inform!$G$2</definedName>
    <definedName name="CompNameE_21">[5]Inform!$G$2</definedName>
    <definedName name="CompNameE_25">[5]Inform!$G$2</definedName>
    <definedName name="CompNameE_6">[6]Inform!$G$2</definedName>
    <definedName name="Cost_Category_National_ID">#REF!</definedName>
    <definedName name="Cе511">#REF!</definedName>
    <definedName name="d">'[7]МТР Газ України'!$B$4</definedName>
    <definedName name="dCPIb">NA()</definedName>
    <definedName name="dPPIb">NA()</definedName>
    <definedName name="ds">'[8]7  Інші витрати'!#REF!</definedName>
    <definedName name="Excel_BuiltIn_Database">'[9]Ener '!$A$1:$G$2645</definedName>
    <definedName name="Excel_BuiltIn_Print_Area" localSheetId="7">'6.2. Інша інфо_2'!$A$1:$AF$118</definedName>
    <definedName name="Excel_BuiltIn_Print_Area" localSheetId="10">'таб 3 до пояс'!$A$1:$H$32</definedName>
    <definedName name="Fact_Type_ID">#REF!</definedName>
    <definedName name="G">'[10]МТР Газ України'!$B$1</definedName>
    <definedName name="ij1sssss">'[11]7  Інші витрати'!#REF!</definedName>
    <definedName name="LastItem">[12]Лист1!$A$1</definedName>
    <definedName name="Load">'[13]МТР Газ України'!$B$4</definedName>
    <definedName name="Load_ID">'[14]МТР Газ України'!$B$4</definedName>
    <definedName name="Load_ID_10">'[15]7  Інші витрати'!#REF!</definedName>
    <definedName name="Load_ID_11">'[16]МТР Газ України'!$B$4</definedName>
    <definedName name="Load_ID_12">'[16]МТР Газ України'!$B$4</definedName>
    <definedName name="Load_ID_13">'[16]МТР Газ України'!$B$4</definedName>
    <definedName name="Load_ID_14">'[16]МТР Газ України'!$B$4</definedName>
    <definedName name="Load_ID_15">'[16]МТР Газ України'!$B$4</definedName>
    <definedName name="Load_ID_16">'[16]МТР Газ України'!$B$4</definedName>
    <definedName name="Load_ID_17">'[16]МТР Газ України'!$B$4</definedName>
    <definedName name="Load_ID_18">'[17]МТР Газ України'!$B$4</definedName>
    <definedName name="Load_ID_19">'[18]МТР Газ України'!$B$4</definedName>
    <definedName name="Load_ID_20">'[17]МТР Газ України'!$B$4</definedName>
    <definedName name="Load_ID_200">'[13]МТР Газ України'!$B$4</definedName>
    <definedName name="Load_ID_21">'[19]МТР Газ України'!$B$4</definedName>
    <definedName name="Load_ID_23">'[18]МТР Газ України'!$B$4</definedName>
    <definedName name="Load_ID_25">'[19]МТР Газ України'!$B$4</definedName>
    <definedName name="Load_ID_542">'[20]МТР Газ України'!$B$4</definedName>
    <definedName name="Load_ID_6">'[16]МТР Газ України'!$B$4</definedName>
    <definedName name="OpDate">[4]Inform!$E$5</definedName>
    <definedName name="OpDate_21">[5]Inform!$E$5</definedName>
    <definedName name="OpDate_25">[5]Inform!$E$5</definedName>
    <definedName name="OpDate_6">[6]Inform!$E$5</definedName>
    <definedName name="QR">[21]Inform!$E$5</definedName>
    <definedName name="qw">[3]Inform!$E$5</definedName>
    <definedName name="qwert">[3]Inform!$G$2</definedName>
    <definedName name="qwerty">'[2]МТР Газ України'!$B$4</definedName>
    <definedName name="ShowFil">[12]!ShowFil</definedName>
    <definedName name="SU_ID">#REF!</definedName>
    <definedName name="Time_ID">'[14]МТР Газ України'!$B$1</definedName>
    <definedName name="Time_ID_10">'[15]7  Інші витрати'!#REF!</definedName>
    <definedName name="Time_ID_11">'[16]МТР Газ України'!$B$1</definedName>
    <definedName name="Time_ID_12">'[16]МТР Газ України'!$B$1</definedName>
    <definedName name="Time_ID_13">'[16]МТР Газ України'!$B$1</definedName>
    <definedName name="Time_ID_14">'[16]МТР Газ України'!$B$1</definedName>
    <definedName name="Time_ID_15">'[16]МТР Газ України'!$B$1</definedName>
    <definedName name="Time_ID_16">'[16]МТР Газ України'!$B$1</definedName>
    <definedName name="Time_ID_17">'[16]МТР Газ України'!$B$1</definedName>
    <definedName name="Time_ID_18">'[17]МТР Газ України'!$B$1</definedName>
    <definedName name="Time_ID_19">'[18]МТР Газ України'!$B$1</definedName>
    <definedName name="Time_ID_20">'[17]МТР Газ України'!$B$1</definedName>
    <definedName name="Time_ID_21">'[19]МТР Газ України'!$B$1</definedName>
    <definedName name="Time_ID_23">'[18]МТР Газ України'!$B$1</definedName>
    <definedName name="Time_ID_25">'[19]МТР Газ України'!$B$1</definedName>
    <definedName name="Time_ID_6">'[16]МТР Газ України'!$B$1</definedName>
    <definedName name="Time_ID0">'[14]МТР Газ України'!$F$1</definedName>
    <definedName name="Time_ID0_10">'[15]7  Інші витрати'!#REF!</definedName>
    <definedName name="Time_ID0_11">'[16]МТР Газ України'!$F$1</definedName>
    <definedName name="Time_ID0_12">'[16]МТР Газ України'!$F$1</definedName>
    <definedName name="Time_ID0_13">'[16]МТР Газ України'!$F$1</definedName>
    <definedName name="Time_ID0_14">'[16]МТР Газ України'!$F$1</definedName>
    <definedName name="Time_ID0_15">'[16]МТР Газ України'!$F$1</definedName>
    <definedName name="Time_ID0_16">'[16]МТР Газ України'!$F$1</definedName>
    <definedName name="Time_ID0_17">'[16]МТР Газ України'!$F$1</definedName>
    <definedName name="Time_ID0_18">'[17]МТР Газ України'!$F$1</definedName>
    <definedName name="Time_ID0_19">'[18]МТР Газ України'!$F$1</definedName>
    <definedName name="Time_ID0_20">'[17]МТР Газ України'!$F$1</definedName>
    <definedName name="Time_ID0_21">'[19]МТР Газ України'!$F$1</definedName>
    <definedName name="Time_ID0_23">'[18]МТР Газ України'!$F$1</definedName>
    <definedName name="Time_ID0_25">'[19]МТР Газ України'!$F$1</definedName>
    <definedName name="Time_ID0_6">'[16]МТР Газ України'!$F$1</definedName>
    <definedName name="ttttttt">#REF!</definedName>
    <definedName name="Unit">[4]Inform!$E$38</definedName>
    <definedName name="Unit_21">[5]Inform!$E$38</definedName>
    <definedName name="Unit_25">[5]Inform!$E$38</definedName>
    <definedName name="Unit_6">[6]Inform!$E$38</definedName>
    <definedName name="WQER">'[22]МТР Газ України'!$B$4</definedName>
    <definedName name="wr">'[22]МТР Газ України'!$B$4</definedName>
    <definedName name="yyyy">#REF!</definedName>
    <definedName name="zx">'[2]МТР Газ України'!$F$1</definedName>
    <definedName name="zxc">[3]Inform!$E$38</definedName>
    <definedName name="а">'[11]7  Інші витрати'!#REF!</definedName>
    <definedName name="ав">#REF!</definedName>
    <definedName name="аен">'[22]МТР Газ України'!$B$4</definedName>
    <definedName name="в">'[23]МТР Газ України'!$F$1</definedName>
    <definedName name="ватт">'[24]БАЗА  '!#REF!</definedName>
    <definedName name="Д">'[13]МТР Газ України'!$B$4</definedName>
    <definedName name="е">#REF!</definedName>
    <definedName name="є">#REF!</definedName>
    <definedName name="і">[25]Inform!$F$2</definedName>
    <definedName name="ів">#REF!</definedName>
    <definedName name="ів___0">#REF!</definedName>
    <definedName name="ів_22">#REF!</definedName>
    <definedName name="ів_26">#REF!</definedName>
    <definedName name="іваіа">'[26]7  Інші витрати'!#REF!</definedName>
    <definedName name="іваф">#REF!</definedName>
    <definedName name="івів">'[10]МТР Газ України'!$B$1</definedName>
    <definedName name="іцу">[21]Inform!$G$2</definedName>
    <definedName name="йуц">#REF!</definedName>
    <definedName name="йцу">#REF!</definedName>
    <definedName name="йцуйй">#REF!</definedName>
    <definedName name="йцукц">'[26]7  Інші витрати'!#REF!</definedName>
    <definedName name="КЕ">#REF!</definedName>
    <definedName name="КЕ___0">#REF!</definedName>
    <definedName name="КЕ_22">#REF!</definedName>
    <definedName name="КЕ_26">#REF!</definedName>
    <definedName name="кен">#REF!</definedName>
    <definedName name="л">#REF!</definedName>
    <definedName name="_xlnm.Print_Area" localSheetId="6">'6.1. Інша інфо_1'!$A$1:$P$88</definedName>
    <definedName name="_xlnm.Print_Area" localSheetId="7">'6.2. Інша інфо_2'!$A$1:$AF$117</definedName>
    <definedName name="_xlnm.Print_Area" localSheetId="8">'таб 1 до пояс'!$A$1:$J$23</definedName>
    <definedName name="_xlnm.Print_Area" localSheetId="9">'таб 2 до пояс'!$A$1:$K$29</definedName>
    <definedName name="_xlnm.Print_Area" localSheetId="10">'таб 3 до пояс'!$A$1:$H$46</definedName>
    <definedName name="_xlnm.Print_Area" localSheetId="11">'таб 4,5 до пояс'!$A$1:$E$33</definedName>
    <definedName name="_xlnm.Print_Area" localSheetId="13">'таб 7 до пояс '!$A$1:$H$20</definedName>
    <definedName name="п">'[11]7  Інші витрати'!#REF!</definedName>
    <definedName name="пдв">'[13]МТР Газ України'!$B$4</definedName>
    <definedName name="пдв_утг">'[13]МТР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#REF!</definedName>
    <definedName name="ппп">[27]Inform!$E$6</definedName>
    <definedName name="р">#REF!</definedName>
    <definedName name="т">[28]Inform!$E$6</definedName>
    <definedName name="тариф">[29]Inform!$G$2</definedName>
    <definedName name="уйцукйцуйу">#REF!</definedName>
    <definedName name="уке">[30]Inform!$G$2</definedName>
    <definedName name="УТГ">'[13]МТР Газ України'!$B$4</definedName>
    <definedName name="фів">'[22]МТР Газ України'!$B$4</definedName>
    <definedName name="фіваіф">'[26]7  Інші витрати'!#REF!</definedName>
    <definedName name="фф">'[23]МТР Газ України'!$F$1</definedName>
    <definedName name="ц">'[11]7  Інші витрати'!#REF!</definedName>
    <definedName name="ччч" localSheetId="7">'[31]БАЗА  '!#REF!</definedName>
    <definedName name="ччч">'[32]БАЗА  '!#REF!</definedName>
    <definedName name="ш">#REF!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39" i="15" l="1"/>
  <c r="E39" i="15"/>
  <c r="D39" i="15"/>
  <c r="C39" i="15"/>
  <c r="F36" i="15"/>
  <c r="E36" i="15"/>
  <c r="D36" i="15"/>
  <c r="C36" i="15"/>
  <c r="F34" i="15"/>
  <c r="E34" i="15"/>
  <c r="D34" i="15"/>
  <c r="C34" i="15"/>
  <c r="F32" i="15"/>
  <c r="E32" i="15"/>
  <c r="D32" i="15"/>
  <c r="C32" i="15"/>
  <c r="F25" i="15"/>
  <c r="E25" i="15"/>
  <c r="D25" i="15"/>
  <c r="C25" i="15"/>
  <c r="F18" i="15"/>
  <c r="E18" i="15"/>
  <c r="D18" i="15"/>
  <c r="C18" i="15"/>
  <c r="F12" i="15"/>
  <c r="E12" i="15"/>
  <c r="D12" i="15"/>
  <c r="C12" i="15"/>
  <c r="F4" i="15"/>
  <c r="E4" i="15"/>
  <c r="D4" i="15"/>
  <c r="C4" i="15"/>
  <c r="D11" i="14"/>
  <c r="H16" i="13"/>
  <c r="M16" i="13" s="1"/>
  <c r="G16" i="13"/>
  <c r="F16" i="13"/>
  <c r="E16" i="13"/>
  <c r="J14" i="13"/>
  <c r="I14" i="13"/>
  <c r="H14" i="13"/>
  <c r="L14" i="13" s="1"/>
  <c r="M13" i="13"/>
  <c r="L13" i="13"/>
  <c r="M12" i="13"/>
  <c r="L12" i="13"/>
  <c r="K11" i="13"/>
  <c r="K14" i="13" s="1"/>
  <c r="J11" i="13"/>
  <c r="I11" i="13"/>
  <c r="H11" i="13"/>
  <c r="M11" i="13" s="1"/>
  <c r="G11" i="13"/>
  <c r="F11" i="13"/>
  <c r="F14" i="13" s="1"/>
  <c r="E11" i="13"/>
  <c r="M10" i="13"/>
  <c r="L10" i="13"/>
  <c r="M9" i="13"/>
  <c r="L9" i="13"/>
  <c r="E22" i="12"/>
  <c r="E12" i="12"/>
  <c r="E9" i="12"/>
  <c r="H31" i="11"/>
  <c r="E31" i="11"/>
  <c r="C31" i="11"/>
  <c r="H30" i="11"/>
  <c r="E30" i="11"/>
  <c r="C30" i="11"/>
  <c r="H29" i="11"/>
  <c r="E29" i="11"/>
  <c r="C29" i="11"/>
  <c r="H28" i="11"/>
  <c r="E28" i="11"/>
  <c r="C28" i="11"/>
  <c r="H27" i="11"/>
  <c r="E27" i="11"/>
  <c r="C27" i="11"/>
  <c r="H26" i="11"/>
  <c r="E26" i="11"/>
  <c r="C26" i="11"/>
  <c r="H25" i="11"/>
  <c r="E25" i="11"/>
  <c r="C25" i="11"/>
  <c r="H24" i="11"/>
  <c r="E24" i="11"/>
  <c r="C24" i="11"/>
  <c r="G23" i="11"/>
  <c r="H23" i="11" s="1"/>
  <c r="F23" i="11"/>
  <c r="E23" i="11"/>
  <c r="D23" i="11"/>
  <c r="C23" i="11"/>
  <c r="B23" i="11"/>
  <c r="H22" i="11"/>
  <c r="E22" i="11"/>
  <c r="C22" i="11"/>
  <c r="H21" i="11"/>
  <c r="E21" i="11"/>
  <c r="C21" i="11"/>
  <c r="H20" i="11"/>
  <c r="E20" i="11"/>
  <c r="C20" i="11"/>
  <c r="H19" i="11"/>
  <c r="E19" i="11"/>
  <c r="C19" i="11"/>
  <c r="H18" i="11"/>
  <c r="E18" i="11"/>
  <c r="C18" i="11"/>
  <c r="G17" i="11"/>
  <c r="H17" i="11" s="1"/>
  <c r="F17" i="11"/>
  <c r="E17" i="11"/>
  <c r="D17" i="11"/>
  <c r="C17" i="11"/>
  <c r="B17" i="11"/>
  <c r="H16" i="11"/>
  <c r="E16" i="11"/>
  <c r="C16" i="11"/>
  <c r="H15" i="11"/>
  <c r="E15" i="11"/>
  <c r="C15" i="11"/>
  <c r="H14" i="11"/>
  <c r="E14" i="11"/>
  <c r="C14" i="11"/>
  <c r="H13" i="11"/>
  <c r="E13" i="11"/>
  <c r="C13" i="11"/>
  <c r="H12" i="11"/>
  <c r="E12" i="11"/>
  <c r="C12" i="11"/>
  <c r="G11" i="11"/>
  <c r="H11" i="11" s="1"/>
  <c r="F11" i="11"/>
  <c r="E11" i="11"/>
  <c r="D11" i="11"/>
  <c r="C11" i="11"/>
  <c r="B11" i="11"/>
  <c r="F10" i="11"/>
  <c r="F9" i="11" s="1"/>
  <c r="D10" i="11"/>
  <c r="E10" i="11" s="1"/>
  <c r="B10" i="11"/>
  <c r="C10" i="11" s="1"/>
  <c r="G14" i="10"/>
  <c r="J14" i="10" s="1"/>
  <c r="F14" i="10"/>
  <c r="D14" i="10"/>
  <c r="E13" i="10" s="1"/>
  <c r="B14" i="10"/>
  <c r="C13" i="10" s="1"/>
  <c r="J13" i="10"/>
  <c r="I13" i="10"/>
  <c r="J12" i="10"/>
  <c r="I12" i="10"/>
  <c r="C12" i="10"/>
  <c r="J11" i="10"/>
  <c r="I11" i="10"/>
  <c r="E11" i="10"/>
  <c r="C11" i="10"/>
  <c r="J10" i="10"/>
  <c r="I10" i="10"/>
  <c r="E10" i="10"/>
  <c r="C10" i="10"/>
  <c r="J9" i="10"/>
  <c r="I9" i="10"/>
  <c r="H9" i="10"/>
  <c r="E13" i="9"/>
  <c r="I13" i="9" s="1"/>
  <c r="D13" i="9"/>
  <c r="C13" i="9"/>
  <c r="B13" i="9"/>
  <c r="G13" i="9" s="1"/>
  <c r="I12" i="9"/>
  <c r="H12" i="9"/>
  <c r="G12" i="9"/>
  <c r="F12" i="9"/>
  <c r="I11" i="9"/>
  <c r="H11" i="9"/>
  <c r="G11" i="9"/>
  <c r="F11" i="9"/>
  <c r="I10" i="9"/>
  <c r="H10" i="9"/>
  <c r="G10" i="9"/>
  <c r="F10" i="9"/>
  <c r="F13" i="9" s="1"/>
  <c r="T99" i="8"/>
  <c r="Q99" i="8"/>
  <c r="M99" i="8"/>
  <c r="L99" i="8"/>
  <c r="K99" i="8"/>
  <c r="T93" i="8"/>
  <c r="T92" i="8" s="1"/>
  <c r="S93" i="8"/>
  <c r="R93" i="8"/>
  <c r="Q93" i="8"/>
  <c r="M93" i="8"/>
  <c r="L93" i="8"/>
  <c r="K93" i="8"/>
  <c r="K92" i="8" s="1"/>
  <c r="Q92" i="8"/>
  <c r="N92" i="8"/>
  <c r="S79" i="8"/>
  <c r="Q79" i="8"/>
  <c r="O79" i="8"/>
  <c r="M79" i="8"/>
  <c r="K79" i="8"/>
  <c r="I79" i="8"/>
  <c r="G79" i="8"/>
  <c r="E79" i="8"/>
  <c r="M78" i="8"/>
  <c r="M77" i="8"/>
  <c r="M76" i="8"/>
  <c r="Y67" i="8"/>
  <c r="R67" i="8"/>
  <c r="P67" i="8"/>
  <c r="N67" i="8"/>
  <c r="L67" i="8" s="1"/>
  <c r="I67" i="8"/>
  <c r="AD66" i="8"/>
  <c r="AB66" i="8"/>
  <c r="V66" i="8" s="1"/>
  <c r="Z66" i="8"/>
  <c r="X66" i="8"/>
  <c r="G66" i="8"/>
  <c r="AD65" i="8"/>
  <c r="AB65" i="8"/>
  <c r="AB64" i="8" s="1"/>
  <c r="Z65" i="8"/>
  <c r="Z64" i="8" s="1"/>
  <c r="X65" i="8"/>
  <c r="V65" i="8" s="1"/>
  <c r="G65" i="8"/>
  <c r="AD64" i="8"/>
  <c r="K64" i="8"/>
  <c r="J64" i="8"/>
  <c r="I64" i="8"/>
  <c r="H64" i="8"/>
  <c r="G64" i="8" s="1"/>
  <c r="AD63" i="8"/>
  <c r="AB63" i="8"/>
  <c r="Z63" i="8"/>
  <c r="V63" i="8" s="1"/>
  <c r="X63" i="8"/>
  <c r="AD62" i="8"/>
  <c r="AB62" i="8"/>
  <c r="V62" i="8" s="1"/>
  <c r="Z62" i="8"/>
  <c r="X62" i="8"/>
  <c r="G62" i="8"/>
  <c r="AD61" i="8"/>
  <c r="AB61" i="8"/>
  <c r="Z61" i="8"/>
  <c r="X61" i="8"/>
  <c r="V61" i="8" s="1"/>
  <c r="G61" i="8"/>
  <c r="AD60" i="8"/>
  <c r="AB60" i="8"/>
  <c r="V60" i="8" s="1"/>
  <c r="Z60" i="8"/>
  <c r="X60" i="8"/>
  <c r="G60" i="8"/>
  <c r="AD59" i="8"/>
  <c r="AB59" i="8"/>
  <c r="Z59" i="8"/>
  <c r="X59" i="8"/>
  <c r="V59" i="8" s="1"/>
  <c r="G59" i="8"/>
  <c r="AD58" i="8"/>
  <c r="AC58" i="8"/>
  <c r="AA58" i="8"/>
  <c r="Z58" i="8"/>
  <c r="K58" i="8"/>
  <c r="J58" i="8"/>
  <c r="G58" i="8" s="1"/>
  <c r="I58" i="8"/>
  <c r="H58" i="8"/>
  <c r="AD57" i="8"/>
  <c r="AD56" i="8" s="1"/>
  <c r="AB57" i="8"/>
  <c r="Z57" i="8"/>
  <c r="X57" i="8"/>
  <c r="X56" i="8" s="1"/>
  <c r="V57" i="8"/>
  <c r="G57" i="8"/>
  <c r="AB56" i="8"/>
  <c r="Z56" i="8"/>
  <c r="K56" i="8"/>
  <c r="J56" i="8"/>
  <c r="G56" i="8" s="1"/>
  <c r="I56" i="8"/>
  <c r="H56" i="8"/>
  <c r="AD55" i="8"/>
  <c r="AB55" i="8"/>
  <c r="Z55" i="8"/>
  <c r="X55" i="8"/>
  <c r="V55" i="8"/>
  <c r="L55" i="8"/>
  <c r="G55" i="8"/>
  <c r="AD54" i="8"/>
  <c r="AB54" i="8"/>
  <c r="V54" i="8" s="1"/>
  <c r="Z54" i="8"/>
  <c r="X54" i="8"/>
  <c r="G54" i="8"/>
  <c r="AD53" i="8"/>
  <c r="AB53" i="8"/>
  <c r="Z53" i="8"/>
  <c r="X53" i="8"/>
  <c r="V53" i="8" s="1"/>
  <c r="G53" i="8"/>
  <c r="AD52" i="8"/>
  <c r="AB52" i="8"/>
  <c r="V52" i="8" s="1"/>
  <c r="Z52" i="8"/>
  <c r="X52" i="8"/>
  <c r="G52" i="8"/>
  <c r="AD51" i="8"/>
  <c r="AB51" i="8"/>
  <c r="Z51" i="8"/>
  <c r="X51" i="8"/>
  <c r="V51" i="8" s="1"/>
  <c r="G51" i="8"/>
  <c r="AD50" i="8"/>
  <c r="AB50" i="8"/>
  <c r="V50" i="8" s="1"/>
  <c r="Z50" i="8"/>
  <c r="X50" i="8"/>
  <c r="G50" i="8"/>
  <c r="AD49" i="8"/>
  <c r="AB49" i="8"/>
  <c r="Z49" i="8"/>
  <c r="X49" i="8"/>
  <c r="V49" i="8" s="1"/>
  <c r="G49" i="8"/>
  <c r="AD48" i="8"/>
  <c r="AB48" i="8"/>
  <c r="V48" i="8" s="1"/>
  <c r="Z48" i="8"/>
  <c r="X48" i="8"/>
  <c r="G48" i="8"/>
  <c r="AD47" i="8"/>
  <c r="AB47" i="8"/>
  <c r="Z47" i="8"/>
  <c r="X47" i="8"/>
  <c r="V47" i="8" s="1"/>
  <c r="G47" i="8"/>
  <c r="AD46" i="8"/>
  <c r="AB46" i="8"/>
  <c r="V46" i="8" s="1"/>
  <c r="Z46" i="8"/>
  <c r="X46" i="8"/>
  <c r="G46" i="8"/>
  <c r="AD45" i="8"/>
  <c r="AB45" i="8"/>
  <c r="Z45" i="8"/>
  <c r="Z43" i="8" s="1"/>
  <c r="Z67" i="8" s="1"/>
  <c r="X45" i="8"/>
  <c r="V45" i="8" s="1"/>
  <c r="G45" i="8"/>
  <c r="AD44" i="8"/>
  <c r="AD43" i="8" s="1"/>
  <c r="AD67" i="8" s="1"/>
  <c r="AB44" i="8"/>
  <c r="V44" i="8" s="1"/>
  <c r="Z44" i="8"/>
  <c r="X44" i="8"/>
  <c r="G44" i="8"/>
  <c r="AC43" i="8"/>
  <c r="AB43" i="8"/>
  <c r="AA43" i="8"/>
  <c r="K43" i="8"/>
  <c r="K67" i="8" s="1"/>
  <c r="J43" i="8"/>
  <c r="I43" i="8"/>
  <c r="H43" i="8"/>
  <c r="H67" i="8" s="1"/>
  <c r="V42" i="8"/>
  <c r="G42" i="8"/>
  <c r="AD35" i="8"/>
  <c r="AB35" i="8"/>
  <c r="Z35" i="8"/>
  <c r="X35" i="8"/>
  <c r="V35" i="8"/>
  <c r="K35" i="8"/>
  <c r="J35" i="8"/>
  <c r="I35" i="8"/>
  <c r="H35" i="8"/>
  <c r="V34" i="8"/>
  <c r="G34" i="8"/>
  <c r="L33" i="8"/>
  <c r="R32" i="8"/>
  <c r="P32" i="8"/>
  <c r="L32" i="8"/>
  <c r="V31" i="8"/>
  <c r="G31" i="8"/>
  <c r="V30" i="8"/>
  <c r="G30" i="8"/>
  <c r="V29" i="8"/>
  <c r="G29" i="8"/>
  <c r="G35" i="8" s="1"/>
  <c r="AD21" i="8"/>
  <c r="AB21" i="8"/>
  <c r="Z21" i="8"/>
  <c r="X21" i="8"/>
  <c r="V20" i="8"/>
  <c r="V21" i="8" s="1"/>
  <c r="AE11" i="8"/>
  <c r="AD11" i="8"/>
  <c r="AC11" i="8"/>
  <c r="AB11" i="8"/>
  <c r="AA11" i="8"/>
  <c r="Z11" i="8"/>
  <c r="Y11" i="8"/>
  <c r="X11" i="8"/>
  <c r="V11" i="8"/>
  <c r="U11" i="8"/>
  <c r="T11" i="8"/>
  <c r="S11" i="8"/>
  <c r="R11" i="8"/>
  <c r="Q11" i="8"/>
  <c r="M10" i="8"/>
  <c r="M9" i="8"/>
  <c r="W8" i="8"/>
  <c r="M8" i="8"/>
  <c r="W7" i="8"/>
  <c r="W11" i="8" s="1"/>
  <c r="M11" i="8" s="1"/>
  <c r="M7" i="8"/>
  <c r="D63" i="7"/>
  <c r="M62" i="7"/>
  <c r="J62" i="7"/>
  <c r="H61" i="7"/>
  <c r="K61" i="7" s="1"/>
  <c r="G61" i="7"/>
  <c r="G63" i="7" s="1"/>
  <c r="D61" i="7"/>
  <c r="J61" i="7" s="1"/>
  <c r="K59" i="7"/>
  <c r="J59" i="7"/>
  <c r="I59" i="7"/>
  <c r="L59" i="7" s="1"/>
  <c r="K58" i="7"/>
  <c r="J58" i="7"/>
  <c r="I58" i="7"/>
  <c r="L58" i="7" s="1"/>
  <c r="N57" i="7"/>
  <c r="M57" i="7"/>
  <c r="K57" i="7"/>
  <c r="J57" i="7"/>
  <c r="I57" i="7"/>
  <c r="L57" i="7" s="1"/>
  <c r="F57" i="7"/>
  <c r="N56" i="7"/>
  <c r="M56" i="7"/>
  <c r="K56" i="7"/>
  <c r="J56" i="7"/>
  <c r="I56" i="7"/>
  <c r="F56" i="7"/>
  <c r="L56" i="7" s="1"/>
  <c r="N36" i="7"/>
  <c r="L36" i="7"/>
  <c r="N35" i="7"/>
  <c r="L35" i="7"/>
  <c r="F35" i="7"/>
  <c r="J34" i="7"/>
  <c r="I34" i="7"/>
  <c r="G34" i="7"/>
  <c r="D34" i="7"/>
  <c r="G33" i="7"/>
  <c r="C33" i="7"/>
  <c r="N32" i="7"/>
  <c r="L32" i="7"/>
  <c r="F32" i="7"/>
  <c r="N31" i="7"/>
  <c r="L31" i="7"/>
  <c r="F31" i="7"/>
  <c r="J30" i="7"/>
  <c r="N30" i="7" s="1"/>
  <c r="I30" i="7"/>
  <c r="H30" i="7"/>
  <c r="G30" i="7"/>
  <c r="F30" i="7"/>
  <c r="D30" i="7"/>
  <c r="J29" i="7"/>
  <c r="I29" i="7"/>
  <c r="G29" i="7"/>
  <c r="H28" i="7"/>
  <c r="N28" i="7" s="1"/>
  <c r="F28" i="7"/>
  <c r="F36" i="7" s="1"/>
  <c r="H27" i="7"/>
  <c r="N27" i="7" s="1"/>
  <c r="F27" i="7"/>
  <c r="H26" i="7"/>
  <c r="H25" i="7" s="1"/>
  <c r="H33" i="7" s="1"/>
  <c r="F26" i="7"/>
  <c r="F34" i="7" s="1"/>
  <c r="J25" i="7"/>
  <c r="J33" i="7" s="1"/>
  <c r="F25" i="7"/>
  <c r="D25" i="7"/>
  <c r="D33" i="7" s="1"/>
  <c r="B25" i="7"/>
  <c r="B33" i="7" s="1"/>
  <c r="N24" i="7"/>
  <c r="L24" i="7"/>
  <c r="N23" i="7"/>
  <c r="L23" i="7"/>
  <c r="N22" i="7"/>
  <c r="L22" i="7"/>
  <c r="L21" i="7"/>
  <c r="J21" i="7"/>
  <c r="N21" i="7" s="1"/>
  <c r="H21" i="7"/>
  <c r="H29" i="7" s="1"/>
  <c r="F21" i="7"/>
  <c r="D21" i="7"/>
  <c r="D29" i="7" s="1"/>
  <c r="B21" i="7"/>
  <c r="N19" i="7"/>
  <c r="L19" i="7"/>
  <c r="N18" i="7"/>
  <c r="L18" i="7"/>
  <c r="N17" i="7"/>
  <c r="L17" i="7"/>
  <c r="N16" i="7"/>
  <c r="L16" i="7"/>
  <c r="N15" i="7"/>
  <c r="L15" i="7"/>
  <c r="N14" i="7"/>
  <c r="J14" i="7"/>
  <c r="L14" i="7" s="1"/>
  <c r="H14" i="7"/>
  <c r="F14" i="7"/>
  <c r="F29" i="7" s="1"/>
  <c r="D14" i="7"/>
  <c r="B14" i="7"/>
  <c r="E18" i="6"/>
  <c r="D18" i="6"/>
  <c r="E17" i="6"/>
  <c r="E16" i="6"/>
  <c r="G14" i="6"/>
  <c r="F14" i="6"/>
  <c r="E14" i="6"/>
  <c r="D14" i="6"/>
  <c r="E13" i="6"/>
  <c r="G17" i="5"/>
  <c r="G16" i="5"/>
  <c r="G15" i="5"/>
  <c r="G14" i="5"/>
  <c r="G13" i="5"/>
  <c r="G12" i="5"/>
  <c r="G11" i="5"/>
  <c r="K10" i="5"/>
  <c r="J10" i="5"/>
  <c r="I10" i="5"/>
  <c r="H10" i="5"/>
  <c r="F10" i="5"/>
  <c r="F17" i="6" s="1"/>
  <c r="E10" i="5"/>
  <c r="E72" i="1" s="1"/>
  <c r="D10" i="5"/>
  <c r="D17" i="6" s="1"/>
  <c r="K51" i="4"/>
  <c r="J51" i="4"/>
  <c r="I51" i="4"/>
  <c r="H51" i="4"/>
  <c r="G51" i="4"/>
  <c r="F51" i="4"/>
  <c r="D51" i="4"/>
  <c r="D63" i="4" s="1"/>
  <c r="D68" i="1" s="1"/>
  <c r="K39" i="4"/>
  <c r="K63" i="4" s="1"/>
  <c r="J39" i="4"/>
  <c r="I39" i="4"/>
  <c r="H39" i="4"/>
  <c r="G39" i="4"/>
  <c r="G63" i="4" s="1"/>
  <c r="G68" i="1" s="1"/>
  <c r="F39" i="4"/>
  <c r="G36" i="4"/>
  <c r="G35" i="4"/>
  <c r="G34" i="4"/>
  <c r="G33" i="4"/>
  <c r="G32" i="4"/>
  <c r="K31" i="4"/>
  <c r="J31" i="4"/>
  <c r="I31" i="4"/>
  <c r="H31" i="4"/>
  <c r="F31" i="4"/>
  <c r="E31" i="4"/>
  <c r="D31" i="4"/>
  <c r="G30" i="4"/>
  <c r="K22" i="4"/>
  <c r="K37" i="4" s="1"/>
  <c r="J22" i="4"/>
  <c r="J37" i="4" s="1"/>
  <c r="I22" i="4"/>
  <c r="I37" i="4" s="1"/>
  <c r="H22" i="4"/>
  <c r="H37" i="4" s="1"/>
  <c r="F22" i="4"/>
  <c r="F37" i="4" s="1"/>
  <c r="F67" i="1" s="1"/>
  <c r="E22" i="4"/>
  <c r="E37" i="4" s="1"/>
  <c r="E67" i="1" s="1"/>
  <c r="D22" i="4"/>
  <c r="D37" i="4" s="1"/>
  <c r="D67" i="1" s="1"/>
  <c r="K20" i="4"/>
  <c r="J20" i="4"/>
  <c r="I20" i="4"/>
  <c r="H20" i="4"/>
  <c r="F20" i="4"/>
  <c r="F66" i="1" s="1"/>
  <c r="E20" i="4"/>
  <c r="E66" i="1" s="1"/>
  <c r="D20" i="4"/>
  <c r="G18" i="4"/>
  <c r="G17" i="4"/>
  <c r="G20" i="4" s="1"/>
  <c r="G39" i="3"/>
  <c r="G38" i="3"/>
  <c r="G37" i="3"/>
  <c r="G36" i="3"/>
  <c r="G34" i="3" s="1"/>
  <c r="G35" i="3"/>
  <c r="F34" i="3"/>
  <c r="E34" i="3"/>
  <c r="E29" i="3" s="1"/>
  <c r="E61" i="1" s="1"/>
  <c r="D34" i="3"/>
  <c r="K33" i="3"/>
  <c r="K29" i="3" s="1"/>
  <c r="J33" i="3"/>
  <c r="I33" i="3"/>
  <c r="I29" i="3" s="1"/>
  <c r="H33" i="3"/>
  <c r="G32" i="3"/>
  <c r="G31" i="3"/>
  <c r="J29" i="3"/>
  <c r="H29" i="3"/>
  <c r="D29" i="3"/>
  <c r="D40" i="3" s="1"/>
  <c r="D63" i="1" s="1"/>
  <c r="G27" i="3"/>
  <c r="G60" i="1" s="1"/>
  <c r="F10" i="3"/>
  <c r="F21" i="3" s="1"/>
  <c r="G95" i="2"/>
  <c r="K94" i="2"/>
  <c r="J94" i="2"/>
  <c r="I94" i="2"/>
  <c r="H94" i="2"/>
  <c r="F94" i="2"/>
  <c r="K93" i="2"/>
  <c r="J93" i="2"/>
  <c r="I93" i="2"/>
  <c r="H93" i="2"/>
  <c r="G93" i="2" s="1"/>
  <c r="F93" i="2"/>
  <c r="F39" i="3" s="1"/>
  <c r="G92" i="2"/>
  <c r="F92" i="2"/>
  <c r="F33" i="3" s="1"/>
  <c r="F29" i="3" s="1"/>
  <c r="G91" i="2"/>
  <c r="F91" i="2"/>
  <c r="G90" i="2"/>
  <c r="G89" i="2" s="1"/>
  <c r="F90" i="2"/>
  <c r="K89" i="2"/>
  <c r="J89" i="2"/>
  <c r="J96" i="2" s="1"/>
  <c r="I89" i="2"/>
  <c r="H89" i="2"/>
  <c r="H96" i="2" s="1"/>
  <c r="E89" i="2"/>
  <c r="E96" i="2" s="1"/>
  <c r="D89" i="2"/>
  <c r="D96" i="2" s="1"/>
  <c r="G83" i="2"/>
  <c r="F83" i="2"/>
  <c r="K79" i="2"/>
  <c r="J79" i="2"/>
  <c r="I79" i="2"/>
  <c r="H79" i="2"/>
  <c r="F79" i="2"/>
  <c r="E79" i="2"/>
  <c r="D79" i="2"/>
  <c r="K78" i="2"/>
  <c r="J78" i="2"/>
  <c r="I78" i="2"/>
  <c r="H78" i="2"/>
  <c r="F78" i="2"/>
  <c r="E78" i="2"/>
  <c r="E52" i="1" s="1"/>
  <c r="D78" i="2"/>
  <c r="K77" i="2"/>
  <c r="J77" i="2"/>
  <c r="I77" i="2"/>
  <c r="H77" i="2"/>
  <c r="F77" i="2"/>
  <c r="F51" i="1" s="1"/>
  <c r="E77" i="2"/>
  <c r="D77" i="2"/>
  <c r="D51" i="1" s="1"/>
  <c r="G66" i="2"/>
  <c r="G64" i="2"/>
  <c r="G63" i="2"/>
  <c r="G61" i="2"/>
  <c r="G77" i="2" s="1"/>
  <c r="G51" i="1" s="1"/>
  <c r="G58" i="2"/>
  <c r="K53" i="2"/>
  <c r="K76" i="2" s="1"/>
  <c r="J53" i="2"/>
  <c r="J76" i="2" s="1"/>
  <c r="I53" i="2"/>
  <c r="I76" i="2" s="1"/>
  <c r="H53" i="2"/>
  <c r="G53" i="2"/>
  <c r="F53" i="2"/>
  <c r="F76" i="2" s="1"/>
  <c r="F47" i="1" s="1"/>
  <c r="E53" i="2"/>
  <c r="E76" i="2" s="1"/>
  <c r="E47" i="1" s="1"/>
  <c r="D53" i="2"/>
  <c r="D76" i="2" s="1"/>
  <c r="G52" i="2"/>
  <c r="G51" i="2"/>
  <c r="G50" i="2"/>
  <c r="G49" i="2"/>
  <c r="K46" i="2"/>
  <c r="J46" i="2"/>
  <c r="I46" i="2"/>
  <c r="H46" i="2"/>
  <c r="G46" i="2"/>
  <c r="G46" i="1" s="1"/>
  <c r="F46" i="2"/>
  <c r="E46" i="2"/>
  <c r="E46" i="1" s="1"/>
  <c r="D46" i="2"/>
  <c r="G45" i="2"/>
  <c r="G44" i="2"/>
  <c r="G43" i="2"/>
  <c r="G42" i="2"/>
  <c r="G41" i="2"/>
  <c r="G40" i="2"/>
  <c r="G39" i="2"/>
  <c r="G38" i="2"/>
  <c r="G37" i="2"/>
  <c r="G33" i="2"/>
  <c r="K32" i="2"/>
  <c r="J32" i="2"/>
  <c r="I32" i="2"/>
  <c r="I23" i="2" s="1"/>
  <c r="I80" i="2" s="1"/>
  <c r="H32" i="2"/>
  <c r="G31" i="2"/>
  <c r="G30" i="2"/>
  <c r="G29" i="2"/>
  <c r="G24" i="2"/>
  <c r="K23" i="2"/>
  <c r="H23" i="2"/>
  <c r="F23" i="2"/>
  <c r="E23" i="2"/>
  <c r="D23" i="2"/>
  <c r="D45" i="1" s="1"/>
  <c r="G21" i="2"/>
  <c r="G19" i="2"/>
  <c r="G18" i="2"/>
  <c r="G17" i="2"/>
  <c r="K16" i="2"/>
  <c r="K11" i="2" s="1"/>
  <c r="J16" i="2"/>
  <c r="I16" i="2"/>
  <c r="H16" i="2"/>
  <c r="G16" i="2" s="1"/>
  <c r="G15" i="2"/>
  <c r="G14" i="2"/>
  <c r="G13" i="2"/>
  <c r="G12" i="2"/>
  <c r="J11" i="2"/>
  <c r="I11" i="2"/>
  <c r="H11" i="2"/>
  <c r="H20" i="2" s="1"/>
  <c r="F11" i="2"/>
  <c r="F20" i="2" s="1"/>
  <c r="E11" i="2"/>
  <c r="E68" i="2" s="1"/>
  <c r="D11" i="2"/>
  <c r="D20" i="2" s="1"/>
  <c r="D59" i="2" s="1"/>
  <c r="G10" i="2"/>
  <c r="G79" i="2" s="1"/>
  <c r="G87" i="1"/>
  <c r="G84" i="1"/>
  <c r="F84" i="1"/>
  <c r="E84" i="1"/>
  <c r="D84" i="1"/>
  <c r="G81" i="1"/>
  <c r="F81" i="1"/>
  <c r="F87" i="1" s="1"/>
  <c r="F13" i="6" s="1"/>
  <c r="E81" i="1"/>
  <c r="D81" i="1"/>
  <c r="D87" i="1" s="1"/>
  <c r="E76" i="1"/>
  <c r="G74" i="1"/>
  <c r="F74" i="1"/>
  <c r="E74" i="1"/>
  <c r="D74" i="1"/>
  <c r="G69" i="1"/>
  <c r="F69" i="1"/>
  <c r="E69" i="1"/>
  <c r="D69" i="1"/>
  <c r="E68" i="1"/>
  <c r="D66" i="1"/>
  <c r="G65" i="1"/>
  <c r="F65" i="1"/>
  <c r="E65" i="1"/>
  <c r="D65" i="1"/>
  <c r="G62" i="1"/>
  <c r="F62" i="1"/>
  <c r="E62" i="1"/>
  <c r="D62" i="1"/>
  <c r="D61" i="1"/>
  <c r="F60" i="1"/>
  <c r="E60" i="1"/>
  <c r="D60" i="1"/>
  <c r="G59" i="1"/>
  <c r="F59" i="1"/>
  <c r="E59" i="1"/>
  <c r="D59" i="1"/>
  <c r="F58" i="1"/>
  <c r="E58" i="1"/>
  <c r="D58" i="1"/>
  <c r="G56" i="1"/>
  <c r="F56" i="1"/>
  <c r="E56" i="1"/>
  <c r="D56" i="1"/>
  <c r="F54" i="1"/>
  <c r="E54" i="1"/>
  <c r="D54" i="1"/>
  <c r="F52" i="1"/>
  <c r="D52" i="1"/>
  <c r="E51" i="1"/>
  <c r="D47" i="1"/>
  <c r="F46" i="1"/>
  <c r="D46" i="1"/>
  <c r="F45" i="1"/>
  <c r="E45" i="1"/>
  <c r="D44" i="1"/>
  <c r="E43" i="1"/>
  <c r="D43" i="1"/>
  <c r="F42" i="1"/>
  <c r="E42" i="1"/>
  <c r="D42" i="1"/>
  <c r="D72" i="1" l="1"/>
  <c r="F72" i="1"/>
  <c r="G10" i="5"/>
  <c r="G31" i="4"/>
  <c r="H63" i="4"/>
  <c r="I63" i="4"/>
  <c r="F63" i="4"/>
  <c r="F68" i="1" s="1"/>
  <c r="J63" i="4"/>
  <c r="G33" i="3"/>
  <c r="G29" i="3" s="1"/>
  <c r="G61" i="1" s="1"/>
  <c r="F89" i="2"/>
  <c r="F40" i="3"/>
  <c r="F63" i="1" s="1"/>
  <c r="E40" i="3"/>
  <c r="E63" i="1" s="1"/>
  <c r="I68" i="2"/>
  <c r="I8" i="4" s="1"/>
  <c r="G78" i="2"/>
  <c r="G52" i="1" s="1"/>
  <c r="E80" i="2"/>
  <c r="I96" i="2"/>
  <c r="G94" i="2"/>
  <c r="G96" i="2" s="1"/>
  <c r="G76" i="2"/>
  <c r="G47" i="1" s="1"/>
  <c r="G42" i="1"/>
  <c r="K96" i="2"/>
  <c r="L11" i="13"/>
  <c r="M14" i="13"/>
  <c r="L16" i="13"/>
  <c r="D9" i="11"/>
  <c r="E9" i="11" s="1"/>
  <c r="B9" i="11"/>
  <c r="C9" i="11" s="1"/>
  <c r="G10" i="11"/>
  <c r="H13" i="10"/>
  <c r="H10" i="10"/>
  <c r="C9" i="10"/>
  <c r="H11" i="10"/>
  <c r="H14" i="10" s="1"/>
  <c r="E12" i="10"/>
  <c r="I14" i="10"/>
  <c r="E9" i="10"/>
  <c r="H12" i="10"/>
  <c r="H13" i="9"/>
  <c r="V56" i="8"/>
  <c r="X43" i="8"/>
  <c r="X64" i="8"/>
  <c r="V64" i="8" s="1"/>
  <c r="J67" i="8"/>
  <c r="G67" i="8" s="1"/>
  <c r="AB58" i="8"/>
  <c r="AB67" i="8" s="1"/>
  <c r="G43" i="8"/>
  <c r="X58" i="8"/>
  <c r="N29" i="7"/>
  <c r="N34" i="7"/>
  <c r="N33" i="7"/>
  <c r="L33" i="7"/>
  <c r="M63" i="7"/>
  <c r="J63" i="7"/>
  <c r="L25" i="7"/>
  <c r="L26" i="7"/>
  <c r="L27" i="7"/>
  <c r="L28" i="7"/>
  <c r="L29" i="7"/>
  <c r="L30" i="7"/>
  <c r="H34" i="7"/>
  <c r="L34" i="7" s="1"/>
  <c r="I61" i="7"/>
  <c r="L61" i="7" s="1"/>
  <c r="M61" i="7"/>
  <c r="F33" i="7"/>
  <c r="N25" i="7"/>
  <c r="N26" i="7"/>
  <c r="D14" i="4"/>
  <c r="D82" i="2"/>
  <c r="D87" i="2" s="1"/>
  <c r="D49" i="1" s="1"/>
  <c r="D48" i="1"/>
  <c r="D71" i="2"/>
  <c r="G16" i="6"/>
  <c r="G72" i="1"/>
  <c r="G17" i="6"/>
  <c r="K80" i="2"/>
  <c r="K20" i="2"/>
  <c r="K59" i="2" s="1"/>
  <c r="F59" i="2"/>
  <c r="F44" i="1"/>
  <c r="J23" i="2"/>
  <c r="J80" i="2" s="1"/>
  <c r="G32" i="2"/>
  <c r="D69" i="4"/>
  <c r="F61" i="1"/>
  <c r="F76" i="1"/>
  <c r="E8" i="4"/>
  <c r="E53" i="1"/>
  <c r="J20" i="2"/>
  <c r="J59" i="2" s="1"/>
  <c r="G23" i="2"/>
  <c r="G45" i="1" s="1"/>
  <c r="K68" i="2"/>
  <c r="E69" i="4"/>
  <c r="D76" i="1"/>
  <c r="D13" i="6"/>
  <c r="G76" i="1"/>
  <c r="G13" i="6"/>
  <c r="F71" i="2"/>
  <c r="F55" i="1" s="1"/>
  <c r="F43" i="1"/>
  <c r="F80" i="2"/>
  <c r="F68" i="2"/>
  <c r="G11" i="2"/>
  <c r="G20" i="2" s="1"/>
  <c r="H59" i="2"/>
  <c r="H10" i="3"/>
  <c r="G10" i="3"/>
  <c r="G66" i="1"/>
  <c r="G37" i="4"/>
  <c r="G67" i="1" s="1"/>
  <c r="E20" i="2"/>
  <c r="I20" i="2"/>
  <c r="I59" i="2" s="1"/>
  <c r="H76" i="2"/>
  <c r="D80" i="2"/>
  <c r="H80" i="2"/>
  <c r="F16" i="6"/>
  <c r="D68" i="2"/>
  <c r="H68" i="2"/>
  <c r="E71" i="2"/>
  <c r="E55" i="1" s="1"/>
  <c r="G22" i="4"/>
  <c r="D16" i="6"/>
  <c r="F69" i="4" l="1"/>
  <c r="F70" i="4" s="1"/>
  <c r="G69" i="4"/>
  <c r="I69" i="2"/>
  <c r="I71" i="2" s="1"/>
  <c r="I72" i="2" s="1"/>
  <c r="I24" i="3" s="1"/>
  <c r="I12" i="3" s="1"/>
  <c r="I11" i="3" s="1"/>
  <c r="F95" i="2"/>
  <c r="F96" i="2" s="1"/>
  <c r="G9" i="11"/>
  <c r="H9" i="11" s="1"/>
  <c r="H10" i="11"/>
  <c r="V58" i="8"/>
  <c r="X67" i="8"/>
  <c r="V67" i="8" s="1"/>
  <c r="V43" i="8"/>
  <c r="I23" i="3"/>
  <c r="I40" i="3" s="1"/>
  <c r="G6" i="6"/>
  <c r="G59" i="2"/>
  <c r="G44" i="1"/>
  <c r="I14" i="4"/>
  <c r="I82" i="2"/>
  <c r="I87" i="2" s="1"/>
  <c r="F14" i="4"/>
  <c r="F82" i="2"/>
  <c r="F87" i="2" s="1"/>
  <c r="F49" i="1" s="1"/>
  <c r="F48" i="1"/>
  <c r="E59" i="2"/>
  <c r="E44" i="1"/>
  <c r="G70" i="4"/>
  <c r="G70" i="1"/>
  <c r="H14" i="4"/>
  <c r="H82" i="2"/>
  <c r="F8" i="4"/>
  <c r="F53" i="1"/>
  <c r="E70" i="4"/>
  <c r="E70" i="1"/>
  <c r="H8" i="4"/>
  <c r="H69" i="2"/>
  <c r="J14" i="4"/>
  <c r="J82" i="2"/>
  <c r="J87" i="2" s="1"/>
  <c r="D70" i="4"/>
  <c r="D70" i="1"/>
  <c r="K14" i="4"/>
  <c r="K82" i="2"/>
  <c r="K87" i="2" s="1"/>
  <c r="D53" i="1"/>
  <c r="D8" i="4"/>
  <c r="G80" i="2"/>
  <c r="G43" i="1"/>
  <c r="G68" i="2"/>
  <c r="K69" i="2"/>
  <c r="K71" i="2" s="1"/>
  <c r="K72" i="2" s="1"/>
  <c r="K24" i="3" s="1"/>
  <c r="K8" i="4"/>
  <c r="J68" i="2"/>
  <c r="D73" i="2"/>
  <c r="D55" i="1"/>
  <c r="F70" i="1" l="1"/>
  <c r="G14" i="4"/>
  <c r="G82" i="2"/>
  <c r="G87" i="2" s="1"/>
  <c r="G48" i="1"/>
  <c r="K23" i="3"/>
  <c r="K40" i="3" s="1"/>
  <c r="K12" i="3"/>
  <c r="K11" i="3" s="1"/>
  <c r="G69" i="2"/>
  <c r="G53" i="1"/>
  <c r="H71" i="2"/>
  <c r="H87" i="2"/>
  <c r="J8" i="4"/>
  <c r="G8" i="4" s="1"/>
  <c r="J69" i="2"/>
  <c r="J71" i="2" s="1"/>
  <c r="J72" i="2" s="1"/>
  <c r="J24" i="3" s="1"/>
  <c r="E14" i="4"/>
  <c r="E82" i="2"/>
  <c r="E87" i="2" s="1"/>
  <c r="E48" i="1"/>
  <c r="G7" i="6" l="1"/>
  <c r="G50" i="1" s="1"/>
  <c r="G49" i="1"/>
  <c r="E49" i="1"/>
  <c r="E50" i="1"/>
  <c r="G54" i="1"/>
  <c r="G71" i="2"/>
  <c r="J12" i="3"/>
  <c r="J11" i="3" s="1"/>
  <c r="J23" i="3"/>
  <c r="J40" i="3" s="1"/>
  <c r="H72" i="2"/>
  <c r="G72" i="2" l="1"/>
  <c r="G55" i="1"/>
  <c r="H24" i="3"/>
  <c r="G24" i="3" l="1"/>
  <c r="G12" i="3" s="1"/>
  <c r="G11" i="3" s="1"/>
  <c r="H23" i="3"/>
  <c r="H12" i="3"/>
  <c r="H11" i="3" s="1"/>
  <c r="H21" i="3" s="1"/>
  <c r="I10" i="3" s="1"/>
  <c r="I21" i="3" s="1"/>
  <c r="J10" i="3" s="1"/>
  <c r="J21" i="3" s="1"/>
  <c r="K10" i="3" s="1"/>
  <c r="K21" i="3" s="1"/>
  <c r="G21" i="3" s="1"/>
  <c r="G23" i="3" l="1"/>
  <c r="H40" i="3"/>
  <c r="G40" i="3" l="1"/>
  <c r="G63" i="1" s="1"/>
  <c r="G58" i="1"/>
</calcChain>
</file>

<file path=xl/sharedStrings.xml><?xml version="1.0" encoding="utf-8"?>
<sst xmlns="http://schemas.openxmlformats.org/spreadsheetml/2006/main" count="1057" uniqueCount="793">
  <si>
    <t>Додаток І</t>
  </si>
  <si>
    <t>до Порядку складання,</t>
  </si>
  <si>
    <t>затвердження та контролю</t>
  </si>
  <si>
    <t>виконання фінансових планів</t>
  </si>
  <si>
    <t>підприємства комунальної</t>
  </si>
  <si>
    <t>власності територіальної</t>
  </si>
  <si>
    <t>громади міста Суми</t>
  </si>
  <si>
    <t>РОЗГЛЯНУТО</t>
  </si>
  <si>
    <t>ЗАТВЕРДЖЕНО</t>
  </si>
  <si>
    <t>___________________</t>
  </si>
  <si>
    <t>_____________________</t>
  </si>
  <si>
    <t>В.І. Павленко</t>
  </si>
  <si>
    <t>(В.о. директора департаменту</t>
  </si>
  <si>
    <t>інфраструктури міста)</t>
  </si>
  <si>
    <t>ПОГОДЖЕНО</t>
  </si>
  <si>
    <t>С.А.Липова</t>
  </si>
  <si>
    <t>(директор департаменту фінансів,</t>
  </si>
  <si>
    <t>економіки та бюджетних відносин</t>
  </si>
  <si>
    <t>Сумської міської ради</t>
  </si>
  <si>
    <t>Підприємство                 КП " Міськводоканал" Сумської міської ради</t>
  </si>
  <si>
    <t>Організаційно-правова форма             Комунальне підприємство</t>
  </si>
  <si>
    <t>Територія               м.Суми</t>
  </si>
  <si>
    <t>Орган державного управління</t>
  </si>
  <si>
    <t>Галузь                       промисловість</t>
  </si>
  <si>
    <t>Вид економічної діяльності        Збір, очищення та постачання води.  Каналізація, відведення й очищення стічних вод</t>
  </si>
  <si>
    <t>Одиниця виміру, тис.гривень</t>
  </si>
  <si>
    <t>Форма власності          комунальна</t>
  </si>
  <si>
    <t>Середньооблікова кількість штатних працівників   720 чол.</t>
  </si>
  <si>
    <t>Місцезнаходження   м.Суми, вул. Білопілький шлях ,9</t>
  </si>
  <si>
    <t>Телефон     700181</t>
  </si>
  <si>
    <t>Прізвище та ініціали керівника     Сагач Анатолій Григорович</t>
  </si>
  <si>
    <t>ФІНАНСОВИЙ ПЛАН ПІДПРИЄМСТВА НА 2020 рік</t>
  </si>
  <si>
    <t>Основні фінансові показники</t>
  </si>
  <si>
    <t>Код рядка</t>
  </si>
  <si>
    <t>Факт 2018 року</t>
  </si>
  <si>
    <t>Фінансовий план поточного року 2019</t>
  </si>
  <si>
    <t>Прогноз на поточний рік  2019</t>
  </si>
  <si>
    <t>Плановий рік 2020</t>
  </si>
  <si>
    <t>I. Формування фінансових результатів</t>
  </si>
  <si>
    <t xml:space="preserve">Чистий дохід (виручка) від реалізації продукції (товарів, робіт, послуг)        </t>
  </si>
  <si>
    <t>1000</t>
  </si>
  <si>
    <t>Собівартість реалізованої продукції (товарів, робіт та послуг) (розшифрувати)</t>
  </si>
  <si>
    <t>1010</t>
  </si>
  <si>
    <t>Валовий прибуток/збиток</t>
  </si>
  <si>
    <t>1020</t>
  </si>
  <si>
    <t>Адміністративні витрати,</t>
  </si>
  <si>
    <t>1040</t>
  </si>
  <si>
    <t xml:space="preserve">Витрати на збут </t>
  </si>
  <si>
    <t>1070</t>
  </si>
  <si>
    <t xml:space="preserve">Інші операційні доходи/витрати,                  </t>
  </si>
  <si>
    <t>1300</t>
  </si>
  <si>
    <t>Фінансовий результат від операційної діяльності</t>
  </si>
  <si>
    <t>1100</t>
  </si>
  <si>
    <t>EBITDA</t>
  </si>
  <si>
    <t>1410</t>
  </si>
  <si>
    <t>Рентабельність EBITDA</t>
  </si>
  <si>
    <t>5010</t>
  </si>
  <si>
    <t>Доходи/витрати від фінансової та інвестиційної діяльності</t>
  </si>
  <si>
    <t>1310</t>
  </si>
  <si>
    <t>Інші доходи/витрати</t>
  </si>
  <si>
    <t>1320</t>
  </si>
  <si>
    <t>Фінансовий результат  до оподаткування</t>
  </si>
  <si>
    <t>1170</t>
  </si>
  <si>
    <t>Витрати (дохід) з податку на прибуток</t>
  </si>
  <si>
    <t>1180</t>
  </si>
  <si>
    <t>Чистий фінансовий результат</t>
  </si>
  <si>
    <t>1200</t>
  </si>
  <si>
    <t>Коефіцієнт рентабельності діяльності</t>
  </si>
  <si>
    <t>5040</t>
  </si>
  <si>
    <t>ІI. Розрахунки з бюджетом</t>
  </si>
  <si>
    <t>Дивіденди/відрахування частини чистого прибутку</t>
  </si>
  <si>
    <t>2100</t>
  </si>
  <si>
    <t>Податок на прибуток підприємств</t>
  </si>
  <si>
    <t>2110</t>
  </si>
  <si>
    <t>Податок на додану вартість нарахований/до відшкодування (з мінусом)</t>
  </si>
  <si>
    <t>2120/2130</t>
  </si>
  <si>
    <t>Сплата інших податків, зборів, обов'язкових платежів до державного та місцевих бюджетів</t>
  </si>
  <si>
    <t>2140</t>
  </si>
  <si>
    <t>Єдиний внесок на загальнообов'язкове державне соціальне страхування</t>
  </si>
  <si>
    <t>2150</t>
  </si>
  <si>
    <t>Усього виплат на користь держави</t>
  </si>
  <si>
    <t>2200</t>
  </si>
  <si>
    <t>III.Рух грошових коштів</t>
  </si>
  <si>
    <t>Грошові кошти на початок періоду</t>
  </si>
  <si>
    <t>3600</t>
  </si>
  <si>
    <t>Чистий рух грошових коштів від операційної діяльності</t>
  </si>
  <si>
    <t>3090</t>
  </si>
  <si>
    <t>Чистий рух грошових коштів від інвестиційної діяльності</t>
  </si>
  <si>
    <t>3320</t>
  </si>
  <si>
    <t>Чистий рух грошових коштів від фінансової діяльності</t>
  </si>
  <si>
    <t>3580</t>
  </si>
  <si>
    <t>Вплив зміни валютних курсів на залишок коштів</t>
  </si>
  <si>
    <t>3610</t>
  </si>
  <si>
    <t>Грошові кошти на кінець періоду</t>
  </si>
  <si>
    <t>3620</t>
  </si>
  <si>
    <t>ІV. Капітальні інвестиції</t>
  </si>
  <si>
    <t>Капітальні інвестиції</t>
  </si>
  <si>
    <t>4000</t>
  </si>
  <si>
    <t xml:space="preserve">V. Коефіцієнтний аналіз </t>
  </si>
  <si>
    <t>Коефіцієнт рентабельності активів</t>
  </si>
  <si>
    <t>5020</t>
  </si>
  <si>
    <t>Коефіцієнт рентабельності власного капіталу</t>
  </si>
  <si>
    <t>5030</t>
  </si>
  <si>
    <t>Коефіцієнт фінансової стійкості</t>
  </si>
  <si>
    <t>5110</t>
  </si>
  <si>
    <t>VІ. Звіт про фінансовий стан</t>
  </si>
  <si>
    <t>Необоротні активи</t>
  </si>
  <si>
    <t>6000</t>
  </si>
  <si>
    <t>Оборотні активи</t>
  </si>
  <si>
    <t>6010</t>
  </si>
  <si>
    <t>у тому числі грошові кошти та їх еквіваленти</t>
  </si>
  <si>
    <t>6020</t>
  </si>
  <si>
    <t>Усього активи</t>
  </si>
  <si>
    <t>6030</t>
  </si>
  <si>
    <t>Довгострокові зобов'язання ї забезпечення</t>
  </si>
  <si>
    <t>6040</t>
  </si>
  <si>
    <t>Поточні зобов'язання ї забезпечення</t>
  </si>
  <si>
    <t>6050</t>
  </si>
  <si>
    <t>Усього  зобов'язання ї забезпечення</t>
  </si>
  <si>
    <t>6060</t>
  </si>
  <si>
    <t>у тому числі державні гранти і субсидії</t>
  </si>
  <si>
    <t>у тому числі фінансові запозичення</t>
  </si>
  <si>
    <t>Власний капітал</t>
  </si>
  <si>
    <t>Директор КП "Міськводоканал" СМР</t>
  </si>
  <si>
    <t>А.Г.Сагач</t>
  </si>
  <si>
    <t>Таблиця 1</t>
  </si>
  <si>
    <t>1. Формування фінансових результатів</t>
  </si>
  <si>
    <t xml:space="preserve">Найменування показника </t>
  </si>
  <si>
    <t>Факт минулого року 2018</t>
  </si>
  <si>
    <t>Фінансовий план поточного року  2019</t>
  </si>
  <si>
    <t>Прогноз на поточний рік 2019</t>
  </si>
  <si>
    <t>Плановий рік  (усього) 2020</t>
  </si>
  <si>
    <t>У тому числі за кварталами</t>
  </si>
  <si>
    <t xml:space="preserve">Пояснення та обгрунтування до запланованого рівня доходів/витрат </t>
  </si>
  <si>
    <t>І</t>
  </si>
  <si>
    <t>ІІ</t>
  </si>
  <si>
    <t>ІІІ</t>
  </si>
  <si>
    <t>ІУ</t>
  </si>
  <si>
    <t>Доходи і витрати (деталізація)</t>
  </si>
  <si>
    <r>
      <rPr>
        <sz val="8"/>
        <color rgb="FF00000A"/>
        <rFont val="Times New Roman"/>
        <family val="1"/>
        <charset val="204"/>
      </rPr>
      <t xml:space="preserve">Заява на встановлення тарифу на 2020 рік подана підприємством 29.05.2019, проте до теперішнього часу тариф на 2020 рік НКРЕКП не розглядався та, відповідно, не встановлений. Протягом 2019 року НКРЕКП проводилися коригування окремих статей витрат тарифу 2017 року, починаючи з другої половини поточного року  (постанови </t>
    </r>
    <r>
      <rPr>
        <sz val="8"/>
        <color rgb="FF000000"/>
        <rFont val="Times New Roman"/>
        <family val="1"/>
        <charset val="204"/>
      </rPr>
      <t>№804 від 28.05.2019 та №1968 від 17.09.2019): заробітна плата, електрична енергія та податки. Впливу на прийняття рішення НКРЕКП щодо розгляду тарифу, підприємство не має. Враховуючи встановлені законодавством терміни на обговорення проектів НКРЕКП, оприлюднення та вступ в дію тарифу, о</t>
    </r>
    <r>
      <rPr>
        <sz val="8"/>
        <color rgb="FF00000A"/>
        <rFont val="Times New Roman"/>
        <family val="1"/>
        <charset val="204"/>
      </rPr>
      <t>чікується наступне збільшення тарифу з 1.07.2020 р.</t>
    </r>
  </si>
  <si>
    <t>витрати на сировину та основні матеріали</t>
  </si>
  <si>
    <t>1011</t>
  </si>
  <si>
    <t xml:space="preserve">Планується збільшення проти очікуваного за 2019 рік за рахунок зростання вартості матеріалів </t>
  </si>
  <si>
    <t>витрати на паливо</t>
  </si>
  <si>
    <t>1012</t>
  </si>
  <si>
    <t xml:space="preserve">Планується збільшення проти очікуваного за 2019 рік за рахунок зростання вартості газу для промисловості, розподілу та транспортування газу з урахуванням індексу інфляції 
</t>
  </si>
  <si>
    <t>витрати на електроенергію</t>
  </si>
  <si>
    <t>1013</t>
  </si>
  <si>
    <t>Планується зменшення проти очікуваного за 2019 рік за рахунок зниження вартості 1 кВт/год проти середньозваженої вартості у 2019 р.</t>
  </si>
  <si>
    <t>витрати на оплату праці</t>
  </si>
  <si>
    <t>1014</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</si>
  <si>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переходу підприємства на тарифні ставки та посадові оклади з розрахунку мінімального прожиткового мінімуму для працездатних осіб 2102 грн. та мінімальної заробітної плати  4723 грн, дотримання умов Галузевої угоди.</t>
    </r>
  </si>
  <si>
    <t>відрахування на соціальні заходи</t>
  </si>
  <si>
    <t>1015</t>
  </si>
  <si>
    <t xml:space="preserve">витрати, що здійснюються для підтримання об"єкта в робочому стані (проведення ремонту, технічного огляду, нагляду, обслуговування тощо)  </t>
  </si>
  <si>
    <t>1016</t>
  </si>
  <si>
    <t>Планується зменшення проти очікуваного за 2019 рік за рахунок зменшення залучення підрядних організацій для ремонту</t>
  </si>
  <si>
    <t>амортизація основних засобів і нематеріальних активів</t>
  </si>
  <si>
    <t>1017</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</si>
  <si>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вводу в експлуатацію основних засобів до кінця 2019 року та, відповідно, збільшення амортизації</t>
    </r>
  </si>
  <si>
    <t>інші витрати (розшифрувати)</t>
  </si>
  <si>
    <t>1018</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</si>
  <si>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збільшення податку на надра, вартості послуг на охорону праці, техніку безпеки </t>
    </r>
    <r>
      <rPr>
        <sz val="8"/>
        <color rgb="FF000000"/>
        <rFont val="Times New Roman"/>
        <family val="1"/>
        <charset val="204"/>
      </rPr>
      <t xml:space="preserve">з урахуванням індексу інфляції </t>
    </r>
  </si>
  <si>
    <t>Валовий прибуток (збиток)</t>
  </si>
  <si>
    <t>Інші операційні доходи (розшифрувати), у тому числі:</t>
  </si>
  <si>
    <t>1030</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</si>
  <si>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t>
    </r>
    <r>
      <rPr>
        <sz val="8"/>
        <color rgb="FF000000"/>
        <rFont val="Times New Roman"/>
        <family val="1"/>
        <charset val="204"/>
      </rPr>
      <t>збільшення планових інших доходів (фін допомога міського бюджету на охорону водозаборів — 4.0 млн грн та на електричну енергію — 37,5 млн грн). Станом на 01.10.2019 року проект міського бюджету на 2020 рік не оприлюднений.</t>
    </r>
  </si>
  <si>
    <t>курсові різниці</t>
  </si>
  <si>
    <t>1031</t>
  </si>
  <si>
    <t>Адміністративні витрати, у тому числі:</t>
  </si>
  <si>
    <t>За рахунок зростання  матеріалів, з/плати, та послуг</t>
  </si>
  <si>
    <t>витрати, пов'язані з використанням службових автомобілів</t>
  </si>
  <si>
    <t>1041</t>
  </si>
  <si>
    <r>
      <rPr>
        <sz val="8"/>
        <color rgb="FF000000"/>
        <rFont val="Times New Roman"/>
        <family val="1"/>
        <charset val="204"/>
      </rPr>
      <t xml:space="preserve">Планується збільшення проти очікуваного за 2019 рік:
по водіях службових авто- </t>
    </r>
    <r>
      <rPr>
        <sz val="8"/>
        <rFont val="Times New Roman"/>
        <family val="1"/>
        <charset val="204"/>
      </rPr>
      <t xml:space="preserve"> за рахунок переходу підприємства на тарифні ставки та посадові оклади водіїв з розрахунку мінімального прожиткового мінімуму для працездатних осіб 2102 грн. та мінімальної заробітної плати  4723 грн, дотримання умов Галузевої угоди; збільшення вартості ПММ з урахуванням індексу інфляції</t>
    </r>
  </si>
  <si>
    <t>витрати на оренду службових автомобілів</t>
  </si>
  <si>
    <t>1042</t>
  </si>
  <si>
    <t>витрати на консалтингові послуги</t>
  </si>
  <si>
    <t>1043</t>
  </si>
  <si>
    <t>витрати на страхові послуги</t>
  </si>
  <si>
    <t>1044</t>
  </si>
  <si>
    <t>витрати на аудиторські послуги</t>
  </si>
  <si>
    <t>1045</t>
  </si>
  <si>
    <t>витрати на службові відрядження</t>
  </si>
  <si>
    <t>1046</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</si>
  <si>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збільшення: суми добових в зв’язку із збільшенням мінімальної заробітної плати на 01.01.2020, оплати проживання урахуванням індексу інфляції
</t>
    </r>
  </si>
  <si>
    <t>витрати на зв"язок</t>
  </si>
  <si>
    <t>1047</t>
  </si>
  <si>
    <r>
      <rPr>
        <sz val="8"/>
        <color rgb="FF000000"/>
        <rFont val="Times New Roman"/>
        <family val="1"/>
        <charset val="204"/>
      </rPr>
      <t xml:space="preserve">Планується на рівні очікуваного за 2019 рік з </t>
    </r>
    <r>
      <rPr>
        <sz val="8"/>
        <rFont val="Times New Roman"/>
        <family val="1"/>
        <charset val="204"/>
      </rPr>
      <t xml:space="preserve">урахуванням індексу інфляції
</t>
    </r>
  </si>
  <si>
    <t>1048</t>
  </si>
  <si>
    <t xml:space="preserve">відрахування на соціальні заходи </t>
  </si>
  <si>
    <t>1049</t>
  </si>
  <si>
    <t>амортизація основних засобів і нематеріальних активів загальногосподарського призначення</t>
  </si>
  <si>
    <t>1050</t>
  </si>
  <si>
    <t xml:space="preserve">витрати на операційну оренду основних засобів та роялті, що мають загальногосподарське призначення </t>
  </si>
  <si>
    <t>1051</t>
  </si>
  <si>
    <t xml:space="preserve">витрати на страхування майна загальногосподарського призначення </t>
  </si>
  <si>
    <t>1052</t>
  </si>
  <si>
    <t>витрати на страхування загальногосподарського персоналу</t>
  </si>
  <si>
    <t>1053</t>
  </si>
  <si>
    <t xml:space="preserve">організаційно-технічні послуги </t>
  </si>
  <si>
    <t>1054</t>
  </si>
  <si>
    <t>Планується на рівні очікуваного за 2019 рік</t>
  </si>
  <si>
    <t>консультаційні та інформаційні послуги</t>
  </si>
  <si>
    <t>1055</t>
  </si>
  <si>
    <t>юридичні послуги</t>
  </si>
  <si>
    <t>1056</t>
  </si>
  <si>
    <t>Планується зменшення проти очікуваного за  2019 рік з причини зменшення кількості позовних заяв</t>
  </si>
  <si>
    <t>послуги з оцінки майна</t>
  </si>
  <si>
    <t>1057</t>
  </si>
  <si>
    <t>Планується зменшення проти очікуваного за  2019 рік з причини зменшення потреби в оцінці майна</t>
  </si>
  <si>
    <t>витрати на охорону праці загальногосподарського персоналу</t>
  </si>
  <si>
    <t>1058</t>
  </si>
  <si>
    <t xml:space="preserve">витрати на підвищення кваліфікації та перепідготовку кадрів </t>
  </si>
  <si>
    <t>1059</t>
  </si>
  <si>
    <t xml:space="preserve">Планується зменшення проти очікуваного за  2019 рік за рахунок зменшення потреби в підвищенні кваліфікації </t>
  </si>
  <si>
    <t>витрати на утримання основних фондів, інших необоротних активів загальногосподарського використання, у тому числі:</t>
  </si>
  <si>
    <t>1060</t>
  </si>
  <si>
    <t>Планується збільшення проти очікуваного за  2019 рік за рахунок збільшення вартості комунальних послуг на утримання</t>
  </si>
  <si>
    <t>витрати на поліпшення основних фондів</t>
  </si>
  <si>
    <t>1061</t>
  </si>
  <si>
    <t>Планується на рівні очікуваного 2019 рік</t>
  </si>
  <si>
    <t>Інші адміністративні витрати ,    (розшифрувати)</t>
  </si>
  <si>
    <t>1062</t>
  </si>
  <si>
    <t xml:space="preserve">Витрати на збут, у тому числі: </t>
  </si>
  <si>
    <t>транспортні витрати</t>
  </si>
  <si>
    <t>1071</t>
  </si>
  <si>
    <t>витрати на зберігання та упаковку</t>
  </si>
  <si>
    <t>1072</t>
  </si>
  <si>
    <t>1073</t>
  </si>
  <si>
    <t>1074</t>
  </si>
  <si>
    <t>витрати на рекламу</t>
  </si>
  <si>
    <t>1075</t>
  </si>
  <si>
    <t>інші витрати на збут (розшифрувати)</t>
  </si>
  <si>
    <t>1076</t>
  </si>
  <si>
    <r>
      <rPr>
        <sz val="8"/>
        <color rgb="FF000000"/>
        <rFont val="Times New Roman"/>
        <family val="1"/>
        <charset val="204"/>
      </rPr>
      <t>Планується збільшення проти очікуваного за 2019 рік</t>
    </r>
    <r>
      <rPr>
        <sz val="8"/>
        <rFont val="Times New Roman"/>
        <family val="1"/>
        <charset val="204"/>
      </rPr>
      <t xml:space="preserve"> за рахунок: </t>
    </r>
    <r>
      <rPr>
        <sz val="8"/>
        <color rgb="FF000000"/>
        <rFont val="Times New Roman"/>
        <family val="1"/>
        <charset val="204"/>
      </rPr>
      <t>суми ЄСВ по</t>
    </r>
    <r>
      <rPr>
        <sz val="8"/>
        <rFont val="Times New Roman"/>
        <family val="1"/>
        <charset val="204"/>
      </rPr>
      <t xml:space="preserve"> переходу підприємства на тарифні ставки та посадові оклади з розрахунку мінімального прожиткового мінімуму для працездатних осіб 2102 грн. та мінімальної заробітної плати  4723 грн, дотримання умов Галузевої угоди; суми розрахунків з банками при збільшенні тарифів </t>
    </r>
  </si>
  <si>
    <t xml:space="preserve">Інші операційні витрати, у тому числі: </t>
  </si>
  <si>
    <t>1080</t>
  </si>
  <si>
    <t>витрати на благодійну допомогу</t>
  </si>
  <si>
    <t>1081</t>
  </si>
  <si>
    <t>відрахування до резерву сумнівних боргів</t>
  </si>
  <si>
    <t>1082</t>
  </si>
  <si>
    <t>відрахування до недержавних пенсійних фондів</t>
  </si>
  <si>
    <t>1083</t>
  </si>
  <si>
    <t>1084</t>
  </si>
  <si>
    <t>інші операційні витрати (розшифрувати)</t>
  </si>
  <si>
    <t>1085</t>
  </si>
  <si>
    <t>Планується зменшення проти очікуваного за 2019 рік в зв’язку з не плануванням штрафних санкцій</t>
  </si>
  <si>
    <t xml:space="preserve">Фінансовий результат від операційної діяльності </t>
  </si>
  <si>
    <r>
      <rPr>
        <sz val="10"/>
        <rFont val="Times New Roman"/>
        <family val="2"/>
        <charset val="204"/>
      </rPr>
      <t>Дохід від участі в капіталі (</t>
    </r>
    <r>
      <rPr>
        <i/>
        <sz val="10"/>
        <rFont val="Times New Roman"/>
        <family val="2"/>
        <charset val="204"/>
      </rPr>
      <t>розшифрувати)</t>
    </r>
    <r>
      <rPr>
        <sz val="10"/>
        <rFont val="Times New Roman"/>
        <family val="2"/>
        <charset val="204"/>
      </rPr>
      <t xml:space="preserve"> </t>
    </r>
  </si>
  <si>
    <t>1110</t>
  </si>
  <si>
    <t>Інші фінансові доходи (розшифрувати)</t>
  </si>
  <si>
    <t>1120</t>
  </si>
  <si>
    <t>Втрати від участі в капіталі (розшифрувати)</t>
  </si>
  <si>
    <t>1130</t>
  </si>
  <si>
    <t>Фінансові витрати (розшифрувати)</t>
  </si>
  <si>
    <t>1140</t>
  </si>
  <si>
    <t>Інші доходи (розшифрувати),у тому числі:</t>
  </si>
  <si>
    <t>1150</t>
  </si>
  <si>
    <t>1151</t>
  </si>
  <si>
    <t>Інші витрати (розшифрувати),у тому числі:</t>
  </si>
  <si>
    <t>1160</t>
  </si>
  <si>
    <t>1161</t>
  </si>
  <si>
    <t>Фінансовий результат до оподаткування</t>
  </si>
  <si>
    <t>Прибуток (збиток) від припиненої діяльності після оподаткування</t>
  </si>
  <si>
    <t>1190</t>
  </si>
  <si>
    <t>Чистий фінансовий результат, у тому числі:</t>
  </si>
  <si>
    <t>прибуток</t>
  </si>
  <si>
    <t>1201</t>
  </si>
  <si>
    <t>збиток</t>
  </si>
  <si>
    <t>1202</t>
  </si>
  <si>
    <t>Неконтрольована частка</t>
  </si>
  <si>
    <t>1210</t>
  </si>
  <si>
    <t>Доходи і витрати (узагальнені показники)</t>
  </si>
  <si>
    <t>Інші операційні доходи/витрати (рядок 1030-рядок 1080)</t>
  </si>
  <si>
    <t>Доходи/витрати від фінансової та інвестиційної діяльності (рядок 1110+рядок 1120-рядок 1130-рядок 1140)</t>
  </si>
  <si>
    <t>Інші доходи/витрати (рядок 1150-рядок 1160)</t>
  </si>
  <si>
    <t>Усього доходів</t>
  </si>
  <si>
    <t>Усього витрат</t>
  </si>
  <si>
    <t>1340</t>
  </si>
  <si>
    <t>Розрахунок показника EBITDA</t>
  </si>
  <si>
    <t>Фінансовий результат від операційної діяльності (рядок 1100)</t>
  </si>
  <si>
    <t>1400</t>
  </si>
  <si>
    <t>плюс амортизація (рядок 1530)</t>
  </si>
  <si>
    <t>1401</t>
  </si>
  <si>
    <t>мінус операційні доходи від курсових різниць (рядок 1031)</t>
  </si>
  <si>
    <t>1402</t>
  </si>
  <si>
    <t>плюс операційні витрати від курсових різниць (рядок 1084)</t>
  </si>
  <si>
    <t>1403</t>
  </si>
  <si>
    <t>мінус/плюс значні нетипові операційні доходи/витрати (розшифрувати)</t>
  </si>
  <si>
    <t>1404</t>
  </si>
  <si>
    <t>Елементи операційних витрат</t>
  </si>
  <si>
    <t>Матеріальні витрати, у тому числі:</t>
  </si>
  <si>
    <t>1500</t>
  </si>
  <si>
    <t>1501</t>
  </si>
  <si>
    <t>витрати на паливо та енергію</t>
  </si>
  <si>
    <t>1502</t>
  </si>
  <si>
    <t>Витрати на оплату праці</t>
  </si>
  <si>
    <t>1510</t>
  </si>
  <si>
    <t>Відрахування на соціальні заходи</t>
  </si>
  <si>
    <t>1520</t>
  </si>
  <si>
    <t>Амортизація</t>
  </si>
  <si>
    <t>1530</t>
  </si>
  <si>
    <t>Інші операційні витрати</t>
  </si>
  <si>
    <t>Усього</t>
  </si>
  <si>
    <t>1550</t>
  </si>
  <si>
    <t>Таблиця 2</t>
  </si>
  <si>
    <t>ІІ. Розрахунки з бюджетом</t>
  </si>
  <si>
    <t>Факт минулого року 2018 року</t>
  </si>
  <si>
    <t>Фінансовий план поточного року 2019р.</t>
  </si>
  <si>
    <t>Прогноз на поточний рік 2019 р.</t>
  </si>
  <si>
    <t>Плановий рік  (усього)   2020 р.</t>
  </si>
  <si>
    <t xml:space="preserve">Розподіл чистого прибутку </t>
  </si>
  <si>
    <t xml:space="preserve">Залишок нерозподіленого прибутку (непокритого збитку) на початок звітного періоду </t>
  </si>
  <si>
    <t>2000</t>
  </si>
  <si>
    <t>Відрахування частини чистого прибутку, усього у тому числі:</t>
  </si>
  <si>
    <t>2010</t>
  </si>
  <si>
    <t>державним унітарним підприємствам та їх об"єднаннями до державного бюджету</t>
  </si>
  <si>
    <t>2011</t>
  </si>
  <si>
    <t>господарськими товариствами, у статуному капіталі яких більше 50 відсотків акцій (часток, паїв) належать державі на виплату дивідендів</t>
  </si>
  <si>
    <t>2012</t>
  </si>
  <si>
    <t>у тому числі на державну частку</t>
  </si>
  <si>
    <t>2012/1</t>
  </si>
  <si>
    <t>Перенесено з додаткового капіталу</t>
  </si>
  <si>
    <t>2020</t>
  </si>
  <si>
    <t>Розвиток виробництва</t>
  </si>
  <si>
    <t>2030</t>
  </si>
  <si>
    <t>у тому числі за основними видами діяльності за КВЕД</t>
  </si>
  <si>
    <t>2031</t>
  </si>
  <si>
    <t>Резервний фонд</t>
  </si>
  <si>
    <t>Інші фонди (розшифрувати)</t>
  </si>
  <si>
    <t>Інші цілі (розшифрувати)</t>
  </si>
  <si>
    <t xml:space="preserve">Залишок нерозподіленого прибутку (непокритого збитку) на кінець звітного періоду </t>
  </si>
  <si>
    <t>Нараховані до сплати обов’язкові платежі підприємства до бюджету та єдиний внесок на загальнообов"язкове державне соціальне страхування</t>
  </si>
  <si>
    <t>державними унітарними підприємствами та їх об"єднаннями до державного бюджету</t>
  </si>
  <si>
    <t>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</si>
  <si>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Податок на додану вартість, нарахований до сплати до державного бюджету за підсумками звітного періоду</t>
  </si>
  <si>
    <t>Податок на додану вартість, що підлягає відшкодуванню з державного бюджету за підсумками звітного періоду</t>
  </si>
  <si>
    <t>Інші поточні податки, збори, обов"язкові платежі до державного та місцевих бюджетів, у тому числі</t>
  </si>
  <si>
    <t>акцизний податок</t>
  </si>
  <si>
    <t>рентна плата (спецводокористування)</t>
  </si>
  <si>
    <t>плата за користування надрами</t>
  </si>
  <si>
    <t>податок на доходи фізичних осіб</t>
  </si>
  <si>
    <t>погашення податкового боргу, у тому числі:</t>
  </si>
  <si>
    <t>погашення реструктуризованих та відстрочених сум, що підлягають сплаті в поточному році до бюджетів та державних цільових фондів</t>
  </si>
  <si>
    <t>2145/1</t>
  </si>
  <si>
    <t>неустойки (штрафи, пені)</t>
  </si>
  <si>
    <t>2145/2</t>
  </si>
  <si>
    <t>місцеві податки та збори (розшифрувати)</t>
  </si>
  <si>
    <t>інші платежі (розшифрувати)</t>
  </si>
  <si>
    <t>Єдиний внесок на загальнообов"язкове державне соціальне страхування</t>
  </si>
  <si>
    <t>Директор КП "Міськводоканал" СМР                                                                            А.Г.Сагач</t>
  </si>
  <si>
    <t>Таблиця 3</t>
  </si>
  <si>
    <t>ІІІ. Рух грошових коштів</t>
  </si>
  <si>
    <t>Факт минулого 2018 року</t>
  </si>
  <si>
    <t>План поточного року 2019 р.</t>
  </si>
  <si>
    <t>Плановий рік (усього) 2020 р.</t>
  </si>
  <si>
    <t xml:space="preserve">І. Рух коштів у результаті операційної діяльності </t>
  </si>
  <si>
    <t xml:space="preserve">Прибуток (збиток) від звичайної діяльності до оподаткування </t>
  </si>
  <si>
    <t>Коригування на:</t>
  </si>
  <si>
    <t>амортизацію необоротних активів</t>
  </si>
  <si>
    <t>збільшення (зменшення) забезпечень</t>
  </si>
  <si>
    <t>збиток (прибуток) від нереалізованих курсових різниць</t>
  </si>
  <si>
    <t>збиток (прибуток) від неопераційної діяльності та інших негрошових операцій (розшифрувати)</t>
  </si>
  <si>
    <t>Прибуток (збиток) від операційної діяльності до змін в оборотному капіталі</t>
  </si>
  <si>
    <t>Зменшення (збільшення) оборотних активів (розшифрувати)</t>
  </si>
  <si>
    <t>Збільшення (зменшення) поточних зобов"язань (розшифрувати)</t>
  </si>
  <si>
    <t>Грошові кошти від операційної діяльності (надходження)</t>
  </si>
  <si>
    <t xml:space="preserve">Видатки грошових коштів , </t>
  </si>
  <si>
    <t>Сплачений податок на прибуток</t>
  </si>
  <si>
    <t xml:space="preserve">Чистий рух грошових коштів операційної діяльності </t>
  </si>
  <si>
    <t>ІІІ. Рух коштів у результаті інвестиційної діяльності</t>
  </si>
  <si>
    <t>Надходження</t>
  </si>
  <si>
    <t>Виручка від реалізації основних фондів</t>
  </si>
  <si>
    <t>Виручка від реалізації нематеріальних активів</t>
  </si>
  <si>
    <t xml:space="preserve">Надходження від продажу акцій та облігацій </t>
  </si>
  <si>
    <t>Надходження від отриманих:</t>
  </si>
  <si>
    <t>відсотків</t>
  </si>
  <si>
    <t>дивідендів</t>
  </si>
  <si>
    <t>Надходження від деривативів</t>
  </si>
  <si>
    <t>Інші надходження (розшифрувати)</t>
  </si>
  <si>
    <t>Витрати</t>
  </si>
  <si>
    <t>Придбання (створення) основних засобів (розшифрувати)</t>
  </si>
  <si>
    <t>Капітальне будівництво (розшифрувати)</t>
  </si>
  <si>
    <t xml:space="preserve">Придбання (створення) нематеріальних активів (розшифрувати) </t>
  </si>
  <si>
    <t>Придбання акцій та облігацій</t>
  </si>
  <si>
    <t>Інші витрати (розшифрувати)</t>
  </si>
  <si>
    <t>Чистий рух коштів від інвестиційної діяльності</t>
  </si>
  <si>
    <t>ІІІ. Рух коштів у результаті фінансової діяльності</t>
  </si>
  <si>
    <t>Власного капіталу</t>
  </si>
  <si>
    <t>Отримання коштів за довгостроковими зобов"язаннями, у тому числі:</t>
  </si>
  <si>
    <t>кредити</t>
  </si>
  <si>
    <t>позики</t>
  </si>
  <si>
    <t>облігації</t>
  </si>
  <si>
    <t>Отримання коштів за короткостроковими зобов"язаннями, у тому числі:</t>
  </si>
  <si>
    <t>Цільове фінансування (розшифрувати)</t>
  </si>
  <si>
    <t>Сплата дивідендів на державну частку/відрахувань частини чистого прибутку</t>
  </si>
  <si>
    <t>Перерахування коштів державі як власнику</t>
  </si>
  <si>
    <t>3500</t>
  </si>
  <si>
    <t>Повернення коштів за довгостроковими зобов"язаннями, у тому числі:</t>
  </si>
  <si>
    <t xml:space="preserve">кредити </t>
  </si>
  <si>
    <t>3510</t>
  </si>
  <si>
    <t>3520</t>
  </si>
  <si>
    <t>3530</t>
  </si>
  <si>
    <t>Повернення коштів за короткостроковими зобов"язаннями, у тому числі:</t>
  </si>
  <si>
    <t>3540</t>
  </si>
  <si>
    <t>3550</t>
  </si>
  <si>
    <t>3560</t>
  </si>
  <si>
    <t>3570</t>
  </si>
  <si>
    <t>Чистий рух коштів від фінансової діяльності</t>
  </si>
  <si>
    <t>Непогашений короткостроковий кредит на початок періоду</t>
  </si>
  <si>
    <t>Грошові кошти:</t>
  </si>
  <si>
    <t>на початок періоду</t>
  </si>
  <si>
    <t>вплив зміни валютних курсів на залишок коштів</t>
  </si>
  <si>
    <t>Непогашений короткостроковий кредит на кінець періоду</t>
  </si>
  <si>
    <t>на кінець періоду</t>
  </si>
  <si>
    <t>Чистий грошовий потік</t>
  </si>
  <si>
    <t>3630</t>
  </si>
  <si>
    <t>Директор КП “Міськводоканал” СМР</t>
  </si>
  <si>
    <t>Сагач А.Г.</t>
  </si>
  <si>
    <t>Таблиця 4</t>
  </si>
  <si>
    <t xml:space="preserve">І  </t>
  </si>
  <si>
    <t xml:space="preserve">ІІ </t>
  </si>
  <si>
    <t xml:space="preserve">ІІІ </t>
  </si>
  <si>
    <t xml:space="preserve">ІУ </t>
  </si>
  <si>
    <t>Капітальні інвестиції, усього у тому числі:</t>
  </si>
  <si>
    <t>капітальне будівництво</t>
  </si>
  <si>
    <t>4010</t>
  </si>
  <si>
    <t>придбання (виготовлення) основних засобів</t>
  </si>
  <si>
    <t>4020</t>
  </si>
  <si>
    <t>придбання (виготовлення) інших необоротних матеріальних активів</t>
  </si>
  <si>
    <t>4030</t>
  </si>
  <si>
    <t>придбання (створення) нематеріальних активів</t>
  </si>
  <si>
    <t>4040</t>
  </si>
  <si>
    <t>модернізація, модифікація (добудова, дообладнання, реконструкція) основних засобів</t>
  </si>
  <si>
    <t>4050</t>
  </si>
  <si>
    <t xml:space="preserve">придбання (створення) оборотних активів </t>
  </si>
  <si>
    <t>капітальний ремонт</t>
  </si>
  <si>
    <t>Таблиця 5</t>
  </si>
  <si>
    <t>V. Коефіцієнтний аналіз</t>
  </si>
  <si>
    <t>Найменування показника</t>
  </si>
  <si>
    <t>Оптимальне значення</t>
  </si>
  <si>
    <r>
      <rPr>
        <sz val="10"/>
        <rFont val="Times New Roman"/>
        <family val="2"/>
        <charset val="204"/>
      </rPr>
      <t xml:space="preserve">Факт за звітний період поточного року на останню дату </t>
    </r>
    <r>
      <rPr>
        <sz val="8"/>
        <rFont val="Times New Roman"/>
        <family val="2"/>
        <charset val="204"/>
      </rPr>
      <t>(1 пів.2019 р.)</t>
    </r>
  </si>
  <si>
    <t>Планові показники 2020 р.</t>
  </si>
  <si>
    <t>Примітки</t>
  </si>
  <si>
    <t>Коефіцієнти рентабельності та прибутковості</t>
  </si>
  <si>
    <t>Валова рентабельність (валовий прибуток, рядок 1020/чистий дохід від реалізаціїї продукції (товарів, робіт, послуг), рядок 1000,%</t>
  </si>
  <si>
    <t>Збільшення</t>
  </si>
  <si>
    <t>Рентабельність EBITDA ( EBITDA, рядок 1410/чистий дохід від реалізації продукції (товарів, робіт, послуг), рядок 1000,%)</t>
  </si>
  <si>
    <t>Коефіцієнт рентабельності активів (чистий фінансовий результат, рядок 1200/вартість активів, рядок 6030)</t>
  </si>
  <si>
    <t>Характеризує ефективність використання активів підприємства</t>
  </si>
  <si>
    <t>Коефіцієнт рентабельності власного капіталу (чистий фінансовий результат, рядок 1200/власний капітал, рядок 6090)</t>
  </si>
  <si>
    <t>Коефіцієнт рентабельності діяльності (чистий фінансовий результат, рядок 1200/чистий дохід від реалізації продукції,  (товарів, робіт, послуг), рядок 1000)</t>
  </si>
  <si>
    <t>&gt;0</t>
  </si>
  <si>
    <t xml:space="preserve">Характеризує  ефективність господарської діяльності підприємства </t>
  </si>
  <si>
    <t>Коефіцієнти фінансової стійкості та ліквідності</t>
  </si>
  <si>
    <t>Коефіцієнт відношення боргу до  EBITDA (довгострокові зобов"язання, рядок 6040 + поточні зобов"язання, рядок 6050/  EBITDA, рядок 1410)</t>
  </si>
  <si>
    <t>Коефіцієнт фінансової стійкості (власний капітал, рядок 6090/довгострокові зобов"язання, рядок 6040+ поточні зобов"язання, рядок 6050)</t>
  </si>
  <si>
    <t>&gt;1</t>
  </si>
  <si>
    <t>Характеризує  співвідношення власних та позикових коштів і  залежність підприємства від зовнішніх фінансових джерел</t>
  </si>
  <si>
    <t>Коефіцієнт поточної ліквідності (покриття) (оборотні активи, рядок 6010/поточні зобов"язання, рядок 6050)</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</si>
  <si>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&gt;1-1,5</t>
  </si>
  <si>
    <t>Аналіз капітальних інвестицій</t>
  </si>
  <si>
    <t>Коефіцієнт відношення  капітальних інвестицій до амортизації (рядок 4000/ рядок 1530)</t>
  </si>
  <si>
    <t>Коефіцієнт відношення  капітальних інвестицій до чистого доходу (виручки) від реалізації продукції (товарів, робіт, послуг) (рядок 4000/ рядок 1000)</t>
  </si>
  <si>
    <t>Коефіцієнт зносу основних засобів (сума зносу/ первісна вартість основних засобів) (форма 1, рядок 1012/ форма1, рядок 1011)</t>
  </si>
  <si>
    <t>Характеризує інвестиційну політику підприємства</t>
  </si>
  <si>
    <t>Ковенанти/обмежувальні коефіцієнти</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</si>
  <si>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</si>
  <si>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Продовження додатка 3</t>
  </si>
  <si>
    <t>Таблиця 6</t>
  </si>
  <si>
    <t>Інформація</t>
  </si>
  <si>
    <t>до фінансового плану на 2020  рік</t>
  </si>
  <si>
    <t>КП "Міськводоканал" Сумської міської ради</t>
  </si>
  <si>
    <t>(найменування підприємства)</t>
  </si>
  <si>
    <t xml:space="preserve">      1. Дані про підприємство, персонал та фонд заробітної плати</t>
  </si>
  <si>
    <t xml:space="preserve">      Загальна інформація про підприємство (резюме)</t>
  </si>
  <si>
    <t>План минулого року 2018</t>
  </si>
  <si>
    <t>Плановий рік, усього 2020</t>
  </si>
  <si>
    <t>План звітного періоду І півріччя 2019</t>
  </si>
  <si>
    <t>Факт звітного періоду І півріччя 2019</t>
  </si>
  <si>
    <t>Відхилення,  +/–</t>
  </si>
  <si>
    <t>Виконання, %</t>
  </si>
  <si>
    <t>Середньооблікова чисельність осіб, у тому числі:</t>
  </si>
  <si>
    <t>керівники</t>
  </si>
  <si>
    <t>професіонали</t>
  </si>
  <si>
    <t>фахівці</t>
  </si>
  <si>
    <t>технічні службовці</t>
  </si>
  <si>
    <t>робітники</t>
  </si>
  <si>
    <t>інші категорії</t>
  </si>
  <si>
    <t>Фонд оплати праці, тис. гривень,     у тому числі:</t>
  </si>
  <si>
    <t>директор</t>
  </si>
  <si>
    <t>адміністративно-управлінський персонал</t>
  </si>
  <si>
    <t>працівники</t>
  </si>
  <si>
    <t>Витрати на оплату праці,                 тис. гривень, у тому числі:</t>
  </si>
  <si>
    <t>Середньомісячна заробітна плата одного працівника, гривень</t>
  </si>
  <si>
    <t>Середньомісячний дохід одного працівника, гривень</t>
  </si>
  <si>
    <t xml:space="preserve">У разі збільшення витрат  на оплату праці в плановому році порівняно до запланованих та порівняно з попереднім роком обов'язково надаються відповідні обґрунтування. </t>
  </si>
  <si>
    <t xml:space="preserve">      2. Перелік підприємств, які включені до консолідованого (зведеного) фінансового плану</t>
  </si>
  <si>
    <t>Код за ЄДРПОУ</t>
  </si>
  <si>
    <t>Найменування підприємства</t>
  </si>
  <si>
    <t>Вид діяльності</t>
  </si>
  <si>
    <t>Продовження  таблиці 6</t>
  </si>
  <si>
    <t xml:space="preserve">      3. Інформація про бізнес підприємства (код рядка 1000 фінансового плану)</t>
  </si>
  <si>
    <t>План 2020 р.</t>
  </si>
  <si>
    <t>Факт 2018 р</t>
  </si>
  <si>
    <t>Зміна ціни одиниці  (вартості продукції/     наданих послуг)</t>
  </si>
  <si>
    <t>чистий дохід  від реалізації продукції (товарів, робіт, послуг),     тис. гривень</t>
  </si>
  <si>
    <r>
      <rPr>
        <sz val="14"/>
        <rFont val="Times New Roman"/>
        <family val="1"/>
        <charset val="204"/>
      </rPr>
      <t xml:space="preserve">кількість продукції/             наданих послуг, одиниця виміру </t>
    </r>
    <r>
      <rPr>
        <b/>
        <sz val="14"/>
        <rFont val="Times New Roman"/>
        <family val="1"/>
        <charset val="204"/>
      </rPr>
      <t>тис.м3</t>
    </r>
  </si>
  <si>
    <t>ціна одиниці     (вартість  продукції/     наданих послуг), гривень</t>
  </si>
  <si>
    <t>кількість продукції/             наданих послуг, одиниця виміру</t>
  </si>
  <si>
    <t xml:space="preserve">чистий дохід  від реалізації продукції (товарів, робіт, послуг) </t>
  </si>
  <si>
    <t xml:space="preserve">кількість продукції/     наданих послуг </t>
  </si>
  <si>
    <t>Централізоване водопостачання</t>
  </si>
  <si>
    <t>Централізоване водовідведення</t>
  </si>
  <si>
    <t>Централізоване постачання холодної води</t>
  </si>
  <si>
    <t>Водовідведення холодної води</t>
  </si>
  <si>
    <t>Постачання холодної води тепловим організаціям</t>
  </si>
  <si>
    <t>Разом</t>
  </si>
  <si>
    <t>Інші види діяльності</t>
  </si>
  <si>
    <t>Всього</t>
  </si>
  <si>
    <t xml:space="preserve">      4. Діючі фінансові зобов'язання підприємства</t>
  </si>
  <si>
    <t>Найменування  банку</t>
  </si>
  <si>
    <t xml:space="preserve">Вид кредитного продукту та цільове призначення </t>
  </si>
  <si>
    <t xml:space="preserve">Сума, валюта за договорами </t>
  </si>
  <si>
    <t>Процентна ставка</t>
  </si>
  <si>
    <t>Дата видачі / погашення (графік)</t>
  </si>
  <si>
    <t>Заборгованість на останню дату</t>
  </si>
  <si>
    <t>Забезпечення</t>
  </si>
  <si>
    <t xml:space="preserve">          </t>
  </si>
  <si>
    <t>х</t>
  </si>
  <si>
    <t xml:space="preserve">      5. Інформація щодо отримання та повернення залучених коштів</t>
  </si>
  <si>
    <t>Зобов'язання</t>
  </si>
  <si>
    <t>Заборгованість за кредитами на початок звітного періоду</t>
  </si>
  <si>
    <t>Отримано залучених коштів за звітний період</t>
  </si>
  <si>
    <t>Повернено залучених коштів  за звітний період</t>
  </si>
  <si>
    <t>Заборгованість на кінець звітного періоду</t>
  </si>
  <si>
    <t>план</t>
  </si>
  <si>
    <t>факт</t>
  </si>
  <si>
    <t xml:space="preserve">Довгострокові зобов'язання, усього </t>
  </si>
  <si>
    <t>у тому числі:</t>
  </si>
  <si>
    <t>Короткострокові зобов'язання, усього</t>
  </si>
  <si>
    <r>
      <rPr>
        <sz val="14"/>
        <rFont val="Times New Roman"/>
        <family val="1"/>
        <charset val="204"/>
      </rPr>
      <t>у тому числі:</t>
    </r>
    <r>
      <rPr>
        <i/>
        <sz val="14"/>
        <rFont val="Times New Roman"/>
        <family val="1"/>
        <charset val="204"/>
      </rPr>
      <t xml:space="preserve"> </t>
    </r>
  </si>
  <si>
    <t>Інші фінансові зобов'язання, усього</t>
  </si>
  <si>
    <t>5. Витрати, пов'язані з використанням власних службових автомобілів (у складі адміністративних витрат, рядок 1041)</t>
  </si>
  <si>
    <t>№ з/п</t>
  </si>
  <si>
    <t>Марка</t>
  </si>
  <si>
    <t>Рік придбання</t>
  </si>
  <si>
    <t>Мета використання</t>
  </si>
  <si>
    <t>Витрати, усього</t>
  </si>
  <si>
    <t>У тому числі за їх видами</t>
  </si>
  <si>
    <t>матеріальні витрати</t>
  </si>
  <si>
    <t>оплата праці</t>
  </si>
  <si>
    <t>амортизація</t>
  </si>
  <si>
    <t>інші витрати</t>
  </si>
  <si>
    <t>ГАЗ 3110</t>
  </si>
  <si>
    <t xml:space="preserve">службова </t>
  </si>
  <si>
    <t>ГАЗ 31105</t>
  </si>
  <si>
    <t>6. Витрати на оренду службових автомобілів (у складі адміністративних витрат, рядок 1042)</t>
  </si>
  <si>
    <t>Договір</t>
  </si>
  <si>
    <t>Дата початку оренди</t>
  </si>
  <si>
    <t>Сума орендної плати</t>
  </si>
  <si>
    <t>Усього на рік</t>
  </si>
  <si>
    <t>у тому числі за кварталами</t>
  </si>
  <si>
    <t xml:space="preserve">І </t>
  </si>
  <si>
    <t xml:space="preserve">ІV </t>
  </si>
  <si>
    <t>0</t>
  </si>
  <si>
    <t>7. Джерела капітальних інвестицій</t>
  </si>
  <si>
    <t>тис. гривень (без ПДВ)</t>
  </si>
  <si>
    <t>Найменування об’єкта</t>
  </si>
  <si>
    <t>Залучення кредитних коштів</t>
  </si>
  <si>
    <t>Бюджетне фінансування</t>
  </si>
  <si>
    <t>За рахунок прибутку, який залишається в розпорядженні підприємства</t>
  </si>
  <si>
    <t>рік</t>
  </si>
  <si>
    <t>придбання основних засобів</t>
  </si>
  <si>
    <t>придбання інших необоротних матеріальних активів</t>
  </si>
  <si>
    <t>модернізація основних засобів</t>
  </si>
  <si>
    <t>Реконструкція  міських каналізаційних очисних споруд КП “Міськводоканал” ( кошти НЕФКО)</t>
  </si>
  <si>
    <t xml:space="preserve">капітальний ремонт </t>
  </si>
  <si>
    <t>Відсоток</t>
  </si>
  <si>
    <t>продовження</t>
  </si>
  <si>
    <t>За рахунок амортизаційних відрахувань</t>
  </si>
  <si>
    <t>Інші джерела (розшифрувати)</t>
  </si>
  <si>
    <t>УСЬОГО</t>
  </si>
  <si>
    <t>придбання основних засобів в т.ч.:</t>
  </si>
  <si>
    <t>Придбання обладнання для пошуку прихованих витоків</t>
  </si>
  <si>
    <t>Впровадження автоматичної системи комерційного обліку електро-енергії (АСКОЕ)</t>
  </si>
  <si>
    <t>Розроблення проектно-кошторисної документації  по об"єкту:"Реконструкція  станції ІІ-го підйому по заміні технологічного обладнання на енергозберігаюче  на Лучанській ВНС в м.Суми"</t>
  </si>
  <si>
    <t>Переоснащення насосного агрегату на свердловині Токарівського водозабору (№ 6)</t>
  </si>
  <si>
    <t xml:space="preserve">Придбання  автокрану </t>
  </si>
  <si>
    <t xml:space="preserve">Придбання автовишки </t>
  </si>
  <si>
    <t xml:space="preserve">Придбання  автомобіля АСАМ </t>
  </si>
  <si>
    <t>Розроблення проектно-кошторисної документації по об"єкту: "Реконструкція каналізаційної насосної станції КНС-2 по заміні технологічного обладнання на енергозберігаюче в м. Суми"</t>
  </si>
  <si>
    <t>Переоснащення  решітками КНС-2</t>
  </si>
  <si>
    <t>Придбання (створення)  немат. Активів, в т.ч.:</t>
  </si>
  <si>
    <t>Розроблення проектно-кошторисної документації на тампонаж артезіанських свердловин</t>
  </si>
  <si>
    <t>Модернізація(реконстр.)основних засобів, в т.ч.:</t>
  </si>
  <si>
    <t>Розроблення проектно-кошторисної документації по об"єкту: "Реконструкція водоводу Д-500 мм від площадки Клюєво до Тополянського водозабору в м.Суми"</t>
  </si>
  <si>
    <t>Облаштування сучасним сервісом ІР-телефонія з молернізацією кабельної лінії інтернету</t>
  </si>
  <si>
    <t>Облаштування сучасним сервісом ІР-телефонія  з модернізацією  кабельної лінії інтернету</t>
  </si>
  <si>
    <t>Придбання струмоприймачів кільцевих на первинні та втринні відстійники</t>
  </si>
  <si>
    <t>Капітальний ремонт, в т.ч.:</t>
  </si>
  <si>
    <t xml:space="preserve">Розроблення проектно-кошторисної документації  по об"єкту:"Капітальний ремонт підлоги в діючому резервуарі чистої води на Пришибському водозаборі  в м.Суми" </t>
  </si>
  <si>
    <t>Придбання аераційних труб на аеротенки</t>
  </si>
  <si>
    <t>8. Капітальне будівництво (рядок 4010 таблиці 4)</t>
  </si>
  <si>
    <t>№</t>
  </si>
  <si>
    <t xml:space="preserve">Найменування об’єктів </t>
  </si>
  <si>
    <t>Рік початку                і закінчення будівництва</t>
  </si>
  <si>
    <t>Загальна кошторисна вартість</t>
  </si>
  <si>
    <t>Первісна балансова вартість введених потужностей на початок планового року</t>
  </si>
  <si>
    <t>Незавершене будівництво на початок планового року</t>
  </si>
  <si>
    <t>Плановий рік</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</si>
  <si>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</si>
  <si>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</si>
  <si>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</si>
  <si>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</si>
  <si>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</si>
  <si>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</si>
  <si>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</si>
  <si>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</si>
  <si>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Ї</t>
  </si>
  <si>
    <t>9.План використання бюджетних коштів</t>
  </si>
  <si>
    <t>Факт минулого року 2018р.</t>
  </si>
  <si>
    <t>Фінансовий план поточного року 2019 р.</t>
  </si>
  <si>
    <t xml:space="preserve">ІІ  </t>
  </si>
  <si>
    <t xml:space="preserve">ІІІ  </t>
  </si>
  <si>
    <t>7</t>
  </si>
  <si>
    <t>8</t>
  </si>
  <si>
    <t>9</t>
  </si>
  <si>
    <t>10</t>
  </si>
  <si>
    <t>державний бюджет</t>
  </si>
  <si>
    <t xml:space="preserve">     надходження коштів - різниця в тарифі</t>
  </si>
  <si>
    <t xml:space="preserve">     використання коштів (розшифрувати)</t>
  </si>
  <si>
    <t>обласний бюджет</t>
  </si>
  <si>
    <t xml:space="preserve">     надходження коштів (розшифрувати)</t>
  </si>
  <si>
    <t>міський бюджет</t>
  </si>
  <si>
    <t>КТКВК 1217470 "Внески органів влади Автономної Республіки Крим та органів місцевого самоврядування у статуні капітали суб"єктів підприємницької діяльності"</t>
  </si>
  <si>
    <t>КТКВК 1216013 "Забезпечення діяльності водопровідно-каналізаційного господарства" в т.ч.</t>
  </si>
  <si>
    <t>КТКВК 4116060 "Благоустрій  міст, сіл, селищ" (фонтани)</t>
  </si>
  <si>
    <t>КПКВК 1217310 «Будівництво об’єктів житлово – комунального господарства</t>
  </si>
  <si>
    <t xml:space="preserve">КПКВК 1218340 «Природоохоронні заходи за рахунок цільових фондів» </t>
  </si>
  <si>
    <t>3210 "Придбання обладнання і предметів довгострокового користування"</t>
  </si>
  <si>
    <t>3210 "Капітальне будівництво"</t>
  </si>
  <si>
    <t>3210 "Капітальний ремонт"</t>
  </si>
  <si>
    <t>2610 "Охорона водозаборів"</t>
  </si>
  <si>
    <t>2610 "Оплата електроенргії"</t>
  </si>
  <si>
    <t>2610 "Предмети матеріали, обладнання та інвентар"</t>
  </si>
  <si>
    <t>2610 "Обслуговування та ремонт фонтанів"</t>
  </si>
  <si>
    <t>2610 "Оплата послуг крім комунальних (поточний ремонт)</t>
  </si>
  <si>
    <t>2610 " Дослідження і розробки, окремі заходи розвитку по реалізації державних ( регіональних) програм"</t>
  </si>
  <si>
    <t>3210 " Реконструкція та реставрація інших об"єктів)</t>
  </si>
  <si>
    <t>Директор КП “Міськводоканал”</t>
  </si>
  <si>
    <t>А.Г. Сагач</t>
  </si>
  <si>
    <t>до пояснювальної записки</t>
  </si>
  <si>
    <t>Доходи підприємства</t>
  </si>
  <si>
    <t>Види доходів</t>
  </si>
  <si>
    <t>Фактичне виконання за минулий рік, 2018</t>
  </si>
  <si>
    <t>Планові показники поточного року, 2019</t>
  </si>
  <si>
    <t>Довідково: фактичне виконання за 1 півріччя поточного року 2019 р.</t>
  </si>
  <si>
    <t>Планові показники на наступний рік, 2020</t>
  </si>
  <si>
    <t>Порівняння планових показників на наступний рік з фактичним виконанням минулого року</t>
  </si>
  <si>
    <t>Порівняння планових показників на наступний рік з плановими показниками поточного року</t>
  </si>
  <si>
    <t>тис.грн.</t>
  </si>
  <si>
    <t>%</t>
  </si>
  <si>
    <t>Чистий дохід (виручка) від реалізації продукції (товарів, робіт, послуг) ,у тому числі:</t>
  </si>
  <si>
    <t>(Розшифрувати)</t>
  </si>
  <si>
    <t>Водопостачання</t>
  </si>
  <si>
    <t>Водовідведення</t>
  </si>
  <si>
    <t>Інші роботи та послуги</t>
  </si>
  <si>
    <t>Аналіз операційних витрат</t>
  </si>
  <si>
    <t>Показники</t>
  </si>
  <si>
    <t>Фактичне виконання за минулий рік 2018 р.</t>
  </si>
  <si>
    <t>Планові показники поточного року 2019 р.</t>
  </si>
  <si>
    <t>Довідково: фактичне виконання за 1 півріччя поточного року, 2019 тис.грн.</t>
  </si>
  <si>
    <t>Планові показники наступного року 2020</t>
  </si>
  <si>
    <t>Порівняння структур витрат, %</t>
  </si>
  <si>
    <t>структура витрат,%</t>
  </si>
  <si>
    <t>план наступного року до фактичних минулого року</t>
  </si>
  <si>
    <t>план наступного року до плану поточного року</t>
  </si>
  <si>
    <t>Матеріальні витрати</t>
  </si>
  <si>
    <t>Операційні витрати, всього</t>
  </si>
  <si>
    <t>Витрати підприємства в розрахунку на 1 грн. реалізованої продукції</t>
  </si>
  <si>
    <t>Фактичне виконання за минулий рік 2018</t>
  </si>
  <si>
    <t>Планові показники поточного року 2019</t>
  </si>
  <si>
    <t>Довідково: фактичне виконання за 1 півріччя поточного року, тис.грн.</t>
  </si>
  <si>
    <t>одиниць</t>
  </si>
  <si>
    <t>витрати на 1 грн. реалізованої продукції (робіт, послуг) грн. коп.</t>
  </si>
  <si>
    <t>Обсяг реалізованої продукції (робіт,послуг), тис грн.( без ПДВ)</t>
  </si>
  <si>
    <t>Х</t>
  </si>
  <si>
    <t>Середньооблікова чисельність штатних працівників, чол.</t>
  </si>
  <si>
    <t>Витрати, всього, тис грн., в тому числі:</t>
  </si>
  <si>
    <t>1. Операційні витрати</t>
  </si>
  <si>
    <t>1.1. Собівартість, в т.ч.:</t>
  </si>
  <si>
    <r>
      <rPr>
        <sz val="12"/>
        <rFont val="Times New Roman"/>
        <family val="1"/>
        <charset val="204"/>
      </rPr>
      <t>інші витрати (</t>
    </r>
    <r>
      <rPr>
        <i/>
        <sz val="12"/>
        <rFont val="Times New Roman"/>
        <family val="1"/>
        <charset val="204"/>
      </rPr>
      <t>розшифрувати</t>
    </r>
    <r>
      <rPr>
        <sz val="12"/>
        <rFont val="Times New Roman"/>
        <family val="1"/>
        <charset val="204"/>
      </rPr>
      <t>)</t>
    </r>
  </si>
  <si>
    <t>1.2. Адміністративні витрати,тис.грн. , в тому числі:</t>
  </si>
  <si>
    <t>1.3. Витрати на збут,тис. грн, в т/ч:</t>
  </si>
  <si>
    <r>
      <rPr>
        <sz val="12"/>
        <rFont val="Times New Roman"/>
        <family val="1"/>
        <charset val="204"/>
      </rPr>
      <t>1.4. Інші операційні витрати, тис.грн.</t>
    </r>
    <r>
      <rPr>
        <i/>
        <sz val="12"/>
        <rFont val="Times New Roman"/>
        <family val="1"/>
        <charset val="204"/>
      </rPr>
      <t>(розшифрувати)</t>
    </r>
  </si>
  <si>
    <r>
      <rPr>
        <sz val="12"/>
        <rFont val="Times New Roman"/>
        <family val="1"/>
        <charset val="204"/>
      </rPr>
      <t xml:space="preserve">2. Фінансові витрати, тис.грн. </t>
    </r>
    <r>
      <rPr>
        <i/>
        <sz val="12"/>
        <rFont val="Times New Roman"/>
        <family val="1"/>
        <charset val="204"/>
      </rPr>
      <t>(розшифрувати)</t>
    </r>
  </si>
  <si>
    <r>
      <rPr>
        <sz val="12"/>
        <rFont val="Times New Roman"/>
        <family val="1"/>
        <charset val="204"/>
      </rPr>
      <t xml:space="preserve">3. Інші витрати, тис.грн. </t>
    </r>
    <r>
      <rPr>
        <i/>
        <sz val="12"/>
        <rFont val="Times New Roman"/>
        <family val="1"/>
        <charset val="204"/>
      </rPr>
      <t>(розшифрувати)</t>
    </r>
  </si>
  <si>
    <t>Ефективність діяльності підприємства</t>
  </si>
  <si>
    <t>Найменування</t>
  </si>
  <si>
    <t>Обсяг реалізованої продукції (робіт, послуг) на плановий рік, 2020 (без ПДВ), тис.грн.</t>
  </si>
  <si>
    <t>Обсяг реалізованої продукції (робіт, послуг) очікуваний за 2019 рік (без ПДВ), тис.грн.</t>
  </si>
  <si>
    <t>Ріст обсягу реалізованої продукції (виконаних робіт, наданих послуг), %</t>
  </si>
  <si>
    <t>Фонд оплати праці на плановий рік, 2020 тис.грн.</t>
  </si>
  <si>
    <t>Фонд оплати праці очікуваний за 2019 рік тис.грн.</t>
  </si>
  <si>
    <t>Ріст фонду оплати праці, %</t>
  </si>
  <si>
    <t>Порівняння співвідношення темпів зростання обсягу реалізованої продукції (виконаних робіт, наданих послуг) та фонду оплати праці, +/- відсоткових пунктів</t>
  </si>
  <si>
    <t>Характеристика площ</t>
  </si>
  <si>
    <t>Планові показники на наступний рік</t>
  </si>
  <si>
    <t>Загальна площа будівель та споруд, м2, в тому числі:</t>
  </si>
  <si>
    <t>адміністративного призначення:</t>
  </si>
  <si>
    <t>- власність</t>
  </si>
  <si>
    <t>- оренда</t>
  </si>
  <si>
    <t>- суборенда</t>
  </si>
  <si>
    <t>виробничого призначення:</t>
  </si>
  <si>
    <t>Площа адміністративних приміщень, м2:</t>
  </si>
  <si>
    <t>- яка використовується</t>
  </si>
  <si>
    <t>- площа потенційних об"єктів оренди</t>
  </si>
  <si>
    <t>Аналіз продуктивності праці</t>
  </si>
  <si>
    <t>Довідково:фактичне виконання  за 1 півріччя поточного року 2019</t>
  </si>
  <si>
    <t>Темп росту показників, %</t>
  </si>
  <si>
    <t>план на наступний рік, 2020 всьго</t>
  </si>
  <si>
    <t>в т/ч по категоріям працівників</t>
  </si>
  <si>
    <t>ІТР виробничничого персоналу</t>
  </si>
  <si>
    <t>Робітники</t>
  </si>
  <si>
    <t>всього</t>
  </si>
  <si>
    <t>в т.ч. АУП</t>
  </si>
  <si>
    <t>Обсяг реалізованої продукції (робіт, послуг), (без ПДВ), тис.грн.</t>
  </si>
  <si>
    <t>Фонд оплати праці штатних працівників,тис.грн.,в т/ч</t>
  </si>
  <si>
    <t xml:space="preserve">- основна зарплата </t>
  </si>
  <si>
    <t>- додаткова зарплата</t>
  </si>
  <si>
    <t>Середньомісячна заробітна плата 1 штатного працівника, грн.</t>
  </si>
  <si>
    <t>Заборгованість із заробітної плати, тис.грн.</t>
  </si>
  <si>
    <t>Продуктивність праці на 1 працюючого, грн. в місяць</t>
  </si>
  <si>
    <t>Примітка: Планова чисельність працюючих всього 720 чол., в т. ч. АУП -32 чол., загальновиробничого персоналу (ІТП) - 106 чол.,робітників 567 чол.</t>
  </si>
  <si>
    <t>Таблиця 7</t>
  </si>
  <si>
    <t>Розподіл коштів, отриманих з міського бюджету на поповнення Статутного капіталу</t>
  </si>
  <si>
    <t>Плановий рік (усього) 2020</t>
  </si>
  <si>
    <t>у тому числі</t>
  </si>
  <si>
    <t>I квартал</t>
  </si>
  <si>
    <t>II квартал</t>
  </si>
  <si>
    <t>III квартал</t>
  </si>
  <si>
    <t>IV квартал</t>
  </si>
  <si>
    <t>Надходження коштів з міського бюджету</t>
  </si>
  <si>
    <t>Поповнення Статутного капіталу підприємства, тис.грн.</t>
  </si>
  <si>
    <t>-</t>
  </si>
  <si>
    <t>На придбання та оновлення необоротних активів, реконструкція тис.грн.</t>
  </si>
  <si>
    <t>обладнання для служби лабораторного контролю за якістю питної води та скидом стічних вод</t>
  </si>
  <si>
    <t>Придбання оборотних активів</t>
  </si>
  <si>
    <t>Капремонт</t>
  </si>
  <si>
    <t>Кап.будівництво</t>
  </si>
  <si>
    <t>Розшифровки інших статей витрат таб.1</t>
  </si>
  <si>
    <t>Факт минулого року (2018)</t>
  </si>
  <si>
    <t>Прогноз на поточний рік (2019)</t>
  </si>
  <si>
    <t>Плановий рік , 2020</t>
  </si>
  <si>
    <t>1. Собівартість реалізації продукції</t>
  </si>
  <si>
    <t>Інші витрати:</t>
  </si>
  <si>
    <t>податок надра</t>
  </si>
  <si>
    <t>збір спецводокористування</t>
  </si>
  <si>
    <t>збір за забруднення</t>
  </si>
  <si>
    <t>податок на землю</t>
  </si>
  <si>
    <t>роботи та послуги сторонні</t>
  </si>
  <si>
    <t>охорона праці, техніка безпеки</t>
  </si>
  <si>
    <t>інше</t>
  </si>
  <si>
    <t>2.Інші операційні доходи:</t>
  </si>
  <si>
    <t>різниця в тарифах та фін.допомога</t>
  </si>
  <si>
    <t>реалізація необоротних активів</t>
  </si>
  <si>
    <t>оренда приміщень</t>
  </si>
  <si>
    <t>інші (реалізація ТМЦ, брухт)</t>
  </si>
  <si>
    <t>пеня, повернення судових витрат</t>
  </si>
  <si>
    <t>3.Інші витрати на збут:</t>
  </si>
  <si>
    <t>відрахування ЄСВ</t>
  </si>
  <si>
    <t>розробка та прийом плат.</t>
  </si>
  <si>
    <t>витрати на утримання відд. Збуту</t>
  </si>
  <si>
    <t>витрати на обслуг. Лічільників</t>
  </si>
  <si>
    <t>повірка приладів обліку води</t>
  </si>
  <si>
    <t>4.Інші операційні витрати:</t>
  </si>
  <si>
    <t>амортизація основних засобів невиробничого характеру, інших необоротних активів</t>
  </si>
  <si>
    <t>мат.допомога</t>
  </si>
  <si>
    <t>витрати на соц.заходи( профсоюзні внески)</t>
  </si>
  <si>
    <t>невироб.витрати:</t>
  </si>
  <si>
    <t>в т.ч. витрати на оплату праці</t>
  </si>
  <si>
    <t>суми визнаних штрафів, пені, неустойки</t>
  </si>
  <si>
    <t>5.Інші фін.доходи</t>
  </si>
  <si>
    <t>% банків</t>
  </si>
  <si>
    <t>6.Фінансові витрати</t>
  </si>
  <si>
    <t>7.Інші доходи</t>
  </si>
  <si>
    <t>амортизація безкошт.отриманих</t>
  </si>
  <si>
    <t xml:space="preserve">інші  </t>
  </si>
  <si>
    <t>8.Інші витрати</t>
  </si>
  <si>
    <t>списання недоамортизованих та непридатних до експлуатації ОЗ</t>
  </si>
  <si>
    <t>Начальник ПЕВ</t>
  </si>
  <si>
    <t>Л.І.Наталуха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</si>
</sst>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_(* #,##0.0_);_(* \(#,##0.0\);_(* \-??_);_(@_)"/>
    <numFmt numFmtId="168" formatCode="dd\.mm\.yyyy;@"/>
    <numFmt numFmtId="169" formatCode="_(* #,##0_);_(* \(#,##0\);_(* \-??_);_(@_)"/>
    <numFmt numFmtId="170" formatCode="_(* #,##0.00_);_(* \(#,##0.00\);_(* \-??_);_(@_)"/>
    <numFmt numFmtId="171" formatCode="0.0000"/>
  </numFmts>
  <fonts count="45" x14ac:knownFonts="1">
    <font>
      <sz val="12"/>
      <color rgb="FF000000"/>
      <name val="Times New Roman"/>
      <family val="2"/>
      <charset val="204"/>
    </font>
    <font>
      <sz val="10"/>
      <name val="Arial"/>
      <family val="2"/>
      <charset val="204"/>
    </font>
    <font>
      <b/>
      <sz val="10"/>
      <color rgb="FF000000"/>
      <name val="Times New Roman"/>
      <family val="2"/>
      <charset val="204"/>
    </font>
    <font>
      <sz val="10"/>
      <color rgb="FF000000"/>
      <name val="Times New Roman"/>
      <family val="2"/>
      <charset val="204"/>
    </font>
    <font>
      <b/>
      <sz val="11"/>
      <color rgb="FF000000"/>
      <name val="Times New Roman"/>
      <family val="1"/>
      <charset val="204"/>
    </font>
    <font>
      <sz val="9"/>
      <color rgb="FF000000"/>
      <name val="Times New Roman"/>
      <family val="2"/>
      <charset val="204"/>
    </font>
    <font>
      <sz val="8"/>
      <color rgb="FF000000"/>
      <name val="Times New Roman"/>
      <family val="2"/>
      <charset val="204"/>
    </font>
    <font>
      <sz val="9"/>
      <name val="Times New Roman"/>
      <family val="1"/>
      <charset val="204"/>
    </font>
    <font>
      <b/>
      <sz val="9"/>
      <color rgb="FF000000"/>
      <name val="Times New Roman"/>
      <family val="2"/>
      <charset val="204"/>
    </font>
    <font>
      <b/>
      <sz val="12"/>
      <color rgb="FF000000"/>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name val="Times New Roman"/>
      <family val="1"/>
      <charset val="204"/>
    </font>
    <font>
      <sz val="12"/>
      <name val="Times New Roman"/>
      <family val="1"/>
      <charset val="204"/>
    </font>
    <font>
      <sz val="11"/>
      <name val="Times New Roman"/>
      <family val="1"/>
      <charset val="204"/>
    </font>
    <font>
      <b/>
      <sz val="11"/>
      <name val="Times New Roman"/>
      <family val="1"/>
      <charset val="204"/>
    </font>
    <font>
      <sz val="11"/>
      <color rgb="FF000000"/>
      <name val="Times New Roman"/>
      <family val="1"/>
      <charset val="204"/>
    </font>
    <font>
      <sz val="8"/>
      <color rgb="FF000000"/>
      <name val="Times New Roman"/>
      <family val="1"/>
      <charset val="204"/>
    </font>
    <font>
      <sz val="8"/>
      <color rgb="FF00000A"/>
      <name val="Times New Roman"/>
      <family val="1"/>
      <charset val="204"/>
    </font>
    <font>
      <sz val="8"/>
      <name val="Times New Roman"/>
      <family val="1"/>
      <charset val="204"/>
    </font>
    <font>
      <b/>
      <sz val="10"/>
      <color rgb="FF000000"/>
      <name val="Times New Roman"/>
      <family val="1"/>
      <charset val="204"/>
    </font>
    <font>
      <sz val="10"/>
      <name val="Times New Roman"/>
      <family val="2"/>
      <charset val="204"/>
    </font>
    <font>
      <i/>
      <sz val="10"/>
      <name val="Times New Roman"/>
      <family val="2"/>
      <charset val="204"/>
    </font>
    <font>
      <b/>
      <sz val="8"/>
      <color rgb="FF000000"/>
      <name val="Times New Roman"/>
      <family val="1"/>
      <charset val="204"/>
    </font>
    <font>
      <b/>
      <sz val="12"/>
      <color rgb="FF000000"/>
      <name val="Times New Roman"/>
      <family val="2"/>
      <charset val="204"/>
    </font>
    <font>
      <u/>
      <sz val="12"/>
      <name val="Times New Roman"/>
      <family val="1"/>
      <charset val="204"/>
    </font>
    <font>
      <sz val="8"/>
      <name val="Times New Roman"/>
      <family val="2"/>
      <charset val="204"/>
    </font>
    <font>
      <b/>
      <u/>
      <sz val="12"/>
      <name val="Times New Roman"/>
      <family val="1"/>
      <charset val="204"/>
    </font>
    <font>
      <b/>
      <i/>
      <sz val="12"/>
      <name val="Times New Roman"/>
      <family val="1"/>
      <charset val="204"/>
    </font>
    <font>
      <b/>
      <sz val="10"/>
      <name val="Arial Cyr"/>
      <family val="2"/>
      <charset val="204"/>
    </font>
    <font>
      <i/>
      <sz val="12"/>
      <name val="Times New Roman"/>
      <family val="1"/>
      <charset val="204"/>
    </font>
    <font>
      <sz val="10"/>
      <name val="Arial Cyr"/>
      <charset val="204"/>
    </font>
    <font>
      <sz val="14"/>
      <name val="Times New Roman"/>
      <family val="1"/>
      <charset val="204"/>
    </font>
    <font>
      <sz val="13"/>
      <name val="Times New Roman"/>
      <family val="1"/>
      <charset val="204"/>
    </font>
    <font>
      <b/>
      <sz val="14"/>
      <name val="Times New Roman"/>
      <family val="1"/>
      <charset val="204"/>
    </font>
    <font>
      <sz val="16"/>
      <name val="Times New Roman"/>
      <family val="1"/>
      <charset val="204"/>
    </font>
    <font>
      <b/>
      <sz val="13"/>
      <name val="Times New Roman"/>
      <family val="1"/>
      <charset val="204"/>
    </font>
    <font>
      <i/>
      <sz val="14"/>
      <name val="Times New Roman"/>
      <family val="1"/>
      <charset val="204"/>
    </font>
    <font>
      <sz val="14"/>
      <name val="Arial Cyr"/>
      <charset val="204"/>
    </font>
    <font>
      <u/>
      <sz val="12"/>
      <name val="Times New Roman"/>
      <family val="1"/>
      <charset val="1"/>
    </font>
    <font>
      <sz val="14"/>
      <name val="Times New Roman"/>
      <family val="1"/>
      <charset val="1"/>
    </font>
    <font>
      <sz val="12"/>
      <name val="Arial"/>
      <family val="2"/>
      <charset val="204"/>
    </font>
    <font>
      <b/>
      <sz val="12"/>
      <name val="Arial"/>
      <family val="2"/>
      <charset val="204"/>
    </font>
    <font>
      <b/>
      <i/>
      <sz val="10"/>
      <name val="Times New Roman"/>
      <family val="1"/>
      <charset val="204"/>
    </font>
  </fonts>
  <fills count="5">
    <fill>
      <patternFill patternType="none"/>
    </fill>
    <fill>
      <patternFill patternType="gray125"/>
    </fill>
    <fill>
      <patternFill patternType="solid">
        <fgColor rgb="FFDDDDDD"/>
        <bgColor rgb="FFFFCCCC"/>
      </patternFill>
    </fill>
    <fill>
      <patternFill patternType="solid">
        <fgColor rgb="FFFFFFFF"/>
        <bgColor rgb="FFFFFFCC"/>
      </patternFill>
    </fill>
    <fill>
      <patternFill patternType="solid">
        <fgColor indexed="13"/>
        <bgColor indexed="3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s>
  <cellStyleXfs count="5">
    <xf numFmtId="0" fontId="0" fillId="0" borderId="0"/>
    <xf numFmtId="0" fontId="2" fillId="2" borderId="0" applyBorder="0" applyProtection="0"/>
    <xf numFmtId="0" fontId="32" fillId="0" borderId="0"/>
    <xf numFmtId="0" fontId="32" fillId="0" borderId="0"/>
    <xf numFmtId="0" fontId="1" fillId="0" borderId="0"/>
  </cellStyleXfs>
  <cellXfs count="459">
    <xf numFmtId="0" fontId="0" fillId="0" borderId="0" xfId="0"/>
    <xf numFmtId="0" fontId="3" fillId="0" borderId="0" xfId="0" applyFont="1"/>
    <xf numFmtId="0" fontId="5" fillId="0" borderId="0" xfId="0" applyFont="1"/>
    <xf numFmtId="0" fontId="6" fillId="0" borderId="0" xfId="0" applyFont="1"/>
    <xf numFmtId="0" fontId="7" fillId="0" borderId="0" xfId="0" applyFont="1" applyBorder="1" applyAlignment="1">
      <alignment horizontal="left" vertical="center"/>
    </xf>
    <xf numFmtId="0" fontId="10" fillId="0" borderId="3" xfId="0" applyFont="1" applyBorder="1" applyAlignment="1">
      <alignment horizontal="center" vertical="center" wrapText="1"/>
    </xf>
    <xf numFmtId="16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xf>
    <xf numFmtId="164" fontId="11" fillId="0" borderId="3"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2"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164" fontId="14" fillId="0" borderId="0" xfId="0" applyNumberFormat="1" applyFont="1" applyBorder="1" applyAlignment="1">
      <alignment horizontal="center" vertical="center"/>
    </xf>
    <xf numFmtId="0" fontId="15" fillId="0" borderId="0" xfId="0" applyFont="1" applyAlignment="1">
      <alignment horizontal="center" vertical="center"/>
    </xf>
    <xf numFmtId="164" fontId="16" fillId="0" borderId="0" xfId="0" applyNumberFormat="1" applyFont="1" applyAlignment="1">
      <alignment horizontal="center" vertical="center"/>
    </xf>
    <xf numFmtId="0" fontId="17" fillId="0" borderId="0" xfId="0" applyFont="1"/>
    <xf numFmtId="0" fontId="0" fillId="0" borderId="0" xfId="0" applyAlignment="1">
      <alignment horizontal="center" vertical="center"/>
    </xf>
    <xf numFmtId="164" fontId="10" fillId="0" borderId="5" xfId="0" applyNumberFormat="1" applyFont="1" applyBorder="1" applyAlignment="1">
      <alignment horizontal="center" vertical="center" wrapText="1"/>
    </xf>
    <xf numFmtId="0" fontId="10" fillId="0" borderId="3" xfId="0" applyFont="1" applyBorder="1" applyAlignment="1">
      <alignment horizontal="left" vertical="top" wrapText="1"/>
    </xf>
    <xf numFmtId="164" fontId="10" fillId="0" borderId="3" xfId="0" applyNumberFormat="1" applyFont="1" applyBorder="1" applyAlignment="1">
      <alignment vertical="center" wrapText="1"/>
    </xf>
    <xf numFmtId="164" fontId="11" fillId="0" borderId="0" xfId="0" applyNumberFormat="1" applyFont="1" applyBorder="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right"/>
    </xf>
    <xf numFmtId="0" fontId="14" fillId="0" borderId="3" xfId="0" applyFont="1" applyBorder="1" applyAlignment="1">
      <alignment horizontal="center" vertical="center" wrapText="1"/>
    </xf>
    <xf numFmtId="0" fontId="21" fillId="0" borderId="3" xfId="0" applyFont="1" applyBorder="1" applyAlignment="1">
      <alignment horizontal="center" vertical="center"/>
    </xf>
    <xf numFmtId="164" fontId="12" fillId="0" borderId="3" xfId="0" applyNumberFormat="1" applyFont="1" applyBorder="1" applyAlignment="1">
      <alignment horizontal="center" vertical="center"/>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0" fillId="0" borderId="3" xfId="0" applyBorder="1"/>
    <xf numFmtId="4" fontId="10"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xf>
    <xf numFmtId="3" fontId="10" fillId="0" borderId="3" xfId="0" applyNumberFormat="1" applyFont="1" applyBorder="1" applyAlignment="1">
      <alignment horizontal="center" vertical="center" wrapText="1"/>
    </xf>
    <xf numFmtId="0" fontId="3" fillId="0" borderId="3" xfId="0" applyFont="1" applyBorder="1" applyAlignment="1">
      <alignment vertical="center"/>
    </xf>
    <xf numFmtId="1"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21" fillId="0" borderId="3" xfId="0" applyNumberFormat="1" applyFont="1" applyBorder="1" applyAlignment="1">
      <alignment horizontal="center" vertical="center"/>
    </xf>
    <xf numFmtId="0" fontId="3" fillId="0" borderId="3" xfId="0" applyFont="1" applyBorder="1" applyAlignment="1">
      <alignment horizontal="left" wrapText="1"/>
    </xf>
    <xf numFmtId="165" fontId="10" fillId="0" borderId="3" xfId="0" applyNumberFormat="1" applyFont="1" applyBorder="1" applyAlignment="1">
      <alignment horizontal="center" vertical="center"/>
    </xf>
    <xf numFmtId="165" fontId="3" fillId="0" borderId="3" xfId="0" applyNumberFormat="1" applyFont="1" applyBorder="1" applyAlignment="1">
      <alignment horizontal="center" vertical="center" wrapText="1"/>
    </xf>
    <xf numFmtId="0" fontId="0" fillId="0" borderId="0" xfId="0" applyAlignment="1">
      <alignment wrapText="1"/>
    </xf>
    <xf numFmtId="165" fontId="11" fillId="0" borderId="3" xfId="0" applyNumberFormat="1" applyFont="1" applyBorder="1" applyAlignment="1">
      <alignment horizontal="center" vertical="center" wrapText="1"/>
    </xf>
    <xf numFmtId="165" fontId="10" fillId="3" borderId="4" xfId="0" applyNumberFormat="1" applyFont="1" applyFill="1" applyBorder="1" applyAlignment="1">
      <alignment horizontal="center" vertical="center" wrapText="1"/>
    </xf>
    <xf numFmtId="0" fontId="9" fillId="0" borderId="0" xfId="0" applyFont="1"/>
    <xf numFmtId="165" fontId="2" fillId="0" borderId="3" xfId="0" applyNumberFormat="1" applyFont="1" applyBorder="1" applyAlignment="1">
      <alignment horizontal="center"/>
    </xf>
    <xf numFmtId="0" fontId="0" fillId="0" borderId="0" xfId="0" applyBorder="1" applyAlignment="1">
      <alignment horizontal="left" wrapText="1"/>
    </xf>
    <xf numFmtId="0" fontId="0" fillId="0" borderId="0" xfId="0" applyAlignment="1">
      <alignment vertical="center"/>
    </xf>
    <xf numFmtId="0" fontId="14" fillId="0" borderId="0"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right" vertical="center" wrapText="1"/>
    </xf>
    <xf numFmtId="0" fontId="13" fillId="0" borderId="3" xfId="0" applyFont="1" applyBorder="1" applyAlignment="1">
      <alignment horizontal="left" vertical="center" wrapText="1"/>
    </xf>
    <xf numFmtId="49" fontId="13"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4" fillId="0" borderId="3" xfId="0" applyNumberFormat="1" applyFont="1" applyBorder="1" applyAlignment="1">
      <alignment vertical="center" wrapText="1"/>
    </xf>
    <xf numFmtId="164" fontId="10" fillId="0" borderId="9"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3" fillId="0" borderId="0" xfId="0" applyFont="1" applyBorder="1" applyAlignment="1">
      <alignment horizontal="left" vertical="center" wrapText="1"/>
    </xf>
    <xf numFmtId="49" fontId="13" fillId="0" borderId="0"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Border="1" applyAlignment="1">
      <alignment horizontal="right" vertical="center"/>
    </xf>
    <xf numFmtId="2" fontId="11" fillId="0" borderId="3" xfId="0" applyNumberFormat="1" applyFont="1" applyBorder="1" applyAlignment="1">
      <alignment horizontal="center" vertical="center" wrapText="1"/>
    </xf>
    <xf numFmtId="0" fontId="14" fillId="0" borderId="0" xfId="0" applyFont="1" applyAlignment="1">
      <alignment horizontal="right"/>
    </xf>
    <xf numFmtId="0" fontId="10" fillId="0" borderId="0" xfId="0" applyFont="1" applyAlignment="1">
      <alignment horizontal="right"/>
    </xf>
    <xf numFmtId="0" fontId="22" fillId="0" borderId="3" xfId="0" applyFont="1" applyBorder="1" applyAlignment="1">
      <alignment horizontal="center" vertical="center" wrapText="1"/>
    </xf>
    <xf numFmtId="166" fontId="10"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11" fillId="0" borderId="3" xfId="0" applyFont="1" applyBorder="1" applyAlignment="1">
      <alignment horizontal="left"/>
    </xf>
    <xf numFmtId="0" fontId="0" fillId="0" borderId="0" xfId="0" applyBorder="1"/>
    <xf numFmtId="2" fontId="3" fillId="0" borderId="3" xfId="0" applyNumberFormat="1" applyFont="1" applyBorder="1" applyAlignment="1">
      <alignment horizontal="center" vertical="center"/>
    </xf>
    <xf numFmtId="0" fontId="14" fillId="0" borderId="0" xfId="0" applyFont="1" applyAlignment="1">
      <alignment wrapText="1"/>
    </xf>
    <xf numFmtId="0" fontId="13" fillId="0" borderId="0" xfId="0" applyFont="1" applyAlignment="1">
      <alignment horizontal="center" wrapText="1"/>
    </xf>
    <xf numFmtId="0" fontId="28" fillId="0" borderId="0" xfId="0" applyFont="1" applyAlignment="1">
      <alignment horizontal="center" wrapText="1"/>
    </xf>
    <xf numFmtId="0" fontId="13" fillId="0" borderId="0" xfId="0" applyFont="1" applyAlignment="1">
      <alignment wrapText="1"/>
    </xf>
    <xf numFmtId="0" fontId="29" fillId="0" borderId="0" xfId="0" applyFont="1" applyBorder="1" applyAlignment="1">
      <alignment horizontal="center" wrapText="1"/>
    </xf>
    <xf numFmtId="0" fontId="30" fillId="0" borderId="0" xfId="0" applyFont="1" applyBorder="1"/>
    <xf numFmtId="0" fontId="31" fillId="0" borderId="0" xfId="0" applyFont="1" applyBorder="1" applyAlignment="1">
      <alignment horizontal="center" vertical="center" wrapText="1"/>
    </xf>
    <xf numFmtId="0" fontId="33" fillId="0" borderId="0" xfId="2" applyFont="1" applyFill="1" applyAlignment="1">
      <alignment vertical="center"/>
    </xf>
    <xf numFmtId="0" fontId="34" fillId="0" borderId="0" xfId="2" applyFont="1" applyFill="1" applyAlignment="1">
      <alignment horizontal="center" vertical="center"/>
    </xf>
    <xf numFmtId="0" fontId="14" fillId="0" borderId="0" xfId="2" applyFont="1" applyFill="1" applyAlignment="1">
      <alignment horizontal="right" vertical="center" wrapText="1"/>
    </xf>
    <xf numFmtId="0" fontId="33" fillId="0" borderId="0" xfId="2" applyFont="1" applyFill="1" applyAlignment="1">
      <alignment horizontal="right" vertical="center" wrapText="1"/>
    </xf>
    <xf numFmtId="0" fontId="35" fillId="0" borderId="0" xfId="2" applyFont="1" applyFill="1" applyBorder="1" applyAlignment="1">
      <alignment vertical="center"/>
    </xf>
    <xf numFmtId="0" fontId="33" fillId="0" borderId="10" xfId="2" applyFont="1" applyFill="1" applyBorder="1" applyAlignment="1">
      <alignment horizontal="center" vertical="center" wrapText="1"/>
    </xf>
    <xf numFmtId="0" fontId="33" fillId="0" borderId="0" xfId="2" applyFont="1" applyFill="1" applyBorder="1" applyAlignment="1">
      <alignment vertical="center"/>
    </xf>
    <xf numFmtId="0" fontId="35" fillId="0" borderId="10"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0" xfId="2" applyFont="1" applyFill="1" applyBorder="1" applyAlignment="1">
      <alignment horizontal="left" vertical="center" wrapText="1"/>
    </xf>
    <xf numFmtId="3" fontId="33" fillId="0" borderId="0" xfId="2" applyNumberFormat="1" applyFont="1" applyFill="1" applyBorder="1" applyAlignment="1">
      <alignment horizontal="center" vertical="center" wrapText="1"/>
    </xf>
    <xf numFmtId="165" fontId="33" fillId="0" borderId="0" xfId="2" applyNumberFormat="1" applyFont="1" applyFill="1" applyBorder="1" applyAlignment="1">
      <alignment horizontal="center" vertical="center" wrapText="1"/>
    </xf>
    <xf numFmtId="0" fontId="33" fillId="0" borderId="0" xfId="2" applyFont="1" applyFill="1" applyBorder="1" applyAlignment="1">
      <alignment horizontal="left" vertical="center" wrapText="1" shrinkToFit="1"/>
    </xf>
    <xf numFmtId="0" fontId="33" fillId="0" borderId="12" xfId="2" applyFont="1" applyFill="1" applyBorder="1" applyAlignment="1">
      <alignment horizontal="center" vertical="center"/>
    </xf>
    <xf numFmtId="0" fontId="14" fillId="0" borderId="12" xfId="2" applyNumberFormat="1" applyFont="1" applyFill="1" applyBorder="1" applyAlignment="1">
      <alignment horizontal="center" vertical="center"/>
    </xf>
    <xf numFmtId="0" fontId="14" fillId="0" borderId="0" xfId="2" applyNumberFormat="1" applyFont="1" applyFill="1" applyBorder="1" applyAlignment="1">
      <alignment horizontal="center" vertical="center"/>
    </xf>
    <xf numFmtId="49" fontId="33" fillId="0" borderId="0" xfId="2" applyNumberFormat="1" applyFont="1" applyFill="1" applyBorder="1" applyAlignment="1">
      <alignment horizontal="center" vertical="center" wrapText="1"/>
    </xf>
    <xf numFmtId="49" fontId="33" fillId="0" borderId="0" xfId="2" applyNumberFormat="1" applyFont="1" applyFill="1" applyBorder="1" applyAlignment="1">
      <alignment horizontal="left" vertical="center" wrapText="1"/>
    </xf>
    <xf numFmtId="0" fontId="36" fillId="0" borderId="0" xfId="2" applyFont="1" applyFill="1" applyAlignment="1">
      <alignment horizontal="center" vertical="center" textRotation="180"/>
    </xf>
    <xf numFmtId="0" fontId="14" fillId="0" borderId="0" xfId="2" applyFont="1" applyFill="1" applyAlignment="1">
      <alignment vertical="center"/>
    </xf>
    <xf numFmtId="0" fontId="33" fillId="0" borderId="10" xfId="2" applyFont="1" applyFill="1" applyBorder="1" applyAlignment="1">
      <alignment horizontal="center" vertical="center"/>
    </xf>
    <xf numFmtId="164" fontId="33" fillId="0" borderId="10" xfId="2" applyNumberFormat="1" applyFont="1" applyFill="1" applyBorder="1" applyAlignment="1">
      <alignment horizontal="center" vertical="center" wrapText="1"/>
    </xf>
    <xf numFmtId="1" fontId="33" fillId="0" borderId="10" xfId="2" applyNumberFormat="1" applyFont="1" applyFill="1" applyBorder="1" applyAlignment="1">
      <alignment horizontal="center" vertical="center" wrapText="1"/>
    </xf>
    <xf numFmtId="2" fontId="33" fillId="0" borderId="10" xfId="2" applyNumberFormat="1" applyFont="1" applyFill="1" applyBorder="1" applyAlignment="1">
      <alignment horizontal="center" vertical="center" wrapText="1"/>
    </xf>
    <xf numFmtId="165" fontId="33" fillId="0" borderId="10" xfId="2" applyNumberFormat="1" applyFont="1" applyFill="1" applyBorder="1" applyAlignment="1">
      <alignment horizontal="center" vertical="center" wrapText="1"/>
    </xf>
    <xf numFmtId="4" fontId="33" fillId="0" borderId="10" xfId="2" applyNumberFormat="1" applyFont="1" applyFill="1" applyBorder="1" applyAlignment="1">
      <alignment horizontal="center" vertical="center"/>
    </xf>
    <xf numFmtId="164" fontId="33" fillId="0" borderId="10" xfId="2" applyNumberFormat="1" applyFont="1" applyFill="1" applyBorder="1" applyAlignment="1">
      <alignment horizontal="center" vertical="center"/>
    </xf>
    <xf numFmtId="3" fontId="33" fillId="0" borderId="10" xfId="2" applyNumberFormat="1" applyFont="1" applyFill="1" applyBorder="1" applyAlignment="1">
      <alignment horizontal="center" vertical="center" wrapText="1"/>
    </xf>
    <xf numFmtId="3" fontId="35" fillId="0" borderId="10" xfId="2" applyNumberFormat="1" applyFont="1" applyFill="1" applyBorder="1" applyAlignment="1">
      <alignment horizontal="center" vertical="center" wrapText="1"/>
    </xf>
    <xf numFmtId="2" fontId="33" fillId="0" borderId="10" xfId="2" applyNumberFormat="1" applyFont="1" applyFill="1" applyBorder="1" applyAlignment="1">
      <alignment horizontal="center" vertical="center"/>
    </xf>
    <xf numFmtId="0" fontId="33" fillId="0" borderId="0" xfId="2" applyFont="1" applyFill="1" applyBorder="1" applyAlignment="1">
      <alignment horizontal="right" vertical="center"/>
    </xf>
    <xf numFmtId="1" fontId="33" fillId="0" borderId="0" xfId="2" applyNumberFormat="1" applyFont="1" applyFill="1" applyBorder="1" applyAlignment="1">
      <alignment horizontal="center" vertical="center"/>
    </xf>
    <xf numFmtId="0" fontId="35" fillId="0" borderId="0" xfId="2" applyFont="1" applyFill="1" applyBorder="1" applyAlignment="1">
      <alignment horizontal="center" vertical="center"/>
    </xf>
    <xf numFmtId="49" fontId="33" fillId="0" borderId="10" xfId="2" applyNumberFormat="1" applyFont="1" applyFill="1" applyBorder="1" applyAlignment="1">
      <alignment horizontal="left" vertical="center" wrapText="1"/>
    </xf>
    <xf numFmtId="0" fontId="33" fillId="0" borderId="10" xfId="2" applyFont="1" applyFill="1" applyBorder="1" applyAlignment="1">
      <alignment horizontal="left" vertical="center"/>
    </xf>
    <xf numFmtId="0" fontId="33" fillId="0" borderId="0" xfId="2" applyFont="1" applyFill="1" applyBorder="1" applyAlignment="1">
      <alignment horizontal="center" vertical="center"/>
    </xf>
    <xf numFmtId="0" fontId="37" fillId="0" borderId="0" xfId="2" applyFont="1" applyFill="1" applyBorder="1" applyAlignment="1">
      <alignment vertical="center"/>
    </xf>
    <xf numFmtId="0" fontId="35" fillId="0" borderId="0" xfId="2" applyFont="1" applyFill="1" applyBorder="1" applyAlignment="1">
      <alignment horizontal="right" vertical="center"/>
    </xf>
    <xf numFmtId="0" fontId="33" fillId="0" borderId="0" xfId="2" applyFont="1" applyFill="1" applyAlignment="1">
      <alignment horizontal="right" vertical="center"/>
    </xf>
    <xf numFmtId="0" fontId="35" fillId="0" borderId="0" xfId="2" applyFont="1" applyFill="1" applyBorder="1" applyAlignment="1">
      <alignment horizontal="left" vertical="center"/>
    </xf>
    <xf numFmtId="0" fontId="35" fillId="0" borderId="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10" fillId="0" borderId="10" xfId="2" applyFont="1" applyFill="1" applyBorder="1" applyAlignment="1">
      <alignment horizontal="center" vertical="center" wrapText="1" shrinkToFit="1"/>
    </xf>
    <xf numFmtId="0" fontId="10" fillId="0" borderId="12" xfId="2" applyFont="1" applyFill="1" applyBorder="1" applyAlignment="1">
      <alignment horizontal="center" vertical="center" wrapText="1" shrinkToFit="1"/>
    </xf>
    <xf numFmtId="0" fontId="14" fillId="0" borderId="10" xfId="2" applyFont="1" applyFill="1" applyBorder="1" applyAlignment="1">
      <alignment horizontal="center" vertical="center" wrapText="1" shrinkToFit="1"/>
    </xf>
    <xf numFmtId="0" fontId="14" fillId="0" borderId="12" xfId="2" applyFont="1" applyFill="1" applyBorder="1" applyAlignment="1">
      <alignment horizontal="center" vertical="center" wrapText="1" shrinkToFit="1"/>
    </xf>
    <xf numFmtId="164" fontId="35" fillId="0" borderId="0" xfId="2" applyNumberFormat="1" applyFont="1" applyFill="1" applyBorder="1" applyAlignment="1">
      <alignment horizontal="right" vertical="center" wrapText="1"/>
    </xf>
    <xf numFmtId="164" fontId="35" fillId="0" borderId="0" xfId="2" applyNumberFormat="1" applyFont="1" applyFill="1" applyBorder="1" applyAlignment="1">
      <alignment horizontal="center" vertical="center" wrapText="1"/>
    </xf>
    <xf numFmtId="165" fontId="35" fillId="0" borderId="0" xfId="2" applyNumberFormat="1" applyFont="1" applyFill="1" applyBorder="1" applyAlignment="1">
      <alignment horizontal="center" vertical="center" wrapText="1"/>
    </xf>
    <xf numFmtId="165" fontId="35" fillId="0" borderId="0" xfId="2" applyNumberFormat="1" applyFont="1" applyFill="1" applyBorder="1" applyAlignment="1">
      <alignment horizontal="center" vertical="center"/>
    </xf>
    <xf numFmtId="0" fontId="15" fillId="0" borderId="10" xfId="2" applyFont="1" applyFill="1" applyBorder="1" applyAlignment="1">
      <alignment horizontal="center" vertical="center" wrapText="1" shrinkToFit="1"/>
    </xf>
    <xf numFmtId="3" fontId="14" fillId="0" borderId="10" xfId="2" applyNumberFormat="1" applyFont="1" applyFill="1" applyBorder="1" applyAlignment="1">
      <alignment horizontal="center" vertical="center" wrapText="1" shrinkToFit="1"/>
    </xf>
    <xf numFmtId="1" fontId="14" fillId="0" borderId="10" xfId="2" applyNumberFormat="1" applyFont="1" applyFill="1" applyBorder="1" applyAlignment="1">
      <alignment horizontal="center" vertical="center" wrapText="1" shrinkToFit="1"/>
    </xf>
    <xf numFmtId="0" fontId="14" fillId="0" borderId="10" xfId="2" applyFont="1" applyFill="1" applyBorder="1" applyAlignment="1">
      <alignment horizontal="left" vertical="center" wrapText="1" shrinkToFit="1"/>
    </xf>
    <xf numFmtId="0" fontId="33" fillId="0" borderId="14" xfId="2" applyFont="1" applyFill="1" applyBorder="1" applyAlignment="1">
      <alignment vertical="center"/>
    </xf>
    <xf numFmtId="0" fontId="33" fillId="0" borderId="14" xfId="2" applyFont="1" applyFill="1" applyBorder="1" applyAlignment="1">
      <alignment horizontal="center" vertical="center"/>
    </xf>
    <xf numFmtId="0" fontId="10" fillId="0" borderId="0" xfId="2" applyFont="1" applyFill="1" applyAlignment="1">
      <alignment horizontal="right" vertical="center"/>
    </xf>
    <xf numFmtId="0" fontId="10" fillId="0" borderId="10" xfId="2" applyFont="1" applyFill="1" applyBorder="1" applyAlignment="1">
      <alignment horizontal="center" vertical="center" wrapText="1"/>
    </xf>
    <xf numFmtId="169" fontId="33" fillId="0" borderId="10" xfId="2" applyNumberFormat="1" applyFont="1" applyFill="1" applyBorder="1" applyAlignment="1">
      <alignment horizontal="center" vertical="center" wrapText="1"/>
    </xf>
    <xf numFmtId="169" fontId="35" fillId="0" borderId="10" xfId="2" applyNumberFormat="1" applyFont="1" applyFill="1" applyBorder="1" applyAlignment="1">
      <alignment horizontal="center" vertical="center" wrapText="1"/>
    </xf>
    <xf numFmtId="169" fontId="33" fillId="0" borderId="12" xfId="2" applyNumberFormat="1" applyFont="1" applyFill="1" applyBorder="1" applyAlignment="1">
      <alignment horizontal="center" vertical="center" wrapText="1"/>
    </xf>
    <xf numFmtId="169" fontId="33" fillId="0" borderId="11" xfId="2" applyNumberFormat="1" applyFont="1" applyFill="1" applyBorder="1" applyAlignment="1">
      <alignment horizontal="center" vertical="center" wrapText="1"/>
    </xf>
    <xf numFmtId="0" fontId="33" fillId="0" borderId="0" xfId="2" applyFont="1" applyFill="1" applyBorder="1" applyAlignment="1">
      <alignment horizontal="center" vertical="center" wrapText="1"/>
    </xf>
    <xf numFmtId="164" fontId="33" fillId="0" borderId="0" xfId="2" applyNumberFormat="1" applyFont="1" applyFill="1" applyBorder="1" applyAlignment="1">
      <alignment horizontal="center" vertical="center" wrapText="1"/>
    </xf>
    <xf numFmtId="0" fontId="33" fillId="0" borderId="0" xfId="2" applyFont="1" applyFill="1" applyAlignment="1">
      <alignment horizontal="center" vertical="center"/>
    </xf>
    <xf numFmtId="4" fontId="35" fillId="0" borderId="10" xfId="2" applyNumberFormat="1" applyFont="1" applyFill="1" applyBorder="1" applyAlignment="1">
      <alignment horizontal="center" vertical="center" wrapText="1"/>
    </xf>
    <xf numFmtId="4" fontId="33" fillId="0" borderId="10" xfId="2" applyNumberFormat="1" applyFont="1" applyFill="1" applyBorder="1" applyAlignment="1">
      <alignment horizontal="center" vertical="center" wrapText="1"/>
    </xf>
    <xf numFmtId="170" fontId="35" fillId="0" borderId="10" xfId="2" applyNumberFormat="1" applyFont="1" applyFill="1" applyBorder="1" applyAlignment="1">
      <alignment horizontal="center" vertical="center" wrapText="1"/>
    </xf>
    <xf numFmtId="0" fontId="39" fillId="0" borderId="0" xfId="2" applyFont="1" applyFill="1" applyAlignment="1">
      <alignment vertical="center"/>
    </xf>
    <xf numFmtId="0" fontId="39" fillId="0" borderId="0" xfId="2" applyFont="1" applyFill="1"/>
    <xf numFmtId="0" fontId="39" fillId="0" borderId="0" xfId="2" applyFont="1" applyFill="1" applyAlignment="1">
      <alignment horizontal="center" vertical="center"/>
    </xf>
    <xf numFmtId="0" fontId="15" fillId="0" borderId="10" xfId="2" applyFont="1" applyFill="1" applyBorder="1" applyAlignment="1">
      <alignment horizontal="center" vertical="center"/>
    </xf>
    <xf numFmtId="0" fontId="15" fillId="0" borderId="10" xfId="2" applyFont="1" applyFill="1" applyBorder="1" applyAlignment="1">
      <alignment horizontal="center" vertical="center" wrapText="1"/>
    </xf>
    <xf numFmtId="3" fontId="33" fillId="0" borderId="10" xfId="2" applyNumberFormat="1" applyFont="1" applyFill="1" applyBorder="1" applyAlignment="1">
      <alignment horizontal="left" vertical="center" wrapText="1"/>
    </xf>
    <xf numFmtId="169" fontId="33" fillId="0" borderId="0" xfId="2" applyNumberFormat="1" applyFont="1" applyFill="1" applyBorder="1" applyAlignment="1">
      <alignment horizontal="center" vertical="center" wrapText="1"/>
    </xf>
    <xf numFmtId="167" fontId="33" fillId="0" borderId="12" xfId="2" applyNumberFormat="1" applyFont="1" applyFill="1" applyBorder="1" applyAlignment="1">
      <alignment horizontal="center" vertical="center" wrapText="1"/>
    </xf>
    <xf numFmtId="167" fontId="33" fillId="0" borderId="11" xfId="2" applyNumberFormat="1" applyFont="1" applyFill="1" applyBorder="1" applyAlignment="1">
      <alignment horizontal="center" vertical="center" wrapText="1"/>
    </xf>
    <xf numFmtId="0" fontId="33" fillId="0" borderId="0" xfId="2" applyFont="1" applyFill="1" applyAlignment="1">
      <alignment vertical="center" wrapText="1" shrinkToFit="1"/>
    </xf>
    <xf numFmtId="0" fontId="33" fillId="0" borderId="0" xfId="2" applyFont="1" applyFill="1" applyBorder="1" applyAlignment="1">
      <alignment vertical="center" wrapText="1" shrinkToFit="1"/>
    </xf>
    <xf numFmtId="0" fontId="33" fillId="0" borderId="0" xfId="2" applyFont="1" applyFill="1" applyBorder="1" applyAlignment="1">
      <alignment horizontal="center"/>
    </xf>
    <xf numFmtId="0" fontId="33" fillId="0" borderId="0" xfId="2" applyFont="1" applyFill="1" applyAlignment="1"/>
    <xf numFmtId="0" fontId="14" fillId="0" borderId="0" xfId="4" applyFont="1"/>
    <xf numFmtId="0" fontId="42" fillId="0" borderId="0" xfId="4" applyFont="1"/>
    <xf numFmtId="0" fontId="14" fillId="0" borderId="0" xfId="4" applyFont="1" applyAlignment="1"/>
    <xf numFmtId="0" fontId="14" fillId="0" borderId="0" xfId="4" applyFont="1" applyAlignment="1">
      <alignment horizontal="center"/>
    </xf>
    <xf numFmtId="0" fontId="14" fillId="0" borderId="10" xfId="4" applyFont="1" applyBorder="1" applyAlignment="1">
      <alignment horizontal="center" vertical="center"/>
    </xf>
    <xf numFmtId="0" fontId="14" fillId="0" borderId="10" xfId="4" applyFont="1" applyBorder="1" applyAlignment="1">
      <alignment wrapText="1"/>
    </xf>
    <xf numFmtId="0" fontId="14" fillId="0" borderId="10" xfId="4" applyFont="1" applyBorder="1"/>
    <xf numFmtId="0" fontId="31" fillId="0" borderId="10" xfId="4" applyFont="1" applyBorder="1"/>
    <xf numFmtId="164" fontId="14" fillId="0" borderId="10" xfId="4" applyNumberFormat="1" applyFont="1" applyBorder="1" applyAlignment="1">
      <alignment horizontal="center" vertical="center"/>
    </xf>
    <xf numFmtId="164" fontId="14" fillId="0" borderId="10" xfId="4" applyNumberFormat="1" applyFont="1" applyFill="1" applyBorder="1" applyAlignment="1">
      <alignment horizontal="center" vertical="center" wrapText="1"/>
    </xf>
    <xf numFmtId="164" fontId="14" fillId="0" borderId="10" xfId="4" applyNumberFormat="1" applyFont="1" applyFill="1" applyBorder="1" applyAlignment="1">
      <alignment horizontal="center" vertical="center"/>
    </xf>
    <xf numFmtId="0" fontId="13" fillId="0" borderId="10" xfId="4" applyFont="1" applyBorder="1"/>
    <xf numFmtId="164" fontId="13" fillId="0" borderId="10" xfId="4" applyNumberFormat="1" applyFont="1" applyBorder="1" applyAlignment="1">
      <alignment horizontal="center" vertical="center"/>
    </xf>
    <xf numFmtId="164" fontId="13" fillId="0" borderId="10" xfId="4" applyNumberFormat="1" applyFont="1" applyFill="1" applyBorder="1" applyAlignment="1">
      <alignment horizontal="center" vertical="center"/>
    </xf>
    <xf numFmtId="0" fontId="14" fillId="0" borderId="0" xfId="4" applyFont="1" applyBorder="1"/>
    <xf numFmtId="0" fontId="14" fillId="0" borderId="10" xfId="4" applyFont="1" applyBorder="1" applyAlignment="1">
      <alignment horizontal="center" vertical="center" wrapText="1"/>
    </xf>
    <xf numFmtId="165" fontId="14" fillId="0" borderId="10" xfId="4" applyNumberFormat="1" applyFont="1" applyFill="1" applyBorder="1" applyAlignment="1">
      <alignment horizontal="center" vertical="center" wrapText="1"/>
    </xf>
    <xf numFmtId="0" fontId="13" fillId="0" borderId="10" xfId="4" applyFont="1" applyBorder="1" applyAlignment="1">
      <alignment horizontal="center" vertical="center"/>
    </xf>
    <xf numFmtId="0" fontId="14" fillId="0" borderId="0" xfId="4" applyFont="1" applyFill="1"/>
    <xf numFmtId="0" fontId="42" fillId="0" borderId="0" xfId="4" applyFont="1" applyFill="1"/>
    <xf numFmtId="0" fontId="42" fillId="0" borderId="0" xfId="4" applyFont="1" applyBorder="1"/>
    <xf numFmtId="0" fontId="14" fillId="0" borderId="0" xfId="4" applyFont="1" applyFill="1" applyAlignment="1">
      <alignment horizontal="left"/>
    </xf>
    <xf numFmtId="0" fontId="14" fillId="0" borderId="0" xfId="4" applyFont="1" applyFill="1" applyAlignment="1">
      <alignment horizontal="center"/>
    </xf>
    <xf numFmtId="0" fontId="14" fillId="0" borderId="0" xfId="4" applyFont="1" applyFill="1" applyBorder="1"/>
    <xf numFmtId="0" fontId="43" fillId="0" borderId="0" xfId="4" applyFont="1" applyBorder="1" applyAlignment="1"/>
    <xf numFmtId="0" fontId="14" fillId="0" borderId="10" xfId="4" applyFont="1" applyBorder="1" applyAlignment="1">
      <alignment vertical="center"/>
    </xf>
    <xf numFmtId="0" fontId="14" fillId="0" borderId="10" xfId="4" applyFont="1" applyFill="1" applyBorder="1" applyAlignment="1">
      <alignment horizontal="center" vertical="center"/>
    </xf>
    <xf numFmtId="0" fontId="14" fillId="0" borderId="10" xfId="4" applyFont="1" applyFill="1" applyBorder="1" applyAlignment="1">
      <alignment horizontal="center" vertical="center" wrapText="1"/>
    </xf>
    <xf numFmtId="1" fontId="14" fillId="0" borderId="10" xfId="4" applyNumberFormat="1" applyFont="1" applyFill="1" applyBorder="1" applyAlignment="1">
      <alignment horizontal="center" vertical="center"/>
    </xf>
    <xf numFmtId="0" fontId="13" fillId="0" borderId="10" xfId="4" applyFont="1" applyBorder="1" applyAlignment="1">
      <alignment horizontal="left" wrapText="1"/>
    </xf>
    <xf numFmtId="166" fontId="13" fillId="0" borderId="10" xfId="4" applyNumberFormat="1" applyFont="1" applyBorder="1" applyAlignment="1">
      <alignment horizontal="center" vertical="center"/>
    </xf>
    <xf numFmtId="166" fontId="13" fillId="0" borderId="10" xfId="4" applyNumberFormat="1" applyFont="1" applyFill="1" applyBorder="1" applyAlignment="1">
      <alignment horizontal="center" vertical="center"/>
    </xf>
    <xf numFmtId="0" fontId="43" fillId="0" borderId="0" xfId="4" applyFont="1"/>
    <xf numFmtId="166" fontId="14" fillId="0" borderId="10" xfId="4" applyNumberFormat="1" applyFont="1" applyBorder="1" applyAlignment="1">
      <alignment horizontal="center" vertical="center"/>
    </xf>
    <xf numFmtId="166" fontId="14" fillId="0" borderId="10" xfId="4" applyNumberFormat="1" applyFont="1" applyFill="1" applyBorder="1" applyAlignment="1">
      <alignment horizontal="center" vertical="center"/>
    </xf>
    <xf numFmtId="0" fontId="13" fillId="0" borderId="10" xfId="4" applyFont="1" applyBorder="1" applyAlignment="1">
      <alignment wrapText="1"/>
    </xf>
    <xf numFmtId="171" fontId="14" fillId="0" borderId="10" xfId="4" applyNumberFormat="1" applyFont="1" applyBorder="1" applyAlignment="1">
      <alignment horizontal="center" vertical="center"/>
    </xf>
    <xf numFmtId="171" fontId="14" fillId="0" borderId="10" xfId="4" applyNumberFormat="1" applyFont="1" applyFill="1" applyBorder="1" applyAlignment="1">
      <alignment horizontal="center" vertical="center"/>
    </xf>
    <xf numFmtId="165" fontId="13" fillId="0" borderId="10" xfId="4" applyNumberFormat="1" applyFont="1" applyFill="1" applyBorder="1" applyAlignment="1">
      <alignment horizontal="center" vertical="center" wrapText="1"/>
    </xf>
    <xf numFmtId="0" fontId="14" fillId="0" borderId="15" xfId="4" applyFont="1" applyBorder="1" applyAlignment="1">
      <alignment wrapText="1"/>
    </xf>
    <xf numFmtId="171" fontId="13" fillId="0" borderId="10" xfId="4" applyNumberFormat="1" applyFont="1" applyBorder="1" applyAlignment="1">
      <alignment horizontal="center" vertical="center"/>
    </xf>
    <xf numFmtId="164" fontId="13" fillId="0" borderId="15" xfId="4" applyNumberFormat="1" applyFont="1" applyBorder="1" applyAlignment="1">
      <alignment horizontal="center" vertical="center"/>
    </xf>
    <xf numFmtId="164" fontId="13" fillId="0" borderId="15" xfId="4" applyNumberFormat="1" applyFont="1" applyFill="1" applyBorder="1" applyAlignment="1">
      <alignment horizontal="center" vertical="center"/>
    </xf>
    <xf numFmtId="171" fontId="13" fillId="0" borderId="10" xfId="4" applyNumberFormat="1" applyFont="1" applyFill="1" applyBorder="1" applyAlignment="1">
      <alignment horizontal="center" vertical="center"/>
    </xf>
    <xf numFmtId="0" fontId="14" fillId="0" borderId="0" xfId="4" applyFont="1" applyAlignment="1">
      <alignment horizontal="left"/>
    </xf>
    <xf numFmtId="0" fontId="42" fillId="0" borderId="0" xfId="4" applyFont="1" applyAlignment="1"/>
    <xf numFmtId="0" fontId="14" fillId="0" borderId="0" xfId="4" applyFont="1" applyAlignment="1">
      <alignment horizontal="right"/>
    </xf>
    <xf numFmtId="0" fontId="14" fillId="0" borderId="10" xfId="4" applyFont="1" applyBorder="1" applyAlignment="1">
      <alignment horizontal="center"/>
    </xf>
    <xf numFmtId="164" fontId="14" fillId="0" borderId="0" xfId="4" applyNumberFormat="1" applyFont="1" applyFill="1" applyAlignment="1">
      <alignment horizontal="center"/>
    </xf>
    <xf numFmtId="0" fontId="14" fillId="0" borderId="10" xfId="4" applyFont="1" applyBorder="1" applyAlignment="1">
      <alignment horizontal="center" wrapText="1"/>
    </xf>
    <xf numFmtId="49" fontId="14" fillId="0" borderId="10" xfId="4" applyNumberFormat="1" applyFont="1" applyBorder="1" applyAlignment="1">
      <alignment wrapText="1"/>
    </xf>
    <xf numFmtId="49" fontId="14" fillId="0" borderId="10" xfId="4" applyNumberFormat="1" applyFont="1" applyFill="1" applyBorder="1" applyAlignment="1">
      <alignment wrapText="1"/>
    </xf>
    <xf numFmtId="49" fontId="14" fillId="0" borderId="10" xfId="4" applyNumberFormat="1" applyFont="1" applyBorder="1"/>
    <xf numFmtId="0" fontId="14" fillId="0" borderId="10" xfId="4" applyFont="1" applyBorder="1" applyAlignment="1">
      <alignment vertical="top" wrapText="1"/>
    </xf>
    <xf numFmtId="1" fontId="14" fillId="0" borderId="10" xfId="4" applyNumberFormat="1" applyFont="1" applyBorder="1" applyAlignment="1">
      <alignment horizontal="center" vertical="center"/>
    </xf>
    <xf numFmtId="49" fontId="42" fillId="0" borderId="0" xfId="4" applyNumberFormat="1" applyFont="1" applyBorder="1" applyAlignment="1">
      <alignment wrapText="1"/>
    </xf>
    <xf numFmtId="49" fontId="14" fillId="0" borderId="0" xfId="4" applyNumberFormat="1" applyFont="1" applyFill="1" applyBorder="1" applyAlignment="1">
      <alignment wrapText="1"/>
    </xf>
    <xf numFmtId="49" fontId="13" fillId="0" borderId="0" xfId="4" applyNumberFormat="1" applyFont="1" applyBorder="1"/>
    <xf numFmtId="0" fontId="13" fillId="0" borderId="0" xfId="4" applyFont="1" applyBorder="1"/>
    <xf numFmtId="0" fontId="13" fillId="0" borderId="0" xfId="4" applyFont="1" applyAlignment="1">
      <alignment horizontal="right"/>
    </xf>
    <xf numFmtId="49" fontId="14" fillId="0" borderId="10" xfId="4" applyNumberFormat="1" applyFont="1" applyBorder="1" applyAlignment="1">
      <alignment horizontal="left" vertical="center" wrapText="1"/>
    </xf>
    <xf numFmtId="0" fontId="43" fillId="0" borderId="0" xfId="4" applyFont="1" applyAlignment="1"/>
    <xf numFmtId="0" fontId="1" fillId="0" borderId="0" xfId="4"/>
    <xf numFmtId="0" fontId="10" fillId="0" borderId="10" xfId="4" applyFont="1" applyBorder="1" applyAlignment="1">
      <alignment horizontal="center" vertical="center"/>
    </xf>
    <xf numFmtId="0" fontId="10" fillId="0" borderId="10" xfId="4" applyFont="1" applyBorder="1" applyAlignment="1">
      <alignment horizontal="center" vertical="center" wrapText="1"/>
    </xf>
    <xf numFmtId="0" fontId="10" fillId="0" borderId="10" xfId="4" applyFont="1" applyFill="1" applyBorder="1" applyAlignment="1">
      <alignment horizontal="center" vertical="center" wrapText="1"/>
    </xf>
    <xf numFmtId="0" fontId="1" fillId="0" borderId="0" xfId="4" applyAlignment="1">
      <alignment wrapText="1"/>
    </xf>
    <xf numFmtId="0" fontId="11" fillId="0" borderId="18" xfId="4" applyFont="1" applyBorder="1"/>
    <xf numFmtId="0" fontId="11" fillId="0" borderId="10" xfId="4" applyFont="1" applyBorder="1"/>
    <xf numFmtId="0" fontId="10" fillId="0" borderId="10" xfId="4" applyFont="1" applyBorder="1"/>
    <xf numFmtId="0" fontId="10" fillId="0" borderId="10" xfId="4" applyFont="1" applyFill="1" applyBorder="1"/>
    <xf numFmtId="0" fontId="44" fillId="0" borderId="10" xfId="4" applyFont="1" applyBorder="1"/>
    <xf numFmtId="0" fontId="11" fillId="0" borderId="10" xfId="4" applyFont="1" applyBorder="1" applyAlignment="1">
      <alignment horizontal="center" vertical="center"/>
    </xf>
    <xf numFmtId="164" fontId="11" fillId="0" borderId="10" xfId="4" applyNumberFormat="1" applyFont="1" applyBorder="1" applyAlignment="1">
      <alignment horizontal="center" vertical="center"/>
    </xf>
    <xf numFmtId="164" fontId="11" fillId="0" borderId="10" xfId="4" applyNumberFormat="1" applyFont="1" applyFill="1" applyBorder="1" applyAlignment="1">
      <alignment horizontal="center" vertical="center"/>
    </xf>
    <xf numFmtId="164" fontId="10" fillId="0" borderId="10" xfId="4" applyNumberFormat="1" applyFont="1" applyBorder="1" applyAlignment="1">
      <alignment horizontal="center" vertical="center"/>
    </xf>
    <xf numFmtId="164" fontId="10" fillId="0" borderId="10" xfId="4" applyNumberFormat="1" applyFont="1" applyFill="1" applyBorder="1" applyAlignment="1">
      <alignment horizontal="center" vertical="center"/>
    </xf>
    <xf numFmtId="0" fontId="10" fillId="0" borderId="10" xfId="4" applyFont="1" applyBorder="1" applyAlignment="1">
      <alignment wrapText="1"/>
    </xf>
    <xf numFmtId="0" fontId="1" fillId="0" borderId="0" xfId="4" applyAlignment="1">
      <alignment horizontal="center" vertical="center"/>
    </xf>
    <xf numFmtId="0" fontId="1" fillId="0" borderId="0" xfId="4" applyFill="1" applyAlignment="1">
      <alignment horizontal="center" vertical="center"/>
    </xf>
    <xf numFmtId="0" fontId="10" fillId="0" borderId="0" xfId="4" applyFont="1"/>
    <xf numFmtId="0" fontId="10" fillId="0" borderId="0" xfId="4" applyFont="1" applyFill="1"/>
    <xf numFmtId="0" fontId="15" fillId="0" borderId="0" xfId="4" applyFont="1"/>
    <xf numFmtId="0" fontId="1" fillId="4" borderId="0" xfId="4" applyFill="1"/>
    <xf numFmtId="0" fontId="42" fillId="0" borderId="0" xfId="4" applyFont="1"/>
    <xf numFmtId="0" fontId="14" fillId="0" borderId="10" xfId="4" applyFont="1" applyBorder="1" applyAlignment="1">
      <alignment horizontal="center" vertical="center"/>
    </xf>
    <xf numFmtId="0" fontId="14" fillId="0" borderId="10" xfId="4"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5" fillId="0" borderId="2" xfId="0" applyFont="1" applyBorder="1" applyAlignment="1">
      <alignment horizontal="left"/>
    </xf>
    <xf numFmtId="0" fontId="8" fillId="0" borderId="1" xfId="0" applyFont="1" applyBorder="1" applyAlignment="1">
      <alignment horizontal="left"/>
    </xf>
    <xf numFmtId="0" fontId="9" fillId="0" borderId="0" xfId="0" applyFont="1" applyBorder="1" applyAlignment="1">
      <alignment horizontal="center"/>
    </xf>
    <xf numFmtId="0" fontId="10" fillId="0" borderId="3" xfId="0"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0"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xf>
    <xf numFmtId="0" fontId="16" fillId="0" borderId="0" xfId="0" applyFont="1" applyBorder="1" applyAlignment="1">
      <alignment horizontal="left" vertical="center"/>
    </xf>
    <xf numFmtId="164" fontId="16" fillId="0" borderId="0" xfId="0" applyNumberFormat="1" applyFont="1" applyBorder="1" applyAlignment="1">
      <alignment horizontal="right" vertical="center"/>
    </xf>
    <xf numFmtId="0" fontId="13" fillId="0" borderId="0" xfId="0" applyFont="1" applyBorder="1" applyAlignment="1">
      <alignment horizontal="center" vertical="center"/>
    </xf>
    <xf numFmtId="0" fontId="14" fillId="0" borderId="3" xfId="0" applyFont="1" applyBorder="1" applyAlignment="1">
      <alignment horizontal="center" vertical="center" wrapText="1"/>
    </xf>
    <xf numFmtId="0" fontId="12" fillId="0" borderId="3" xfId="0" applyFont="1" applyBorder="1" applyAlignment="1">
      <alignment horizontal="left"/>
    </xf>
    <xf numFmtId="0" fontId="21" fillId="0" borderId="3" xfId="0" applyFont="1" applyBorder="1" applyAlignment="1">
      <alignment horizontal="left" vertical="center"/>
    </xf>
    <xf numFmtId="0" fontId="12" fillId="0" borderId="3" xfId="0" applyFont="1" applyBorder="1" applyAlignment="1">
      <alignment horizontal="left" wrapText="1"/>
    </xf>
    <xf numFmtId="0" fontId="21" fillId="0" borderId="3" xfId="0" applyFont="1" applyBorder="1" applyAlignment="1">
      <alignment horizontal="left" wrapText="1"/>
    </xf>
    <xf numFmtId="0" fontId="3" fillId="0" borderId="3" xfId="0" applyFont="1" applyBorder="1" applyAlignment="1">
      <alignment horizontal="left" wrapText="1"/>
    </xf>
    <xf numFmtId="0" fontId="0" fillId="0" borderId="0" xfId="0" applyBorder="1" applyAlignment="1">
      <alignment horizontal="left" wrapText="1"/>
    </xf>
    <xf numFmtId="0" fontId="25" fillId="0" borderId="0" xfId="0" applyFont="1" applyBorder="1" applyAlignment="1"/>
    <xf numFmtId="0" fontId="0" fillId="0" borderId="0" xfId="0"/>
    <xf numFmtId="0" fontId="13" fillId="0" borderId="0" xfId="0" applyFont="1" applyBorder="1" applyAlignment="1">
      <alignment horizontal="center" wrapText="1"/>
    </xf>
    <xf numFmtId="0" fontId="13" fillId="0" borderId="3" xfId="0" applyFont="1" applyBorder="1" applyAlignment="1">
      <alignment horizontal="center" wrapText="1"/>
    </xf>
    <xf numFmtId="0" fontId="10" fillId="0" borderId="3" xfId="0" applyFont="1" applyBorder="1" applyAlignment="1">
      <alignment horizontal="center" wrapText="1"/>
    </xf>
    <xf numFmtId="0" fontId="10" fillId="0" borderId="5" xfId="0" applyFont="1" applyBorder="1" applyAlignment="1">
      <alignment horizontal="center"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right" vertical="center" wrapText="1"/>
    </xf>
    <xf numFmtId="0" fontId="14"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1" xfId="0" applyFont="1" applyBorder="1" applyAlignment="1">
      <alignment horizontal="center"/>
    </xf>
    <xf numFmtId="0" fontId="14" fillId="0" borderId="0" xfId="0" applyFont="1" applyBorder="1" applyAlignment="1">
      <alignment horizontal="center"/>
    </xf>
    <xf numFmtId="0" fontId="31" fillId="0" borderId="0" xfId="0" applyFont="1" applyBorder="1" applyAlignment="1">
      <alignment horizontal="center" vertical="center" wrapText="1"/>
    </xf>
    <xf numFmtId="0" fontId="36" fillId="0" borderId="0" xfId="2" applyFont="1" applyFill="1" applyBorder="1" applyAlignment="1">
      <alignment horizontal="center" vertical="center" textRotation="180"/>
    </xf>
    <xf numFmtId="0" fontId="35"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35" fillId="0" borderId="0" xfId="2" applyFont="1" applyFill="1" applyBorder="1" applyAlignment="1">
      <alignment vertical="center"/>
    </xf>
    <xf numFmtId="0" fontId="33" fillId="0" borderId="0" xfId="2" applyFont="1" applyFill="1" applyBorder="1" applyAlignment="1">
      <alignment vertical="center"/>
    </xf>
    <xf numFmtId="0" fontId="33" fillId="0" borderId="10" xfId="2" applyFont="1" applyFill="1" applyBorder="1" applyAlignment="1">
      <alignment horizontal="center" vertical="center" wrapText="1"/>
    </xf>
    <xf numFmtId="0" fontId="33" fillId="0" borderId="0" xfId="2" applyFont="1" applyFill="1" applyBorder="1" applyAlignment="1">
      <alignment horizontal="right" vertical="center" wrapText="1"/>
    </xf>
    <xf numFmtId="0" fontId="35" fillId="0" borderId="10" xfId="2" applyFont="1" applyFill="1" applyBorder="1" applyAlignment="1">
      <alignment horizontal="center" vertical="center" wrapText="1"/>
    </xf>
    <xf numFmtId="3" fontId="35" fillId="0" borderId="10" xfId="2" applyNumberFormat="1" applyFont="1" applyFill="1" applyBorder="1" applyAlignment="1">
      <alignment horizontal="center" vertical="center" wrapText="1"/>
    </xf>
    <xf numFmtId="165" fontId="33" fillId="0" borderId="10" xfId="2" applyNumberFormat="1" applyFont="1" applyFill="1" applyBorder="1" applyAlignment="1">
      <alignment horizontal="center" vertical="center" wrapText="1"/>
    </xf>
    <xf numFmtId="3" fontId="33" fillId="0" borderId="10" xfId="2" applyNumberFormat="1" applyFont="1" applyFill="1" applyBorder="1" applyAlignment="1">
      <alignment horizontal="center" vertical="center" wrapText="1"/>
    </xf>
    <xf numFmtId="164" fontId="33" fillId="0" borderId="10" xfId="2" applyNumberFormat="1" applyFont="1" applyFill="1" applyBorder="1" applyAlignment="1">
      <alignment horizontal="center" vertical="center" wrapText="1"/>
    </xf>
    <xf numFmtId="164" fontId="35" fillId="0" borderId="10" xfId="2" applyNumberFormat="1" applyFont="1" applyFill="1" applyBorder="1" applyAlignment="1">
      <alignment horizontal="center" vertical="center" wrapText="1"/>
    </xf>
    <xf numFmtId="165" fontId="35" fillId="0" borderId="10" xfId="2" applyNumberFormat="1" applyFont="1" applyFill="1" applyBorder="1" applyAlignment="1">
      <alignment horizontal="center" vertical="center" wrapText="1"/>
    </xf>
    <xf numFmtId="164" fontId="33" fillId="0" borderId="11" xfId="2" applyNumberFormat="1" applyFont="1" applyFill="1" applyBorder="1" applyAlignment="1">
      <alignment horizontal="center" vertical="center" wrapText="1"/>
    </xf>
    <xf numFmtId="1" fontId="33" fillId="0" borderId="10" xfId="2" applyNumberFormat="1" applyFont="1" applyFill="1" applyBorder="1" applyAlignment="1">
      <alignment horizontal="center" vertical="center" wrapText="1"/>
    </xf>
    <xf numFmtId="1" fontId="35" fillId="0" borderId="10" xfId="2" applyNumberFormat="1" applyFont="1" applyFill="1" applyBorder="1" applyAlignment="1">
      <alignment horizontal="center" vertical="center" wrapText="1"/>
    </xf>
    <xf numFmtId="0" fontId="33" fillId="0" borderId="0" xfId="2" applyFont="1" applyFill="1" applyBorder="1" applyAlignment="1">
      <alignment horizontal="justify" vertical="center" wrapText="1" shrinkToFit="1"/>
    </xf>
    <xf numFmtId="0" fontId="33" fillId="0" borderId="12" xfId="2" applyFont="1" applyFill="1" applyBorder="1" applyAlignment="1">
      <alignment horizontal="center" vertical="center"/>
    </xf>
    <xf numFmtId="0" fontId="33" fillId="0" borderId="10" xfId="2" applyFont="1" applyFill="1" applyBorder="1" applyAlignment="1">
      <alignment horizontal="center" vertical="center"/>
    </xf>
    <xf numFmtId="49" fontId="33" fillId="0" borderId="12" xfId="2" applyNumberFormat="1" applyFont="1" applyFill="1" applyBorder="1" applyAlignment="1">
      <alignment horizontal="center" vertical="center" wrapText="1"/>
    </xf>
    <xf numFmtId="49" fontId="33" fillId="0" borderId="10" xfId="2" applyNumberFormat="1" applyFont="1" applyFill="1" applyBorder="1" applyAlignment="1">
      <alignment horizontal="left" vertical="center" wrapText="1"/>
    </xf>
    <xf numFmtId="49" fontId="33" fillId="0" borderId="13" xfId="2" applyNumberFormat="1" applyFont="1" applyFill="1" applyBorder="1" applyAlignment="1">
      <alignment horizontal="right" vertical="center" wrapText="1"/>
    </xf>
    <xf numFmtId="49" fontId="33" fillId="0" borderId="0" xfId="2" applyNumberFormat="1" applyFont="1" applyFill="1" applyBorder="1" applyAlignment="1">
      <alignment horizontal="right" vertical="center" wrapText="1"/>
    </xf>
    <xf numFmtId="0" fontId="33" fillId="0" borderId="10" xfId="2" applyFont="1" applyFill="1" applyBorder="1" applyAlignment="1">
      <alignment horizontal="left" vertical="center" wrapText="1"/>
    </xf>
    <xf numFmtId="0" fontId="33" fillId="0" borderId="10" xfId="2" applyFont="1" applyFill="1" applyBorder="1" applyAlignment="1">
      <alignment horizontal="left" vertical="center"/>
    </xf>
    <xf numFmtId="0" fontId="33" fillId="0" borderId="10" xfId="2" applyNumberFormat="1" applyFont="1" applyFill="1" applyBorder="1" applyAlignment="1">
      <alignment horizontal="center" vertical="center" wrapText="1"/>
    </xf>
    <xf numFmtId="49" fontId="33" fillId="0" borderId="10" xfId="2" applyNumberFormat="1" applyFont="1" applyFill="1" applyBorder="1" applyAlignment="1">
      <alignment horizontal="center" vertical="center" wrapText="1"/>
    </xf>
    <xf numFmtId="0" fontId="15" fillId="0" borderId="10" xfId="2" applyFont="1" applyFill="1" applyBorder="1" applyAlignment="1">
      <alignment horizontal="center" vertical="center" wrapText="1" shrinkToFit="1"/>
    </xf>
    <xf numFmtId="0" fontId="33" fillId="0" borderId="10" xfId="2" applyFont="1" applyFill="1" applyBorder="1" applyAlignment="1">
      <alignment horizontal="center" vertical="center" wrapText="1" shrinkToFit="1"/>
    </xf>
    <xf numFmtId="0" fontId="10" fillId="0" borderId="10" xfId="2" applyFont="1" applyFill="1" applyBorder="1" applyAlignment="1">
      <alignment horizontal="center" vertical="center" wrapText="1"/>
    </xf>
    <xf numFmtId="0" fontId="10" fillId="0" borderId="10" xfId="2" applyFont="1" applyFill="1" applyBorder="1" applyAlignment="1">
      <alignment horizontal="center" vertical="center"/>
    </xf>
    <xf numFmtId="0" fontId="14" fillId="0" borderId="10" xfId="2" applyFont="1" applyFill="1" applyBorder="1" applyAlignment="1">
      <alignment horizontal="center" vertical="center" wrapText="1"/>
    </xf>
    <xf numFmtId="49" fontId="14" fillId="0" borderId="10" xfId="2" applyNumberFormat="1" applyFont="1" applyFill="1" applyBorder="1" applyAlignment="1">
      <alignment horizontal="left" vertical="center" wrapText="1"/>
    </xf>
    <xf numFmtId="167" fontId="14" fillId="0" borderId="10" xfId="2" applyNumberFormat="1" applyFont="1" applyFill="1" applyBorder="1" applyAlignment="1">
      <alignment horizontal="center" vertical="center" wrapText="1"/>
    </xf>
    <xf numFmtId="167" fontId="33" fillId="0" borderId="10" xfId="2" applyNumberFormat="1" applyFont="1" applyFill="1" applyBorder="1" applyAlignment="1">
      <alignment horizontal="center" vertical="center" wrapText="1"/>
    </xf>
    <xf numFmtId="0" fontId="14" fillId="0" borderId="10" xfId="2" applyFont="1" applyFill="1" applyBorder="1" applyAlignment="1">
      <alignment horizontal="center" vertical="center"/>
    </xf>
    <xf numFmtId="0" fontId="15" fillId="0" borderId="10" xfId="2" applyFont="1" applyFill="1" applyBorder="1" applyAlignment="1">
      <alignment horizontal="center" vertical="center" wrapText="1"/>
    </xf>
    <xf numFmtId="0" fontId="15" fillId="0" borderId="10" xfId="2" applyFont="1" applyFill="1" applyBorder="1" applyAlignment="1">
      <alignment horizontal="center" vertical="center"/>
    </xf>
    <xf numFmtId="169" fontId="33" fillId="0" borderId="10" xfId="2" applyNumberFormat="1" applyFont="1" applyFill="1" applyBorder="1" applyAlignment="1">
      <alignment horizontal="center" vertical="center" wrapText="1"/>
    </xf>
    <xf numFmtId="169" fontId="14" fillId="0" borderId="10" xfId="2" applyNumberFormat="1" applyFont="1" applyFill="1" applyBorder="1" applyAlignment="1">
      <alignment horizontal="center" vertical="center" wrapText="1"/>
    </xf>
    <xf numFmtId="0" fontId="14" fillId="0" borderId="10" xfId="2" applyFont="1" applyFill="1" applyBorder="1" applyAlignment="1">
      <alignment horizontal="left" vertical="center" wrapText="1"/>
    </xf>
    <xf numFmtId="168" fontId="14" fillId="0" borderId="10" xfId="2" applyNumberFormat="1" applyFont="1" applyFill="1" applyBorder="1" applyAlignment="1">
      <alignment horizontal="center" vertical="center" wrapText="1"/>
    </xf>
    <xf numFmtId="1" fontId="14" fillId="0" borderId="10" xfId="2" applyNumberFormat="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4" fillId="0" borderId="10" xfId="2" applyNumberFormat="1" applyFont="1" applyBorder="1" applyAlignment="1">
      <alignment horizontal="left" vertical="center" wrapText="1" shrinkToFit="1"/>
    </xf>
    <xf numFmtId="4" fontId="33" fillId="0" borderId="10" xfId="2" applyNumberFormat="1" applyFont="1" applyFill="1" applyBorder="1" applyAlignment="1">
      <alignment horizontal="center" vertical="center" wrapText="1"/>
    </xf>
    <xf numFmtId="4" fontId="33" fillId="0" borderId="12" xfId="2" applyNumberFormat="1" applyFont="1" applyFill="1" applyBorder="1" applyAlignment="1">
      <alignment horizontal="center" vertical="center" wrapText="1"/>
    </xf>
    <xf numFmtId="49" fontId="35" fillId="0" borderId="10" xfId="2" applyNumberFormat="1" applyFont="1" applyFill="1" applyBorder="1" applyAlignment="1">
      <alignment horizontal="left" vertical="center" wrapText="1"/>
    </xf>
    <xf numFmtId="4" fontId="35" fillId="0" borderId="10" xfId="2" applyNumberFormat="1" applyFont="1" applyFill="1" applyBorder="1" applyAlignment="1">
      <alignment horizontal="center" vertical="center" wrapText="1"/>
    </xf>
    <xf numFmtId="169" fontId="35" fillId="0" borderId="10" xfId="2" applyNumberFormat="1" applyFont="1" applyFill="1" applyBorder="1" applyAlignment="1">
      <alignment horizontal="center" vertical="center" wrapText="1"/>
    </xf>
    <xf numFmtId="3" fontId="33" fillId="0" borderId="10" xfId="2" applyNumberFormat="1" applyFont="1" applyFill="1" applyBorder="1" applyAlignment="1">
      <alignment horizontal="left" vertical="center" wrapText="1"/>
    </xf>
    <xf numFmtId="0" fontId="38" fillId="0" borderId="16" xfId="2" applyFont="1" applyFill="1" applyBorder="1" applyAlignment="1">
      <alignment horizontal="center" vertical="center" wrapText="1"/>
    </xf>
    <xf numFmtId="0" fontId="33" fillId="0" borderId="12" xfId="2" applyFont="1" applyFill="1" applyBorder="1" applyAlignment="1">
      <alignment horizontal="center" vertical="center" wrapText="1"/>
    </xf>
    <xf numFmtId="0" fontId="33" fillId="0" borderId="0" xfId="2" applyFont="1" applyFill="1" applyBorder="1" applyAlignment="1">
      <alignment horizontal="center" vertical="center"/>
    </xf>
    <xf numFmtId="0" fontId="14" fillId="0" borderId="12" xfId="2" applyNumberFormat="1" applyFont="1" applyBorder="1" applyAlignment="1">
      <alignment horizontal="left" vertical="center" wrapText="1"/>
    </xf>
    <xf numFmtId="49" fontId="14" fillId="0" borderId="10" xfId="2" applyNumberFormat="1" applyFont="1" applyBorder="1" applyAlignment="1">
      <alignment horizontal="left" vertical="center" wrapText="1"/>
    </xf>
    <xf numFmtId="0" fontId="14" fillId="0" borderId="10" xfId="2" applyFont="1" applyBorder="1" applyAlignment="1">
      <alignment horizontal="left" vertical="center" wrapText="1"/>
    </xf>
    <xf numFmtId="49" fontId="14" fillId="0" borderId="12" xfId="2" applyNumberFormat="1" applyFont="1" applyBorder="1" applyAlignment="1">
      <alignment horizontal="left" vertical="center" wrapText="1"/>
    </xf>
    <xf numFmtId="169" fontId="33" fillId="0" borderId="12" xfId="2" applyNumberFormat="1" applyFont="1" applyFill="1" applyBorder="1" applyAlignment="1">
      <alignment horizontal="center" vertical="center" wrapText="1"/>
    </xf>
    <xf numFmtId="4" fontId="35" fillId="0" borderId="12" xfId="2" applyNumberFormat="1" applyFont="1" applyFill="1" applyBorder="1" applyAlignment="1">
      <alignment horizontal="center" vertical="center" wrapText="1"/>
    </xf>
    <xf numFmtId="169" fontId="35" fillId="0" borderId="12" xfId="2" applyNumberFormat="1" applyFont="1" applyFill="1" applyBorder="1" applyAlignment="1">
      <alignment horizontal="center" vertical="center" wrapText="1"/>
    </xf>
    <xf numFmtId="0" fontId="33" fillId="0" borderId="0" xfId="2" applyFont="1" applyFill="1" applyBorder="1" applyAlignment="1">
      <alignment horizontal="left" vertical="center"/>
    </xf>
    <xf numFmtId="3" fontId="35" fillId="0" borderId="10" xfId="2" applyNumberFormat="1" applyFont="1" applyFill="1" applyBorder="1" applyAlignment="1">
      <alignment horizontal="left" vertical="center" wrapText="1"/>
    </xf>
    <xf numFmtId="0" fontId="14" fillId="0" borderId="10" xfId="2" applyFont="1" applyFill="1" applyBorder="1" applyAlignment="1">
      <alignment horizontal="center" vertical="center" textRotation="90" wrapText="1"/>
    </xf>
    <xf numFmtId="0" fontId="33" fillId="0" borderId="0" xfId="2" applyFont="1" applyFill="1" applyAlignment="1">
      <alignment vertical="center"/>
    </xf>
    <xf numFmtId="0" fontId="35" fillId="0" borderId="0" xfId="2" applyFont="1" applyFill="1" applyBorder="1" applyAlignment="1">
      <alignment horizontal="left" vertical="center" wrapText="1"/>
    </xf>
    <xf numFmtId="0" fontId="33" fillId="0" borderId="10" xfId="3" applyFont="1" applyFill="1" applyBorder="1" applyAlignment="1">
      <alignment horizontal="center" vertical="center" wrapText="1"/>
    </xf>
    <xf numFmtId="0" fontId="10" fillId="0" borderId="10" xfId="3"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33" fillId="0" borderId="10" xfId="2" applyNumberFormat="1" applyFont="1" applyFill="1" applyBorder="1" applyAlignment="1">
      <alignment vertical="center" wrapText="1"/>
    </xf>
    <xf numFmtId="167" fontId="35" fillId="0" borderId="10" xfId="2" applyNumberFormat="1" applyFont="1" applyFill="1" applyBorder="1" applyAlignment="1">
      <alignment horizontal="center" vertical="center" wrapText="1"/>
    </xf>
    <xf numFmtId="167" fontId="33" fillId="0" borderId="10" xfId="2" applyNumberFormat="1" applyFont="1" applyFill="1" applyBorder="1" applyAlignment="1">
      <alignment horizontal="right" vertical="center" wrapText="1"/>
    </xf>
    <xf numFmtId="0" fontId="40" fillId="0" borderId="17" xfId="2" applyFont="1" applyBorder="1" applyAlignment="1">
      <alignment horizontal="left" vertical="center" wrapText="1"/>
    </xf>
    <xf numFmtId="164" fontId="41" fillId="0" borderId="0" xfId="2" applyNumberFormat="1" applyFont="1" applyBorder="1" applyAlignment="1">
      <alignment horizontal="center" vertical="center" wrapText="1"/>
    </xf>
    <xf numFmtId="0" fontId="14" fillId="0" borderId="10" xfId="2" applyFont="1" applyFill="1" applyBorder="1" applyAlignment="1">
      <alignment horizontal="left"/>
    </xf>
    <xf numFmtId="167" fontId="33" fillId="0" borderId="12" xfId="2" applyNumberFormat="1" applyFont="1" applyFill="1" applyBorder="1" applyAlignment="1">
      <alignment horizontal="center" vertical="center" wrapText="1"/>
    </xf>
    <xf numFmtId="167" fontId="33" fillId="0" borderId="10" xfId="2" applyNumberFormat="1" applyFont="1" applyFill="1" applyBorder="1" applyAlignment="1">
      <alignment horizontal="center" vertical="center"/>
    </xf>
    <xf numFmtId="167" fontId="33" fillId="0" borderId="10" xfId="2" applyNumberFormat="1" applyFont="1" applyFill="1" applyBorder="1" applyAlignment="1">
      <alignment vertical="center" wrapText="1"/>
    </xf>
    <xf numFmtId="49" fontId="14" fillId="0" borderId="10" xfId="2" applyNumberFormat="1" applyFont="1" applyFill="1" applyBorder="1" applyAlignment="1">
      <alignment vertical="center" wrapText="1"/>
    </xf>
    <xf numFmtId="0" fontId="14" fillId="0" borderId="0" xfId="4" applyFont="1" applyBorder="1" applyAlignment="1">
      <alignment horizontal="center" vertical="center" textRotation="180"/>
    </xf>
    <xf numFmtId="0" fontId="42" fillId="0" borderId="0" xfId="4" applyFont="1"/>
    <xf numFmtId="0" fontId="13" fillId="0" borderId="10" xfId="4" applyFont="1" applyBorder="1" applyAlignment="1">
      <alignment horizontal="center"/>
    </xf>
    <xf numFmtId="0" fontId="14" fillId="0" borderId="10" xfId="4" applyFont="1" applyBorder="1" applyAlignment="1">
      <alignment horizontal="center" vertical="center"/>
    </xf>
    <xf numFmtId="0" fontId="14" fillId="0" borderId="10" xfId="4" applyFont="1" applyBorder="1" applyAlignment="1">
      <alignment horizontal="center" vertical="center" wrapText="1"/>
    </xf>
    <xf numFmtId="0" fontId="13" fillId="0" borderId="10" xfId="4" applyFont="1" applyBorder="1" applyAlignment="1">
      <alignment horizontal="center" vertical="center"/>
    </xf>
    <xf numFmtId="0" fontId="14" fillId="0" borderId="10" xfId="4" applyFont="1" applyFill="1" applyBorder="1" applyAlignment="1">
      <alignment horizontal="center" vertical="center" wrapText="1"/>
    </xf>
    <xf numFmtId="0" fontId="14" fillId="0" borderId="10" xfId="4" applyFont="1" applyBorder="1" applyAlignment="1">
      <alignment horizontal="center" vertical="top" wrapText="1"/>
    </xf>
    <xf numFmtId="0" fontId="14" fillId="0" borderId="10" xfId="4" applyFont="1" applyBorder="1" applyAlignment="1">
      <alignment horizontal="center" wrapText="1"/>
    </xf>
    <xf numFmtId="0" fontId="14" fillId="0" borderId="10" xfId="4" applyFont="1" applyBorder="1" applyAlignment="1">
      <alignment horizontal="left" vertical="center" wrapText="1"/>
    </xf>
    <xf numFmtId="0" fontId="13" fillId="0" borderId="10" xfId="4" applyFont="1" applyBorder="1" applyAlignment="1">
      <alignment horizontal="center" vertical="center" wrapText="1"/>
    </xf>
    <xf numFmtId="0" fontId="13" fillId="0" borderId="0" xfId="4" applyFont="1" applyBorder="1" applyAlignment="1">
      <alignment horizontal="center"/>
    </xf>
    <xf numFmtId="0" fontId="0" fillId="0" borderId="0" xfId="0" applyFill="1"/>
    <xf numFmtId="164" fontId="0" fillId="0" borderId="0" xfId="0" applyNumberFormat="1" applyFill="1"/>
    <xf numFmtId="0" fontId="6" fillId="0" borderId="0" xfId="0" applyFont="1" applyFill="1" applyAlignment="1">
      <alignment horizontal="left" vertical="center" wrapText="1"/>
    </xf>
    <xf numFmtId="0" fontId="13" fillId="0" borderId="0" xfId="0" applyFont="1" applyFill="1" applyBorder="1" applyAlignment="1">
      <alignment horizontal="center" vertical="center"/>
    </xf>
    <xf numFmtId="0" fontId="10" fillId="0" borderId="3"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8" fillId="0" borderId="3" xfId="0" applyFont="1" applyFill="1" applyBorder="1" applyAlignment="1">
      <alignment horizontal="left" vertical="center" wrapText="1"/>
    </xf>
    <xf numFmtId="164" fontId="10" fillId="0" borderId="7"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18"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3" fillId="0" borderId="0" xfId="0" applyFont="1" applyFill="1"/>
    <xf numFmtId="0" fontId="19" fillId="0" borderId="3" xfId="0" applyFont="1" applyFill="1" applyBorder="1" applyAlignment="1">
      <alignment horizontal="left" vertical="center" wrapText="1"/>
    </xf>
    <xf numFmtId="0" fontId="6" fillId="0" borderId="0" xfId="0" applyFont="1" applyFill="1"/>
    <xf numFmtId="0" fontId="10" fillId="0" borderId="3"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xf>
    <xf numFmtId="164" fontId="21" fillId="0" borderId="3" xfId="0" applyNumberFormat="1" applyFont="1" applyFill="1" applyBorder="1" applyAlignment="1">
      <alignment horizontal="center"/>
    </xf>
    <xf numFmtId="0" fontId="21" fillId="0" borderId="0" xfId="0" applyFont="1" applyFill="1"/>
    <xf numFmtId="0" fontId="10" fillId="0" borderId="3" xfId="0" applyFont="1" applyFill="1" applyBorder="1" applyAlignment="1">
      <alignment vertical="center" wrapText="1"/>
    </xf>
    <xf numFmtId="0" fontId="22"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0" fillId="0" borderId="3" xfId="0" applyFont="1" applyFill="1" applyBorder="1" applyAlignment="1">
      <alignment horizontal="left" vertical="top" wrapText="1"/>
    </xf>
    <xf numFmtId="164" fontId="11" fillId="0" borderId="3" xfId="0" applyNumberFormat="1" applyFont="1" applyFill="1" applyBorder="1" applyAlignment="1">
      <alignment vertical="center" wrapText="1"/>
    </xf>
    <xf numFmtId="164" fontId="10" fillId="0" borderId="4" xfId="0" applyNumberFormat="1" applyFont="1" applyFill="1" applyBorder="1" applyAlignment="1">
      <alignment horizontal="center" vertical="center" wrapText="1"/>
    </xf>
    <xf numFmtId="0" fontId="12" fillId="0" borderId="0" xfId="0" applyFont="1" applyFill="1"/>
    <xf numFmtId="164" fontId="10" fillId="0" borderId="3" xfId="0" applyNumberFormat="1" applyFont="1" applyFill="1" applyBorder="1" applyAlignment="1">
      <alignment vertical="center" wrapText="1"/>
    </xf>
    <xf numFmtId="0" fontId="10" fillId="0" borderId="3" xfId="0" applyFont="1" applyFill="1" applyBorder="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164"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164" fontId="13" fillId="0" borderId="0" xfId="0" applyNumberFormat="1" applyFont="1" applyFill="1" applyAlignment="1">
      <alignment horizontal="center" vertical="center"/>
    </xf>
    <xf numFmtId="164" fontId="13" fillId="0" borderId="0" xfId="0" applyNumberFormat="1" applyFont="1" applyFill="1" applyBorder="1" applyAlignment="1">
      <alignment horizontal="center" vertical="center"/>
    </xf>
    <xf numFmtId="164" fontId="16" fillId="0" borderId="0" xfId="0" applyNumberFormat="1" applyFont="1" applyFill="1" applyAlignment="1">
      <alignment horizontal="center" vertical="center"/>
    </xf>
    <xf numFmtId="164" fontId="13" fillId="0" borderId="0" xfId="0" applyNumberFormat="1" applyFont="1" applyFill="1" applyBorder="1" applyAlignment="1">
      <alignment horizontal="center" vertical="center"/>
    </xf>
    <xf numFmtId="0" fontId="24" fillId="0" borderId="0" xfId="0" applyFont="1" applyFill="1" applyAlignment="1">
      <alignment horizontal="left" vertical="center" wrapText="1"/>
    </xf>
    <xf numFmtId="0" fontId="4" fillId="0" borderId="0" xfId="0" applyFont="1" applyFill="1"/>
    <xf numFmtId="0" fontId="14" fillId="0" borderId="10" xfId="2" applyNumberFormat="1" applyFont="1" applyFill="1" applyBorder="1" applyAlignment="1">
      <alignment horizontal="left" vertical="center" wrapText="1"/>
    </xf>
    <xf numFmtId="0" fontId="13" fillId="0" borderId="10" xfId="4" applyFont="1" applyFill="1" applyBorder="1" applyAlignment="1">
      <alignment horizontal="center" vertical="center"/>
    </xf>
  </cellXfs>
  <cellStyles count="5">
    <cellStyle name="Обычный" xfId="0" builtinId="0"/>
    <cellStyle name="Обычный 2" xfId="2"/>
    <cellStyle name="Обычный 2 2" xfId="3"/>
    <cellStyle name="Обычный 3" xfId="4"/>
    <cellStyle name="Пояснение" xfId="1"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0A"/>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riadna\Sum_po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252525252525252525252525252525252525252525252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2525252525252525252525252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s>
    <definedNames>
      <definedName name="ShowFil" refersTo="#ССЫЛКА!"/>
    </defined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view="pageBreakPreview" topLeftCell="A37" zoomScale="137" zoomScaleNormal="150" zoomScalePageLayoutView="137" workbookViewId="0">
      <selection activeCell="G87" sqref="G87"/>
    </sheetView>
  </sheetViews>
  <sheetFormatPr defaultRowHeight="15.75" x14ac:dyDescent="0.25"/>
  <cols>
    <col min="1" max="1" width="8.625" customWidth="1"/>
    <col min="2" max="2" width="27.5" customWidth="1"/>
    <col min="3" max="3" width="9.625" customWidth="1"/>
    <col min="4" max="4" width="10.75" customWidth="1"/>
    <col min="5" max="5" width="11.375"/>
    <col min="6" max="6" width="11.25" customWidth="1"/>
    <col min="7" max="7" width="10.375" customWidth="1"/>
    <col min="8" max="1025" width="8.625" customWidth="1"/>
  </cols>
  <sheetData>
    <row r="1" spans="1:7" x14ac:dyDescent="0.25">
      <c r="F1" s="267" t="s">
        <v>0</v>
      </c>
      <c r="G1" s="267"/>
    </row>
    <row r="2" spans="1:7" x14ac:dyDescent="0.25">
      <c r="F2" s="267" t="s">
        <v>1</v>
      </c>
      <c r="G2" s="267"/>
    </row>
    <row r="3" spans="1:7" x14ac:dyDescent="0.25">
      <c r="F3" s="267" t="s">
        <v>2</v>
      </c>
      <c r="G3" s="267"/>
    </row>
    <row r="4" spans="1:7" x14ac:dyDescent="0.25">
      <c r="F4" s="267" t="s">
        <v>3</v>
      </c>
      <c r="G4" s="267"/>
    </row>
    <row r="5" spans="1:7" x14ac:dyDescent="0.25">
      <c r="F5" s="267" t="s">
        <v>4</v>
      </c>
      <c r="G5" s="267"/>
    </row>
    <row r="6" spans="1:7" x14ac:dyDescent="0.25">
      <c r="F6" s="267" t="s">
        <v>5</v>
      </c>
      <c r="G6" s="267"/>
    </row>
    <row r="7" spans="1:7" x14ac:dyDescent="0.25">
      <c r="F7" s="267" t="s">
        <v>6</v>
      </c>
      <c r="G7" s="267"/>
    </row>
    <row r="8" spans="1:7" x14ac:dyDescent="0.25">
      <c r="A8" s="268" t="s">
        <v>7</v>
      </c>
      <c r="B8" s="268"/>
      <c r="D8" s="268" t="s">
        <v>8</v>
      </c>
      <c r="E8" s="268"/>
    </row>
    <row r="9" spans="1:7" x14ac:dyDescent="0.25">
      <c r="A9" t="s">
        <v>9</v>
      </c>
      <c r="D9" t="s">
        <v>10</v>
      </c>
    </row>
    <row r="10" spans="1:7" x14ac:dyDescent="0.25">
      <c r="A10" s="269" t="s">
        <v>11</v>
      </c>
      <c r="B10" s="269"/>
      <c r="D10" t="s">
        <v>10</v>
      </c>
    </row>
    <row r="11" spans="1:7" x14ac:dyDescent="0.25">
      <c r="A11" s="1" t="s">
        <v>12</v>
      </c>
      <c r="B11" s="1"/>
      <c r="D11" t="s">
        <v>10</v>
      </c>
    </row>
    <row r="12" spans="1:7" x14ac:dyDescent="0.25">
      <c r="A12" s="1" t="s">
        <v>13</v>
      </c>
      <c r="B12" s="1"/>
      <c r="D12" t="s">
        <v>10</v>
      </c>
    </row>
    <row r="14" spans="1:7" x14ac:dyDescent="0.25">
      <c r="A14" s="268" t="s">
        <v>14</v>
      </c>
      <c r="B14" s="268"/>
    </row>
    <row r="15" spans="1:7" x14ac:dyDescent="0.25">
      <c r="A15" t="s">
        <v>9</v>
      </c>
    </row>
    <row r="16" spans="1:7" x14ac:dyDescent="0.25">
      <c r="A16" s="269" t="s">
        <v>15</v>
      </c>
      <c r="B16" s="269"/>
    </row>
    <row r="17" spans="1:7" x14ac:dyDescent="0.25">
      <c r="A17" s="2" t="s">
        <v>16</v>
      </c>
      <c r="B17" s="3"/>
    </row>
    <row r="18" spans="1:7" x14ac:dyDescent="0.25">
      <c r="A18" s="2" t="s">
        <v>17</v>
      </c>
    </row>
    <row r="19" spans="1:7" x14ac:dyDescent="0.25">
      <c r="A19" s="270" t="s">
        <v>18</v>
      </c>
      <c r="B19" s="270"/>
      <c r="C19" s="270"/>
      <c r="D19" s="270"/>
      <c r="E19" s="270"/>
      <c r="F19" s="270"/>
      <c r="G19" s="270"/>
    </row>
    <row r="20" spans="1:7" ht="10.5" customHeight="1" x14ac:dyDescent="0.25">
      <c r="A20" s="4"/>
      <c r="B20" s="4"/>
      <c r="C20" s="4"/>
      <c r="D20" s="4"/>
      <c r="E20" s="4"/>
      <c r="F20" s="4"/>
      <c r="G20" s="4"/>
    </row>
    <row r="21" spans="1:7" x14ac:dyDescent="0.25">
      <c r="A21" s="271" t="s">
        <v>19</v>
      </c>
      <c r="B21" s="271"/>
      <c r="C21" s="271"/>
      <c r="D21" s="271"/>
      <c r="E21" s="271"/>
      <c r="F21" s="271"/>
      <c r="G21" s="271"/>
    </row>
    <row r="22" spans="1:7" x14ac:dyDescent="0.25">
      <c r="A22" s="272" t="s">
        <v>20</v>
      </c>
      <c r="B22" s="272"/>
      <c r="C22" s="272"/>
      <c r="D22" s="272"/>
      <c r="E22" s="272"/>
      <c r="F22" s="272"/>
      <c r="G22" s="272"/>
    </row>
    <row r="23" spans="1:7" x14ac:dyDescent="0.25">
      <c r="A23" s="272" t="s">
        <v>21</v>
      </c>
      <c r="B23" s="272"/>
      <c r="C23" s="272"/>
      <c r="D23" s="272"/>
      <c r="E23" s="272"/>
      <c r="F23" s="272"/>
      <c r="G23" s="272"/>
    </row>
    <row r="24" spans="1:7" x14ac:dyDescent="0.25">
      <c r="A24" s="272" t="s">
        <v>22</v>
      </c>
      <c r="B24" s="272"/>
      <c r="C24" s="272"/>
      <c r="D24" s="272"/>
      <c r="E24" s="272"/>
      <c r="F24" s="272"/>
      <c r="G24" s="272"/>
    </row>
    <row r="25" spans="1:7" x14ac:dyDescent="0.25">
      <c r="A25" s="272" t="s">
        <v>23</v>
      </c>
      <c r="B25" s="272"/>
      <c r="C25" s="272"/>
      <c r="D25" s="272"/>
      <c r="E25" s="272"/>
      <c r="F25" s="272"/>
      <c r="G25" s="272"/>
    </row>
    <row r="26" spans="1:7" x14ac:dyDescent="0.25">
      <c r="A26" s="272" t="s">
        <v>24</v>
      </c>
      <c r="B26" s="272"/>
      <c r="C26" s="272"/>
      <c r="D26" s="272"/>
      <c r="E26" s="272"/>
      <c r="F26" s="272"/>
      <c r="G26" s="272"/>
    </row>
    <row r="27" spans="1:7" x14ac:dyDescent="0.25">
      <c r="A27" s="272" t="s">
        <v>25</v>
      </c>
      <c r="B27" s="272"/>
      <c r="C27" s="272"/>
      <c r="D27" s="272"/>
      <c r="E27" s="272"/>
      <c r="F27" s="272"/>
      <c r="G27" s="272"/>
    </row>
    <row r="28" spans="1:7" x14ac:dyDescent="0.25">
      <c r="A28" s="272" t="s">
        <v>26</v>
      </c>
      <c r="B28" s="272"/>
      <c r="C28" s="272"/>
      <c r="D28" s="272"/>
      <c r="E28" s="272"/>
      <c r="F28" s="272"/>
      <c r="G28" s="272"/>
    </row>
    <row r="29" spans="1:7" x14ac:dyDescent="0.25">
      <c r="A29" s="272" t="s">
        <v>27</v>
      </c>
      <c r="B29" s="272"/>
      <c r="C29" s="272"/>
      <c r="D29" s="272"/>
      <c r="E29" s="272"/>
      <c r="F29" s="272"/>
      <c r="G29" s="272"/>
    </row>
    <row r="30" spans="1:7" x14ac:dyDescent="0.25">
      <c r="A30" s="272" t="s">
        <v>28</v>
      </c>
      <c r="B30" s="272"/>
      <c r="C30" s="272"/>
      <c r="D30" s="272"/>
      <c r="E30" s="272"/>
      <c r="F30" s="272"/>
      <c r="G30" s="272"/>
    </row>
    <row r="31" spans="1:7" x14ac:dyDescent="0.25">
      <c r="A31" s="273" t="s">
        <v>29</v>
      </c>
      <c r="B31" s="273"/>
      <c r="C31" s="273"/>
      <c r="D31" s="273"/>
      <c r="E31" s="273"/>
      <c r="F31" s="273"/>
      <c r="G31" s="273"/>
    </row>
    <row r="32" spans="1:7" x14ac:dyDescent="0.25">
      <c r="A32" s="274" t="s">
        <v>30</v>
      </c>
      <c r="B32" s="274"/>
      <c r="C32" s="274"/>
      <c r="D32" s="274"/>
      <c r="E32" s="274"/>
      <c r="F32" s="274"/>
      <c r="G32" s="274"/>
    </row>
    <row r="33" spans="1:7" x14ac:dyDescent="0.25">
      <c r="A33" s="2"/>
    </row>
    <row r="34" spans="1:7" x14ac:dyDescent="0.25">
      <c r="A34" s="275" t="s">
        <v>31</v>
      </c>
      <c r="B34" s="275"/>
      <c r="C34" s="275"/>
      <c r="D34" s="275"/>
      <c r="E34" s="275"/>
      <c r="F34" s="275"/>
      <c r="G34" s="275"/>
    </row>
    <row r="35" spans="1:7" x14ac:dyDescent="0.25">
      <c r="A35" s="275" t="s">
        <v>32</v>
      </c>
      <c r="B35" s="275"/>
      <c r="C35" s="275"/>
      <c r="D35" s="275"/>
      <c r="E35" s="275"/>
      <c r="F35" s="275"/>
      <c r="G35" s="275"/>
    </row>
    <row r="36" spans="1:7" ht="13.5" customHeight="1" x14ac:dyDescent="0.25">
      <c r="A36" s="276"/>
      <c r="B36" s="276"/>
      <c r="C36" s="276" t="s">
        <v>33</v>
      </c>
      <c r="D36" s="276" t="s">
        <v>34</v>
      </c>
      <c r="E36" s="277" t="s">
        <v>35</v>
      </c>
      <c r="F36" s="278" t="s">
        <v>36</v>
      </c>
      <c r="G36" s="277" t="s">
        <v>37</v>
      </c>
    </row>
    <row r="37" spans="1:7" x14ac:dyDescent="0.25">
      <c r="A37" s="276"/>
      <c r="B37" s="276"/>
      <c r="C37" s="276"/>
      <c r="D37" s="276"/>
      <c r="E37" s="277"/>
      <c r="F37" s="278"/>
      <c r="G37" s="277"/>
    </row>
    <row r="38" spans="1:7" ht="9.75" customHeight="1" x14ac:dyDescent="0.25">
      <c r="A38" s="276"/>
      <c r="B38" s="276"/>
      <c r="C38" s="276"/>
      <c r="D38" s="276"/>
      <c r="E38" s="277"/>
      <c r="F38" s="278"/>
      <c r="G38" s="277"/>
    </row>
    <row r="39" spans="1:7" x14ac:dyDescent="0.25">
      <c r="A39" s="276"/>
      <c r="B39" s="276"/>
      <c r="C39" s="276"/>
      <c r="D39" s="276"/>
      <c r="E39" s="277"/>
      <c r="F39" s="278"/>
      <c r="G39" s="277"/>
    </row>
    <row r="40" spans="1:7" x14ac:dyDescent="0.25">
      <c r="A40" s="276">
        <v>1</v>
      </c>
      <c r="B40" s="276"/>
      <c r="C40" s="5">
        <v>2</v>
      </c>
      <c r="D40" s="5">
        <v>3</v>
      </c>
      <c r="E40" s="7">
        <v>4</v>
      </c>
      <c r="F40" s="7">
        <v>5</v>
      </c>
      <c r="G40" s="8">
        <v>6</v>
      </c>
    </row>
    <row r="41" spans="1:7" ht="15.75" customHeight="1" x14ac:dyDescent="0.25">
      <c r="A41" s="279" t="s">
        <v>38</v>
      </c>
      <c r="B41" s="279"/>
      <c r="C41" s="279"/>
      <c r="D41" s="279"/>
      <c r="E41" s="279"/>
      <c r="F41" s="279"/>
      <c r="G41" s="279"/>
    </row>
    <row r="42" spans="1:7" ht="21.75" customHeight="1" x14ac:dyDescent="0.25">
      <c r="A42" s="280" t="s">
        <v>39</v>
      </c>
      <c r="B42" s="280"/>
      <c r="C42" s="10" t="s">
        <v>40</v>
      </c>
      <c r="D42" s="6">
        <f>таб.1!D10</f>
        <v>158234</v>
      </c>
      <c r="E42" s="6">
        <f>таб.1!E10</f>
        <v>207226</v>
      </c>
      <c r="F42" s="6">
        <f>таб.1!F10</f>
        <v>180000</v>
      </c>
      <c r="G42" s="6">
        <f>таб.1!G10</f>
        <v>225632</v>
      </c>
    </row>
    <row r="43" spans="1:7" ht="21.75" customHeight="1" x14ac:dyDescent="0.25">
      <c r="A43" s="280" t="s">
        <v>41</v>
      </c>
      <c r="B43" s="280"/>
      <c r="C43" s="10" t="s">
        <v>42</v>
      </c>
      <c r="D43" s="11">
        <f>таб.1!D11</f>
        <v>171568</v>
      </c>
      <c r="E43" s="11">
        <f>таб.1!E11</f>
        <v>200385</v>
      </c>
      <c r="F43" s="11">
        <f>таб.1!F11</f>
        <v>194102</v>
      </c>
      <c r="G43" s="11">
        <f>таб.1!G11</f>
        <v>212307.4</v>
      </c>
    </row>
    <row r="44" spans="1:7" ht="15.75" customHeight="1" x14ac:dyDescent="0.25">
      <c r="A44" s="281" t="s">
        <v>43</v>
      </c>
      <c r="B44" s="281"/>
      <c r="C44" s="13" t="s">
        <v>44</v>
      </c>
      <c r="D44" s="14">
        <f>таб.1!D20</f>
        <v>-13334</v>
      </c>
      <c r="E44" s="14">
        <f>таб.1!E20</f>
        <v>6841</v>
      </c>
      <c r="F44" s="14">
        <f>таб.1!F20</f>
        <v>-14102</v>
      </c>
      <c r="G44" s="14">
        <f>таб.1!G20</f>
        <v>13324.600000000006</v>
      </c>
    </row>
    <row r="45" spans="1:7" ht="15.75" customHeight="1" x14ac:dyDescent="0.25">
      <c r="A45" s="280" t="s">
        <v>45</v>
      </c>
      <c r="B45" s="280"/>
      <c r="C45" s="10" t="s">
        <v>46</v>
      </c>
      <c r="D45" s="11">
        <f>таб.1!D23</f>
        <v>5952</v>
      </c>
      <c r="E45" s="11">
        <f>таб.1!E23</f>
        <v>7712</v>
      </c>
      <c r="F45" s="11">
        <f>таб.1!F23</f>
        <v>7965.2000000000007</v>
      </c>
      <c r="G45" s="11">
        <f>таб.1!G23</f>
        <v>8908.7999999999993</v>
      </c>
    </row>
    <row r="46" spans="1:7" ht="15.75" customHeight="1" x14ac:dyDescent="0.25">
      <c r="A46" s="280" t="s">
        <v>47</v>
      </c>
      <c r="B46" s="280"/>
      <c r="C46" s="10" t="s">
        <v>48</v>
      </c>
      <c r="D46" s="6">
        <f>таб.1!D46</f>
        <v>6525</v>
      </c>
      <c r="E46" s="6">
        <f>таб.1!E46</f>
        <v>8062</v>
      </c>
      <c r="F46" s="6">
        <f>таб.1!F46</f>
        <v>9927.2000000000007</v>
      </c>
      <c r="G46" s="6">
        <f>таб.1!G46</f>
        <v>10474</v>
      </c>
    </row>
    <row r="47" spans="1:7" ht="15.75" customHeight="1" x14ac:dyDescent="0.25">
      <c r="A47" s="280" t="s">
        <v>49</v>
      </c>
      <c r="B47" s="280"/>
      <c r="C47" s="10" t="s">
        <v>50</v>
      </c>
      <c r="D47" s="6">
        <f>таб.1!D76</f>
        <v>1239</v>
      </c>
      <c r="E47" s="6">
        <f>таб.1!E76</f>
        <v>2766</v>
      </c>
      <c r="F47" s="6">
        <f>таб.1!F76</f>
        <v>25780</v>
      </c>
      <c r="G47" s="6">
        <f>таб.1!G76</f>
        <v>33374.400000000001</v>
      </c>
    </row>
    <row r="48" spans="1:7" ht="24.75" customHeight="1" x14ac:dyDescent="0.25">
      <c r="A48" s="281" t="s">
        <v>51</v>
      </c>
      <c r="B48" s="281"/>
      <c r="C48" s="13" t="s">
        <v>52</v>
      </c>
      <c r="D48" s="15">
        <f>таб.1!D59</f>
        <v>-24572</v>
      </c>
      <c r="E48" s="15">
        <f>таб.1!E59</f>
        <v>-6167</v>
      </c>
      <c r="F48" s="15">
        <f>таб.1!F59</f>
        <v>-6214.4000000000015</v>
      </c>
      <c r="G48" s="15">
        <f>таб.1!G59</f>
        <v>27316.200000000012</v>
      </c>
    </row>
    <row r="49" spans="1:7" ht="15.75" customHeight="1" x14ac:dyDescent="0.25">
      <c r="A49" s="281" t="s">
        <v>53</v>
      </c>
      <c r="B49" s="281"/>
      <c r="C49" s="10" t="s">
        <v>54</v>
      </c>
      <c r="D49" s="6">
        <f>таб.1!D87</f>
        <v>-7881</v>
      </c>
      <c r="E49" s="6">
        <f>таб.1!E87</f>
        <v>10568.2</v>
      </c>
      <c r="F49" s="6">
        <f>таб.1!F87</f>
        <v>-5514.4000000000015</v>
      </c>
      <c r="G49" s="6">
        <f>таб.1!G87</f>
        <v>47839.200000000012</v>
      </c>
    </row>
    <row r="50" spans="1:7" ht="15.75" customHeight="1" x14ac:dyDescent="0.25">
      <c r="A50" s="280" t="s">
        <v>55</v>
      </c>
      <c r="B50" s="280"/>
      <c r="C50" s="10" t="s">
        <v>56</v>
      </c>
      <c r="D50" s="6">
        <v>0</v>
      </c>
      <c r="E50" s="6">
        <f>таб.1!E87/таб.1!E10*100</f>
        <v>5.0998426838331099</v>
      </c>
      <c r="F50" s="6">
        <v>0</v>
      </c>
      <c r="G50" s="6">
        <f>'таб. 5'!G7</f>
        <v>21.202311728832797</v>
      </c>
    </row>
    <row r="51" spans="1:7" ht="27.75" customHeight="1" x14ac:dyDescent="0.25">
      <c r="A51" s="280" t="s">
        <v>57</v>
      </c>
      <c r="B51" s="280"/>
      <c r="C51" s="10" t="s">
        <v>58</v>
      </c>
      <c r="D51" s="6">
        <f>таб.1!D77</f>
        <v>-287</v>
      </c>
      <c r="E51" s="6">
        <f>таб.1!E77</f>
        <v>-298</v>
      </c>
      <c r="F51" s="6">
        <f>таб.1!F77</f>
        <v>-298</v>
      </c>
      <c r="G51" s="6">
        <f>таб.1!G77</f>
        <v>-298</v>
      </c>
    </row>
    <row r="52" spans="1:7" ht="15.75" customHeight="1" x14ac:dyDescent="0.25">
      <c r="A52" s="280" t="s">
        <v>59</v>
      </c>
      <c r="B52" s="280"/>
      <c r="C52" s="10" t="s">
        <v>60</v>
      </c>
      <c r="D52" s="6">
        <f>таб.1!D78</f>
        <v>6468</v>
      </c>
      <c r="E52" s="6">
        <f>таб.1!E78</f>
        <v>6465</v>
      </c>
      <c r="F52" s="6">
        <f>таб.1!F78</f>
        <v>6570</v>
      </c>
      <c r="G52" s="6">
        <f>таб.1!G78</f>
        <v>6570</v>
      </c>
    </row>
    <row r="53" spans="1:7" ht="15.75" customHeight="1" x14ac:dyDescent="0.25">
      <c r="A53" s="281" t="s">
        <v>61</v>
      </c>
      <c r="B53" s="281"/>
      <c r="C53" s="13" t="s">
        <v>62</v>
      </c>
      <c r="D53" s="15">
        <f>таб.1!D68</f>
        <v>-18391</v>
      </c>
      <c r="E53" s="15">
        <f>таб.1!E68</f>
        <v>0</v>
      </c>
      <c r="F53" s="15">
        <f>таб.1!F68</f>
        <v>57.599999999998545</v>
      </c>
      <c r="G53" s="15">
        <f>таб.1!G68</f>
        <v>33588.200000000026</v>
      </c>
    </row>
    <row r="54" spans="1:7" ht="15.75" customHeight="1" x14ac:dyDescent="0.25">
      <c r="A54" s="280" t="s">
        <v>63</v>
      </c>
      <c r="B54" s="280"/>
      <c r="C54" s="10" t="s">
        <v>64</v>
      </c>
      <c r="D54" s="6">
        <f>таб.1!D69</f>
        <v>0</v>
      </c>
      <c r="E54" s="6">
        <f>таб.1!E69</f>
        <v>0</v>
      </c>
      <c r="F54" s="6">
        <f>таб.1!F69</f>
        <v>0</v>
      </c>
      <c r="G54" s="6">
        <f>таб.1!G69</f>
        <v>6045.8760000000048</v>
      </c>
    </row>
    <row r="55" spans="1:7" ht="15.75" customHeight="1" x14ac:dyDescent="0.25">
      <c r="A55" s="281" t="s">
        <v>65</v>
      </c>
      <c r="B55" s="281"/>
      <c r="C55" s="13" t="s">
        <v>66</v>
      </c>
      <c r="D55" s="15">
        <f>таб.1!D71</f>
        <v>-18391</v>
      </c>
      <c r="E55" s="15">
        <f>таб.1!E71</f>
        <v>0</v>
      </c>
      <c r="F55" s="15">
        <f>таб.1!F71</f>
        <v>57.599999999998545</v>
      </c>
      <c r="G55" s="15">
        <f>таб.1!G71</f>
        <v>27542.324000000022</v>
      </c>
    </row>
    <row r="56" spans="1:7" ht="15.75" customHeight="1" x14ac:dyDescent="0.25">
      <c r="A56" s="280" t="s">
        <v>67</v>
      </c>
      <c r="B56" s="280"/>
      <c r="C56" s="10" t="s">
        <v>68</v>
      </c>
      <c r="D56" s="16">
        <f>'таб. 5'!D10</f>
        <v>0</v>
      </c>
      <c r="E56" s="16">
        <f>'таб. 5'!E10</f>
        <v>0.06</v>
      </c>
      <c r="F56" s="16">
        <f>'таб. 5'!F10</f>
        <v>0</v>
      </c>
      <c r="G56" s="16">
        <f>'таб. 5'!G10</f>
        <v>0</v>
      </c>
    </row>
    <row r="57" spans="1:7" ht="15.75" customHeight="1" x14ac:dyDescent="0.25">
      <c r="A57" s="282" t="s">
        <v>69</v>
      </c>
      <c r="B57" s="282"/>
      <c r="C57" s="282"/>
      <c r="D57" s="282"/>
      <c r="E57" s="282"/>
      <c r="F57" s="282"/>
      <c r="G57" s="282"/>
    </row>
    <row r="58" spans="1:7" ht="24.75" customHeight="1" x14ac:dyDescent="0.25">
      <c r="A58" s="280" t="s">
        <v>70</v>
      </c>
      <c r="B58" s="280"/>
      <c r="C58" s="10" t="s">
        <v>71</v>
      </c>
      <c r="D58" s="18">
        <f>таб.2!D23</f>
        <v>0</v>
      </c>
      <c r="E58" s="18">
        <f>таб.2!E23</f>
        <v>56.9</v>
      </c>
      <c r="F58" s="18">
        <f>таб.2!F23</f>
        <v>147.30000000000001</v>
      </c>
      <c r="G58" s="18">
        <f>таб.2!G23</f>
        <v>826.26972000000001</v>
      </c>
    </row>
    <row r="59" spans="1:7" ht="17.25" customHeight="1" x14ac:dyDescent="0.25">
      <c r="A59" s="280" t="s">
        <v>72</v>
      </c>
      <c r="B59" s="280"/>
      <c r="C59" s="10" t="s">
        <v>73</v>
      </c>
      <c r="D59" s="18">
        <f>таб.2!D26</f>
        <v>0</v>
      </c>
      <c r="E59" s="18">
        <f>таб.2!E26</f>
        <v>0</v>
      </c>
      <c r="F59" s="18">
        <f>таб.2!F26</f>
        <v>0</v>
      </c>
      <c r="G59" s="18">
        <f>таб.2!G26</f>
        <v>0</v>
      </c>
    </row>
    <row r="60" spans="1:7" ht="21.75" customHeight="1" x14ac:dyDescent="0.25">
      <c r="A60" s="280" t="s">
        <v>74</v>
      </c>
      <c r="B60" s="280"/>
      <c r="C60" s="10" t="s">
        <v>75</v>
      </c>
      <c r="D60" s="5">
        <f>таб.2!D27</f>
        <v>12452.3</v>
      </c>
      <c r="E60" s="6">
        <f>таб.2!E27</f>
        <v>11630</v>
      </c>
      <c r="F60" s="6">
        <f>таб.2!F27</f>
        <v>10500</v>
      </c>
      <c r="G60" s="6">
        <f>таб.2!G27</f>
        <v>11630</v>
      </c>
    </row>
    <row r="61" spans="1:7" ht="27" customHeight="1" x14ac:dyDescent="0.25">
      <c r="A61" s="280" t="s">
        <v>76</v>
      </c>
      <c r="B61" s="280"/>
      <c r="C61" s="10" t="s">
        <v>77</v>
      </c>
      <c r="D61" s="6">
        <f>таб.2!D29</f>
        <v>28934.699999999997</v>
      </c>
      <c r="E61" s="6">
        <f>таб.2!E29</f>
        <v>25918.3</v>
      </c>
      <c r="F61" s="6">
        <f>таб.2!F29</f>
        <v>27263.698655737702</v>
      </c>
      <c r="G61" s="6">
        <f>таб.2!G29</f>
        <v>30687.32</v>
      </c>
    </row>
    <row r="62" spans="1:7" ht="25.5" customHeight="1" x14ac:dyDescent="0.25">
      <c r="A62" s="280" t="s">
        <v>78</v>
      </c>
      <c r="B62" s="280"/>
      <c r="C62" s="10" t="s">
        <v>79</v>
      </c>
      <c r="D62" s="18">
        <f>таб.2!D39</f>
        <v>10962.1</v>
      </c>
      <c r="E62" s="18">
        <f>таб.2!E39</f>
        <v>15724.3</v>
      </c>
      <c r="F62" s="18">
        <f>таб.2!F39</f>
        <v>14618.404</v>
      </c>
      <c r="G62" s="18">
        <f>таб.2!G39</f>
        <v>18463.3</v>
      </c>
    </row>
    <row r="63" spans="1:7" ht="15.75" customHeight="1" x14ac:dyDescent="0.25">
      <c r="A63" s="281" t="s">
        <v>80</v>
      </c>
      <c r="B63" s="281"/>
      <c r="C63" s="13" t="s">
        <v>81</v>
      </c>
      <c r="D63" s="15">
        <f>таб.2!D40</f>
        <v>52349.1</v>
      </c>
      <c r="E63" s="15">
        <f>таб.2!E40</f>
        <v>53329.5</v>
      </c>
      <c r="F63" s="15">
        <f>таб.2!F40</f>
        <v>52529.4026557377</v>
      </c>
      <c r="G63" s="15">
        <f>таб.2!G40</f>
        <v>61606.889720000006</v>
      </c>
    </row>
    <row r="64" spans="1:7" ht="15.75" customHeight="1" x14ac:dyDescent="0.25">
      <c r="A64" s="282" t="s">
        <v>82</v>
      </c>
      <c r="B64" s="282"/>
      <c r="C64" s="282"/>
      <c r="D64" s="282"/>
      <c r="E64" s="282"/>
      <c r="F64" s="282"/>
      <c r="G64" s="282"/>
    </row>
    <row r="65" spans="1:7" ht="15.75" customHeight="1" x14ac:dyDescent="0.25">
      <c r="A65" s="281" t="s">
        <v>83</v>
      </c>
      <c r="B65" s="281"/>
      <c r="C65" s="13" t="s">
        <v>84</v>
      </c>
      <c r="D65" s="15">
        <f>таб.3!D66</f>
        <v>357</v>
      </c>
      <c r="E65" s="15">
        <f>таб.3!E66</f>
        <v>-2953.7</v>
      </c>
      <c r="F65" s="15">
        <f>таб.3!F66</f>
        <v>151.30000000000001</v>
      </c>
      <c r="G65" s="15">
        <f>таб.3!G66</f>
        <v>522.79999999999995</v>
      </c>
    </row>
    <row r="66" spans="1:7" ht="21.75" customHeight="1" x14ac:dyDescent="0.25">
      <c r="A66" s="280" t="s">
        <v>85</v>
      </c>
      <c r="B66" s="280"/>
      <c r="C66" s="10" t="s">
        <v>86</v>
      </c>
      <c r="D66" s="19">
        <f>таб.3!D20</f>
        <v>286.5</v>
      </c>
      <c r="E66" s="19">
        <f>таб.3!E20</f>
        <v>2000</v>
      </c>
      <c r="F66" s="19">
        <f>таб.3!F20</f>
        <v>262.5</v>
      </c>
      <c r="G66" s="19">
        <f>таб.3!G20</f>
        <v>3610</v>
      </c>
    </row>
    <row r="67" spans="1:7" ht="21.75" customHeight="1" x14ac:dyDescent="0.25">
      <c r="A67" s="280" t="s">
        <v>87</v>
      </c>
      <c r="B67" s="280"/>
      <c r="C67" s="10" t="s">
        <v>88</v>
      </c>
      <c r="D67" s="6">
        <f>таб.3!D37</f>
        <v>0</v>
      </c>
      <c r="E67" s="6">
        <f>таб.3!E37</f>
        <v>0</v>
      </c>
      <c r="F67" s="6">
        <f>таб.3!F37</f>
        <v>0</v>
      </c>
      <c r="G67" s="6">
        <f>таб.3!G37</f>
        <v>0</v>
      </c>
    </row>
    <row r="68" spans="1:7" ht="25.5" customHeight="1" x14ac:dyDescent="0.25">
      <c r="A68" s="280" t="s">
        <v>89</v>
      </c>
      <c r="B68" s="280"/>
      <c r="C68" s="10" t="s">
        <v>90</v>
      </c>
      <c r="D68" s="6">
        <f>таб.3!D63</f>
        <v>0</v>
      </c>
      <c r="E68" s="6">
        <f>таб.3!E63</f>
        <v>0</v>
      </c>
      <c r="F68" s="6">
        <f>таб.3!F63</f>
        <v>0</v>
      </c>
      <c r="G68" s="6">
        <f>таб.3!G63</f>
        <v>0</v>
      </c>
    </row>
    <row r="69" spans="1:7" ht="23.1" customHeight="1" x14ac:dyDescent="0.25">
      <c r="A69" s="280" t="s">
        <v>91</v>
      </c>
      <c r="B69" s="280"/>
      <c r="C69" s="10" t="s">
        <v>92</v>
      </c>
      <c r="D69" s="6">
        <f>таб.3!D67</f>
        <v>0</v>
      </c>
      <c r="E69" s="6">
        <f>таб.3!E67</f>
        <v>0</v>
      </c>
      <c r="F69" s="6">
        <f>таб.3!F67</f>
        <v>0</v>
      </c>
      <c r="G69" s="6">
        <f>таб.3!G67</f>
        <v>0</v>
      </c>
    </row>
    <row r="70" spans="1:7" ht="15.75" customHeight="1" x14ac:dyDescent="0.25">
      <c r="A70" s="281" t="s">
        <v>93</v>
      </c>
      <c r="B70" s="281"/>
      <c r="C70" s="13" t="s">
        <v>94</v>
      </c>
      <c r="D70" s="15">
        <f>таб.3!D69</f>
        <v>151.29999999999995</v>
      </c>
      <c r="E70" s="15">
        <f>таб.3!E69</f>
        <v>-953.69999999999982</v>
      </c>
      <c r="F70" s="15">
        <f>таб.3!F69</f>
        <v>522.79999999999995</v>
      </c>
      <c r="G70" s="15">
        <f>таб.3!G69</f>
        <v>3161.3</v>
      </c>
    </row>
    <row r="71" spans="1:7" ht="15.75" customHeight="1" x14ac:dyDescent="0.25">
      <c r="A71" s="282" t="s">
        <v>95</v>
      </c>
      <c r="B71" s="282"/>
      <c r="C71" s="282"/>
      <c r="D71" s="282"/>
      <c r="E71" s="282"/>
      <c r="F71" s="282"/>
      <c r="G71" s="282"/>
    </row>
    <row r="72" spans="1:7" ht="15.75" customHeight="1" x14ac:dyDescent="0.25">
      <c r="A72" s="280" t="s">
        <v>96</v>
      </c>
      <c r="B72" s="280"/>
      <c r="C72" s="10" t="s">
        <v>97</v>
      </c>
      <c r="D72" s="6">
        <f>таб.4!D10</f>
        <v>19216</v>
      </c>
      <c r="E72" s="6">
        <f>таб.4!E10</f>
        <v>24624.199999999997</v>
      </c>
      <c r="F72" s="6">
        <f>таб.4!F10</f>
        <v>18533</v>
      </c>
      <c r="G72" s="6">
        <f>таб.4!G10</f>
        <v>32863.97</v>
      </c>
    </row>
    <row r="73" spans="1:7" ht="15.75" customHeight="1" x14ac:dyDescent="0.25">
      <c r="A73" s="282" t="s">
        <v>98</v>
      </c>
      <c r="B73" s="282"/>
      <c r="C73" s="282"/>
      <c r="D73" s="282"/>
      <c r="E73" s="282"/>
      <c r="F73" s="282"/>
      <c r="G73" s="282"/>
    </row>
    <row r="74" spans="1:7" ht="15.75" customHeight="1" x14ac:dyDescent="0.25">
      <c r="A74" s="280" t="s">
        <v>99</v>
      </c>
      <c r="B74" s="280"/>
      <c r="C74" s="10" t="s">
        <v>100</v>
      </c>
      <c r="D74" s="6">
        <f>'таб. 5'!D8</f>
        <v>0</v>
      </c>
      <c r="E74" s="6">
        <f>'таб. 5'!E8</f>
        <v>0</v>
      </c>
      <c r="F74" s="6">
        <f>'таб. 5'!F8</f>
        <v>0</v>
      </c>
      <c r="G74" s="6">
        <f>'таб. 5'!G8</f>
        <v>0</v>
      </c>
    </row>
    <row r="75" spans="1:7" ht="15.75" customHeight="1" x14ac:dyDescent="0.25">
      <c r="A75" s="280" t="s">
        <v>101</v>
      </c>
      <c r="B75" s="280"/>
      <c r="C75" s="10" t="s">
        <v>102</v>
      </c>
      <c r="D75" s="6">
        <v>0</v>
      </c>
      <c r="E75" s="6">
        <v>0</v>
      </c>
      <c r="F75" s="6">
        <v>0</v>
      </c>
      <c r="G75" s="6">
        <v>0</v>
      </c>
    </row>
    <row r="76" spans="1:7" ht="15.75" customHeight="1" x14ac:dyDescent="0.25">
      <c r="A76" s="280" t="s">
        <v>103</v>
      </c>
      <c r="B76" s="280"/>
      <c r="C76" s="10" t="s">
        <v>104</v>
      </c>
      <c r="D76" s="16">
        <f>D87/D84</f>
        <v>0.73977654043290686</v>
      </c>
      <c r="E76" s="16">
        <f>E87/E84</f>
        <v>0.98863636363636365</v>
      </c>
      <c r="F76" s="16">
        <f>F87/F84</f>
        <v>0.80392156862745101</v>
      </c>
      <c r="G76" s="16">
        <f>G87/G84</f>
        <v>0.96190476190476193</v>
      </c>
    </row>
    <row r="77" spans="1:7" ht="15.75" customHeight="1" x14ac:dyDescent="0.25">
      <c r="A77" s="282" t="s">
        <v>105</v>
      </c>
      <c r="B77" s="282"/>
      <c r="C77" s="282"/>
      <c r="D77" s="282"/>
      <c r="E77" s="282"/>
      <c r="F77" s="282"/>
      <c r="G77" s="282"/>
    </row>
    <row r="78" spans="1:7" ht="15.75" customHeight="1" x14ac:dyDescent="0.25">
      <c r="A78" s="280" t="s">
        <v>106</v>
      </c>
      <c r="B78" s="280"/>
      <c r="C78" s="10" t="s">
        <v>107</v>
      </c>
      <c r="D78" s="6">
        <v>123871</v>
      </c>
      <c r="E78" s="6">
        <v>120000</v>
      </c>
      <c r="F78" s="6">
        <v>125000</v>
      </c>
      <c r="G78" s="6">
        <v>144000</v>
      </c>
    </row>
    <row r="79" spans="1:7" ht="15.75" customHeight="1" x14ac:dyDescent="0.25">
      <c r="A79" s="280" t="s">
        <v>108</v>
      </c>
      <c r="B79" s="280"/>
      <c r="C79" s="10" t="s">
        <v>109</v>
      </c>
      <c r="D79" s="6">
        <v>64853</v>
      </c>
      <c r="E79" s="6">
        <v>58800</v>
      </c>
      <c r="F79" s="6">
        <v>59000</v>
      </c>
      <c r="G79" s="6">
        <v>62000</v>
      </c>
    </row>
    <row r="80" spans="1:7" ht="15.75" customHeight="1" x14ac:dyDescent="0.25">
      <c r="A80" s="280" t="s">
        <v>110</v>
      </c>
      <c r="B80" s="280"/>
      <c r="C80" s="10" t="s">
        <v>111</v>
      </c>
      <c r="D80" s="18">
        <v>151</v>
      </c>
      <c r="E80" s="6">
        <v>-953.7</v>
      </c>
      <c r="F80" s="6">
        <v>-448.7</v>
      </c>
      <c r="G80" s="6">
        <v>3161.3</v>
      </c>
    </row>
    <row r="81" spans="1:7" ht="15.75" customHeight="1" x14ac:dyDescent="0.25">
      <c r="A81" s="281" t="s">
        <v>112</v>
      </c>
      <c r="B81" s="281"/>
      <c r="C81" s="13" t="s">
        <v>113</v>
      </c>
      <c r="D81" s="15">
        <f>D78+D79</f>
        <v>188724</v>
      </c>
      <c r="E81" s="15">
        <f>E78+E79</f>
        <v>178800</v>
      </c>
      <c r="F81" s="15">
        <f>F78+F79</f>
        <v>184000</v>
      </c>
      <c r="G81" s="15">
        <f>G78+G79</f>
        <v>206000</v>
      </c>
    </row>
    <row r="82" spans="1:7" ht="15.75" customHeight="1" x14ac:dyDescent="0.25">
      <c r="A82" s="280" t="s">
        <v>114</v>
      </c>
      <c r="B82" s="280"/>
      <c r="C82" s="10" t="s">
        <v>115</v>
      </c>
      <c r="D82" s="18">
        <v>0</v>
      </c>
      <c r="E82" s="6">
        <v>0</v>
      </c>
      <c r="F82" s="6">
        <v>0</v>
      </c>
      <c r="G82" s="6">
        <v>0</v>
      </c>
    </row>
    <row r="83" spans="1:7" ht="15.75" customHeight="1" x14ac:dyDescent="0.25">
      <c r="A83" s="280" t="s">
        <v>116</v>
      </c>
      <c r="B83" s="280"/>
      <c r="C83" s="10" t="s">
        <v>117</v>
      </c>
      <c r="D83" s="6">
        <v>108476</v>
      </c>
      <c r="E83" s="6">
        <v>88000</v>
      </c>
      <c r="F83" s="6">
        <v>102000</v>
      </c>
      <c r="G83" s="6">
        <v>105000</v>
      </c>
    </row>
    <row r="84" spans="1:7" ht="15.75" customHeight="1" x14ac:dyDescent="0.25">
      <c r="A84" s="281" t="s">
        <v>118</v>
      </c>
      <c r="B84" s="281"/>
      <c r="C84" s="13" t="s">
        <v>119</v>
      </c>
      <c r="D84" s="15">
        <f>D82+D83</f>
        <v>108476</v>
      </c>
      <c r="E84" s="15">
        <f>E82+E83</f>
        <v>88000</v>
      </c>
      <c r="F84" s="15">
        <f>F82+F83</f>
        <v>102000</v>
      </c>
      <c r="G84" s="15">
        <f>G82+G83</f>
        <v>105000</v>
      </c>
    </row>
    <row r="85" spans="1:7" ht="15.75" customHeight="1" x14ac:dyDescent="0.25">
      <c r="A85" s="280" t="s">
        <v>120</v>
      </c>
      <c r="B85" s="280"/>
      <c r="C85" s="5">
        <v>6070</v>
      </c>
      <c r="D85" s="18">
        <v>0</v>
      </c>
      <c r="E85" s="6">
        <v>0</v>
      </c>
      <c r="F85" s="6">
        <v>0</v>
      </c>
      <c r="G85" s="6">
        <v>0</v>
      </c>
    </row>
    <row r="86" spans="1:7" ht="15.75" customHeight="1" x14ac:dyDescent="0.25">
      <c r="A86" s="280" t="s">
        <v>121</v>
      </c>
      <c r="B86" s="280"/>
      <c r="C86" s="5">
        <v>6080</v>
      </c>
      <c r="D86" s="18">
        <v>0</v>
      </c>
      <c r="E86" s="6">
        <v>0</v>
      </c>
      <c r="F86" s="6">
        <v>0</v>
      </c>
      <c r="G86" s="6">
        <v>0</v>
      </c>
    </row>
    <row r="87" spans="1:7" ht="15.75" customHeight="1" x14ac:dyDescent="0.25">
      <c r="A87" s="283" t="s">
        <v>122</v>
      </c>
      <c r="B87" s="283"/>
      <c r="C87" s="20">
        <v>6090</v>
      </c>
      <c r="D87" s="15">
        <f>D81-D84</f>
        <v>80248</v>
      </c>
      <c r="E87" s="15">
        <v>87000</v>
      </c>
      <c r="F87" s="15">
        <f>F81-F84</f>
        <v>82000</v>
      </c>
      <c r="G87" s="15">
        <f>G81-G84</f>
        <v>101000</v>
      </c>
    </row>
    <row r="88" spans="1:7" ht="15.75" customHeight="1" x14ac:dyDescent="0.25">
      <c r="A88" s="21"/>
      <c r="B88" s="21"/>
      <c r="C88" s="22"/>
      <c r="D88" s="23"/>
      <c r="E88" s="23"/>
      <c r="F88" s="23"/>
      <c r="G88" s="23"/>
    </row>
    <row r="89" spans="1:7" ht="15.75" customHeight="1" x14ac:dyDescent="0.25">
      <c r="A89" s="21"/>
      <c r="B89" s="21"/>
      <c r="C89" s="22"/>
      <c r="D89" s="23"/>
      <c r="E89" s="23"/>
      <c r="F89" s="23"/>
      <c r="G89" s="23"/>
    </row>
    <row r="90" spans="1:7" ht="15.75" customHeight="1" x14ac:dyDescent="0.25">
      <c r="A90" s="21"/>
      <c r="B90" s="21"/>
      <c r="C90" s="22"/>
      <c r="D90" s="23"/>
      <c r="E90" s="23"/>
      <c r="F90" s="23"/>
      <c r="G90" s="23"/>
    </row>
    <row r="91" spans="1:7" s="26" customFormat="1" ht="15.75" customHeight="1" x14ac:dyDescent="0.25">
      <c r="A91" s="24"/>
      <c r="B91" s="284" t="s">
        <v>123</v>
      </c>
      <c r="C91" s="284"/>
      <c r="D91" s="25"/>
      <c r="E91" s="25"/>
      <c r="F91" s="285" t="s">
        <v>124</v>
      </c>
      <c r="G91" s="285"/>
    </row>
  </sheetData>
  <mergeCells count="83">
    <mergeCell ref="A85:B85"/>
    <mergeCell ref="A86:B86"/>
    <mergeCell ref="A87:B87"/>
    <mergeCell ref="B91:C91"/>
    <mergeCell ref="F91:G91"/>
    <mergeCell ref="A80:B80"/>
    <mergeCell ref="A81:B81"/>
    <mergeCell ref="A82:B82"/>
    <mergeCell ref="A83:B83"/>
    <mergeCell ref="A84:B84"/>
    <mergeCell ref="A75:B75"/>
    <mergeCell ref="A76:B76"/>
    <mergeCell ref="A77:G77"/>
    <mergeCell ref="A78:B78"/>
    <mergeCell ref="A79:B79"/>
    <mergeCell ref="A70:B70"/>
    <mergeCell ref="A71:G71"/>
    <mergeCell ref="A72:B72"/>
    <mergeCell ref="A73:G73"/>
    <mergeCell ref="A74:B74"/>
    <mergeCell ref="A65:B65"/>
    <mergeCell ref="A66:B66"/>
    <mergeCell ref="A67:B67"/>
    <mergeCell ref="A68:B68"/>
    <mergeCell ref="A69:B69"/>
    <mergeCell ref="A60:B60"/>
    <mergeCell ref="A61:B61"/>
    <mergeCell ref="A62:B62"/>
    <mergeCell ref="A63:B63"/>
    <mergeCell ref="A64:G64"/>
    <mergeCell ref="A55:B55"/>
    <mergeCell ref="A56:B56"/>
    <mergeCell ref="A57:G57"/>
    <mergeCell ref="A58:B58"/>
    <mergeCell ref="A59:B59"/>
    <mergeCell ref="A50:B50"/>
    <mergeCell ref="A51:B51"/>
    <mergeCell ref="A52:B52"/>
    <mergeCell ref="A53:B53"/>
    <mergeCell ref="A54:B54"/>
    <mergeCell ref="A45:B45"/>
    <mergeCell ref="A46:B46"/>
    <mergeCell ref="A47:B47"/>
    <mergeCell ref="A48:B48"/>
    <mergeCell ref="A49:B49"/>
    <mergeCell ref="A40:B40"/>
    <mergeCell ref="A41:G41"/>
    <mergeCell ref="A42:B42"/>
    <mergeCell ref="A43:B43"/>
    <mergeCell ref="A44:B44"/>
    <mergeCell ref="A34:G34"/>
    <mergeCell ref="A35:G35"/>
    <mergeCell ref="A36:B39"/>
    <mergeCell ref="C36:C39"/>
    <mergeCell ref="D36:D39"/>
    <mergeCell ref="E36:E39"/>
    <mergeCell ref="F36:F39"/>
    <mergeCell ref="G36:G39"/>
    <mergeCell ref="A28:G28"/>
    <mergeCell ref="A29:G29"/>
    <mergeCell ref="A30:G30"/>
    <mergeCell ref="A31:G31"/>
    <mergeCell ref="A32:G32"/>
    <mergeCell ref="A23:G23"/>
    <mergeCell ref="A24:G24"/>
    <mergeCell ref="A25:G25"/>
    <mergeCell ref="A26:G26"/>
    <mergeCell ref="A27:G27"/>
    <mergeCell ref="A14:B14"/>
    <mergeCell ref="A16:B16"/>
    <mergeCell ref="A19:G19"/>
    <mergeCell ref="A21:G21"/>
    <mergeCell ref="A22:G22"/>
    <mergeCell ref="F6:G6"/>
    <mergeCell ref="F7:G7"/>
    <mergeCell ref="A8:B8"/>
    <mergeCell ref="D8:E8"/>
    <mergeCell ref="A10:B10"/>
    <mergeCell ref="F1:G1"/>
    <mergeCell ref="F2:G2"/>
    <mergeCell ref="F3:G3"/>
    <mergeCell ref="F4:G4"/>
    <mergeCell ref="F5:G5"/>
  </mergeCells>
  <pageMargins left="0.51180555555555496" right="0" top="0.45763888888888898" bottom="0.36388888888888898"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topLeftCell="A10" zoomScale="91" zoomScaleSheetLayoutView="91" workbookViewId="0">
      <selection activeCell="D23" sqref="D23"/>
    </sheetView>
  </sheetViews>
  <sheetFormatPr defaultColWidth="7.625" defaultRowHeight="17.100000000000001" customHeight="1" x14ac:dyDescent="0.25"/>
  <cols>
    <col min="1" max="1" width="42.125" style="180" customWidth="1"/>
    <col min="2" max="2" width="11.875" style="180" customWidth="1"/>
    <col min="3" max="3" width="12.875" style="180" customWidth="1"/>
    <col min="4" max="4" width="14.125" style="180" customWidth="1"/>
    <col min="5" max="5" width="12.625" style="180" customWidth="1"/>
    <col min="6" max="6" width="15.25" style="180" customWidth="1"/>
    <col min="7" max="7" width="13.75" style="180" customWidth="1"/>
    <col min="8" max="8" width="16.125" style="180" customWidth="1"/>
    <col min="9" max="9" width="12.75" style="180" customWidth="1"/>
    <col min="10" max="10" width="16.125" style="180" customWidth="1"/>
    <col min="11" max="256" width="7.625" style="181"/>
    <col min="257" max="257" width="42.125" style="181" customWidth="1"/>
    <col min="258" max="258" width="11.875" style="181" customWidth="1"/>
    <col min="259" max="259" width="12.875" style="181" customWidth="1"/>
    <col min="260" max="260" width="14.125" style="181" customWidth="1"/>
    <col min="261" max="261" width="12.625" style="181" customWidth="1"/>
    <col min="262" max="262" width="15.25" style="181" customWidth="1"/>
    <col min="263" max="263" width="13.75" style="181" customWidth="1"/>
    <col min="264" max="264" width="16.125" style="181" customWidth="1"/>
    <col min="265" max="265" width="12.75" style="181" customWidth="1"/>
    <col min="266" max="266" width="16.125" style="181" customWidth="1"/>
    <col min="267" max="512" width="7.625" style="181"/>
    <col min="513" max="513" width="42.125" style="181" customWidth="1"/>
    <col min="514" max="514" width="11.875" style="181" customWidth="1"/>
    <col min="515" max="515" width="12.875" style="181" customWidth="1"/>
    <col min="516" max="516" width="14.125" style="181" customWidth="1"/>
    <col min="517" max="517" width="12.625" style="181" customWidth="1"/>
    <col min="518" max="518" width="15.25" style="181" customWidth="1"/>
    <col min="519" max="519" width="13.75" style="181" customWidth="1"/>
    <col min="520" max="520" width="16.125" style="181" customWidth="1"/>
    <col min="521" max="521" width="12.75" style="181" customWidth="1"/>
    <col min="522" max="522" width="16.125" style="181" customWidth="1"/>
    <col min="523" max="768" width="7.625" style="181"/>
    <col min="769" max="769" width="42.125" style="181" customWidth="1"/>
    <col min="770" max="770" width="11.875" style="181" customWidth="1"/>
    <col min="771" max="771" width="12.875" style="181" customWidth="1"/>
    <col min="772" max="772" width="14.125" style="181" customWidth="1"/>
    <col min="773" max="773" width="12.625" style="181" customWidth="1"/>
    <col min="774" max="774" width="15.25" style="181" customWidth="1"/>
    <col min="775" max="775" width="13.75" style="181" customWidth="1"/>
    <col min="776" max="776" width="16.125" style="181" customWidth="1"/>
    <col min="777" max="777" width="12.75" style="181" customWidth="1"/>
    <col min="778" max="778" width="16.125" style="181" customWidth="1"/>
    <col min="779" max="1024" width="7.625" style="181"/>
    <col min="1025" max="1025" width="42.125" style="181" customWidth="1"/>
    <col min="1026" max="1026" width="11.875" style="181" customWidth="1"/>
    <col min="1027" max="1027" width="12.875" style="181" customWidth="1"/>
    <col min="1028" max="1028" width="14.125" style="181" customWidth="1"/>
    <col min="1029" max="1029" width="12.625" style="181" customWidth="1"/>
    <col min="1030" max="1030" width="15.25" style="181" customWidth="1"/>
    <col min="1031" max="1031" width="13.75" style="181" customWidth="1"/>
    <col min="1032" max="1032" width="16.125" style="181" customWidth="1"/>
    <col min="1033" max="1033" width="12.75" style="181" customWidth="1"/>
    <col min="1034" max="1034" width="16.125" style="181" customWidth="1"/>
    <col min="1035" max="1280" width="7.625" style="181"/>
    <col min="1281" max="1281" width="42.125" style="181" customWidth="1"/>
    <col min="1282" max="1282" width="11.875" style="181" customWidth="1"/>
    <col min="1283" max="1283" width="12.875" style="181" customWidth="1"/>
    <col min="1284" max="1284" width="14.125" style="181" customWidth="1"/>
    <col min="1285" max="1285" width="12.625" style="181" customWidth="1"/>
    <col min="1286" max="1286" width="15.25" style="181" customWidth="1"/>
    <col min="1287" max="1287" width="13.75" style="181" customWidth="1"/>
    <col min="1288" max="1288" width="16.125" style="181" customWidth="1"/>
    <col min="1289" max="1289" width="12.75" style="181" customWidth="1"/>
    <col min="1290" max="1290" width="16.125" style="181" customWidth="1"/>
    <col min="1291" max="1536" width="7.625" style="181"/>
    <col min="1537" max="1537" width="42.125" style="181" customWidth="1"/>
    <col min="1538" max="1538" width="11.875" style="181" customWidth="1"/>
    <col min="1539" max="1539" width="12.875" style="181" customWidth="1"/>
    <col min="1540" max="1540" width="14.125" style="181" customWidth="1"/>
    <col min="1541" max="1541" width="12.625" style="181" customWidth="1"/>
    <col min="1542" max="1542" width="15.25" style="181" customWidth="1"/>
    <col min="1543" max="1543" width="13.75" style="181" customWidth="1"/>
    <col min="1544" max="1544" width="16.125" style="181" customWidth="1"/>
    <col min="1545" max="1545" width="12.75" style="181" customWidth="1"/>
    <col min="1546" max="1546" width="16.125" style="181" customWidth="1"/>
    <col min="1547" max="1792" width="7.625" style="181"/>
    <col min="1793" max="1793" width="42.125" style="181" customWidth="1"/>
    <col min="1794" max="1794" width="11.875" style="181" customWidth="1"/>
    <col min="1795" max="1795" width="12.875" style="181" customWidth="1"/>
    <col min="1796" max="1796" width="14.125" style="181" customWidth="1"/>
    <col min="1797" max="1797" width="12.625" style="181" customWidth="1"/>
    <col min="1798" max="1798" width="15.25" style="181" customWidth="1"/>
    <col min="1799" max="1799" width="13.75" style="181" customWidth="1"/>
    <col min="1800" max="1800" width="16.125" style="181" customWidth="1"/>
    <col min="1801" max="1801" width="12.75" style="181" customWidth="1"/>
    <col min="1802" max="1802" width="16.125" style="181" customWidth="1"/>
    <col min="1803" max="2048" width="7.625" style="181"/>
    <col min="2049" max="2049" width="42.125" style="181" customWidth="1"/>
    <col min="2050" max="2050" width="11.875" style="181" customWidth="1"/>
    <col min="2051" max="2051" width="12.875" style="181" customWidth="1"/>
    <col min="2052" max="2052" width="14.125" style="181" customWidth="1"/>
    <col min="2053" max="2053" width="12.625" style="181" customWidth="1"/>
    <col min="2054" max="2054" width="15.25" style="181" customWidth="1"/>
    <col min="2055" max="2055" width="13.75" style="181" customWidth="1"/>
    <col min="2056" max="2056" width="16.125" style="181" customWidth="1"/>
    <col min="2057" max="2057" width="12.75" style="181" customWidth="1"/>
    <col min="2058" max="2058" width="16.125" style="181" customWidth="1"/>
    <col min="2059" max="2304" width="7.625" style="181"/>
    <col min="2305" max="2305" width="42.125" style="181" customWidth="1"/>
    <col min="2306" max="2306" width="11.875" style="181" customWidth="1"/>
    <col min="2307" max="2307" width="12.875" style="181" customWidth="1"/>
    <col min="2308" max="2308" width="14.125" style="181" customWidth="1"/>
    <col min="2309" max="2309" width="12.625" style="181" customWidth="1"/>
    <col min="2310" max="2310" width="15.25" style="181" customWidth="1"/>
    <col min="2311" max="2311" width="13.75" style="181" customWidth="1"/>
    <col min="2312" max="2312" width="16.125" style="181" customWidth="1"/>
    <col min="2313" max="2313" width="12.75" style="181" customWidth="1"/>
    <col min="2314" max="2314" width="16.125" style="181" customWidth="1"/>
    <col min="2315" max="2560" width="7.625" style="181"/>
    <col min="2561" max="2561" width="42.125" style="181" customWidth="1"/>
    <col min="2562" max="2562" width="11.875" style="181" customWidth="1"/>
    <col min="2563" max="2563" width="12.875" style="181" customWidth="1"/>
    <col min="2564" max="2564" width="14.125" style="181" customWidth="1"/>
    <col min="2565" max="2565" width="12.625" style="181" customWidth="1"/>
    <col min="2566" max="2566" width="15.25" style="181" customWidth="1"/>
    <col min="2567" max="2567" width="13.75" style="181" customWidth="1"/>
    <col min="2568" max="2568" width="16.125" style="181" customWidth="1"/>
    <col min="2569" max="2569" width="12.75" style="181" customWidth="1"/>
    <col min="2570" max="2570" width="16.125" style="181" customWidth="1"/>
    <col min="2571" max="2816" width="7.625" style="181"/>
    <col min="2817" max="2817" width="42.125" style="181" customWidth="1"/>
    <col min="2818" max="2818" width="11.875" style="181" customWidth="1"/>
    <col min="2819" max="2819" width="12.875" style="181" customWidth="1"/>
    <col min="2820" max="2820" width="14.125" style="181" customWidth="1"/>
    <col min="2821" max="2821" width="12.625" style="181" customWidth="1"/>
    <col min="2822" max="2822" width="15.25" style="181" customWidth="1"/>
    <col min="2823" max="2823" width="13.75" style="181" customWidth="1"/>
    <col min="2824" max="2824" width="16.125" style="181" customWidth="1"/>
    <col min="2825" max="2825" width="12.75" style="181" customWidth="1"/>
    <col min="2826" max="2826" width="16.125" style="181" customWidth="1"/>
    <col min="2827" max="3072" width="7.625" style="181"/>
    <col min="3073" max="3073" width="42.125" style="181" customWidth="1"/>
    <col min="3074" max="3074" width="11.875" style="181" customWidth="1"/>
    <col min="3075" max="3075" width="12.875" style="181" customWidth="1"/>
    <col min="3076" max="3076" width="14.125" style="181" customWidth="1"/>
    <col min="3077" max="3077" width="12.625" style="181" customWidth="1"/>
    <col min="3078" max="3078" width="15.25" style="181" customWidth="1"/>
    <col min="3079" max="3079" width="13.75" style="181" customWidth="1"/>
    <col min="3080" max="3080" width="16.125" style="181" customWidth="1"/>
    <col min="3081" max="3081" width="12.75" style="181" customWidth="1"/>
    <col min="3082" max="3082" width="16.125" style="181" customWidth="1"/>
    <col min="3083" max="3328" width="7.625" style="181"/>
    <col min="3329" max="3329" width="42.125" style="181" customWidth="1"/>
    <col min="3330" max="3330" width="11.875" style="181" customWidth="1"/>
    <col min="3331" max="3331" width="12.875" style="181" customWidth="1"/>
    <col min="3332" max="3332" width="14.125" style="181" customWidth="1"/>
    <col min="3333" max="3333" width="12.625" style="181" customWidth="1"/>
    <col min="3334" max="3334" width="15.25" style="181" customWidth="1"/>
    <col min="3335" max="3335" width="13.75" style="181" customWidth="1"/>
    <col min="3336" max="3336" width="16.125" style="181" customWidth="1"/>
    <col min="3337" max="3337" width="12.75" style="181" customWidth="1"/>
    <col min="3338" max="3338" width="16.125" style="181" customWidth="1"/>
    <col min="3339" max="3584" width="7.625" style="181"/>
    <col min="3585" max="3585" width="42.125" style="181" customWidth="1"/>
    <col min="3586" max="3586" width="11.875" style="181" customWidth="1"/>
    <col min="3587" max="3587" width="12.875" style="181" customWidth="1"/>
    <col min="3588" max="3588" width="14.125" style="181" customWidth="1"/>
    <col min="3589" max="3589" width="12.625" style="181" customWidth="1"/>
    <col min="3590" max="3590" width="15.25" style="181" customWidth="1"/>
    <col min="3591" max="3591" width="13.75" style="181" customWidth="1"/>
    <col min="3592" max="3592" width="16.125" style="181" customWidth="1"/>
    <col min="3593" max="3593" width="12.75" style="181" customWidth="1"/>
    <col min="3594" max="3594" width="16.125" style="181" customWidth="1"/>
    <col min="3595" max="3840" width="7.625" style="181"/>
    <col min="3841" max="3841" width="42.125" style="181" customWidth="1"/>
    <col min="3842" max="3842" width="11.875" style="181" customWidth="1"/>
    <col min="3843" max="3843" width="12.875" style="181" customWidth="1"/>
    <col min="3844" max="3844" width="14.125" style="181" customWidth="1"/>
    <col min="3845" max="3845" width="12.625" style="181" customWidth="1"/>
    <col min="3846" max="3846" width="15.25" style="181" customWidth="1"/>
    <col min="3847" max="3847" width="13.75" style="181" customWidth="1"/>
    <col min="3848" max="3848" width="16.125" style="181" customWidth="1"/>
    <col min="3849" max="3849" width="12.75" style="181" customWidth="1"/>
    <col min="3850" max="3850" width="16.125" style="181" customWidth="1"/>
    <col min="3851" max="4096" width="7.625" style="181"/>
    <col min="4097" max="4097" width="42.125" style="181" customWidth="1"/>
    <col min="4098" max="4098" width="11.875" style="181" customWidth="1"/>
    <col min="4099" max="4099" width="12.875" style="181" customWidth="1"/>
    <col min="4100" max="4100" width="14.125" style="181" customWidth="1"/>
    <col min="4101" max="4101" width="12.625" style="181" customWidth="1"/>
    <col min="4102" max="4102" width="15.25" style="181" customWidth="1"/>
    <col min="4103" max="4103" width="13.75" style="181" customWidth="1"/>
    <col min="4104" max="4104" width="16.125" style="181" customWidth="1"/>
    <col min="4105" max="4105" width="12.75" style="181" customWidth="1"/>
    <col min="4106" max="4106" width="16.125" style="181" customWidth="1"/>
    <col min="4107" max="4352" width="7.625" style="181"/>
    <col min="4353" max="4353" width="42.125" style="181" customWidth="1"/>
    <col min="4354" max="4354" width="11.875" style="181" customWidth="1"/>
    <col min="4355" max="4355" width="12.875" style="181" customWidth="1"/>
    <col min="4356" max="4356" width="14.125" style="181" customWidth="1"/>
    <col min="4357" max="4357" width="12.625" style="181" customWidth="1"/>
    <col min="4358" max="4358" width="15.25" style="181" customWidth="1"/>
    <col min="4359" max="4359" width="13.75" style="181" customWidth="1"/>
    <col min="4360" max="4360" width="16.125" style="181" customWidth="1"/>
    <col min="4361" max="4361" width="12.75" style="181" customWidth="1"/>
    <col min="4362" max="4362" width="16.125" style="181" customWidth="1"/>
    <col min="4363" max="4608" width="7.625" style="181"/>
    <col min="4609" max="4609" width="42.125" style="181" customWidth="1"/>
    <col min="4610" max="4610" width="11.875" style="181" customWidth="1"/>
    <col min="4611" max="4611" width="12.875" style="181" customWidth="1"/>
    <col min="4612" max="4612" width="14.125" style="181" customWidth="1"/>
    <col min="4613" max="4613" width="12.625" style="181" customWidth="1"/>
    <col min="4614" max="4614" width="15.25" style="181" customWidth="1"/>
    <col min="4615" max="4615" width="13.75" style="181" customWidth="1"/>
    <col min="4616" max="4616" width="16.125" style="181" customWidth="1"/>
    <col min="4617" max="4617" width="12.75" style="181" customWidth="1"/>
    <col min="4618" max="4618" width="16.125" style="181" customWidth="1"/>
    <col min="4619" max="4864" width="7.625" style="181"/>
    <col min="4865" max="4865" width="42.125" style="181" customWidth="1"/>
    <col min="4866" max="4866" width="11.875" style="181" customWidth="1"/>
    <col min="4867" max="4867" width="12.875" style="181" customWidth="1"/>
    <col min="4868" max="4868" width="14.125" style="181" customWidth="1"/>
    <col min="4869" max="4869" width="12.625" style="181" customWidth="1"/>
    <col min="4870" max="4870" width="15.25" style="181" customWidth="1"/>
    <col min="4871" max="4871" width="13.75" style="181" customWidth="1"/>
    <col min="4872" max="4872" width="16.125" style="181" customWidth="1"/>
    <col min="4873" max="4873" width="12.75" style="181" customWidth="1"/>
    <col min="4874" max="4874" width="16.125" style="181" customWidth="1"/>
    <col min="4875" max="5120" width="7.625" style="181"/>
    <col min="5121" max="5121" width="42.125" style="181" customWidth="1"/>
    <col min="5122" max="5122" width="11.875" style="181" customWidth="1"/>
    <col min="5123" max="5123" width="12.875" style="181" customWidth="1"/>
    <col min="5124" max="5124" width="14.125" style="181" customWidth="1"/>
    <col min="5125" max="5125" width="12.625" style="181" customWidth="1"/>
    <col min="5126" max="5126" width="15.25" style="181" customWidth="1"/>
    <col min="5127" max="5127" width="13.75" style="181" customWidth="1"/>
    <col min="5128" max="5128" width="16.125" style="181" customWidth="1"/>
    <col min="5129" max="5129" width="12.75" style="181" customWidth="1"/>
    <col min="5130" max="5130" width="16.125" style="181" customWidth="1"/>
    <col min="5131" max="5376" width="7.625" style="181"/>
    <col min="5377" max="5377" width="42.125" style="181" customWidth="1"/>
    <col min="5378" max="5378" width="11.875" style="181" customWidth="1"/>
    <col min="5379" max="5379" width="12.875" style="181" customWidth="1"/>
    <col min="5380" max="5380" width="14.125" style="181" customWidth="1"/>
    <col min="5381" max="5381" width="12.625" style="181" customWidth="1"/>
    <col min="5382" max="5382" width="15.25" style="181" customWidth="1"/>
    <col min="5383" max="5383" width="13.75" style="181" customWidth="1"/>
    <col min="5384" max="5384" width="16.125" style="181" customWidth="1"/>
    <col min="5385" max="5385" width="12.75" style="181" customWidth="1"/>
    <col min="5386" max="5386" width="16.125" style="181" customWidth="1"/>
    <col min="5387" max="5632" width="7.625" style="181"/>
    <col min="5633" max="5633" width="42.125" style="181" customWidth="1"/>
    <col min="5634" max="5634" width="11.875" style="181" customWidth="1"/>
    <col min="5635" max="5635" width="12.875" style="181" customWidth="1"/>
    <col min="5636" max="5636" width="14.125" style="181" customWidth="1"/>
    <col min="5637" max="5637" width="12.625" style="181" customWidth="1"/>
    <col min="5638" max="5638" width="15.25" style="181" customWidth="1"/>
    <col min="5639" max="5639" width="13.75" style="181" customWidth="1"/>
    <col min="5640" max="5640" width="16.125" style="181" customWidth="1"/>
    <col min="5641" max="5641" width="12.75" style="181" customWidth="1"/>
    <col min="5642" max="5642" width="16.125" style="181" customWidth="1"/>
    <col min="5643" max="5888" width="7.625" style="181"/>
    <col min="5889" max="5889" width="42.125" style="181" customWidth="1"/>
    <col min="5890" max="5890" width="11.875" style="181" customWidth="1"/>
    <col min="5891" max="5891" width="12.875" style="181" customWidth="1"/>
    <col min="5892" max="5892" width="14.125" style="181" customWidth="1"/>
    <col min="5893" max="5893" width="12.625" style="181" customWidth="1"/>
    <col min="5894" max="5894" width="15.25" style="181" customWidth="1"/>
    <col min="5895" max="5895" width="13.75" style="181" customWidth="1"/>
    <col min="5896" max="5896" width="16.125" style="181" customWidth="1"/>
    <col min="5897" max="5897" width="12.75" style="181" customWidth="1"/>
    <col min="5898" max="5898" width="16.125" style="181" customWidth="1"/>
    <col min="5899" max="6144" width="7.625" style="181"/>
    <col min="6145" max="6145" width="42.125" style="181" customWidth="1"/>
    <col min="6146" max="6146" width="11.875" style="181" customWidth="1"/>
    <col min="6147" max="6147" width="12.875" style="181" customWidth="1"/>
    <col min="6148" max="6148" width="14.125" style="181" customWidth="1"/>
    <col min="6149" max="6149" width="12.625" style="181" customWidth="1"/>
    <col min="6150" max="6150" width="15.25" style="181" customWidth="1"/>
    <col min="6151" max="6151" width="13.75" style="181" customWidth="1"/>
    <col min="6152" max="6152" width="16.125" style="181" customWidth="1"/>
    <col min="6153" max="6153" width="12.75" style="181" customWidth="1"/>
    <col min="6154" max="6154" width="16.125" style="181" customWidth="1"/>
    <col min="6155" max="6400" width="7.625" style="181"/>
    <col min="6401" max="6401" width="42.125" style="181" customWidth="1"/>
    <col min="6402" max="6402" width="11.875" style="181" customWidth="1"/>
    <col min="6403" max="6403" width="12.875" style="181" customWidth="1"/>
    <col min="6404" max="6404" width="14.125" style="181" customWidth="1"/>
    <col min="6405" max="6405" width="12.625" style="181" customWidth="1"/>
    <col min="6406" max="6406" width="15.25" style="181" customWidth="1"/>
    <col min="6407" max="6407" width="13.75" style="181" customWidth="1"/>
    <col min="6408" max="6408" width="16.125" style="181" customWidth="1"/>
    <col min="6409" max="6409" width="12.75" style="181" customWidth="1"/>
    <col min="6410" max="6410" width="16.125" style="181" customWidth="1"/>
    <col min="6411" max="6656" width="7.625" style="181"/>
    <col min="6657" max="6657" width="42.125" style="181" customWidth="1"/>
    <col min="6658" max="6658" width="11.875" style="181" customWidth="1"/>
    <col min="6659" max="6659" width="12.875" style="181" customWidth="1"/>
    <col min="6660" max="6660" width="14.125" style="181" customWidth="1"/>
    <col min="6661" max="6661" width="12.625" style="181" customWidth="1"/>
    <col min="6662" max="6662" width="15.25" style="181" customWidth="1"/>
    <col min="6663" max="6663" width="13.75" style="181" customWidth="1"/>
    <col min="6664" max="6664" width="16.125" style="181" customWidth="1"/>
    <col min="6665" max="6665" width="12.75" style="181" customWidth="1"/>
    <col min="6666" max="6666" width="16.125" style="181" customWidth="1"/>
    <col min="6667" max="6912" width="7.625" style="181"/>
    <col min="6913" max="6913" width="42.125" style="181" customWidth="1"/>
    <col min="6914" max="6914" width="11.875" style="181" customWidth="1"/>
    <col min="6915" max="6915" width="12.875" style="181" customWidth="1"/>
    <col min="6916" max="6916" width="14.125" style="181" customWidth="1"/>
    <col min="6917" max="6917" width="12.625" style="181" customWidth="1"/>
    <col min="6918" max="6918" width="15.25" style="181" customWidth="1"/>
    <col min="6919" max="6919" width="13.75" style="181" customWidth="1"/>
    <col min="6920" max="6920" width="16.125" style="181" customWidth="1"/>
    <col min="6921" max="6921" width="12.75" style="181" customWidth="1"/>
    <col min="6922" max="6922" width="16.125" style="181" customWidth="1"/>
    <col min="6923" max="7168" width="7.625" style="181"/>
    <col min="7169" max="7169" width="42.125" style="181" customWidth="1"/>
    <col min="7170" max="7170" width="11.875" style="181" customWidth="1"/>
    <col min="7171" max="7171" width="12.875" style="181" customWidth="1"/>
    <col min="7172" max="7172" width="14.125" style="181" customWidth="1"/>
    <col min="7173" max="7173" width="12.625" style="181" customWidth="1"/>
    <col min="7174" max="7174" width="15.25" style="181" customWidth="1"/>
    <col min="7175" max="7175" width="13.75" style="181" customWidth="1"/>
    <col min="7176" max="7176" width="16.125" style="181" customWidth="1"/>
    <col min="7177" max="7177" width="12.75" style="181" customWidth="1"/>
    <col min="7178" max="7178" width="16.125" style="181" customWidth="1"/>
    <col min="7179" max="7424" width="7.625" style="181"/>
    <col min="7425" max="7425" width="42.125" style="181" customWidth="1"/>
    <col min="7426" max="7426" width="11.875" style="181" customWidth="1"/>
    <col min="7427" max="7427" width="12.875" style="181" customWidth="1"/>
    <col min="7428" max="7428" width="14.125" style="181" customWidth="1"/>
    <col min="7429" max="7429" width="12.625" style="181" customWidth="1"/>
    <col min="7430" max="7430" width="15.25" style="181" customWidth="1"/>
    <col min="7431" max="7431" width="13.75" style="181" customWidth="1"/>
    <col min="7432" max="7432" width="16.125" style="181" customWidth="1"/>
    <col min="7433" max="7433" width="12.75" style="181" customWidth="1"/>
    <col min="7434" max="7434" width="16.125" style="181" customWidth="1"/>
    <col min="7435" max="7680" width="7.625" style="181"/>
    <col min="7681" max="7681" width="42.125" style="181" customWidth="1"/>
    <col min="7682" max="7682" width="11.875" style="181" customWidth="1"/>
    <col min="7683" max="7683" width="12.875" style="181" customWidth="1"/>
    <col min="7684" max="7684" width="14.125" style="181" customWidth="1"/>
    <col min="7685" max="7685" width="12.625" style="181" customWidth="1"/>
    <col min="7686" max="7686" width="15.25" style="181" customWidth="1"/>
    <col min="7687" max="7687" width="13.75" style="181" customWidth="1"/>
    <col min="7688" max="7688" width="16.125" style="181" customWidth="1"/>
    <col min="7689" max="7689" width="12.75" style="181" customWidth="1"/>
    <col min="7690" max="7690" width="16.125" style="181" customWidth="1"/>
    <col min="7691" max="7936" width="7.625" style="181"/>
    <col min="7937" max="7937" width="42.125" style="181" customWidth="1"/>
    <col min="7938" max="7938" width="11.875" style="181" customWidth="1"/>
    <col min="7939" max="7939" width="12.875" style="181" customWidth="1"/>
    <col min="7940" max="7940" width="14.125" style="181" customWidth="1"/>
    <col min="7941" max="7941" width="12.625" style="181" customWidth="1"/>
    <col min="7942" max="7942" width="15.25" style="181" customWidth="1"/>
    <col min="7943" max="7943" width="13.75" style="181" customWidth="1"/>
    <col min="7944" max="7944" width="16.125" style="181" customWidth="1"/>
    <col min="7945" max="7945" width="12.75" style="181" customWidth="1"/>
    <col min="7946" max="7946" width="16.125" style="181" customWidth="1"/>
    <col min="7947" max="8192" width="7.625" style="181"/>
    <col min="8193" max="8193" width="42.125" style="181" customWidth="1"/>
    <col min="8194" max="8194" width="11.875" style="181" customWidth="1"/>
    <col min="8195" max="8195" width="12.875" style="181" customWidth="1"/>
    <col min="8196" max="8196" width="14.125" style="181" customWidth="1"/>
    <col min="8197" max="8197" width="12.625" style="181" customWidth="1"/>
    <col min="8198" max="8198" width="15.25" style="181" customWidth="1"/>
    <col min="8199" max="8199" width="13.75" style="181" customWidth="1"/>
    <col min="8200" max="8200" width="16.125" style="181" customWidth="1"/>
    <col min="8201" max="8201" width="12.75" style="181" customWidth="1"/>
    <col min="8202" max="8202" width="16.125" style="181" customWidth="1"/>
    <col min="8203" max="8448" width="7.625" style="181"/>
    <col min="8449" max="8449" width="42.125" style="181" customWidth="1"/>
    <col min="8450" max="8450" width="11.875" style="181" customWidth="1"/>
    <col min="8451" max="8451" width="12.875" style="181" customWidth="1"/>
    <col min="8452" max="8452" width="14.125" style="181" customWidth="1"/>
    <col min="8453" max="8453" width="12.625" style="181" customWidth="1"/>
    <col min="8454" max="8454" width="15.25" style="181" customWidth="1"/>
    <col min="8455" max="8455" width="13.75" style="181" customWidth="1"/>
    <col min="8456" max="8456" width="16.125" style="181" customWidth="1"/>
    <col min="8457" max="8457" width="12.75" style="181" customWidth="1"/>
    <col min="8458" max="8458" width="16.125" style="181" customWidth="1"/>
    <col min="8459" max="8704" width="7.625" style="181"/>
    <col min="8705" max="8705" width="42.125" style="181" customWidth="1"/>
    <col min="8706" max="8706" width="11.875" style="181" customWidth="1"/>
    <col min="8707" max="8707" width="12.875" style="181" customWidth="1"/>
    <col min="8708" max="8708" width="14.125" style="181" customWidth="1"/>
    <col min="8709" max="8709" width="12.625" style="181" customWidth="1"/>
    <col min="8710" max="8710" width="15.25" style="181" customWidth="1"/>
    <col min="8711" max="8711" width="13.75" style="181" customWidth="1"/>
    <col min="8712" max="8712" width="16.125" style="181" customWidth="1"/>
    <col min="8713" max="8713" width="12.75" style="181" customWidth="1"/>
    <col min="8714" max="8714" width="16.125" style="181" customWidth="1"/>
    <col min="8715" max="8960" width="7.625" style="181"/>
    <col min="8961" max="8961" width="42.125" style="181" customWidth="1"/>
    <col min="8962" max="8962" width="11.875" style="181" customWidth="1"/>
    <col min="8963" max="8963" width="12.875" style="181" customWidth="1"/>
    <col min="8964" max="8964" width="14.125" style="181" customWidth="1"/>
    <col min="8965" max="8965" width="12.625" style="181" customWidth="1"/>
    <col min="8966" max="8966" width="15.25" style="181" customWidth="1"/>
    <col min="8967" max="8967" width="13.75" style="181" customWidth="1"/>
    <col min="8968" max="8968" width="16.125" style="181" customWidth="1"/>
    <col min="8969" max="8969" width="12.75" style="181" customWidth="1"/>
    <col min="8970" max="8970" width="16.125" style="181" customWidth="1"/>
    <col min="8971" max="9216" width="7.625" style="181"/>
    <col min="9217" max="9217" width="42.125" style="181" customWidth="1"/>
    <col min="9218" max="9218" width="11.875" style="181" customWidth="1"/>
    <col min="9219" max="9219" width="12.875" style="181" customWidth="1"/>
    <col min="9220" max="9220" width="14.125" style="181" customWidth="1"/>
    <col min="9221" max="9221" width="12.625" style="181" customWidth="1"/>
    <col min="9222" max="9222" width="15.25" style="181" customWidth="1"/>
    <col min="9223" max="9223" width="13.75" style="181" customWidth="1"/>
    <col min="9224" max="9224" width="16.125" style="181" customWidth="1"/>
    <col min="9225" max="9225" width="12.75" style="181" customWidth="1"/>
    <col min="9226" max="9226" width="16.125" style="181" customWidth="1"/>
    <col min="9227" max="9472" width="7.625" style="181"/>
    <col min="9473" max="9473" width="42.125" style="181" customWidth="1"/>
    <col min="9474" max="9474" width="11.875" style="181" customWidth="1"/>
    <col min="9475" max="9475" width="12.875" style="181" customWidth="1"/>
    <col min="9476" max="9476" width="14.125" style="181" customWidth="1"/>
    <col min="9477" max="9477" width="12.625" style="181" customWidth="1"/>
    <col min="9478" max="9478" width="15.25" style="181" customWidth="1"/>
    <col min="9479" max="9479" width="13.75" style="181" customWidth="1"/>
    <col min="9480" max="9480" width="16.125" style="181" customWidth="1"/>
    <col min="9481" max="9481" width="12.75" style="181" customWidth="1"/>
    <col min="9482" max="9482" width="16.125" style="181" customWidth="1"/>
    <col min="9483" max="9728" width="7.625" style="181"/>
    <col min="9729" max="9729" width="42.125" style="181" customWidth="1"/>
    <col min="9730" max="9730" width="11.875" style="181" customWidth="1"/>
    <col min="9731" max="9731" width="12.875" style="181" customWidth="1"/>
    <col min="9732" max="9732" width="14.125" style="181" customWidth="1"/>
    <col min="9733" max="9733" width="12.625" style="181" customWidth="1"/>
    <col min="9734" max="9734" width="15.25" style="181" customWidth="1"/>
    <col min="9735" max="9735" width="13.75" style="181" customWidth="1"/>
    <col min="9736" max="9736" width="16.125" style="181" customWidth="1"/>
    <col min="9737" max="9737" width="12.75" style="181" customWidth="1"/>
    <col min="9738" max="9738" width="16.125" style="181" customWidth="1"/>
    <col min="9739" max="9984" width="7.625" style="181"/>
    <col min="9985" max="9985" width="42.125" style="181" customWidth="1"/>
    <col min="9986" max="9986" width="11.875" style="181" customWidth="1"/>
    <col min="9987" max="9987" width="12.875" style="181" customWidth="1"/>
    <col min="9988" max="9988" width="14.125" style="181" customWidth="1"/>
    <col min="9989" max="9989" width="12.625" style="181" customWidth="1"/>
    <col min="9990" max="9990" width="15.25" style="181" customWidth="1"/>
    <col min="9991" max="9991" width="13.75" style="181" customWidth="1"/>
    <col min="9992" max="9992" width="16.125" style="181" customWidth="1"/>
    <col min="9993" max="9993" width="12.75" style="181" customWidth="1"/>
    <col min="9994" max="9994" width="16.125" style="181" customWidth="1"/>
    <col min="9995" max="10240" width="7.625" style="181"/>
    <col min="10241" max="10241" width="42.125" style="181" customWidth="1"/>
    <col min="10242" max="10242" width="11.875" style="181" customWidth="1"/>
    <col min="10243" max="10243" width="12.875" style="181" customWidth="1"/>
    <col min="10244" max="10244" width="14.125" style="181" customWidth="1"/>
    <col min="10245" max="10245" width="12.625" style="181" customWidth="1"/>
    <col min="10246" max="10246" width="15.25" style="181" customWidth="1"/>
    <col min="10247" max="10247" width="13.75" style="181" customWidth="1"/>
    <col min="10248" max="10248" width="16.125" style="181" customWidth="1"/>
    <col min="10249" max="10249" width="12.75" style="181" customWidth="1"/>
    <col min="10250" max="10250" width="16.125" style="181" customWidth="1"/>
    <col min="10251" max="10496" width="7.625" style="181"/>
    <col min="10497" max="10497" width="42.125" style="181" customWidth="1"/>
    <col min="10498" max="10498" width="11.875" style="181" customWidth="1"/>
    <col min="10499" max="10499" width="12.875" style="181" customWidth="1"/>
    <col min="10500" max="10500" width="14.125" style="181" customWidth="1"/>
    <col min="10501" max="10501" width="12.625" style="181" customWidth="1"/>
    <col min="10502" max="10502" width="15.25" style="181" customWidth="1"/>
    <col min="10503" max="10503" width="13.75" style="181" customWidth="1"/>
    <col min="10504" max="10504" width="16.125" style="181" customWidth="1"/>
    <col min="10505" max="10505" width="12.75" style="181" customWidth="1"/>
    <col min="10506" max="10506" width="16.125" style="181" customWidth="1"/>
    <col min="10507" max="10752" width="7.625" style="181"/>
    <col min="10753" max="10753" width="42.125" style="181" customWidth="1"/>
    <col min="10754" max="10754" width="11.875" style="181" customWidth="1"/>
    <col min="10755" max="10755" width="12.875" style="181" customWidth="1"/>
    <col min="10756" max="10756" width="14.125" style="181" customWidth="1"/>
    <col min="10757" max="10757" width="12.625" style="181" customWidth="1"/>
    <col min="10758" max="10758" width="15.25" style="181" customWidth="1"/>
    <col min="10759" max="10759" width="13.75" style="181" customWidth="1"/>
    <col min="10760" max="10760" width="16.125" style="181" customWidth="1"/>
    <col min="10761" max="10761" width="12.75" style="181" customWidth="1"/>
    <col min="10762" max="10762" width="16.125" style="181" customWidth="1"/>
    <col min="10763" max="11008" width="7.625" style="181"/>
    <col min="11009" max="11009" width="42.125" style="181" customWidth="1"/>
    <col min="11010" max="11010" width="11.875" style="181" customWidth="1"/>
    <col min="11011" max="11011" width="12.875" style="181" customWidth="1"/>
    <col min="11012" max="11012" width="14.125" style="181" customWidth="1"/>
    <col min="11013" max="11013" width="12.625" style="181" customWidth="1"/>
    <col min="11014" max="11014" width="15.25" style="181" customWidth="1"/>
    <col min="11015" max="11015" width="13.75" style="181" customWidth="1"/>
    <col min="11016" max="11016" width="16.125" style="181" customWidth="1"/>
    <col min="11017" max="11017" width="12.75" style="181" customWidth="1"/>
    <col min="11018" max="11018" width="16.125" style="181" customWidth="1"/>
    <col min="11019" max="11264" width="7.625" style="181"/>
    <col min="11265" max="11265" width="42.125" style="181" customWidth="1"/>
    <col min="11266" max="11266" width="11.875" style="181" customWidth="1"/>
    <col min="11267" max="11267" width="12.875" style="181" customWidth="1"/>
    <col min="11268" max="11268" width="14.125" style="181" customWidth="1"/>
    <col min="11269" max="11269" width="12.625" style="181" customWidth="1"/>
    <col min="11270" max="11270" width="15.25" style="181" customWidth="1"/>
    <col min="11271" max="11271" width="13.75" style="181" customWidth="1"/>
    <col min="11272" max="11272" width="16.125" style="181" customWidth="1"/>
    <col min="11273" max="11273" width="12.75" style="181" customWidth="1"/>
    <col min="11274" max="11274" width="16.125" style="181" customWidth="1"/>
    <col min="11275" max="11520" width="7.625" style="181"/>
    <col min="11521" max="11521" width="42.125" style="181" customWidth="1"/>
    <col min="11522" max="11522" width="11.875" style="181" customWidth="1"/>
    <col min="11523" max="11523" width="12.875" style="181" customWidth="1"/>
    <col min="11524" max="11524" width="14.125" style="181" customWidth="1"/>
    <col min="11525" max="11525" width="12.625" style="181" customWidth="1"/>
    <col min="11526" max="11526" width="15.25" style="181" customWidth="1"/>
    <col min="11527" max="11527" width="13.75" style="181" customWidth="1"/>
    <col min="11528" max="11528" width="16.125" style="181" customWidth="1"/>
    <col min="11529" max="11529" width="12.75" style="181" customWidth="1"/>
    <col min="11530" max="11530" width="16.125" style="181" customWidth="1"/>
    <col min="11531" max="11776" width="7.625" style="181"/>
    <col min="11777" max="11777" width="42.125" style="181" customWidth="1"/>
    <col min="11778" max="11778" width="11.875" style="181" customWidth="1"/>
    <col min="11779" max="11779" width="12.875" style="181" customWidth="1"/>
    <col min="11780" max="11780" width="14.125" style="181" customWidth="1"/>
    <col min="11781" max="11781" width="12.625" style="181" customWidth="1"/>
    <col min="11782" max="11782" width="15.25" style="181" customWidth="1"/>
    <col min="11783" max="11783" width="13.75" style="181" customWidth="1"/>
    <col min="11784" max="11784" width="16.125" style="181" customWidth="1"/>
    <col min="11785" max="11785" width="12.75" style="181" customWidth="1"/>
    <col min="11786" max="11786" width="16.125" style="181" customWidth="1"/>
    <col min="11787" max="12032" width="7.625" style="181"/>
    <col min="12033" max="12033" width="42.125" style="181" customWidth="1"/>
    <col min="12034" max="12034" width="11.875" style="181" customWidth="1"/>
    <col min="12035" max="12035" width="12.875" style="181" customWidth="1"/>
    <col min="12036" max="12036" width="14.125" style="181" customWidth="1"/>
    <col min="12037" max="12037" width="12.625" style="181" customWidth="1"/>
    <col min="12038" max="12038" width="15.25" style="181" customWidth="1"/>
    <col min="12039" max="12039" width="13.75" style="181" customWidth="1"/>
    <col min="12040" max="12040" width="16.125" style="181" customWidth="1"/>
    <col min="12041" max="12041" width="12.75" style="181" customWidth="1"/>
    <col min="12042" max="12042" width="16.125" style="181" customWidth="1"/>
    <col min="12043" max="12288" width="7.625" style="181"/>
    <col min="12289" max="12289" width="42.125" style="181" customWidth="1"/>
    <col min="12290" max="12290" width="11.875" style="181" customWidth="1"/>
    <col min="12291" max="12291" width="12.875" style="181" customWidth="1"/>
    <col min="12292" max="12292" width="14.125" style="181" customWidth="1"/>
    <col min="12293" max="12293" width="12.625" style="181" customWidth="1"/>
    <col min="12294" max="12294" width="15.25" style="181" customWidth="1"/>
    <col min="12295" max="12295" width="13.75" style="181" customWidth="1"/>
    <col min="12296" max="12296" width="16.125" style="181" customWidth="1"/>
    <col min="12297" max="12297" width="12.75" style="181" customWidth="1"/>
    <col min="12298" max="12298" width="16.125" style="181" customWidth="1"/>
    <col min="12299" max="12544" width="7.625" style="181"/>
    <col min="12545" max="12545" width="42.125" style="181" customWidth="1"/>
    <col min="12546" max="12546" width="11.875" style="181" customWidth="1"/>
    <col min="12547" max="12547" width="12.875" style="181" customWidth="1"/>
    <col min="12548" max="12548" width="14.125" style="181" customWidth="1"/>
    <col min="12549" max="12549" width="12.625" style="181" customWidth="1"/>
    <col min="12550" max="12550" width="15.25" style="181" customWidth="1"/>
    <col min="12551" max="12551" width="13.75" style="181" customWidth="1"/>
    <col min="12552" max="12552" width="16.125" style="181" customWidth="1"/>
    <col min="12553" max="12553" width="12.75" style="181" customWidth="1"/>
    <col min="12554" max="12554" width="16.125" style="181" customWidth="1"/>
    <col min="12555" max="12800" width="7.625" style="181"/>
    <col min="12801" max="12801" width="42.125" style="181" customWidth="1"/>
    <col min="12802" max="12802" width="11.875" style="181" customWidth="1"/>
    <col min="12803" max="12803" width="12.875" style="181" customWidth="1"/>
    <col min="12804" max="12804" width="14.125" style="181" customWidth="1"/>
    <col min="12805" max="12805" width="12.625" style="181" customWidth="1"/>
    <col min="12806" max="12806" width="15.25" style="181" customWidth="1"/>
    <col min="12807" max="12807" width="13.75" style="181" customWidth="1"/>
    <col min="12808" max="12808" width="16.125" style="181" customWidth="1"/>
    <col min="12809" max="12809" width="12.75" style="181" customWidth="1"/>
    <col min="12810" max="12810" width="16.125" style="181" customWidth="1"/>
    <col min="12811" max="13056" width="7.625" style="181"/>
    <col min="13057" max="13057" width="42.125" style="181" customWidth="1"/>
    <col min="13058" max="13058" width="11.875" style="181" customWidth="1"/>
    <col min="13059" max="13059" width="12.875" style="181" customWidth="1"/>
    <col min="13060" max="13060" width="14.125" style="181" customWidth="1"/>
    <col min="13061" max="13061" width="12.625" style="181" customWidth="1"/>
    <col min="13062" max="13062" width="15.25" style="181" customWidth="1"/>
    <col min="13063" max="13063" width="13.75" style="181" customWidth="1"/>
    <col min="13064" max="13064" width="16.125" style="181" customWidth="1"/>
    <col min="13065" max="13065" width="12.75" style="181" customWidth="1"/>
    <col min="13066" max="13066" width="16.125" style="181" customWidth="1"/>
    <col min="13067" max="13312" width="7.625" style="181"/>
    <col min="13313" max="13313" width="42.125" style="181" customWidth="1"/>
    <col min="13314" max="13314" width="11.875" style="181" customWidth="1"/>
    <col min="13315" max="13315" width="12.875" style="181" customWidth="1"/>
    <col min="13316" max="13316" width="14.125" style="181" customWidth="1"/>
    <col min="13317" max="13317" width="12.625" style="181" customWidth="1"/>
    <col min="13318" max="13318" width="15.25" style="181" customWidth="1"/>
    <col min="13319" max="13319" width="13.75" style="181" customWidth="1"/>
    <col min="13320" max="13320" width="16.125" style="181" customWidth="1"/>
    <col min="13321" max="13321" width="12.75" style="181" customWidth="1"/>
    <col min="13322" max="13322" width="16.125" style="181" customWidth="1"/>
    <col min="13323" max="13568" width="7.625" style="181"/>
    <col min="13569" max="13569" width="42.125" style="181" customWidth="1"/>
    <col min="13570" max="13570" width="11.875" style="181" customWidth="1"/>
    <col min="13571" max="13571" width="12.875" style="181" customWidth="1"/>
    <col min="13572" max="13572" width="14.125" style="181" customWidth="1"/>
    <col min="13573" max="13573" width="12.625" style="181" customWidth="1"/>
    <col min="13574" max="13574" width="15.25" style="181" customWidth="1"/>
    <col min="13575" max="13575" width="13.75" style="181" customWidth="1"/>
    <col min="13576" max="13576" width="16.125" style="181" customWidth="1"/>
    <col min="13577" max="13577" width="12.75" style="181" customWidth="1"/>
    <col min="13578" max="13578" width="16.125" style="181" customWidth="1"/>
    <col min="13579" max="13824" width="7.625" style="181"/>
    <col min="13825" max="13825" width="42.125" style="181" customWidth="1"/>
    <col min="13826" max="13826" width="11.875" style="181" customWidth="1"/>
    <col min="13827" max="13827" width="12.875" style="181" customWidth="1"/>
    <col min="13828" max="13828" width="14.125" style="181" customWidth="1"/>
    <col min="13829" max="13829" width="12.625" style="181" customWidth="1"/>
    <col min="13830" max="13830" width="15.25" style="181" customWidth="1"/>
    <col min="13831" max="13831" width="13.75" style="181" customWidth="1"/>
    <col min="13832" max="13832" width="16.125" style="181" customWidth="1"/>
    <col min="13833" max="13833" width="12.75" style="181" customWidth="1"/>
    <col min="13834" max="13834" width="16.125" style="181" customWidth="1"/>
    <col min="13835" max="14080" width="7.625" style="181"/>
    <col min="14081" max="14081" width="42.125" style="181" customWidth="1"/>
    <col min="14082" max="14082" width="11.875" style="181" customWidth="1"/>
    <col min="14083" max="14083" width="12.875" style="181" customWidth="1"/>
    <col min="14084" max="14084" width="14.125" style="181" customWidth="1"/>
    <col min="14085" max="14085" width="12.625" style="181" customWidth="1"/>
    <col min="14086" max="14086" width="15.25" style="181" customWidth="1"/>
    <col min="14087" max="14087" width="13.75" style="181" customWidth="1"/>
    <col min="14088" max="14088" width="16.125" style="181" customWidth="1"/>
    <col min="14089" max="14089" width="12.75" style="181" customWidth="1"/>
    <col min="14090" max="14090" width="16.125" style="181" customWidth="1"/>
    <col min="14091" max="14336" width="7.625" style="181"/>
    <col min="14337" max="14337" width="42.125" style="181" customWidth="1"/>
    <col min="14338" max="14338" width="11.875" style="181" customWidth="1"/>
    <col min="14339" max="14339" width="12.875" style="181" customWidth="1"/>
    <col min="14340" max="14340" width="14.125" style="181" customWidth="1"/>
    <col min="14341" max="14341" width="12.625" style="181" customWidth="1"/>
    <col min="14342" max="14342" width="15.25" style="181" customWidth="1"/>
    <col min="14343" max="14343" width="13.75" style="181" customWidth="1"/>
    <col min="14344" max="14344" width="16.125" style="181" customWidth="1"/>
    <col min="14345" max="14345" width="12.75" style="181" customWidth="1"/>
    <col min="14346" max="14346" width="16.125" style="181" customWidth="1"/>
    <col min="14347" max="14592" width="7.625" style="181"/>
    <col min="14593" max="14593" width="42.125" style="181" customWidth="1"/>
    <col min="14594" max="14594" width="11.875" style="181" customWidth="1"/>
    <col min="14595" max="14595" width="12.875" style="181" customWidth="1"/>
    <col min="14596" max="14596" width="14.125" style="181" customWidth="1"/>
    <col min="14597" max="14597" width="12.625" style="181" customWidth="1"/>
    <col min="14598" max="14598" width="15.25" style="181" customWidth="1"/>
    <col min="14599" max="14599" width="13.75" style="181" customWidth="1"/>
    <col min="14600" max="14600" width="16.125" style="181" customWidth="1"/>
    <col min="14601" max="14601" width="12.75" style="181" customWidth="1"/>
    <col min="14602" max="14602" width="16.125" style="181" customWidth="1"/>
    <col min="14603" max="14848" width="7.625" style="181"/>
    <col min="14849" max="14849" width="42.125" style="181" customWidth="1"/>
    <col min="14850" max="14850" width="11.875" style="181" customWidth="1"/>
    <col min="14851" max="14851" width="12.875" style="181" customWidth="1"/>
    <col min="14852" max="14852" width="14.125" style="181" customWidth="1"/>
    <col min="14853" max="14853" width="12.625" style="181" customWidth="1"/>
    <col min="14854" max="14854" width="15.25" style="181" customWidth="1"/>
    <col min="14855" max="14855" width="13.75" style="181" customWidth="1"/>
    <col min="14856" max="14856" width="16.125" style="181" customWidth="1"/>
    <col min="14857" max="14857" width="12.75" style="181" customWidth="1"/>
    <col min="14858" max="14858" width="16.125" style="181" customWidth="1"/>
    <col min="14859" max="15104" width="7.625" style="181"/>
    <col min="15105" max="15105" width="42.125" style="181" customWidth="1"/>
    <col min="15106" max="15106" width="11.875" style="181" customWidth="1"/>
    <col min="15107" max="15107" width="12.875" style="181" customWidth="1"/>
    <col min="15108" max="15108" width="14.125" style="181" customWidth="1"/>
    <col min="15109" max="15109" width="12.625" style="181" customWidth="1"/>
    <col min="15110" max="15110" width="15.25" style="181" customWidth="1"/>
    <col min="15111" max="15111" width="13.75" style="181" customWidth="1"/>
    <col min="15112" max="15112" width="16.125" style="181" customWidth="1"/>
    <col min="15113" max="15113" width="12.75" style="181" customWidth="1"/>
    <col min="15114" max="15114" width="16.125" style="181" customWidth="1"/>
    <col min="15115" max="15360" width="7.625" style="181"/>
    <col min="15361" max="15361" width="42.125" style="181" customWidth="1"/>
    <col min="15362" max="15362" width="11.875" style="181" customWidth="1"/>
    <col min="15363" max="15363" width="12.875" style="181" customWidth="1"/>
    <col min="15364" max="15364" width="14.125" style="181" customWidth="1"/>
    <col min="15365" max="15365" width="12.625" style="181" customWidth="1"/>
    <col min="15366" max="15366" width="15.25" style="181" customWidth="1"/>
    <col min="15367" max="15367" width="13.75" style="181" customWidth="1"/>
    <col min="15368" max="15368" width="16.125" style="181" customWidth="1"/>
    <col min="15369" max="15369" width="12.75" style="181" customWidth="1"/>
    <col min="15370" max="15370" width="16.125" style="181" customWidth="1"/>
    <col min="15371" max="15616" width="7.625" style="181"/>
    <col min="15617" max="15617" width="42.125" style="181" customWidth="1"/>
    <col min="15618" max="15618" width="11.875" style="181" customWidth="1"/>
    <col min="15619" max="15619" width="12.875" style="181" customWidth="1"/>
    <col min="15620" max="15620" width="14.125" style="181" customWidth="1"/>
    <col min="15621" max="15621" width="12.625" style="181" customWidth="1"/>
    <col min="15622" max="15622" width="15.25" style="181" customWidth="1"/>
    <col min="15623" max="15623" width="13.75" style="181" customWidth="1"/>
    <col min="15624" max="15624" width="16.125" style="181" customWidth="1"/>
    <col min="15625" max="15625" width="12.75" style="181" customWidth="1"/>
    <col min="15626" max="15626" width="16.125" style="181" customWidth="1"/>
    <col min="15627" max="15872" width="7.625" style="181"/>
    <col min="15873" max="15873" width="42.125" style="181" customWidth="1"/>
    <col min="15874" max="15874" width="11.875" style="181" customWidth="1"/>
    <col min="15875" max="15875" width="12.875" style="181" customWidth="1"/>
    <col min="15876" max="15876" width="14.125" style="181" customWidth="1"/>
    <col min="15877" max="15877" width="12.625" style="181" customWidth="1"/>
    <col min="15878" max="15878" width="15.25" style="181" customWidth="1"/>
    <col min="15879" max="15879" width="13.75" style="181" customWidth="1"/>
    <col min="15880" max="15880" width="16.125" style="181" customWidth="1"/>
    <col min="15881" max="15881" width="12.75" style="181" customWidth="1"/>
    <col min="15882" max="15882" width="16.125" style="181" customWidth="1"/>
    <col min="15883" max="16128" width="7.625" style="181"/>
    <col min="16129" max="16129" width="42.125" style="181" customWidth="1"/>
    <col min="16130" max="16130" width="11.875" style="181" customWidth="1"/>
    <col min="16131" max="16131" width="12.875" style="181" customWidth="1"/>
    <col min="16132" max="16132" width="14.125" style="181" customWidth="1"/>
    <col min="16133" max="16133" width="12.625" style="181" customWidth="1"/>
    <col min="16134" max="16134" width="15.25" style="181" customWidth="1"/>
    <col min="16135" max="16135" width="13.75" style="181" customWidth="1"/>
    <col min="16136" max="16136" width="16.125" style="181" customWidth="1"/>
    <col min="16137" max="16137" width="12.75" style="181" customWidth="1"/>
    <col min="16138" max="16138" width="16.125" style="181" customWidth="1"/>
    <col min="16139" max="16384" width="7.625" style="181"/>
  </cols>
  <sheetData>
    <row r="1" spans="1:11" ht="17.100000000000001" customHeight="1" x14ac:dyDescent="0.25">
      <c r="A1" s="194"/>
      <c r="B1" s="194"/>
      <c r="C1" s="194"/>
      <c r="D1" s="194"/>
      <c r="E1" s="194"/>
      <c r="F1" s="194"/>
      <c r="G1" s="194"/>
      <c r="H1" s="194"/>
      <c r="I1" s="180" t="s">
        <v>305</v>
      </c>
      <c r="J1" s="194"/>
      <c r="K1" s="393">
        <v>22</v>
      </c>
    </row>
    <row r="2" spans="1:11" ht="17.100000000000001" customHeight="1" x14ac:dyDescent="0.25">
      <c r="A2" s="194"/>
      <c r="B2" s="194"/>
      <c r="C2" s="194"/>
      <c r="D2" s="194"/>
      <c r="E2" s="194"/>
      <c r="F2" s="194"/>
      <c r="G2" s="194"/>
      <c r="H2" s="194"/>
      <c r="I2" s="182" t="s">
        <v>652</v>
      </c>
      <c r="J2" s="194"/>
      <c r="K2" s="393"/>
    </row>
    <row r="3" spans="1:11" ht="17.100000000000001" customHeight="1" x14ac:dyDescent="0.25">
      <c r="A3" s="194"/>
      <c r="B3" s="194"/>
      <c r="C3" s="194"/>
      <c r="D3" s="194"/>
      <c r="E3" s="194"/>
      <c r="F3" s="194"/>
      <c r="J3" s="194"/>
      <c r="K3" s="393"/>
    </row>
    <row r="4" spans="1:11" ht="17.100000000000001" customHeight="1" x14ac:dyDescent="0.25">
      <c r="A4" s="194"/>
      <c r="B4" s="194"/>
      <c r="C4" s="194"/>
      <c r="D4" s="194"/>
      <c r="E4" s="194"/>
      <c r="F4" s="194"/>
      <c r="H4" s="182"/>
      <c r="I4" s="183"/>
      <c r="J4" s="194"/>
      <c r="K4" s="393"/>
    </row>
    <row r="5" spans="1:11" ht="17.100000000000001" customHeight="1" x14ac:dyDescent="0.25">
      <c r="A5" s="194"/>
      <c r="B5" s="194"/>
      <c r="C5" s="194"/>
      <c r="D5" s="194"/>
      <c r="E5" s="194"/>
      <c r="F5" s="194"/>
      <c r="G5" s="194"/>
      <c r="H5" s="194"/>
      <c r="I5" s="194"/>
      <c r="J5" s="194"/>
      <c r="K5" s="393"/>
    </row>
    <row r="6" spans="1:11" ht="33.75" customHeight="1" x14ac:dyDescent="0.25">
      <c r="A6" s="395" t="s">
        <v>668</v>
      </c>
      <c r="B6" s="395"/>
      <c r="C6" s="395"/>
      <c r="D6" s="395"/>
      <c r="E6" s="395"/>
      <c r="F6" s="395"/>
      <c r="G6" s="395"/>
      <c r="H6" s="395"/>
      <c r="I6" s="395"/>
      <c r="J6" s="395"/>
      <c r="K6" s="393"/>
    </row>
    <row r="7" spans="1:11" ht="43.5" customHeight="1" x14ac:dyDescent="0.2">
      <c r="A7" s="396" t="s">
        <v>669</v>
      </c>
      <c r="B7" s="397" t="s">
        <v>670</v>
      </c>
      <c r="C7" s="397"/>
      <c r="D7" s="397" t="s">
        <v>671</v>
      </c>
      <c r="E7" s="397"/>
      <c r="F7" s="397" t="s">
        <v>672</v>
      </c>
      <c r="G7" s="397" t="s">
        <v>673</v>
      </c>
      <c r="H7" s="397"/>
      <c r="I7" s="397" t="s">
        <v>674</v>
      </c>
      <c r="J7" s="397"/>
      <c r="K7" s="393"/>
    </row>
    <row r="8" spans="1:11" ht="122.25" customHeight="1" x14ac:dyDescent="0.2">
      <c r="A8" s="396"/>
      <c r="B8" s="184" t="s">
        <v>661</v>
      </c>
      <c r="C8" s="195" t="s">
        <v>675</v>
      </c>
      <c r="D8" s="184" t="s">
        <v>661</v>
      </c>
      <c r="E8" s="195" t="s">
        <v>675</v>
      </c>
      <c r="F8" s="397"/>
      <c r="G8" s="184" t="s">
        <v>661</v>
      </c>
      <c r="H8" s="195" t="s">
        <v>675</v>
      </c>
      <c r="I8" s="195" t="s">
        <v>676</v>
      </c>
      <c r="J8" s="195" t="s">
        <v>677</v>
      </c>
      <c r="K8" s="393"/>
    </row>
    <row r="9" spans="1:11" ht="17.100000000000001" customHeight="1" x14ac:dyDescent="0.25">
      <c r="A9" s="186" t="s">
        <v>678</v>
      </c>
      <c r="B9" s="196">
        <v>89866</v>
      </c>
      <c r="C9" s="188">
        <f>B9/B14*100</f>
        <v>43.945973436613656</v>
      </c>
      <c r="D9" s="188">
        <v>95000</v>
      </c>
      <c r="E9" s="188">
        <f>D9/D14*100</f>
        <v>42.844515000090198</v>
      </c>
      <c r="F9" s="188">
        <v>47145</v>
      </c>
      <c r="G9" s="190">
        <v>91170</v>
      </c>
      <c r="H9" s="188">
        <f>G9/G14*100</f>
        <v>37.88439131497109</v>
      </c>
      <c r="I9" s="188">
        <f t="shared" ref="I9:I14" si="0">G9/B9*100</f>
        <v>101.45104934012863</v>
      </c>
      <c r="J9" s="188">
        <f t="shared" ref="J9:J14" si="1">G9/D9*100</f>
        <v>95.968421052631584</v>
      </c>
      <c r="K9" s="393"/>
    </row>
    <row r="10" spans="1:11" ht="17.100000000000001" customHeight="1" x14ac:dyDescent="0.25">
      <c r="A10" s="186" t="s">
        <v>296</v>
      </c>
      <c r="B10" s="196">
        <v>50312</v>
      </c>
      <c r="C10" s="188">
        <f>B10/B14*100</f>
        <v>24.603407468262816</v>
      </c>
      <c r="D10" s="188">
        <v>71474</v>
      </c>
      <c r="E10" s="188">
        <f>D10/D14*100</f>
        <v>32.234409106488911</v>
      </c>
      <c r="F10" s="188">
        <v>30598</v>
      </c>
      <c r="G10" s="190">
        <v>83924</v>
      </c>
      <c r="H10" s="188">
        <f>G10/G14*100</f>
        <v>34.873419509900558</v>
      </c>
      <c r="I10" s="188">
        <f t="shared" si="0"/>
        <v>166.8071235490539</v>
      </c>
      <c r="J10" s="188">
        <f t="shared" si="1"/>
        <v>117.41892156588409</v>
      </c>
      <c r="K10" s="393"/>
    </row>
    <row r="11" spans="1:11" ht="17.100000000000001" customHeight="1" x14ac:dyDescent="0.25">
      <c r="A11" s="185" t="s">
        <v>298</v>
      </c>
      <c r="B11" s="196">
        <v>10930</v>
      </c>
      <c r="C11" s="188">
        <f>B11/B14*100</f>
        <v>5.3449523697748562</v>
      </c>
      <c r="D11" s="188">
        <v>15724.3</v>
      </c>
      <c r="E11" s="188">
        <f>D11/D14*100</f>
        <v>7.0915790233254565</v>
      </c>
      <c r="F11" s="188">
        <v>6713</v>
      </c>
      <c r="G11" s="190">
        <v>18463.3</v>
      </c>
      <c r="H11" s="188">
        <f>G11/G14*100</f>
        <v>7.6721606028924612</v>
      </c>
      <c r="I11" s="188">
        <f t="shared" si="0"/>
        <v>168.9231473010064</v>
      </c>
      <c r="J11" s="188">
        <f t="shared" si="1"/>
        <v>117.41889941046659</v>
      </c>
      <c r="K11" s="393"/>
    </row>
    <row r="12" spans="1:11" ht="17.100000000000001" customHeight="1" x14ac:dyDescent="0.25">
      <c r="A12" s="186" t="s">
        <v>300</v>
      </c>
      <c r="B12" s="196">
        <v>16691</v>
      </c>
      <c r="C12" s="188">
        <f>B12/B14*100</f>
        <v>8.1621774934960776</v>
      </c>
      <c r="D12" s="188">
        <v>16735.2</v>
      </c>
      <c r="E12" s="188">
        <f>D12/D14*100</f>
        <v>7.5474897624158901</v>
      </c>
      <c r="F12" s="188">
        <v>9111</v>
      </c>
      <c r="G12" s="190">
        <v>20523</v>
      </c>
      <c r="H12" s="188">
        <f>G12/G14*100</f>
        <v>8.5280395191088267</v>
      </c>
      <c r="I12" s="188">
        <f t="shared" si="0"/>
        <v>122.95848061829729</v>
      </c>
      <c r="J12" s="188">
        <f t="shared" si="1"/>
        <v>122.6337301018213</v>
      </c>
      <c r="K12" s="393"/>
    </row>
    <row r="13" spans="1:11" ht="17.100000000000001" customHeight="1" x14ac:dyDescent="0.25">
      <c r="A13" s="186" t="s">
        <v>302</v>
      </c>
      <c r="B13" s="196">
        <v>36693</v>
      </c>
      <c r="C13" s="188">
        <f>B13/B14*100</f>
        <v>17.943489231852592</v>
      </c>
      <c r="D13" s="188">
        <v>22798.5</v>
      </c>
      <c r="E13" s="188">
        <f>D13/D14*100</f>
        <v>10.282007107679542</v>
      </c>
      <c r="F13" s="188">
        <v>14144</v>
      </c>
      <c r="G13" s="190">
        <v>26572.9</v>
      </c>
      <c r="H13" s="188">
        <f>G13/G14*100</f>
        <v>11.041989053127073</v>
      </c>
      <c r="I13" s="188">
        <f t="shared" si="0"/>
        <v>72.419535061183339</v>
      </c>
      <c r="J13" s="188">
        <f t="shared" si="1"/>
        <v>116.5554751409084</v>
      </c>
      <c r="K13" s="393"/>
    </row>
    <row r="14" spans="1:11" ht="17.100000000000001" customHeight="1" x14ac:dyDescent="0.25">
      <c r="A14" s="191" t="s">
        <v>679</v>
      </c>
      <c r="B14" s="192">
        <f t="shared" ref="B14:H14" si="2">B9+B10+B11+B12+B13</f>
        <v>204492</v>
      </c>
      <c r="C14" s="458">
        <v>99.9</v>
      </c>
      <c r="D14" s="193">
        <f t="shared" si="2"/>
        <v>221732</v>
      </c>
      <c r="E14" s="458">
        <v>99.9</v>
      </c>
      <c r="F14" s="192">
        <f t="shared" si="2"/>
        <v>107711</v>
      </c>
      <c r="G14" s="193">
        <f t="shared" si="2"/>
        <v>240653.19999999998</v>
      </c>
      <c r="H14" s="197">
        <f t="shared" si="2"/>
        <v>100.00000000000001</v>
      </c>
      <c r="I14" s="192">
        <f t="shared" si="0"/>
        <v>117.68343015863701</v>
      </c>
      <c r="J14" s="192">
        <f t="shared" si="1"/>
        <v>108.53336460231269</v>
      </c>
      <c r="K14" s="393"/>
    </row>
    <row r="15" spans="1:11" ht="17.100000000000001" customHeight="1" x14ac:dyDescent="0.25">
      <c r="K15" s="394"/>
    </row>
    <row r="16" spans="1:11" ht="17.100000000000001" customHeight="1" x14ac:dyDescent="0.25">
      <c r="K16" s="394"/>
    </row>
    <row r="17" spans="11:11" ht="17.100000000000001" customHeight="1" x14ac:dyDescent="0.25">
      <c r="K17" s="394"/>
    </row>
    <row r="18" spans="11:11" ht="17.100000000000001" customHeight="1" x14ac:dyDescent="0.25">
      <c r="K18" s="394"/>
    </row>
    <row r="19" spans="11:11" ht="17.100000000000001" customHeight="1" x14ac:dyDescent="0.25">
      <c r="K19" s="394"/>
    </row>
    <row r="20" spans="11:11" ht="17.100000000000001" customHeight="1" x14ac:dyDescent="0.25">
      <c r="K20" s="394"/>
    </row>
    <row r="21" spans="11:11" ht="17.100000000000001" customHeight="1" x14ac:dyDescent="0.25">
      <c r="K21" s="394"/>
    </row>
    <row r="22" spans="11:11" ht="17.100000000000001" customHeight="1" x14ac:dyDescent="0.25">
      <c r="K22" s="394"/>
    </row>
    <row r="23" spans="11:11" ht="17.100000000000001" customHeight="1" x14ac:dyDescent="0.25">
      <c r="K23" s="394"/>
    </row>
    <row r="24" spans="11:11" ht="17.100000000000001" customHeight="1" x14ac:dyDescent="0.25">
      <c r="K24" s="394"/>
    </row>
    <row r="25" spans="11:11" ht="17.100000000000001" customHeight="1" x14ac:dyDescent="0.25">
      <c r="K25" s="394"/>
    </row>
    <row r="26" spans="11:11" ht="17.100000000000001" customHeight="1" x14ac:dyDescent="0.25">
      <c r="K26" s="394"/>
    </row>
    <row r="27" spans="11:11" ht="17.100000000000001" customHeight="1" x14ac:dyDescent="0.25">
      <c r="K27" s="394"/>
    </row>
    <row r="28" spans="11:11" ht="17.100000000000001" customHeight="1" x14ac:dyDescent="0.25">
      <c r="K28" s="394"/>
    </row>
    <row r="29" spans="11:11" ht="17.100000000000001" customHeight="1" x14ac:dyDescent="0.25">
      <c r="K29" s="394"/>
    </row>
  </sheetData>
  <sheetProtection selectLockedCells="1" selectUnlockedCells="1"/>
  <mergeCells count="8">
    <mergeCell ref="K1:K29"/>
    <mergeCell ref="A6:J6"/>
    <mergeCell ref="A7:A8"/>
    <mergeCell ref="B7:C7"/>
    <mergeCell ref="D7:E7"/>
    <mergeCell ref="F7:F8"/>
    <mergeCell ref="G7:H7"/>
    <mergeCell ref="I7:J7"/>
  </mergeCells>
  <pageMargins left="0.75" right="0.75" top="1" bottom="1" header="0.51180555555555551" footer="0.51180555555555551"/>
  <pageSetup paperSize="9" scale="65"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topLeftCell="A22" zoomScale="91" zoomScaleNormal="86" zoomScaleSheetLayoutView="91" workbookViewId="0">
      <selection activeCell="H32" sqref="H32"/>
    </sheetView>
  </sheetViews>
  <sheetFormatPr defaultColWidth="7.625" defaultRowHeight="17.100000000000001" customHeight="1" x14ac:dyDescent="0.2"/>
  <cols>
    <col min="1" max="1" width="43" style="181" customWidth="1"/>
    <col min="2" max="2" width="10.875" style="181" customWidth="1"/>
    <col min="3" max="3" width="14.75" style="181" customWidth="1"/>
    <col min="4" max="4" width="10.625" style="181" customWidth="1"/>
    <col min="5" max="5" width="14.375" style="181" customWidth="1"/>
    <col min="6" max="6" width="13.625" style="199" customWidth="1"/>
    <col min="7" max="7" width="11.75" style="199" customWidth="1"/>
    <col min="8" max="8" width="14" style="199" customWidth="1"/>
    <col min="9" max="9" width="8.75" style="181" customWidth="1"/>
    <col min="10" max="256" width="7.625" style="181"/>
    <col min="257" max="257" width="43" style="181" customWidth="1"/>
    <col min="258" max="258" width="10.875" style="181" customWidth="1"/>
    <col min="259" max="259" width="14.75" style="181" customWidth="1"/>
    <col min="260" max="260" width="10.625" style="181" customWidth="1"/>
    <col min="261" max="261" width="14.375" style="181" customWidth="1"/>
    <col min="262" max="262" width="13.625" style="181" customWidth="1"/>
    <col min="263" max="263" width="11.75" style="181" customWidth="1"/>
    <col min="264" max="264" width="14" style="181" customWidth="1"/>
    <col min="265" max="265" width="8.75" style="181" customWidth="1"/>
    <col min="266" max="512" width="7.625" style="181"/>
    <col min="513" max="513" width="43" style="181" customWidth="1"/>
    <col min="514" max="514" width="10.875" style="181" customWidth="1"/>
    <col min="515" max="515" width="14.75" style="181" customWidth="1"/>
    <col min="516" max="516" width="10.625" style="181" customWidth="1"/>
    <col min="517" max="517" width="14.375" style="181" customWidth="1"/>
    <col min="518" max="518" width="13.625" style="181" customWidth="1"/>
    <col min="519" max="519" width="11.75" style="181" customWidth="1"/>
    <col min="520" max="520" width="14" style="181" customWidth="1"/>
    <col min="521" max="521" width="8.75" style="181" customWidth="1"/>
    <col min="522" max="768" width="7.625" style="181"/>
    <col min="769" max="769" width="43" style="181" customWidth="1"/>
    <col min="770" max="770" width="10.875" style="181" customWidth="1"/>
    <col min="771" max="771" width="14.75" style="181" customWidth="1"/>
    <col min="772" max="772" width="10.625" style="181" customWidth="1"/>
    <col min="773" max="773" width="14.375" style="181" customWidth="1"/>
    <col min="774" max="774" width="13.625" style="181" customWidth="1"/>
    <col min="775" max="775" width="11.75" style="181" customWidth="1"/>
    <col min="776" max="776" width="14" style="181" customWidth="1"/>
    <col min="777" max="777" width="8.75" style="181" customWidth="1"/>
    <col min="778" max="1024" width="7.625" style="181"/>
    <col min="1025" max="1025" width="43" style="181" customWidth="1"/>
    <col min="1026" max="1026" width="10.875" style="181" customWidth="1"/>
    <col min="1027" max="1027" width="14.75" style="181" customWidth="1"/>
    <col min="1028" max="1028" width="10.625" style="181" customWidth="1"/>
    <col min="1029" max="1029" width="14.375" style="181" customWidth="1"/>
    <col min="1030" max="1030" width="13.625" style="181" customWidth="1"/>
    <col min="1031" max="1031" width="11.75" style="181" customWidth="1"/>
    <col min="1032" max="1032" width="14" style="181" customWidth="1"/>
    <col min="1033" max="1033" width="8.75" style="181" customWidth="1"/>
    <col min="1034" max="1280" width="7.625" style="181"/>
    <col min="1281" max="1281" width="43" style="181" customWidth="1"/>
    <col min="1282" max="1282" width="10.875" style="181" customWidth="1"/>
    <col min="1283" max="1283" width="14.75" style="181" customWidth="1"/>
    <col min="1284" max="1284" width="10.625" style="181" customWidth="1"/>
    <col min="1285" max="1285" width="14.375" style="181" customWidth="1"/>
    <col min="1286" max="1286" width="13.625" style="181" customWidth="1"/>
    <col min="1287" max="1287" width="11.75" style="181" customWidth="1"/>
    <col min="1288" max="1288" width="14" style="181" customWidth="1"/>
    <col min="1289" max="1289" width="8.75" style="181" customWidth="1"/>
    <col min="1290" max="1536" width="7.625" style="181"/>
    <col min="1537" max="1537" width="43" style="181" customWidth="1"/>
    <col min="1538" max="1538" width="10.875" style="181" customWidth="1"/>
    <col min="1539" max="1539" width="14.75" style="181" customWidth="1"/>
    <col min="1540" max="1540" width="10.625" style="181" customWidth="1"/>
    <col min="1541" max="1541" width="14.375" style="181" customWidth="1"/>
    <col min="1542" max="1542" width="13.625" style="181" customWidth="1"/>
    <col min="1543" max="1543" width="11.75" style="181" customWidth="1"/>
    <col min="1544" max="1544" width="14" style="181" customWidth="1"/>
    <col min="1545" max="1545" width="8.75" style="181" customWidth="1"/>
    <col min="1546" max="1792" width="7.625" style="181"/>
    <col min="1793" max="1793" width="43" style="181" customWidth="1"/>
    <col min="1794" max="1794" width="10.875" style="181" customWidth="1"/>
    <col min="1795" max="1795" width="14.75" style="181" customWidth="1"/>
    <col min="1796" max="1796" width="10.625" style="181" customWidth="1"/>
    <col min="1797" max="1797" width="14.375" style="181" customWidth="1"/>
    <col min="1798" max="1798" width="13.625" style="181" customWidth="1"/>
    <col min="1799" max="1799" width="11.75" style="181" customWidth="1"/>
    <col min="1800" max="1800" width="14" style="181" customWidth="1"/>
    <col min="1801" max="1801" width="8.75" style="181" customWidth="1"/>
    <col min="1802" max="2048" width="7.625" style="181"/>
    <col min="2049" max="2049" width="43" style="181" customWidth="1"/>
    <col min="2050" max="2050" width="10.875" style="181" customWidth="1"/>
    <col min="2051" max="2051" width="14.75" style="181" customWidth="1"/>
    <col min="2052" max="2052" width="10.625" style="181" customWidth="1"/>
    <col min="2053" max="2053" width="14.375" style="181" customWidth="1"/>
    <col min="2054" max="2054" width="13.625" style="181" customWidth="1"/>
    <col min="2055" max="2055" width="11.75" style="181" customWidth="1"/>
    <col min="2056" max="2056" width="14" style="181" customWidth="1"/>
    <col min="2057" max="2057" width="8.75" style="181" customWidth="1"/>
    <col min="2058" max="2304" width="7.625" style="181"/>
    <col min="2305" max="2305" width="43" style="181" customWidth="1"/>
    <col min="2306" max="2306" width="10.875" style="181" customWidth="1"/>
    <col min="2307" max="2307" width="14.75" style="181" customWidth="1"/>
    <col min="2308" max="2308" width="10.625" style="181" customWidth="1"/>
    <col min="2309" max="2309" width="14.375" style="181" customWidth="1"/>
    <col min="2310" max="2310" width="13.625" style="181" customWidth="1"/>
    <col min="2311" max="2311" width="11.75" style="181" customWidth="1"/>
    <col min="2312" max="2312" width="14" style="181" customWidth="1"/>
    <col min="2313" max="2313" width="8.75" style="181" customWidth="1"/>
    <col min="2314" max="2560" width="7.625" style="181"/>
    <col min="2561" max="2561" width="43" style="181" customWidth="1"/>
    <col min="2562" max="2562" width="10.875" style="181" customWidth="1"/>
    <col min="2563" max="2563" width="14.75" style="181" customWidth="1"/>
    <col min="2564" max="2564" width="10.625" style="181" customWidth="1"/>
    <col min="2565" max="2565" width="14.375" style="181" customWidth="1"/>
    <col min="2566" max="2566" width="13.625" style="181" customWidth="1"/>
    <col min="2567" max="2567" width="11.75" style="181" customWidth="1"/>
    <col min="2568" max="2568" width="14" style="181" customWidth="1"/>
    <col min="2569" max="2569" width="8.75" style="181" customWidth="1"/>
    <col min="2570" max="2816" width="7.625" style="181"/>
    <col min="2817" max="2817" width="43" style="181" customWidth="1"/>
    <col min="2818" max="2818" width="10.875" style="181" customWidth="1"/>
    <col min="2819" max="2819" width="14.75" style="181" customWidth="1"/>
    <col min="2820" max="2820" width="10.625" style="181" customWidth="1"/>
    <col min="2821" max="2821" width="14.375" style="181" customWidth="1"/>
    <col min="2822" max="2822" width="13.625" style="181" customWidth="1"/>
    <col min="2823" max="2823" width="11.75" style="181" customWidth="1"/>
    <col min="2824" max="2824" width="14" style="181" customWidth="1"/>
    <col min="2825" max="2825" width="8.75" style="181" customWidth="1"/>
    <col min="2826" max="3072" width="7.625" style="181"/>
    <col min="3073" max="3073" width="43" style="181" customWidth="1"/>
    <col min="3074" max="3074" width="10.875" style="181" customWidth="1"/>
    <col min="3075" max="3075" width="14.75" style="181" customWidth="1"/>
    <col min="3076" max="3076" width="10.625" style="181" customWidth="1"/>
    <col min="3077" max="3077" width="14.375" style="181" customWidth="1"/>
    <col min="3078" max="3078" width="13.625" style="181" customWidth="1"/>
    <col min="3079" max="3079" width="11.75" style="181" customWidth="1"/>
    <col min="3080" max="3080" width="14" style="181" customWidth="1"/>
    <col min="3081" max="3081" width="8.75" style="181" customWidth="1"/>
    <col min="3082" max="3328" width="7.625" style="181"/>
    <col min="3329" max="3329" width="43" style="181" customWidth="1"/>
    <col min="3330" max="3330" width="10.875" style="181" customWidth="1"/>
    <col min="3331" max="3331" width="14.75" style="181" customWidth="1"/>
    <col min="3332" max="3332" width="10.625" style="181" customWidth="1"/>
    <col min="3333" max="3333" width="14.375" style="181" customWidth="1"/>
    <col min="3334" max="3334" width="13.625" style="181" customWidth="1"/>
    <col min="3335" max="3335" width="11.75" style="181" customWidth="1"/>
    <col min="3336" max="3336" width="14" style="181" customWidth="1"/>
    <col min="3337" max="3337" width="8.75" style="181" customWidth="1"/>
    <col min="3338" max="3584" width="7.625" style="181"/>
    <col min="3585" max="3585" width="43" style="181" customWidth="1"/>
    <col min="3586" max="3586" width="10.875" style="181" customWidth="1"/>
    <col min="3587" max="3587" width="14.75" style="181" customWidth="1"/>
    <col min="3588" max="3588" width="10.625" style="181" customWidth="1"/>
    <col min="3589" max="3589" width="14.375" style="181" customWidth="1"/>
    <col min="3590" max="3590" width="13.625" style="181" customWidth="1"/>
    <col min="3591" max="3591" width="11.75" style="181" customWidth="1"/>
    <col min="3592" max="3592" width="14" style="181" customWidth="1"/>
    <col min="3593" max="3593" width="8.75" style="181" customWidth="1"/>
    <col min="3594" max="3840" width="7.625" style="181"/>
    <col min="3841" max="3841" width="43" style="181" customWidth="1"/>
    <col min="3842" max="3842" width="10.875" style="181" customWidth="1"/>
    <col min="3843" max="3843" width="14.75" style="181" customWidth="1"/>
    <col min="3844" max="3844" width="10.625" style="181" customWidth="1"/>
    <col min="3845" max="3845" width="14.375" style="181" customWidth="1"/>
    <col min="3846" max="3846" width="13.625" style="181" customWidth="1"/>
    <col min="3847" max="3847" width="11.75" style="181" customWidth="1"/>
    <col min="3848" max="3848" width="14" style="181" customWidth="1"/>
    <col min="3849" max="3849" width="8.75" style="181" customWidth="1"/>
    <col min="3850" max="4096" width="7.625" style="181"/>
    <col min="4097" max="4097" width="43" style="181" customWidth="1"/>
    <col min="4098" max="4098" width="10.875" style="181" customWidth="1"/>
    <col min="4099" max="4099" width="14.75" style="181" customWidth="1"/>
    <col min="4100" max="4100" width="10.625" style="181" customWidth="1"/>
    <col min="4101" max="4101" width="14.375" style="181" customWidth="1"/>
    <col min="4102" max="4102" width="13.625" style="181" customWidth="1"/>
    <col min="4103" max="4103" width="11.75" style="181" customWidth="1"/>
    <col min="4104" max="4104" width="14" style="181" customWidth="1"/>
    <col min="4105" max="4105" width="8.75" style="181" customWidth="1"/>
    <col min="4106" max="4352" width="7.625" style="181"/>
    <col min="4353" max="4353" width="43" style="181" customWidth="1"/>
    <col min="4354" max="4354" width="10.875" style="181" customWidth="1"/>
    <col min="4355" max="4355" width="14.75" style="181" customWidth="1"/>
    <col min="4356" max="4356" width="10.625" style="181" customWidth="1"/>
    <col min="4357" max="4357" width="14.375" style="181" customWidth="1"/>
    <col min="4358" max="4358" width="13.625" style="181" customWidth="1"/>
    <col min="4359" max="4359" width="11.75" style="181" customWidth="1"/>
    <col min="4360" max="4360" width="14" style="181" customWidth="1"/>
    <col min="4361" max="4361" width="8.75" style="181" customWidth="1"/>
    <col min="4362" max="4608" width="7.625" style="181"/>
    <col min="4609" max="4609" width="43" style="181" customWidth="1"/>
    <col min="4610" max="4610" width="10.875" style="181" customWidth="1"/>
    <col min="4611" max="4611" width="14.75" style="181" customWidth="1"/>
    <col min="4612" max="4612" width="10.625" style="181" customWidth="1"/>
    <col min="4613" max="4613" width="14.375" style="181" customWidth="1"/>
    <col min="4614" max="4614" width="13.625" style="181" customWidth="1"/>
    <col min="4615" max="4615" width="11.75" style="181" customWidth="1"/>
    <col min="4616" max="4616" width="14" style="181" customWidth="1"/>
    <col min="4617" max="4617" width="8.75" style="181" customWidth="1"/>
    <col min="4618" max="4864" width="7.625" style="181"/>
    <col min="4865" max="4865" width="43" style="181" customWidth="1"/>
    <col min="4866" max="4866" width="10.875" style="181" customWidth="1"/>
    <col min="4867" max="4867" width="14.75" style="181" customWidth="1"/>
    <col min="4868" max="4868" width="10.625" style="181" customWidth="1"/>
    <col min="4869" max="4869" width="14.375" style="181" customWidth="1"/>
    <col min="4870" max="4870" width="13.625" style="181" customWidth="1"/>
    <col min="4871" max="4871" width="11.75" style="181" customWidth="1"/>
    <col min="4872" max="4872" width="14" style="181" customWidth="1"/>
    <col min="4873" max="4873" width="8.75" style="181" customWidth="1"/>
    <col min="4874" max="5120" width="7.625" style="181"/>
    <col min="5121" max="5121" width="43" style="181" customWidth="1"/>
    <col min="5122" max="5122" width="10.875" style="181" customWidth="1"/>
    <col min="5123" max="5123" width="14.75" style="181" customWidth="1"/>
    <col min="5124" max="5124" width="10.625" style="181" customWidth="1"/>
    <col min="5125" max="5125" width="14.375" style="181" customWidth="1"/>
    <col min="5126" max="5126" width="13.625" style="181" customWidth="1"/>
    <col min="5127" max="5127" width="11.75" style="181" customWidth="1"/>
    <col min="5128" max="5128" width="14" style="181" customWidth="1"/>
    <col min="5129" max="5129" width="8.75" style="181" customWidth="1"/>
    <col min="5130" max="5376" width="7.625" style="181"/>
    <col min="5377" max="5377" width="43" style="181" customWidth="1"/>
    <col min="5378" max="5378" width="10.875" style="181" customWidth="1"/>
    <col min="5379" max="5379" width="14.75" style="181" customWidth="1"/>
    <col min="5380" max="5380" width="10.625" style="181" customWidth="1"/>
    <col min="5381" max="5381" width="14.375" style="181" customWidth="1"/>
    <col min="5382" max="5382" width="13.625" style="181" customWidth="1"/>
    <col min="5383" max="5383" width="11.75" style="181" customWidth="1"/>
    <col min="5384" max="5384" width="14" style="181" customWidth="1"/>
    <col min="5385" max="5385" width="8.75" style="181" customWidth="1"/>
    <col min="5386" max="5632" width="7.625" style="181"/>
    <col min="5633" max="5633" width="43" style="181" customWidth="1"/>
    <col min="5634" max="5634" width="10.875" style="181" customWidth="1"/>
    <col min="5635" max="5635" width="14.75" style="181" customWidth="1"/>
    <col min="5636" max="5636" width="10.625" style="181" customWidth="1"/>
    <col min="5637" max="5637" width="14.375" style="181" customWidth="1"/>
    <col min="5638" max="5638" width="13.625" style="181" customWidth="1"/>
    <col min="5639" max="5639" width="11.75" style="181" customWidth="1"/>
    <col min="5640" max="5640" width="14" style="181" customWidth="1"/>
    <col min="5641" max="5641" width="8.75" style="181" customWidth="1"/>
    <col min="5642" max="5888" width="7.625" style="181"/>
    <col min="5889" max="5889" width="43" style="181" customWidth="1"/>
    <col min="5890" max="5890" width="10.875" style="181" customWidth="1"/>
    <col min="5891" max="5891" width="14.75" style="181" customWidth="1"/>
    <col min="5892" max="5892" width="10.625" style="181" customWidth="1"/>
    <col min="5893" max="5893" width="14.375" style="181" customWidth="1"/>
    <col min="5894" max="5894" width="13.625" style="181" customWidth="1"/>
    <col min="5895" max="5895" width="11.75" style="181" customWidth="1"/>
    <col min="5896" max="5896" width="14" style="181" customWidth="1"/>
    <col min="5897" max="5897" width="8.75" style="181" customWidth="1"/>
    <col min="5898" max="6144" width="7.625" style="181"/>
    <col min="6145" max="6145" width="43" style="181" customWidth="1"/>
    <col min="6146" max="6146" width="10.875" style="181" customWidth="1"/>
    <col min="6147" max="6147" width="14.75" style="181" customWidth="1"/>
    <col min="6148" max="6148" width="10.625" style="181" customWidth="1"/>
    <col min="6149" max="6149" width="14.375" style="181" customWidth="1"/>
    <col min="6150" max="6150" width="13.625" style="181" customWidth="1"/>
    <col min="6151" max="6151" width="11.75" style="181" customWidth="1"/>
    <col min="6152" max="6152" width="14" style="181" customWidth="1"/>
    <col min="6153" max="6153" width="8.75" style="181" customWidth="1"/>
    <col min="6154" max="6400" width="7.625" style="181"/>
    <col min="6401" max="6401" width="43" style="181" customWidth="1"/>
    <col min="6402" max="6402" width="10.875" style="181" customWidth="1"/>
    <col min="6403" max="6403" width="14.75" style="181" customWidth="1"/>
    <col min="6404" max="6404" width="10.625" style="181" customWidth="1"/>
    <col min="6405" max="6405" width="14.375" style="181" customWidth="1"/>
    <col min="6406" max="6406" width="13.625" style="181" customWidth="1"/>
    <col min="6407" max="6407" width="11.75" style="181" customWidth="1"/>
    <col min="6408" max="6408" width="14" style="181" customWidth="1"/>
    <col min="6409" max="6409" width="8.75" style="181" customWidth="1"/>
    <col min="6410" max="6656" width="7.625" style="181"/>
    <col min="6657" max="6657" width="43" style="181" customWidth="1"/>
    <col min="6658" max="6658" width="10.875" style="181" customWidth="1"/>
    <col min="6659" max="6659" width="14.75" style="181" customWidth="1"/>
    <col min="6660" max="6660" width="10.625" style="181" customWidth="1"/>
    <col min="6661" max="6661" width="14.375" style="181" customWidth="1"/>
    <col min="6662" max="6662" width="13.625" style="181" customWidth="1"/>
    <col min="6663" max="6663" width="11.75" style="181" customWidth="1"/>
    <col min="6664" max="6664" width="14" style="181" customWidth="1"/>
    <col min="6665" max="6665" width="8.75" style="181" customWidth="1"/>
    <col min="6666" max="6912" width="7.625" style="181"/>
    <col min="6913" max="6913" width="43" style="181" customWidth="1"/>
    <col min="6914" max="6914" width="10.875" style="181" customWidth="1"/>
    <col min="6915" max="6915" width="14.75" style="181" customWidth="1"/>
    <col min="6916" max="6916" width="10.625" style="181" customWidth="1"/>
    <col min="6917" max="6917" width="14.375" style="181" customWidth="1"/>
    <col min="6918" max="6918" width="13.625" style="181" customWidth="1"/>
    <col min="6919" max="6919" width="11.75" style="181" customWidth="1"/>
    <col min="6920" max="6920" width="14" style="181" customWidth="1"/>
    <col min="6921" max="6921" width="8.75" style="181" customWidth="1"/>
    <col min="6922" max="7168" width="7.625" style="181"/>
    <col min="7169" max="7169" width="43" style="181" customWidth="1"/>
    <col min="7170" max="7170" width="10.875" style="181" customWidth="1"/>
    <col min="7171" max="7171" width="14.75" style="181" customWidth="1"/>
    <col min="7172" max="7172" width="10.625" style="181" customWidth="1"/>
    <col min="7173" max="7173" width="14.375" style="181" customWidth="1"/>
    <col min="7174" max="7174" width="13.625" style="181" customWidth="1"/>
    <col min="7175" max="7175" width="11.75" style="181" customWidth="1"/>
    <col min="7176" max="7176" width="14" style="181" customWidth="1"/>
    <col min="7177" max="7177" width="8.75" style="181" customWidth="1"/>
    <col min="7178" max="7424" width="7.625" style="181"/>
    <col min="7425" max="7425" width="43" style="181" customWidth="1"/>
    <col min="7426" max="7426" width="10.875" style="181" customWidth="1"/>
    <col min="7427" max="7427" width="14.75" style="181" customWidth="1"/>
    <col min="7428" max="7428" width="10.625" style="181" customWidth="1"/>
    <col min="7429" max="7429" width="14.375" style="181" customWidth="1"/>
    <col min="7430" max="7430" width="13.625" style="181" customWidth="1"/>
    <col min="7431" max="7431" width="11.75" style="181" customWidth="1"/>
    <col min="7432" max="7432" width="14" style="181" customWidth="1"/>
    <col min="7433" max="7433" width="8.75" style="181" customWidth="1"/>
    <col min="7434" max="7680" width="7.625" style="181"/>
    <col min="7681" max="7681" width="43" style="181" customWidth="1"/>
    <col min="7682" max="7682" width="10.875" style="181" customWidth="1"/>
    <col min="7683" max="7683" width="14.75" style="181" customWidth="1"/>
    <col min="7684" max="7684" width="10.625" style="181" customWidth="1"/>
    <col min="7685" max="7685" width="14.375" style="181" customWidth="1"/>
    <col min="7686" max="7686" width="13.625" style="181" customWidth="1"/>
    <col min="7687" max="7687" width="11.75" style="181" customWidth="1"/>
    <col min="7688" max="7688" width="14" style="181" customWidth="1"/>
    <col min="7689" max="7689" width="8.75" style="181" customWidth="1"/>
    <col min="7690" max="7936" width="7.625" style="181"/>
    <col min="7937" max="7937" width="43" style="181" customWidth="1"/>
    <col min="7938" max="7938" width="10.875" style="181" customWidth="1"/>
    <col min="7939" max="7939" width="14.75" style="181" customWidth="1"/>
    <col min="7940" max="7940" width="10.625" style="181" customWidth="1"/>
    <col min="7941" max="7941" width="14.375" style="181" customWidth="1"/>
    <col min="7942" max="7942" width="13.625" style="181" customWidth="1"/>
    <col min="7943" max="7943" width="11.75" style="181" customWidth="1"/>
    <col min="7944" max="7944" width="14" style="181" customWidth="1"/>
    <col min="7945" max="7945" width="8.75" style="181" customWidth="1"/>
    <col min="7946" max="8192" width="7.625" style="181"/>
    <col min="8193" max="8193" width="43" style="181" customWidth="1"/>
    <col min="8194" max="8194" width="10.875" style="181" customWidth="1"/>
    <col min="8195" max="8195" width="14.75" style="181" customWidth="1"/>
    <col min="8196" max="8196" width="10.625" style="181" customWidth="1"/>
    <col min="8197" max="8197" width="14.375" style="181" customWidth="1"/>
    <col min="8198" max="8198" width="13.625" style="181" customWidth="1"/>
    <col min="8199" max="8199" width="11.75" style="181" customWidth="1"/>
    <col min="8200" max="8200" width="14" style="181" customWidth="1"/>
    <col min="8201" max="8201" width="8.75" style="181" customWidth="1"/>
    <col min="8202" max="8448" width="7.625" style="181"/>
    <col min="8449" max="8449" width="43" style="181" customWidth="1"/>
    <col min="8450" max="8450" width="10.875" style="181" customWidth="1"/>
    <col min="8451" max="8451" width="14.75" style="181" customWidth="1"/>
    <col min="8452" max="8452" width="10.625" style="181" customWidth="1"/>
    <col min="8453" max="8453" width="14.375" style="181" customWidth="1"/>
    <col min="8454" max="8454" width="13.625" style="181" customWidth="1"/>
    <col min="8455" max="8455" width="11.75" style="181" customWidth="1"/>
    <col min="8456" max="8456" width="14" style="181" customWidth="1"/>
    <col min="8457" max="8457" width="8.75" style="181" customWidth="1"/>
    <col min="8458" max="8704" width="7.625" style="181"/>
    <col min="8705" max="8705" width="43" style="181" customWidth="1"/>
    <col min="8706" max="8706" width="10.875" style="181" customWidth="1"/>
    <col min="8707" max="8707" width="14.75" style="181" customWidth="1"/>
    <col min="8708" max="8708" width="10.625" style="181" customWidth="1"/>
    <col min="8709" max="8709" width="14.375" style="181" customWidth="1"/>
    <col min="8710" max="8710" width="13.625" style="181" customWidth="1"/>
    <col min="8711" max="8711" width="11.75" style="181" customWidth="1"/>
    <col min="8712" max="8712" width="14" style="181" customWidth="1"/>
    <col min="8713" max="8713" width="8.75" style="181" customWidth="1"/>
    <col min="8714" max="8960" width="7.625" style="181"/>
    <col min="8961" max="8961" width="43" style="181" customWidth="1"/>
    <col min="8962" max="8962" width="10.875" style="181" customWidth="1"/>
    <col min="8963" max="8963" width="14.75" style="181" customWidth="1"/>
    <col min="8964" max="8964" width="10.625" style="181" customWidth="1"/>
    <col min="8965" max="8965" width="14.375" style="181" customWidth="1"/>
    <col min="8966" max="8966" width="13.625" style="181" customWidth="1"/>
    <col min="8967" max="8967" width="11.75" style="181" customWidth="1"/>
    <col min="8968" max="8968" width="14" style="181" customWidth="1"/>
    <col min="8969" max="8969" width="8.75" style="181" customWidth="1"/>
    <col min="8970" max="9216" width="7.625" style="181"/>
    <col min="9217" max="9217" width="43" style="181" customWidth="1"/>
    <col min="9218" max="9218" width="10.875" style="181" customWidth="1"/>
    <col min="9219" max="9219" width="14.75" style="181" customWidth="1"/>
    <col min="9220" max="9220" width="10.625" style="181" customWidth="1"/>
    <col min="9221" max="9221" width="14.375" style="181" customWidth="1"/>
    <col min="9222" max="9222" width="13.625" style="181" customWidth="1"/>
    <col min="9223" max="9223" width="11.75" style="181" customWidth="1"/>
    <col min="9224" max="9224" width="14" style="181" customWidth="1"/>
    <col min="9225" max="9225" width="8.75" style="181" customWidth="1"/>
    <col min="9226" max="9472" width="7.625" style="181"/>
    <col min="9473" max="9473" width="43" style="181" customWidth="1"/>
    <col min="9474" max="9474" width="10.875" style="181" customWidth="1"/>
    <col min="9475" max="9475" width="14.75" style="181" customWidth="1"/>
    <col min="9476" max="9476" width="10.625" style="181" customWidth="1"/>
    <col min="9477" max="9477" width="14.375" style="181" customWidth="1"/>
    <col min="9478" max="9478" width="13.625" style="181" customWidth="1"/>
    <col min="9479" max="9479" width="11.75" style="181" customWidth="1"/>
    <col min="9480" max="9480" width="14" style="181" customWidth="1"/>
    <col min="9481" max="9481" width="8.75" style="181" customWidth="1"/>
    <col min="9482" max="9728" width="7.625" style="181"/>
    <col min="9729" max="9729" width="43" style="181" customWidth="1"/>
    <col min="9730" max="9730" width="10.875" style="181" customWidth="1"/>
    <col min="9731" max="9731" width="14.75" style="181" customWidth="1"/>
    <col min="9732" max="9732" width="10.625" style="181" customWidth="1"/>
    <col min="9733" max="9733" width="14.375" style="181" customWidth="1"/>
    <col min="9734" max="9734" width="13.625" style="181" customWidth="1"/>
    <col min="9735" max="9735" width="11.75" style="181" customWidth="1"/>
    <col min="9736" max="9736" width="14" style="181" customWidth="1"/>
    <col min="9737" max="9737" width="8.75" style="181" customWidth="1"/>
    <col min="9738" max="9984" width="7.625" style="181"/>
    <col min="9985" max="9985" width="43" style="181" customWidth="1"/>
    <col min="9986" max="9986" width="10.875" style="181" customWidth="1"/>
    <col min="9987" max="9987" width="14.75" style="181" customWidth="1"/>
    <col min="9988" max="9988" width="10.625" style="181" customWidth="1"/>
    <col min="9989" max="9989" width="14.375" style="181" customWidth="1"/>
    <col min="9990" max="9990" width="13.625" style="181" customWidth="1"/>
    <col min="9991" max="9991" width="11.75" style="181" customWidth="1"/>
    <col min="9992" max="9992" width="14" style="181" customWidth="1"/>
    <col min="9993" max="9993" width="8.75" style="181" customWidth="1"/>
    <col min="9994" max="10240" width="7.625" style="181"/>
    <col min="10241" max="10241" width="43" style="181" customWidth="1"/>
    <col min="10242" max="10242" width="10.875" style="181" customWidth="1"/>
    <col min="10243" max="10243" width="14.75" style="181" customWidth="1"/>
    <col min="10244" max="10244" width="10.625" style="181" customWidth="1"/>
    <col min="10245" max="10245" width="14.375" style="181" customWidth="1"/>
    <col min="10246" max="10246" width="13.625" style="181" customWidth="1"/>
    <col min="10247" max="10247" width="11.75" style="181" customWidth="1"/>
    <col min="10248" max="10248" width="14" style="181" customWidth="1"/>
    <col min="10249" max="10249" width="8.75" style="181" customWidth="1"/>
    <col min="10250" max="10496" width="7.625" style="181"/>
    <col min="10497" max="10497" width="43" style="181" customWidth="1"/>
    <col min="10498" max="10498" width="10.875" style="181" customWidth="1"/>
    <col min="10499" max="10499" width="14.75" style="181" customWidth="1"/>
    <col min="10500" max="10500" width="10.625" style="181" customWidth="1"/>
    <col min="10501" max="10501" width="14.375" style="181" customWidth="1"/>
    <col min="10502" max="10502" width="13.625" style="181" customWidth="1"/>
    <col min="10503" max="10503" width="11.75" style="181" customWidth="1"/>
    <col min="10504" max="10504" width="14" style="181" customWidth="1"/>
    <col min="10505" max="10505" width="8.75" style="181" customWidth="1"/>
    <col min="10506" max="10752" width="7.625" style="181"/>
    <col min="10753" max="10753" width="43" style="181" customWidth="1"/>
    <col min="10754" max="10754" width="10.875" style="181" customWidth="1"/>
    <col min="10755" max="10755" width="14.75" style="181" customWidth="1"/>
    <col min="10756" max="10756" width="10.625" style="181" customWidth="1"/>
    <col min="10757" max="10757" width="14.375" style="181" customWidth="1"/>
    <col min="10758" max="10758" width="13.625" style="181" customWidth="1"/>
    <col min="10759" max="10759" width="11.75" style="181" customWidth="1"/>
    <col min="10760" max="10760" width="14" style="181" customWidth="1"/>
    <col min="10761" max="10761" width="8.75" style="181" customWidth="1"/>
    <col min="10762" max="11008" width="7.625" style="181"/>
    <col min="11009" max="11009" width="43" style="181" customWidth="1"/>
    <col min="11010" max="11010" width="10.875" style="181" customWidth="1"/>
    <col min="11011" max="11011" width="14.75" style="181" customWidth="1"/>
    <col min="11012" max="11012" width="10.625" style="181" customWidth="1"/>
    <col min="11013" max="11013" width="14.375" style="181" customWidth="1"/>
    <col min="11014" max="11014" width="13.625" style="181" customWidth="1"/>
    <col min="11015" max="11015" width="11.75" style="181" customWidth="1"/>
    <col min="11016" max="11016" width="14" style="181" customWidth="1"/>
    <col min="11017" max="11017" width="8.75" style="181" customWidth="1"/>
    <col min="11018" max="11264" width="7.625" style="181"/>
    <col min="11265" max="11265" width="43" style="181" customWidth="1"/>
    <col min="11266" max="11266" width="10.875" style="181" customWidth="1"/>
    <col min="11267" max="11267" width="14.75" style="181" customWidth="1"/>
    <col min="11268" max="11268" width="10.625" style="181" customWidth="1"/>
    <col min="11269" max="11269" width="14.375" style="181" customWidth="1"/>
    <col min="11270" max="11270" width="13.625" style="181" customWidth="1"/>
    <col min="11271" max="11271" width="11.75" style="181" customWidth="1"/>
    <col min="11272" max="11272" width="14" style="181" customWidth="1"/>
    <col min="11273" max="11273" width="8.75" style="181" customWidth="1"/>
    <col min="11274" max="11520" width="7.625" style="181"/>
    <col min="11521" max="11521" width="43" style="181" customWidth="1"/>
    <col min="11522" max="11522" width="10.875" style="181" customWidth="1"/>
    <col min="11523" max="11523" width="14.75" style="181" customWidth="1"/>
    <col min="11524" max="11524" width="10.625" style="181" customWidth="1"/>
    <col min="11525" max="11525" width="14.375" style="181" customWidth="1"/>
    <col min="11526" max="11526" width="13.625" style="181" customWidth="1"/>
    <col min="11527" max="11527" width="11.75" style="181" customWidth="1"/>
    <col min="11528" max="11528" width="14" style="181" customWidth="1"/>
    <col min="11529" max="11529" width="8.75" style="181" customWidth="1"/>
    <col min="11530" max="11776" width="7.625" style="181"/>
    <col min="11777" max="11777" width="43" style="181" customWidth="1"/>
    <col min="11778" max="11778" width="10.875" style="181" customWidth="1"/>
    <col min="11779" max="11779" width="14.75" style="181" customWidth="1"/>
    <col min="11780" max="11780" width="10.625" style="181" customWidth="1"/>
    <col min="11781" max="11781" width="14.375" style="181" customWidth="1"/>
    <col min="11782" max="11782" width="13.625" style="181" customWidth="1"/>
    <col min="11783" max="11783" width="11.75" style="181" customWidth="1"/>
    <col min="11784" max="11784" width="14" style="181" customWidth="1"/>
    <col min="11785" max="11785" width="8.75" style="181" customWidth="1"/>
    <col min="11786" max="12032" width="7.625" style="181"/>
    <col min="12033" max="12033" width="43" style="181" customWidth="1"/>
    <col min="12034" max="12034" width="10.875" style="181" customWidth="1"/>
    <col min="12035" max="12035" width="14.75" style="181" customWidth="1"/>
    <col min="12036" max="12036" width="10.625" style="181" customWidth="1"/>
    <col min="12037" max="12037" width="14.375" style="181" customWidth="1"/>
    <col min="12038" max="12038" width="13.625" style="181" customWidth="1"/>
    <col min="12039" max="12039" width="11.75" style="181" customWidth="1"/>
    <col min="12040" max="12040" width="14" style="181" customWidth="1"/>
    <col min="12041" max="12041" width="8.75" style="181" customWidth="1"/>
    <col min="12042" max="12288" width="7.625" style="181"/>
    <col min="12289" max="12289" width="43" style="181" customWidth="1"/>
    <col min="12290" max="12290" width="10.875" style="181" customWidth="1"/>
    <col min="12291" max="12291" width="14.75" style="181" customWidth="1"/>
    <col min="12292" max="12292" width="10.625" style="181" customWidth="1"/>
    <col min="12293" max="12293" width="14.375" style="181" customWidth="1"/>
    <col min="12294" max="12294" width="13.625" style="181" customWidth="1"/>
    <col min="12295" max="12295" width="11.75" style="181" customWidth="1"/>
    <col min="12296" max="12296" width="14" style="181" customWidth="1"/>
    <col min="12297" max="12297" width="8.75" style="181" customWidth="1"/>
    <col min="12298" max="12544" width="7.625" style="181"/>
    <col min="12545" max="12545" width="43" style="181" customWidth="1"/>
    <col min="12546" max="12546" width="10.875" style="181" customWidth="1"/>
    <col min="12547" max="12547" width="14.75" style="181" customWidth="1"/>
    <col min="12548" max="12548" width="10.625" style="181" customWidth="1"/>
    <col min="12549" max="12549" width="14.375" style="181" customWidth="1"/>
    <col min="12550" max="12550" width="13.625" style="181" customWidth="1"/>
    <col min="12551" max="12551" width="11.75" style="181" customWidth="1"/>
    <col min="12552" max="12552" width="14" style="181" customWidth="1"/>
    <col min="12553" max="12553" width="8.75" style="181" customWidth="1"/>
    <col min="12554" max="12800" width="7.625" style="181"/>
    <col min="12801" max="12801" width="43" style="181" customWidth="1"/>
    <col min="12802" max="12802" width="10.875" style="181" customWidth="1"/>
    <col min="12803" max="12803" width="14.75" style="181" customWidth="1"/>
    <col min="12804" max="12804" width="10.625" style="181" customWidth="1"/>
    <col min="12805" max="12805" width="14.375" style="181" customWidth="1"/>
    <col min="12806" max="12806" width="13.625" style="181" customWidth="1"/>
    <col min="12807" max="12807" width="11.75" style="181" customWidth="1"/>
    <col min="12808" max="12808" width="14" style="181" customWidth="1"/>
    <col min="12809" max="12809" width="8.75" style="181" customWidth="1"/>
    <col min="12810" max="13056" width="7.625" style="181"/>
    <col min="13057" max="13057" width="43" style="181" customWidth="1"/>
    <col min="13058" max="13058" width="10.875" style="181" customWidth="1"/>
    <col min="13059" max="13059" width="14.75" style="181" customWidth="1"/>
    <col min="13060" max="13060" width="10.625" style="181" customWidth="1"/>
    <col min="13061" max="13061" width="14.375" style="181" customWidth="1"/>
    <col min="13062" max="13062" width="13.625" style="181" customWidth="1"/>
    <col min="13063" max="13063" width="11.75" style="181" customWidth="1"/>
    <col min="13064" max="13064" width="14" style="181" customWidth="1"/>
    <col min="13065" max="13065" width="8.75" style="181" customWidth="1"/>
    <col min="13066" max="13312" width="7.625" style="181"/>
    <col min="13313" max="13313" width="43" style="181" customWidth="1"/>
    <col min="13314" max="13314" width="10.875" style="181" customWidth="1"/>
    <col min="13315" max="13315" width="14.75" style="181" customWidth="1"/>
    <col min="13316" max="13316" width="10.625" style="181" customWidth="1"/>
    <col min="13317" max="13317" width="14.375" style="181" customWidth="1"/>
    <col min="13318" max="13318" width="13.625" style="181" customWidth="1"/>
    <col min="13319" max="13319" width="11.75" style="181" customWidth="1"/>
    <col min="13320" max="13320" width="14" style="181" customWidth="1"/>
    <col min="13321" max="13321" width="8.75" style="181" customWidth="1"/>
    <col min="13322" max="13568" width="7.625" style="181"/>
    <col min="13569" max="13569" width="43" style="181" customWidth="1"/>
    <col min="13570" max="13570" width="10.875" style="181" customWidth="1"/>
    <col min="13571" max="13571" width="14.75" style="181" customWidth="1"/>
    <col min="13572" max="13572" width="10.625" style="181" customWidth="1"/>
    <col min="13573" max="13573" width="14.375" style="181" customWidth="1"/>
    <col min="13574" max="13574" width="13.625" style="181" customWidth="1"/>
    <col min="13575" max="13575" width="11.75" style="181" customWidth="1"/>
    <col min="13576" max="13576" width="14" style="181" customWidth="1"/>
    <col min="13577" max="13577" width="8.75" style="181" customWidth="1"/>
    <col min="13578" max="13824" width="7.625" style="181"/>
    <col min="13825" max="13825" width="43" style="181" customWidth="1"/>
    <col min="13826" max="13826" width="10.875" style="181" customWidth="1"/>
    <col min="13827" max="13827" width="14.75" style="181" customWidth="1"/>
    <col min="13828" max="13828" width="10.625" style="181" customWidth="1"/>
    <col min="13829" max="13829" width="14.375" style="181" customWidth="1"/>
    <col min="13830" max="13830" width="13.625" style="181" customWidth="1"/>
    <col min="13831" max="13831" width="11.75" style="181" customWidth="1"/>
    <col min="13832" max="13832" width="14" style="181" customWidth="1"/>
    <col min="13833" max="13833" width="8.75" style="181" customWidth="1"/>
    <col min="13834" max="14080" width="7.625" style="181"/>
    <col min="14081" max="14081" width="43" style="181" customWidth="1"/>
    <col min="14082" max="14082" width="10.875" style="181" customWidth="1"/>
    <col min="14083" max="14083" width="14.75" style="181" customWidth="1"/>
    <col min="14084" max="14084" width="10.625" style="181" customWidth="1"/>
    <col min="14085" max="14085" width="14.375" style="181" customWidth="1"/>
    <col min="14086" max="14086" width="13.625" style="181" customWidth="1"/>
    <col min="14087" max="14087" width="11.75" style="181" customWidth="1"/>
    <col min="14088" max="14088" width="14" style="181" customWidth="1"/>
    <col min="14089" max="14089" width="8.75" style="181" customWidth="1"/>
    <col min="14090" max="14336" width="7.625" style="181"/>
    <col min="14337" max="14337" width="43" style="181" customWidth="1"/>
    <col min="14338" max="14338" width="10.875" style="181" customWidth="1"/>
    <col min="14339" max="14339" width="14.75" style="181" customWidth="1"/>
    <col min="14340" max="14340" width="10.625" style="181" customWidth="1"/>
    <col min="14341" max="14341" width="14.375" style="181" customWidth="1"/>
    <col min="14342" max="14342" width="13.625" style="181" customWidth="1"/>
    <col min="14343" max="14343" width="11.75" style="181" customWidth="1"/>
    <col min="14344" max="14344" width="14" style="181" customWidth="1"/>
    <col min="14345" max="14345" width="8.75" style="181" customWidth="1"/>
    <col min="14346" max="14592" width="7.625" style="181"/>
    <col min="14593" max="14593" width="43" style="181" customWidth="1"/>
    <col min="14594" max="14594" width="10.875" style="181" customWidth="1"/>
    <col min="14595" max="14595" width="14.75" style="181" customWidth="1"/>
    <col min="14596" max="14596" width="10.625" style="181" customWidth="1"/>
    <col min="14597" max="14597" width="14.375" style="181" customWidth="1"/>
    <col min="14598" max="14598" width="13.625" style="181" customWidth="1"/>
    <col min="14599" max="14599" width="11.75" style="181" customWidth="1"/>
    <col min="14600" max="14600" width="14" style="181" customWidth="1"/>
    <col min="14601" max="14601" width="8.75" style="181" customWidth="1"/>
    <col min="14602" max="14848" width="7.625" style="181"/>
    <col min="14849" max="14849" width="43" style="181" customWidth="1"/>
    <col min="14850" max="14850" width="10.875" style="181" customWidth="1"/>
    <col min="14851" max="14851" width="14.75" style="181" customWidth="1"/>
    <col min="14852" max="14852" width="10.625" style="181" customWidth="1"/>
    <col min="14853" max="14853" width="14.375" style="181" customWidth="1"/>
    <col min="14854" max="14854" width="13.625" style="181" customWidth="1"/>
    <col min="14855" max="14855" width="11.75" style="181" customWidth="1"/>
    <col min="14856" max="14856" width="14" style="181" customWidth="1"/>
    <col min="14857" max="14857" width="8.75" style="181" customWidth="1"/>
    <col min="14858" max="15104" width="7.625" style="181"/>
    <col min="15105" max="15105" width="43" style="181" customWidth="1"/>
    <col min="15106" max="15106" width="10.875" style="181" customWidth="1"/>
    <col min="15107" max="15107" width="14.75" style="181" customWidth="1"/>
    <col min="15108" max="15108" width="10.625" style="181" customWidth="1"/>
    <col min="15109" max="15109" width="14.375" style="181" customWidth="1"/>
    <col min="15110" max="15110" width="13.625" style="181" customWidth="1"/>
    <col min="15111" max="15111" width="11.75" style="181" customWidth="1"/>
    <col min="15112" max="15112" width="14" style="181" customWidth="1"/>
    <col min="15113" max="15113" width="8.75" style="181" customWidth="1"/>
    <col min="15114" max="15360" width="7.625" style="181"/>
    <col min="15361" max="15361" width="43" style="181" customWidth="1"/>
    <col min="15362" max="15362" width="10.875" style="181" customWidth="1"/>
    <col min="15363" max="15363" width="14.75" style="181" customWidth="1"/>
    <col min="15364" max="15364" width="10.625" style="181" customWidth="1"/>
    <col min="15365" max="15365" width="14.375" style="181" customWidth="1"/>
    <col min="15366" max="15366" width="13.625" style="181" customWidth="1"/>
    <col min="15367" max="15367" width="11.75" style="181" customWidth="1"/>
    <col min="15368" max="15368" width="14" style="181" customWidth="1"/>
    <col min="15369" max="15369" width="8.75" style="181" customWidth="1"/>
    <col min="15370" max="15616" width="7.625" style="181"/>
    <col min="15617" max="15617" width="43" style="181" customWidth="1"/>
    <col min="15618" max="15618" width="10.875" style="181" customWidth="1"/>
    <col min="15619" max="15619" width="14.75" style="181" customWidth="1"/>
    <col min="15620" max="15620" width="10.625" style="181" customWidth="1"/>
    <col min="15621" max="15621" width="14.375" style="181" customWidth="1"/>
    <col min="15622" max="15622" width="13.625" style="181" customWidth="1"/>
    <col min="15623" max="15623" width="11.75" style="181" customWidth="1"/>
    <col min="15624" max="15624" width="14" style="181" customWidth="1"/>
    <col min="15625" max="15625" width="8.75" style="181" customWidth="1"/>
    <col min="15626" max="15872" width="7.625" style="181"/>
    <col min="15873" max="15873" width="43" style="181" customWidth="1"/>
    <col min="15874" max="15874" width="10.875" style="181" customWidth="1"/>
    <col min="15875" max="15875" width="14.75" style="181" customWidth="1"/>
    <col min="15876" max="15876" width="10.625" style="181" customWidth="1"/>
    <col min="15877" max="15877" width="14.375" style="181" customWidth="1"/>
    <col min="15878" max="15878" width="13.625" style="181" customWidth="1"/>
    <col min="15879" max="15879" width="11.75" style="181" customWidth="1"/>
    <col min="15880" max="15880" width="14" style="181" customWidth="1"/>
    <col min="15881" max="15881" width="8.75" style="181" customWidth="1"/>
    <col min="15882" max="16128" width="7.625" style="181"/>
    <col min="16129" max="16129" width="43" style="181" customWidth="1"/>
    <col min="16130" max="16130" width="10.875" style="181" customWidth="1"/>
    <col min="16131" max="16131" width="14.75" style="181" customWidth="1"/>
    <col min="16132" max="16132" width="10.625" style="181" customWidth="1"/>
    <col min="16133" max="16133" width="14.375" style="181" customWidth="1"/>
    <col min="16134" max="16134" width="13.625" style="181" customWidth="1"/>
    <col min="16135" max="16135" width="11.75" style="181" customWidth="1"/>
    <col min="16136" max="16136" width="14" style="181" customWidth="1"/>
    <col min="16137" max="16137" width="8.75" style="181" customWidth="1"/>
    <col min="16138" max="16384" width="7.625" style="181"/>
  </cols>
  <sheetData>
    <row r="1" spans="1:10" ht="17.100000000000001" customHeight="1" x14ac:dyDescent="0.25">
      <c r="A1" s="194"/>
      <c r="B1" s="194"/>
      <c r="C1" s="194"/>
      <c r="D1" s="194"/>
      <c r="E1" s="194"/>
      <c r="F1" s="198" t="s">
        <v>351</v>
      </c>
      <c r="J1" s="200"/>
    </row>
    <row r="2" spans="1:10" ht="17.100000000000001" customHeight="1" x14ac:dyDescent="0.25">
      <c r="A2" s="194"/>
      <c r="B2" s="194"/>
      <c r="C2" s="194"/>
      <c r="D2" s="194"/>
      <c r="E2" s="194"/>
      <c r="F2" s="201" t="s">
        <v>652</v>
      </c>
      <c r="H2" s="202"/>
      <c r="J2" s="200"/>
    </row>
    <row r="3" spans="1:10" ht="41.25" customHeight="1" x14ac:dyDescent="0.25">
      <c r="A3" s="194"/>
      <c r="B3" s="194"/>
      <c r="C3" s="194"/>
      <c r="D3" s="194"/>
      <c r="E3" s="194"/>
      <c r="F3" s="203"/>
      <c r="G3" s="203"/>
      <c r="H3" s="203"/>
      <c r="I3" s="200"/>
      <c r="J3" s="200"/>
    </row>
    <row r="4" spans="1:10" ht="27.75" customHeight="1" x14ac:dyDescent="0.25">
      <c r="A4" s="398" t="s">
        <v>680</v>
      </c>
      <c r="B4" s="398"/>
      <c r="C4" s="398"/>
      <c r="D4" s="398"/>
      <c r="E4" s="398"/>
      <c r="F4" s="398"/>
      <c r="G4" s="398"/>
      <c r="H4" s="398"/>
      <c r="I4" s="204"/>
      <c r="J4" s="204"/>
    </row>
    <row r="5" spans="1:10" ht="51" customHeight="1" x14ac:dyDescent="0.2">
      <c r="A5" s="396" t="s">
        <v>669</v>
      </c>
      <c r="B5" s="397" t="s">
        <v>681</v>
      </c>
      <c r="C5" s="397"/>
      <c r="D5" s="397" t="s">
        <v>682</v>
      </c>
      <c r="E5" s="397"/>
      <c r="F5" s="399" t="s">
        <v>683</v>
      </c>
      <c r="G5" s="399" t="s">
        <v>673</v>
      </c>
      <c r="H5" s="399"/>
      <c r="I5" s="200"/>
      <c r="J5" s="200"/>
    </row>
    <row r="6" spans="1:10" ht="155.25" customHeight="1" x14ac:dyDescent="0.2">
      <c r="A6" s="396"/>
      <c r="B6" s="205" t="s">
        <v>684</v>
      </c>
      <c r="C6" s="195" t="s">
        <v>685</v>
      </c>
      <c r="D6" s="205" t="s">
        <v>684</v>
      </c>
      <c r="E6" s="195" t="s">
        <v>685</v>
      </c>
      <c r="F6" s="399"/>
      <c r="G6" s="206" t="s">
        <v>684</v>
      </c>
      <c r="H6" s="207" t="s">
        <v>685</v>
      </c>
      <c r="I6" s="200"/>
      <c r="J6" s="200"/>
    </row>
    <row r="7" spans="1:10" ht="28.9" customHeight="1" x14ac:dyDescent="0.25">
      <c r="A7" s="185" t="s">
        <v>686</v>
      </c>
      <c r="B7" s="196">
        <v>158234</v>
      </c>
      <c r="C7" s="184" t="s">
        <v>687</v>
      </c>
      <c r="D7" s="188">
        <v>207226</v>
      </c>
      <c r="E7" s="184" t="s">
        <v>687</v>
      </c>
      <c r="F7" s="190">
        <v>84217</v>
      </c>
      <c r="G7" s="190">
        <v>225632</v>
      </c>
      <c r="H7" s="206" t="s">
        <v>687</v>
      </c>
      <c r="I7" s="200"/>
      <c r="J7" s="200"/>
    </row>
    <row r="8" spans="1:10" ht="28.9" customHeight="1" x14ac:dyDescent="0.25">
      <c r="A8" s="185" t="s">
        <v>688</v>
      </c>
      <c r="B8" s="184">
        <v>707</v>
      </c>
      <c r="C8" s="184" t="s">
        <v>687</v>
      </c>
      <c r="D8" s="184">
        <v>705</v>
      </c>
      <c r="E8" s="184" t="s">
        <v>687</v>
      </c>
      <c r="F8" s="208">
        <v>720</v>
      </c>
      <c r="G8" s="206">
        <v>720</v>
      </c>
      <c r="H8" s="206" t="s">
        <v>687</v>
      </c>
      <c r="I8" s="200"/>
      <c r="J8" s="200"/>
    </row>
    <row r="9" spans="1:10" ht="22.7" customHeight="1" x14ac:dyDescent="0.25">
      <c r="A9" s="209" t="s">
        <v>689</v>
      </c>
      <c r="B9" s="192">
        <f>B10+B30+B31</f>
        <v>204794</v>
      </c>
      <c r="C9" s="210">
        <f>B9/B7</f>
        <v>1.2942477596471049</v>
      </c>
      <c r="D9" s="192">
        <f>D10+D30+D31</f>
        <v>222047</v>
      </c>
      <c r="E9" s="210">
        <f>D9/D7</f>
        <v>1.0715209481435728</v>
      </c>
      <c r="F9" s="193">
        <f>F10+F30+F31</f>
        <v>107796</v>
      </c>
      <c r="G9" s="193">
        <f>G10+G30+G31</f>
        <v>240983.19999999998</v>
      </c>
      <c r="H9" s="211">
        <f>G9/G7</f>
        <v>1.0680364487306764</v>
      </c>
    </row>
    <row r="10" spans="1:10" s="212" customFormat="1" ht="22.7" customHeight="1" x14ac:dyDescent="0.25">
      <c r="A10" s="191" t="s">
        <v>690</v>
      </c>
      <c r="B10" s="192">
        <f>B11+B17+B23+B29</f>
        <v>204492</v>
      </c>
      <c r="C10" s="210">
        <f>B10/B7</f>
        <v>1.2923391938521431</v>
      </c>
      <c r="D10" s="192">
        <f>D11+D17+D23+D29</f>
        <v>221732</v>
      </c>
      <c r="E10" s="210">
        <f>D10/D7</f>
        <v>1.0700008686168725</v>
      </c>
      <c r="F10" s="193">
        <f>F11+F17+F23+F29</f>
        <v>107711</v>
      </c>
      <c r="G10" s="193">
        <f>G11+G17+G23+G29</f>
        <v>240653.19999999998</v>
      </c>
      <c r="H10" s="211">
        <f>G10/G7</f>
        <v>1.0665738902283364</v>
      </c>
    </row>
    <row r="11" spans="1:10" s="212" customFormat="1" ht="22.7" customHeight="1" x14ac:dyDescent="0.25">
      <c r="A11" s="191" t="s">
        <v>691</v>
      </c>
      <c r="B11" s="192">
        <f>B12+B13+B14+B15+B16</f>
        <v>171568</v>
      </c>
      <c r="C11" s="210">
        <f>B11/B7</f>
        <v>1.0842676036755692</v>
      </c>
      <c r="D11" s="192">
        <f>D12+D13+D14+D15+D16</f>
        <v>200385</v>
      </c>
      <c r="E11" s="210">
        <f>D11/D7</f>
        <v>0.96698773319950204</v>
      </c>
      <c r="F11" s="193">
        <f>F12+F13+F14+F15+F16</f>
        <v>94723</v>
      </c>
      <c r="G11" s="193">
        <f>G12+G13+G14+G15+G16</f>
        <v>212307.4</v>
      </c>
      <c r="H11" s="211">
        <f>G11/G7</f>
        <v>0.9409454332718763</v>
      </c>
    </row>
    <row r="12" spans="1:10" ht="22.7" customHeight="1" x14ac:dyDescent="0.25">
      <c r="A12" s="186" t="s">
        <v>550</v>
      </c>
      <c r="B12" s="188">
        <v>82546</v>
      </c>
      <c r="C12" s="213">
        <f>B12/B7</f>
        <v>0.52167043745339181</v>
      </c>
      <c r="D12" s="188">
        <v>93700</v>
      </c>
      <c r="E12" s="213">
        <f>D12/D7</f>
        <v>0.45216333857720559</v>
      </c>
      <c r="F12" s="190">
        <v>43752</v>
      </c>
      <c r="G12" s="190">
        <v>88480</v>
      </c>
      <c r="H12" s="214">
        <f>G12/G7</f>
        <v>0.39214295844561053</v>
      </c>
    </row>
    <row r="13" spans="1:10" ht="22.7" customHeight="1" x14ac:dyDescent="0.25">
      <c r="A13" s="186" t="s">
        <v>149</v>
      </c>
      <c r="B13" s="196">
        <v>42375</v>
      </c>
      <c r="C13" s="213">
        <f>B13/B7</f>
        <v>0.26779958795202041</v>
      </c>
      <c r="D13" s="188">
        <v>59157</v>
      </c>
      <c r="E13" s="213">
        <f>D13/D7</f>
        <v>0.28547093511431965</v>
      </c>
      <c r="F13" s="190">
        <v>25250</v>
      </c>
      <c r="G13" s="190">
        <v>68870</v>
      </c>
      <c r="H13" s="214">
        <f>G13/G7</f>
        <v>0.30523152744291587</v>
      </c>
    </row>
    <row r="14" spans="1:10" ht="22.7" customHeight="1" x14ac:dyDescent="0.25">
      <c r="A14" s="185" t="s">
        <v>152</v>
      </c>
      <c r="B14" s="196">
        <v>9201</v>
      </c>
      <c r="C14" s="213">
        <f>B14/B7</f>
        <v>5.8148059203458169E-2</v>
      </c>
      <c r="D14" s="188">
        <v>13015</v>
      </c>
      <c r="E14" s="213">
        <f>D14/D7</f>
        <v>6.280582552382423E-2</v>
      </c>
      <c r="F14" s="190">
        <v>5490</v>
      </c>
      <c r="G14" s="190">
        <v>15151.4</v>
      </c>
      <c r="H14" s="214">
        <f>G14/G7</f>
        <v>6.7150936037441503E-2</v>
      </c>
    </row>
    <row r="15" spans="1:10" ht="22.7" customHeight="1" x14ac:dyDescent="0.25">
      <c r="A15" s="186" t="s">
        <v>552</v>
      </c>
      <c r="B15" s="196">
        <v>16580</v>
      </c>
      <c r="C15" s="213">
        <f>B15/B7</f>
        <v>0.10478152609426546</v>
      </c>
      <c r="D15" s="188">
        <v>16300</v>
      </c>
      <c r="E15" s="213">
        <f>D15/D7</f>
        <v>7.8658083445127536E-2</v>
      </c>
      <c r="F15" s="190">
        <v>9125</v>
      </c>
      <c r="G15" s="190">
        <v>20000</v>
      </c>
      <c r="H15" s="214">
        <f>G15/G7</f>
        <v>8.8639909232732947E-2</v>
      </c>
    </row>
    <row r="16" spans="1:10" ht="22.7" customHeight="1" x14ac:dyDescent="0.25">
      <c r="A16" s="186" t="s">
        <v>692</v>
      </c>
      <c r="B16" s="188">
        <v>20866</v>
      </c>
      <c r="C16" s="213">
        <f>B16/B7</f>
        <v>0.13186799297243323</v>
      </c>
      <c r="D16" s="188">
        <v>18213</v>
      </c>
      <c r="E16" s="213">
        <f>D16/D7</f>
        <v>8.788955053902503E-2</v>
      </c>
      <c r="F16" s="190">
        <v>11106</v>
      </c>
      <c r="G16" s="190">
        <v>19806</v>
      </c>
      <c r="H16" s="214">
        <f>G16/G7</f>
        <v>8.778010211317544E-2</v>
      </c>
    </row>
    <row r="17" spans="1:8" s="212" customFormat="1" ht="28.9" customHeight="1" x14ac:dyDescent="0.25">
      <c r="A17" s="215" t="s">
        <v>693</v>
      </c>
      <c r="B17" s="192">
        <f>B18+B19+B20+B21+B22</f>
        <v>5952</v>
      </c>
      <c r="C17" s="210">
        <f>B17/B7</f>
        <v>3.7615177521897948E-2</v>
      </c>
      <c r="D17" s="192">
        <f>D18+D19+D20+D21+D22</f>
        <v>7712</v>
      </c>
      <c r="E17" s="210">
        <f>D17/D7</f>
        <v>3.7215407333056665E-2</v>
      </c>
      <c r="F17" s="193">
        <f>F18+F19+F20+F21+F22</f>
        <v>3856</v>
      </c>
      <c r="G17" s="193">
        <f>G18+G19+G20+G21+G22</f>
        <v>8908.8000000000011</v>
      </c>
      <c r="H17" s="211">
        <f>G17/G7</f>
        <v>3.9483761168628569E-2</v>
      </c>
    </row>
    <row r="18" spans="1:8" ht="22.7" customHeight="1" x14ac:dyDescent="0.25">
      <c r="A18" s="186" t="s">
        <v>550</v>
      </c>
      <c r="B18" s="188">
        <v>577.9</v>
      </c>
      <c r="C18" s="213">
        <f>B18/B7</f>
        <v>3.652186003008203E-3</v>
      </c>
      <c r="D18" s="188">
        <v>600</v>
      </c>
      <c r="E18" s="213">
        <f>D18/D7</f>
        <v>2.8953895746672716E-3</v>
      </c>
      <c r="F18" s="190">
        <v>315.2</v>
      </c>
      <c r="G18" s="190">
        <v>700</v>
      </c>
      <c r="H18" s="214">
        <f>G18/G7</f>
        <v>3.1023968231456531E-3</v>
      </c>
    </row>
    <row r="19" spans="1:8" ht="22.7" customHeight="1" x14ac:dyDescent="0.25">
      <c r="A19" s="186" t="s">
        <v>149</v>
      </c>
      <c r="B19" s="196">
        <v>3405.9</v>
      </c>
      <c r="C19" s="213">
        <f>B19/B7</f>
        <v>2.1524451129340091E-2</v>
      </c>
      <c r="D19" s="188">
        <v>4817</v>
      </c>
      <c r="E19" s="213">
        <f>D19/D7</f>
        <v>2.3245152635287078E-2</v>
      </c>
      <c r="F19" s="190">
        <v>2102.1</v>
      </c>
      <c r="G19" s="190">
        <v>5380</v>
      </c>
      <c r="H19" s="214">
        <f>G19/G7</f>
        <v>2.3844135583605163E-2</v>
      </c>
    </row>
    <row r="20" spans="1:8" ht="22.7" customHeight="1" x14ac:dyDescent="0.25">
      <c r="A20" s="185" t="s">
        <v>152</v>
      </c>
      <c r="B20" s="196">
        <v>725.8</v>
      </c>
      <c r="C20" s="213">
        <f>B20/B7</f>
        <v>4.5868776621964934E-3</v>
      </c>
      <c r="D20" s="188">
        <v>1060</v>
      </c>
      <c r="E20" s="213">
        <f>D20/D7</f>
        <v>5.1151882485788464E-3</v>
      </c>
      <c r="F20" s="190">
        <v>450</v>
      </c>
      <c r="G20" s="190">
        <v>1183.5999999999999</v>
      </c>
      <c r="H20" s="214">
        <f>G20/G7</f>
        <v>5.2457098283931356E-3</v>
      </c>
    </row>
    <row r="21" spans="1:8" ht="22.7" customHeight="1" x14ac:dyDescent="0.25">
      <c r="A21" s="186" t="s">
        <v>552</v>
      </c>
      <c r="B21" s="196">
        <v>192.2</v>
      </c>
      <c r="C21" s="213">
        <f>B21/B7</f>
        <v>1.2146567741446212E-3</v>
      </c>
      <c r="D21" s="188">
        <v>212</v>
      </c>
      <c r="E21" s="216">
        <f>D21/D7</f>
        <v>1.0230376497157693E-3</v>
      </c>
      <c r="F21" s="190">
        <v>122.5</v>
      </c>
      <c r="G21" s="190">
        <v>300</v>
      </c>
      <c r="H21" s="217">
        <f>G21/G7</f>
        <v>1.3295986384909942E-3</v>
      </c>
    </row>
    <row r="22" spans="1:8" ht="22.7" customHeight="1" x14ac:dyDescent="0.25">
      <c r="A22" s="186" t="s">
        <v>692</v>
      </c>
      <c r="B22" s="188">
        <v>1050.2</v>
      </c>
      <c r="C22" s="213">
        <f>B22/B7</f>
        <v>6.6370059532085395E-3</v>
      </c>
      <c r="D22" s="188">
        <v>1023</v>
      </c>
      <c r="E22" s="213">
        <f>D22/D7</f>
        <v>4.9366392248076981E-3</v>
      </c>
      <c r="F22" s="190">
        <v>866.2</v>
      </c>
      <c r="G22" s="190">
        <v>1345.2</v>
      </c>
      <c r="H22" s="214">
        <f>G22/G7</f>
        <v>5.961920294993618E-3</v>
      </c>
    </row>
    <row r="23" spans="1:8" s="212" customFormat="1" ht="17.100000000000001" customHeight="1" x14ac:dyDescent="0.25">
      <c r="A23" s="191" t="s">
        <v>694</v>
      </c>
      <c r="B23" s="192">
        <f>B24+B25+B26+B27+B28</f>
        <v>6525</v>
      </c>
      <c r="C23" s="210">
        <f>B23/B7</f>
        <v>4.1236396728895182E-2</v>
      </c>
      <c r="D23" s="192">
        <f>D24+D25+D26+D27+D28</f>
        <v>8062</v>
      </c>
      <c r="E23" s="210">
        <f>D23/D7</f>
        <v>3.8904384584945904E-2</v>
      </c>
      <c r="F23" s="193">
        <f>F24+F25+F26+F27+F28</f>
        <v>4229</v>
      </c>
      <c r="G23" s="193">
        <f>G24+G25+G26+G27+G28</f>
        <v>10474</v>
      </c>
      <c r="H23" s="211">
        <f>G23/G7</f>
        <v>4.6420720465182246E-2</v>
      </c>
    </row>
    <row r="24" spans="1:8" ht="22.7" customHeight="1" x14ac:dyDescent="0.25">
      <c r="A24" s="186" t="s">
        <v>550</v>
      </c>
      <c r="B24" s="188">
        <v>242.7</v>
      </c>
      <c r="C24" s="213">
        <f>B24/B7</f>
        <v>1.533804365686262E-3</v>
      </c>
      <c r="D24" s="188">
        <v>180</v>
      </c>
      <c r="E24" s="216">
        <f>D24/D7</f>
        <v>8.686168724001814E-4</v>
      </c>
      <c r="F24" s="190">
        <v>133.19999999999999</v>
      </c>
      <c r="G24" s="190">
        <v>180</v>
      </c>
      <c r="H24" s="217">
        <f>G24/G7</f>
        <v>7.9775918309459655E-4</v>
      </c>
    </row>
    <row r="25" spans="1:8" ht="22.7" customHeight="1" x14ac:dyDescent="0.25">
      <c r="A25" s="186" t="s">
        <v>149</v>
      </c>
      <c r="B25" s="188">
        <v>3741</v>
      </c>
      <c r="C25" s="213">
        <f>B25/B7</f>
        <v>2.3642200791233237E-2</v>
      </c>
      <c r="D25" s="188">
        <v>5100</v>
      </c>
      <c r="E25" s="213">
        <f>D25/D7</f>
        <v>2.4610811384671808E-2</v>
      </c>
      <c r="F25" s="190">
        <v>2511</v>
      </c>
      <c r="G25" s="190">
        <v>8024</v>
      </c>
      <c r="H25" s="214">
        <f>G25/G7</f>
        <v>3.5562331584172456E-2</v>
      </c>
    </row>
    <row r="26" spans="1:8" ht="22.7" customHeight="1" x14ac:dyDescent="0.25">
      <c r="A26" s="185" t="s">
        <v>152</v>
      </c>
      <c r="B26" s="188">
        <v>830</v>
      </c>
      <c r="C26" s="213">
        <f>B26/B7</f>
        <v>5.245396059001226E-3</v>
      </c>
      <c r="D26" s="188">
        <v>1122</v>
      </c>
      <c r="E26" s="213">
        <f>D26/D7</f>
        <v>5.414378504627798E-3</v>
      </c>
      <c r="F26" s="190">
        <v>542</v>
      </c>
      <c r="G26" s="190">
        <v>1765</v>
      </c>
      <c r="H26" s="214">
        <f>G26/G7</f>
        <v>7.8224719897886826E-3</v>
      </c>
    </row>
    <row r="27" spans="1:8" ht="22.7" customHeight="1" x14ac:dyDescent="0.25">
      <c r="A27" s="186" t="s">
        <v>552</v>
      </c>
      <c r="B27" s="188">
        <v>176</v>
      </c>
      <c r="C27" s="213">
        <f>B27/B7</f>
        <v>1.112276754679778E-3</v>
      </c>
      <c r="D27" s="188">
        <v>150</v>
      </c>
      <c r="E27" s="213">
        <f>D27/D7</f>
        <v>7.238473936668179E-4</v>
      </c>
      <c r="F27" s="190">
        <v>70</v>
      </c>
      <c r="G27" s="190">
        <v>150</v>
      </c>
      <c r="H27" s="214">
        <f>G27/G7</f>
        <v>6.6479931924549711E-4</v>
      </c>
    </row>
    <row r="28" spans="1:8" ht="22.7" customHeight="1" x14ac:dyDescent="0.25">
      <c r="A28" s="186" t="s">
        <v>692</v>
      </c>
      <c r="B28" s="188">
        <v>1535.3</v>
      </c>
      <c r="C28" s="213">
        <f>B28/B7</f>
        <v>9.7027187582946779E-3</v>
      </c>
      <c r="D28" s="188">
        <v>1510</v>
      </c>
      <c r="E28" s="213">
        <f>D28/D7</f>
        <v>7.2867304295793E-3</v>
      </c>
      <c r="F28" s="190">
        <v>972.8</v>
      </c>
      <c r="G28" s="190">
        <v>355</v>
      </c>
      <c r="H28" s="214">
        <f>G28/G7</f>
        <v>1.5733583888810098E-3</v>
      </c>
    </row>
    <row r="29" spans="1:8" s="212" customFormat="1" ht="33.6" customHeight="1" x14ac:dyDescent="0.25">
      <c r="A29" s="185" t="s">
        <v>695</v>
      </c>
      <c r="B29" s="218">
        <v>20447</v>
      </c>
      <c r="C29" s="210">
        <f>B29/B7</f>
        <v>0.12922001592578081</v>
      </c>
      <c r="D29" s="192">
        <v>5573</v>
      </c>
      <c r="E29" s="210">
        <f>D29/D7</f>
        <v>2.6893343499367839E-2</v>
      </c>
      <c r="F29" s="193">
        <v>4903</v>
      </c>
      <c r="G29" s="193">
        <v>8963</v>
      </c>
      <c r="H29" s="211">
        <f>G29/G7</f>
        <v>3.972397532264927E-2</v>
      </c>
    </row>
    <row r="30" spans="1:8" s="212" customFormat="1" ht="23.1" customHeight="1" x14ac:dyDescent="0.25">
      <c r="A30" s="219" t="s">
        <v>696</v>
      </c>
      <c r="B30" s="218">
        <v>287</v>
      </c>
      <c r="C30" s="220">
        <f>B30/B7</f>
        <v>1.8137694806425926E-3</v>
      </c>
      <c r="D30" s="221">
        <v>300</v>
      </c>
      <c r="E30" s="220">
        <f>D30/D7</f>
        <v>1.4476947873336358E-3</v>
      </c>
      <c r="F30" s="222">
        <v>63</v>
      </c>
      <c r="G30" s="222">
        <v>300</v>
      </c>
      <c r="H30" s="223">
        <f>G30/G7</f>
        <v>1.3295986384909942E-3</v>
      </c>
    </row>
    <row r="31" spans="1:8" s="212" customFormat="1" ht="25.5" customHeight="1" x14ac:dyDescent="0.25">
      <c r="A31" s="185" t="s">
        <v>697</v>
      </c>
      <c r="B31" s="218">
        <v>15</v>
      </c>
      <c r="C31" s="220">
        <f>B31/B7</f>
        <v>9.4796314319299272E-5</v>
      </c>
      <c r="D31" s="192">
        <v>15</v>
      </c>
      <c r="E31" s="220">
        <f>D31/D7</f>
        <v>7.2384739366681788E-5</v>
      </c>
      <c r="F31" s="193">
        <v>22</v>
      </c>
      <c r="G31" s="193">
        <v>30</v>
      </c>
      <c r="H31" s="223">
        <f>G31/G7</f>
        <v>1.3295986384909942E-4</v>
      </c>
    </row>
  </sheetData>
  <sheetProtection selectLockedCells="1" selectUnlockedCells="1"/>
  <mergeCells count="6">
    <mergeCell ref="A4:H4"/>
    <mergeCell ref="A5:A6"/>
    <mergeCell ref="B5:C5"/>
    <mergeCell ref="D5:E5"/>
    <mergeCell ref="F5:F6"/>
    <mergeCell ref="G5:H5"/>
  </mergeCells>
  <pageMargins left="0.75" right="0.43402777777777779" top="1" bottom="1" header="0.5" footer="0.51180555555555551"/>
  <pageSetup paperSize="9" scale="62" firstPageNumber="0" orientation="portrait" horizontalDpi="300" verticalDpi="300" r:id="rId1"/>
  <headerFooter alignWithMargins="0">
    <oddHeader>&amp;C&amp;"Times New Roman,Обычный"&amp;16 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6" zoomScale="91" zoomScaleSheetLayoutView="91" workbookViewId="0">
      <selection activeCell="E13" sqref="E13"/>
    </sheetView>
  </sheetViews>
  <sheetFormatPr defaultColWidth="7.625" defaultRowHeight="17.100000000000001" customHeight="1" x14ac:dyDescent="0.2"/>
  <cols>
    <col min="1" max="1" width="50.75" style="181" customWidth="1"/>
    <col min="2" max="3" width="7.75" style="181" hidden="1" customWidth="1"/>
    <col min="4" max="4" width="7.625" style="181" hidden="1" customWidth="1"/>
    <col min="5" max="5" width="32.75" style="181" customWidth="1"/>
    <col min="6" max="6" width="7.625" style="181" customWidth="1"/>
    <col min="7" max="7" width="8.875" style="181" customWidth="1"/>
    <col min="8" max="256" width="7.625" style="181"/>
    <col min="257" max="257" width="50.75" style="181" customWidth="1"/>
    <col min="258" max="260" width="0" style="181" hidden="1" customWidth="1"/>
    <col min="261" max="261" width="32.75" style="181" customWidth="1"/>
    <col min="262" max="262" width="7.625" style="181" customWidth="1"/>
    <col min="263" max="263" width="8.875" style="181" customWidth="1"/>
    <col min="264" max="512" width="7.625" style="181"/>
    <col min="513" max="513" width="50.75" style="181" customWidth="1"/>
    <col min="514" max="516" width="0" style="181" hidden="1" customWidth="1"/>
    <col min="517" max="517" width="32.75" style="181" customWidth="1"/>
    <col min="518" max="518" width="7.625" style="181" customWidth="1"/>
    <col min="519" max="519" width="8.875" style="181" customWidth="1"/>
    <col min="520" max="768" width="7.625" style="181"/>
    <col min="769" max="769" width="50.75" style="181" customWidth="1"/>
    <col min="770" max="772" width="0" style="181" hidden="1" customWidth="1"/>
    <col min="773" max="773" width="32.75" style="181" customWidth="1"/>
    <col min="774" max="774" width="7.625" style="181" customWidth="1"/>
    <col min="775" max="775" width="8.875" style="181" customWidth="1"/>
    <col min="776" max="1024" width="7.625" style="181"/>
    <col min="1025" max="1025" width="50.75" style="181" customWidth="1"/>
    <col min="1026" max="1028" width="0" style="181" hidden="1" customWidth="1"/>
    <col min="1029" max="1029" width="32.75" style="181" customWidth="1"/>
    <col min="1030" max="1030" width="7.625" style="181" customWidth="1"/>
    <col min="1031" max="1031" width="8.875" style="181" customWidth="1"/>
    <col min="1032" max="1280" width="7.625" style="181"/>
    <col min="1281" max="1281" width="50.75" style="181" customWidth="1"/>
    <col min="1282" max="1284" width="0" style="181" hidden="1" customWidth="1"/>
    <col min="1285" max="1285" width="32.75" style="181" customWidth="1"/>
    <col min="1286" max="1286" width="7.625" style="181" customWidth="1"/>
    <col min="1287" max="1287" width="8.875" style="181" customWidth="1"/>
    <col min="1288" max="1536" width="7.625" style="181"/>
    <col min="1537" max="1537" width="50.75" style="181" customWidth="1"/>
    <col min="1538" max="1540" width="0" style="181" hidden="1" customWidth="1"/>
    <col min="1541" max="1541" width="32.75" style="181" customWidth="1"/>
    <col min="1542" max="1542" width="7.625" style="181" customWidth="1"/>
    <col min="1543" max="1543" width="8.875" style="181" customWidth="1"/>
    <col min="1544" max="1792" width="7.625" style="181"/>
    <col min="1793" max="1793" width="50.75" style="181" customWidth="1"/>
    <col min="1794" max="1796" width="0" style="181" hidden="1" customWidth="1"/>
    <col min="1797" max="1797" width="32.75" style="181" customWidth="1"/>
    <col min="1798" max="1798" width="7.625" style="181" customWidth="1"/>
    <col min="1799" max="1799" width="8.875" style="181" customWidth="1"/>
    <col min="1800" max="2048" width="7.625" style="181"/>
    <col min="2049" max="2049" width="50.75" style="181" customWidth="1"/>
    <col min="2050" max="2052" width="0" style="181" hidden="1" customWidth="1"/>
    <col min="2053" max="2053" width="32.75" style="181" customWidth="1"/>
    <col min="2054" max="2054" width="7.625" style="181" customWidth="1"/>
    <col min="2055" max="2055" width="8.875" style="181" customWidth="1"/>
    <col min="2056" max="2304" width="7.625" style="181"/>
    <col min="2305" max="2305" width="50.75" style="181" customWidth="1"/>
    <col min="2306" max="2308" width="0" style="181" hidden="1" customWidth="1"/>
    <col min="2309" max="2309" width="32.75" style="181" customWidth="1"/>
    <col min="2310" max="2310" width="7.625" style="181" customWidth="1"/>
    <col min="2311" max="2311" width="8.875" style="181" customWidth="1"/>
    <col min="2312" max="2560" width="7.625" style="181"/>
    <col min="2561" max="2561" width="50.75" style="181" customWidth="1"/>
    <col min="2562" max="2564" width="0" style="181" hidden="1" customWidth="1"/>
    <col min="2565" max="2565" width="32.75" style="181" customWidth="1"/>
    <col min="2566" max="2566" width="7.625" style="181" customWidth="1"/>
    <col min="2567" max="2567" width="8.875" style="181" customWidth="1"/>
    <col min="2568" max="2816" width="7.625" style="181"/>
    <col min="2817" max="2817" width="50.75" style="181" customWidth="1"/>
    <col min="2818" max="2820" width="0" style="181" hidden="1" customWidth="1"/>
    <col min="2821" max="2821" width="32.75" style="181" customWidth="1"/>
    <col min="2822" max="2822" width="7.625" style="181" customWidth="1"/>
    <col min="2823" max="2823" width="8.875" style="181" customWidth="1"/>
    <col min="2824" max="3072" width="7.625" style="181"/>
    <col min="3073" max="3073" width="50.75" style="181" customWidth="1"/>
    <col min="3074" max="3076" width="0" style="181" hidden="1" customWidth="1"/>
    <col min="3077" max="3077" width="32.75" style="181" customWidth="1"/>
    <col min="3078" max="3078" width="7.625" style="181" customWidth="1"/>
    <col min="3079" max="3079" width="8.875" style="181" customWidth="1"/>
    <col min="3080" max="3328" width="7.625" style="181"/>
    <col min="3329" max="3329" width="50.75" style="181" customWidth="1"/>
    <col min="3330" max="3332" width="0" style="181" hidden="1" customWidth="1"/>
    <col min="3333" max="3333" width="32.75" style="181" customWidth="1"/>
    <col min="3334" max="3334" width="7.625" style="181" customWidth="1"/>
    <col min="3335" max="3335" width="8.875" style="181" customWidth="1"/>
    <col min="3336" max="3584" width="7.625" style="181"/>
    <col min="3585" max="3585" width="50.75" style="181" customWidth="1"/>
    <col min="3586" max="3588" width="0" style="181" hidden="1" customWidth="1"/>
    <col min="3589" max="3589" width="32.75" style="181" customWidth="1"/>
    <col min="3590" max="3590" width="7.625" style="181" customWidth="1"/>
    <col min="3591" max="3591" width="8.875" style="181" customWidth="1"/>
    <col min="3592" max="3840" width="7.625" style="181"/>
    <col min="3841" max="3841" width="50.75" style="181" customWidth="1"/>
    <col min="3842" max="3844" width="0" style="181" hidden="1" customWidth="1"/>
    <col min="3845" max="3845" width="32.75" style="181" customWidth="1"/>
    <col min="3846" max="3846" width="7.625" style="181" customWidth="1"/>
    <col min="3847" max="3847" width="8.875" style="181" customWidth="1"/>
    <col min="3848" max="4096" width="7.625" style="181"/>
    <col min="4097" max="4097" width="50.75" style="181" customWidth="1"/>
    <col min="4098" max="4100" width="0" style="181" hidden="1" customWidth="1"/>
    <col min="4101" max="4101" width="32.75" style="181" customWidth="1"/>
    <col min="4102" max="4102" width="7.625" style="181" customWidth="1"/>
    <col min="4103" max="4103" width="8.875" style="181" customWidth="1"/>
    <col min="4104" max="4352" width="7.625" style="181"/>
    <col min="4353" max="4353" width="50.75" style="181" customWidth="1"/>
    <col min="4354" max="4356" width="0" style="181" hidden="1" customWidth="1"/>
    <col min="4357" max="4357" width="32.75" style="181" customWidth="1"/>
    <col min="4358" max="4358" width="7.625" style="181" customWidth="1"/>
    <col min="4359" max="4359" width="8.875" style="181" customWidth="1"/>
    <col min="4360" max="4608" width="7.625" style="181"/>
    <col min="4609" max="4609" width="50.75" style="181" customWidth="1"/>
    <col min="4610" max="4612" width="0" style="181" hidden="1" customWidth="1"/>
    <col min="4613" max="4613" width="32.75" style="181" customWidth="1"/>
    <col min="4614" max="4614" width="7.625" style="181" customWidth="1"/>
    <col min="4615" max="4615" width="8.875" style="181" customWidth="1"/>
    <col min="4616" max="4864" width="7.625" style="181"/>
    <col min="4865" max="4865" width="50.75" style="181" customWidth="1"/>
    <col min="4866" max="4868" width="0" style="181" hidden="1" customWidth="1"/>
    <col min="4869" max="4869" width="32.75" style="181" customWidth="1"/>
    <col min="4870" max="4870" width="7.625" style="181" customWidth="1"/>
    <col min="4871" max="4871" width="8.875" style="181" customWidth="1"/>
    <col min="4872" max="5120" width="7.625" style="181"/>
    <col min="5121" max="5121" width="50.75" style="181" customWidth="1"/>
    <col min="5122" max="5124" width="0" style="181" hidden="1" customWidth="1"/>
    <col min="5125" max="5125" width="32.75" style="181" customWidth="1"/>
    <col min="5126" max="5126" width="7.625" style="181" customWidth="1"/>
    <col min="5127" max="5127" width="8.875" style="181" customWidth="1"/>
    <col min="5128" max="5376" width="7.625" style="181"/>
    <col min="5377" max="5377" width="50.75" style="181" customWidth="1"/>
    <col min="5378" max="5380" width="0" style="181" hidden="1" customWidth="1"/>
    <col min="5381" max="5381" width="32.75" style="181" customWidth="1"/>
    <col min="5382" max="5382" width="7.625" style="181" customWidth="1"/>
    <col min="5383" max="5383" width="8.875" style="181" customWidth="1"/>
    <col min="5384" max="5632" width="7.625" style="181"/>
    <col min="5633" max="5633" width="50.75" style="181" customWidth="1"/>
    <col min="5634" max="5636" width="0" style="181" hidden="1" customWidth="1"/>
    <col min="5637" max="5637" width="32.75" style="181" customWidth="1"/>
    <col min="5638" max="5638" width="7.625" style="181" customWidth="1"/>
    <col min="5639" max="5639" width="8.875" style="181" customWidth="1"/>
    <col min="5640" max="5888" width="7.625" style="181"/>
    <col min="5889" max="5889" width="50.75" style="181" customWidth="1"/>
    <col min="5890" max="5892" width="0" style="181" hidden="1" customWidth="1"/>
    <col min="5893" max="5893" width="32.75" style="181" customWidth="1"/>
    <col min="5894" max="5894" width="7.625" style="181" customWidth="1"/>
    <col min="5895" max="5895" width="8.875" style="181" customWidth="1"/>
    <col min="5896" max="6144" width="7.625" style="181"/>
    <col min="6145" max="6145" width="50.75" style="181" customWidth="1"/>
    <col min="6146" max="6148" width="0" style="181" hidden="1" customWidth="1"/>
    <col min="6149" max="6149" width="32.75" style="181" customWidth="1"/>
    <col min="6150" max="6150" width="7.625" style="181" customWidth="1"/>
    <col min="6151" max="6151" width="8.875" style="181" customWidth="1"/>
    <col min="6152" max="6400" width="7.625" style="181"/>
    <col min="6401" max="6401" width="50.75" style="181" customWidth="1"/>
    <col min="6402" max="6404" width="0" style="181" hidden="1" customWidth="1"/>
    <col min="6405" max="6405" width="32.75" style="181" customWidth="1"/>
    <col min="6406" max="6406" width="7.625" style="181" customWidth="1"/>
    <col min="6407" max="6407" width="8.875" style="181" customWidth="1"/>
    <col min="6408" max="6656" width="7.625" style="181"/>
    <col min="6657" max="6657" width="50.75" style="181" customWidth="1"/>
    <col min="6658" max="6660" width="0" style="181" hidden="1" customWidth="1"/>
    <col min="6661" max="6661" width="32.75" style="181" customWidth="1"/>
    <col min="6662" max="6662" width="7.625" style="181" customWidth="1"/>
    <col min="6663" max="6663" width="8.875" style="181" customWidth="1"/>
    <col min="6664" max="6912" width="7.625" style="181"/>
    <col min="6913" max="6913" width="50.75" style="181" customWidth="1"/>
    <col min="6914" max="6916" width="0" style="181" hidden="1" customWidth="1"/>
    <col min="6917" max="6917" width="32.75" style="181" customWidth="1"/>
    <col min="6918" max="6918" width="7.625" style="181" customWidth="1"/>
    <col min="6919" max="6919" width="8.875" style="181" customWidth="1"/>
    <col min="6920" max="7168" width="7.625" style="181"/>
    <col min="7169" max="7169" width="50.75" style="181" customWidth="1"/>
    <col min="7170" max="7172" width="0" style="181" hidden="1" customWidth="1"/>
    <col min="7173" max="7173" width="32.75" style="181" customWidth="1"/>
    <col min="7174" max="7174" width="7.625" style="181" customWidth="1"/>
    <col min="7175" max="7175" width="8.875" style="181" customWidth="1"/>
    <col min="7176" max="7424" width="7.625" style="181"/>
    <col min="7425" max="7425" width="50.75" style="181" customWidth="1"/>
    <col min="7426" max="7428" width="0" style="181" hidden="1" customWidth="1"/>
    <col min="7429" max="7429" width="32.75" style="181" customWidth="1"/>
    <col min="7430" max="7430" width="7.625" style="181" customWidth="1"/>
    <col min="7431" max="7431" width="8.875" style="181" customWidth="1"/>
    <col min="7432" max="7680" width="7.625" style="181"/>
    <col min="7681" max="7681" width="50.75" style="181" customWidth="1"/>
    <col min="7682" max="7684" width="0" style="181" hidden="1" customWidth="1"/>
    <col min="7685" max="7685" width="32.75" style="181" customWidth="1"/>
    <col min="7686" max="7686" width="7.625" style="181" customWidth="1"/>
    <col min="7687" max="7687" width="8.875" style="181" customWidth="1"/>
    <col min="7688" max="7936" width="7.625" style="181"/>
    <col min="7937" max="7937" width="50.75" style="181" customWidth="1"/>
    <col min="7938" max="7940" width="0" style="181" hidden="1" customWidth="1"/>
    <col min="7941" max="7941" width="32.75" style="181" customWidth="1"/>
    <col min="7942" max="7942" width="7.625" style="181" customWidth="1"/>
    <col min="7943" max="7943" width="8.875" style="181" customWidth="1"/>
    <col min="7944" max="8192" width="7.625" style="181"/>
    <col min="8193" max="8193" width="50.75" style="181" customWidth="1"/>
    <col min="8194" max="8196" width="0" style="181" hidden="1" customWidth="1"/>
    <col min="8197" max="8197" width="32.75" style="181" customWidth="1"/>
    <col min="8198" max="8198" width="7.625" style="181" customWidth="1"/>
    <col min="8199" max="8199" width="8.875" style="181" customWidth="1"/>
    <col min="8200" max="8448" width="7.625" style="181"/>
    <col min="8449" max="8449" width="50.75" style="181" customWidth="1"/>
    <col min="8450" max="8452" width="0" style="181" hidden="1" customWidth="1"/>
    <col min="8453" max="8453" width="32.75" style="181" customWidth="1"/>
    <col min="8454" max="8454" width="7.625" style="181" customWidth="1"/>
    <col min="8455" max="8455" width="8.875" style="181" customWidth="1"/>
    <col min="8456" max="8704" width="7.625" style="181"/>
    <col min="8705" max="8705" width="50.75" style="181" customWidth="1"/>
    <col min="8706" max="8708" width="0" style="181" hidden="1" customWidth="1"/>
    <col min="8709" max="8709" width="32.75" style="181" customWidth="1"/>
    <col min="8710" max="8710" width="7.625" style="181" customWidth="1"/>
    <col min="8711" max="8711" width="8.875" style="181" customWidth="1"/>
    <col min="8712" max="8960" width="7.625" style="181"/>
    <col min="8961" max="8961" width="50.75" style="181" customWidth="1"/>
    <col min="8962" max="8964" width="0" style="181" hidden="1" customWidth="1"/>
    <col min="8965" max="8965" width="32.75" style="181" customWidth="1"/>
    <col min="8966" max="8966" width="7.625" style="181" customWidth="1"/>
    <col min="8967" max="8967" width="8.875" style="181" customWidth="1"/>
    <col min="8968" max="9216" width="7.625" style="181"/>
    <col min="9217" max="9217" width="50.75" style="181" customWidth="1"/>
    <col min="9218" max="9220" width="0" style="181" hidden="1" customWidth="1"/>
    <col min="9221" max="9221" width="32.75" style="181" customWidth="1"/>
    <col min="9222" max="9222" width="7.625" style="181" customWidth="1"/>
    <col min="9223" max="9223" width="8.875" style="181" customWidth="1"/>
    <col min="9224" max="9472" width="7.625" style="181"/>
    <col min="9473" max="9473" width="50.75" style="181" customWidth="1"/>
    <col min="9474" max="9476" width="0" style="181" hidden="1" customWidth="1"/>
    <col min="9477" max="9477" width="32.75" style="181" customWidth="1"/>
    <col min="9478" max="9478" width="7.625" style="181" customWidth="1"/>
    <col min="9479" max="9479" width="8.875" style="181" customWidth="1"/>
    <col min="9480" max="9728" width="7.625" style="181"/>
    <col min="9729" max="9729" width="50.75" style="181" customWidth="1"/>
    <col min="9730" max="9732" width="0" style="181" hidden="1" customWidth="1"/>
    <col min="9733" max="9733" width="32.75" style="181" customWidth="1"/>
    <col min="9734" max="9734" width="7.625" style="181" customWidth="1"/>
    <col min="9735" max="9735" width="8.875" style="181" customWidth="1"/>
    <col min="9736" max="9984" width="7.625" style="181"/>
    <col min="9985" max="9985" width="50.75" style="181" customWidth="1"/>
    <col min="9986" max="9988" width="0" style="181" hidden="1" customWidth="1"/>
    <col min="9989" max="9989" width="32.75" style="181" customWidth="1"/>
    <col min="9990" max="9990" width="7.625" style="181" customWidth="1"/>
    <col min="9991" max="9991" width="8.875" style="181" customWidth="1"/>
    <col min="9992" max="10240" width="7.625" style="181"/>
    <col min="10241" max="10241" width="50.75" style="181" customWidth="1"/>
    <col min="10242" max="10244" width="0" style="181" hidden="1" customWidth="1"/>
    <col min="10245" max="10245" width="32.75" style="181" customWidth="1"/>
    <col min="10246" max="10246" width="7.625" style="181" customWidth="1"/>
    <col min="10247" max="10247" width="8.875" style="181" customWidth="1"/>
    <col min="10248" max="10496" width="7.625" style="181"/>
    <col min="10497" max="10497" width="50.75" style="181" customWidth="1"/>
    <col min="10498" max="10500" width="0" style="181" hidden="1" customWidth="1"/>
    <col min="10501" max="10501" width="32.75" style="181" customWidth="1"/>
    <col min="10502" max="10502" width="7.625" style="181" customWidth="1"/>
    <col min="10503" max="10503" width="8.875" style="181" customWidth="1"/>
    <col min="10504" max="10752" width="7.625" style="181"/>
    <col min="10753" max="10753" width="50.75" style="181" customWidth="1"/>
    <col min="10754" max="10756" width="0" style="181" hidden="1" customWidth="1"/>
    <col min="10757" max="10757" width="32.75" style="181" customWidth="1"/>
    <col min="10758" max="10758" width="7.625" style="181" customWidth="1"/>
    <col min="10759" max="10759" width="8.875" style="181" customWidth="1"/>
    <col min="10760" max="11008" width="7.625" style="181"/>
    <col min="11009" max="11009" width="50.75" style="181" customWidth="1"/>
    <col min="11010" max="11012" width="0" style="181" hidden="1" customWidth="1"/>
    <col min="11013" max="11013" width="32.75" style="181" customWidth="1"/>
    <col min="11014" max="11014" width="7.625" style="181" customWidth="1"/>
    <col min="11015" max="11015" width="8.875" style="181" customWidth="1"/>
    <col min="11016" max="11264" width="7.625" style="181"/>
    <col min="11265" max="11265" width="50.75" style="181" customWidth="1"/>
    <col min="11266" max="11268" width="0" style="181" hidden="1" customWidth="1"/>
    <col min="11269" max="11269" width="32.75" style="181" customWidth="1"/>
    <col min="11270" max="11270" width="7.625" style="181" customWidth="1"/>
    <col min="11271" max="11271" width="8.875" style="181" customWidth="1"/>
    <col min="11272" max="11520" width="7.625" style="181"/>
    <col min="11521" max="11521" width="50.75" style="181" customWidth="1"/>
    <col min="11522" max="11524" width="0" style="181" hidden="1" customWidth="1"/>
    <col min="11525" max="11525" width="32.75" style="181" customWidth="1"/>
    <col min="11526" max="11526" width="7.625" style="181" customWidth="1"/>
    <col min="11527" max="11527" width="8.875" style="181" customWidth="1"/>
    <col min="11528" max="11776" width="7.625" style="181"/>
    <col min="11777" max="11777" width="50.75" style="181" customWidth="1"/>
    <col min="11778" max="11780" width="0" style="181" hidden="1" customWidth="1"/>
    <col min="11781" max="11781" width="32.75" style="181" customWidth="1"/>
    <col min="11782" max="11782" width="7.625" style="181" customWidth="1"/>
    <col min="11783" max="11783" width="8.875" style="181" customWidth="1"/>
    <col min="11784" max="12032" width="7.625" style="181"/>
    <col min="12033" max="12033" width="50.75" style="181" customWidth="1"/>
    <col min="12034" max="12036" width="0" style="181" hidden="1" customWidth="1"/>
    <col min="12037" max="12037" width="32.75" style="181" customWidth="1"/>
    <col min="12038" max="12038" width="7.625" style="181" customWidth="1"/>
    <col min="12039" max="12039" width="8.875" style="181" customWidth="1"/>
    <col min="12040" max="12288" width="7.625" style="181"/>
    <col min="12289" max="12289" width="50.75" style="181" customWidth="1"/>
    <col min="12290" max="12292" width="0" style="181" hidden="1" customWidth="1"/>
    <col min="12293" max="12293" width="32.75" style="181" customWidth="1"/>
    <col min="12294" max="12294" width="7.625" style="181" customWidth="1"/>
    <col min="12295" max="12295" width="8.875" style="181" customWidth="1"/>
    <col min="12296" max="12544" width="7.625" style="181"/>
    <col min="12545" max="12545" width="50.75" style="181" customWidth="1"/>
    <col min="12546" max="12548" width="0" style="181" hidden="1" customWidth="1"/>
    <col min="12549" max="12549" width="32.75" style="181" customWidth="1"/>
    <col min="12550" max="12550" width="7.625" style="181" customWidth="1"/>
    <col min="12551" max="12551" width="8.875" style="181" customWidth="1"/>
    <col min="12552" max="12800" width="7.625" style="181"/>
    <col min="12801" max="12801" width="50.75" style="181" customWidth="1"/>
    <col min="12802" max="12804" width="0" style="181" hidden="1" customWidth="1"/>
    <col min="12805" max="12805" width="32.75" style="181" customWidth="1"/>
    <col min="12806" max="12806" width="7.625" style="181" customWidth="1"/>
    <col min="12807" max="12807" width="8.875" style="181" customWidth="1"/>
    <col min="12808" max="13056" width="7.625" style="181"/>
    <col min="13057" max="13057" width="50.75" style="181" customWidth="1"/>
    <col min="13058" max="13060" width="0" style="181" hidden="1" customWidth="1"/>
    <col min="13061" max="13061" width="32.75" style="181" customWidth="1"/>
    <col min="13062" max="13062" width="7.625" style="181" customWidth="1"/>
    <col min="13063" max="13063" width="8.875" style="181" customWidth="1"/>
    <col min="13064" max="13312" width="7.625" style="181"/>
    <col min="13313" max="13313" width="50.75" style="181" customWidth="1"/>
    <col min="13314" max="13316" width="0" style="181" hidden="1" customWidth="1"/>
    <col min="13317" max="13317" width="32.75" style="181" customWidth="1"/>
    <col min="13318" max="13318" width="7.625" style="181" customWidth="1"/>
    <col min="13319" max="13319" width="8.875" style="181" customWidth="1"/>
    <col min="13320" max="13568" width="7.625" style="181"/>
    <col min="13569" max="13569" width="50.75" style="181" customWidth="1"/>
    <col min="13570" max="13572" width="0" style="181" hidden="1" customWidth="1"/>
    <col min="13573" max="13573" width="32.75" style="181" customWidth="1"/>
    <col min="13574" max="13574" width="7.625" style="181" customWidth="1"/>
    <col min="13575" max="13575" width="8.875" style="181" customWidth="1"/>
    <col min="13576" max="13824" width="7.625" style="181"/>
    <col min="13825" max="13825" width="50.75" style="181" customWidth="1"/>
    <col min="13826" max="13828" width="0" style="181" hidden="1" customWidth="1"/>
    <col min="13829" max="13829" width="32.75" style="181" customWidth="1"/>
    <col min="13830" max="13830" width="7.625" style="181" customWidth="1"/>
    <col min="13831" max="13831" width="8.875" style="181" customWidth="1"/>
    <col min="13832" max="14080" width="7.625" style="181"/>
    <col min="14081" max="14081" width="50.75" style="181" customWidth="1"/>
    <col min="14082" max="14084" width="0" style="181" hidden="1" customWidth="1"/>
    <col min="14085" max="14085" width="32.75" style="181" customWidth="1"/>
    <col min="14086" max="14086" width="7.625" style="181" customWidth="1"/>
    <col min="14087" max="14087" width="8.875" style="181" customWidth="1"/>
    <col min="14088" max="14336" width="7.625" style="181"/>
    <col min="14337" max="14337" width="50.75" style="181" customWidth="1"/>
    <col min="14338" max="14340" width="0" style="181" hidden="1" customWidth="1"/>
    <col min="14341" max="14341" width="32.75" style="181" customWidth="1"/>
    <col min="14342" max="14342" width="7.625" style="181" customWidth="1"/>
    <col min="14343" max="14343" width="8.875" style="181" customWidth="1"/>
    <col min="14344" max="14592" width="7.625" style="181"/>
    <col min="14593" max="14593" width="50.75" style="181" customWidth="1"/>
    <col min="14594" max="14596" width="0" style="181" hidden="1" customWidth="1"/>
    <col min="14597" max="14597" width="32.75" style="181" customWidth="1"/>
    <col min="14598" max="14598" width="7.625" style="181" customWidth="1"/>
    <col min="14599" max="14599" width="8.875" style="181" customWidth="1"/>
    <col min="14600" max="14848" width="7.625" style="181"/>
    <col min="14849" max="14849" width="50.75" style="181" customWidth="1"/>
    <col min="14850" max="14852" width="0" style="181" hidden="1" customWidth="1"/>
    <col min="14853" max="14853" width="32.75" style="181" customWidth="1"/>
    <col min="14854" max="14854" width="7.625" style="181" customWidth="1"/>
    <col min="14855" max="14855" width="8.875" style="181" customWidth="1"/>
    <col min="14856" max="15104" width="7.625" style="181"/>
    <col min="15105" max="15105" width="50.75" style="181" customWidth="1"/>
    <col min="15106" max="15108" width="0" style="181" hidden="1" customWidth="1"/>
    <col min="15109" max="15109" width="32.75" style="181" customWidth="1"/>
    <col min="15110" max="15110" width="7.625" style="181" customWidth="1"/>
    <col min="15111" max="15111" width="8.875" style="181" customWidth="1"/>
    <col min="15112" max="15360" width="7.625" style="181"/>
    <col min="15361" max="15361" width="50.75" style="181" customWidth="1"/>
    <col min="15362" max="15364" width="0" style="181" hidden="1" customWidth="1"/>
    <col min="15365" max="15365" width="32.75" style="181" customWidth="1"/>
    <col min="15366" max="15366" width="7.625" style="181" customWidth="1"/>
    <col min="15367" max="15367" width="8.875" style="181" customWidth="1"/>
    <col min="15368" max="15616" width="7.625" style="181"/>
    <col min="15617" max="15617" width="50.75" style="181" customWidth="1"/>
    <col min="15618" max="15620" width="0" style="181" hidden="1" customWidth="1"/>
    <col min="15621" max="15621" width="32.75" style="181" customWidth="1"/>
    <col min="15622" max="15622" width="7.625" style="181" customWidth="1"/>
    <col min="15623" max="15623" width="8.875" style="181" customWidth="1"/>
    <col min="15624" max="15872" width="7.625" style="181"/>
    <col min="15873" max="15873" width="50.75" style="181" customWidth="1"/>
    <col min="15874" max="15876" width="0" style="181" hidden="1" customWidth="1"/>
    <col min="15877" max="15877" width="32.75" style="181" customWidth="1"/>
    <col min="15878" max="15878" width="7.625" style="181" customWidth="1"/>
    <col min="15879" max="15879" width="8.875" style="181" customWidth="1"/>
    <col min="15880" max="16128" width="7.625" style="181"/>
    <col min="16129" max="16129" width="50.75" style="181" customWidth="1"/>
    <col min="16130" max="16132" width="0" style="181" hidden="1" customWidth="1"/>
    <col min="16133" max="16133" width="32.75" style="181" customWidth="1"/>
    <col min="16134" max="16134" width="7.625" style="181" customWidth="1"/>
    <col min="16135" max="16135" width="8.875" style="181" customWidth="1"/>
    <col min="16136" max="16384" width="7.625" style="181"/>
  </cols>
  <sheetData>
    <row r="1" spans="1:7" ht="17.100000000000001" customHeight="1" x14ac:dyDescent="0.25">
      <c r="A1" s="180"/>
      <c r="B1" s="180"/>
      <c r="C1" s="180"/>
      <c r="D1" s="180"/>
      <c r="E1" s="224" t="s">
        <v>419</v>
      </c>
    </row>
    <row r="2" spans="1:7" ht="17.100000000000001" customHeight="1" x14ac:dyDescent="0.25">
      <c r="A2" s="180"/>
      <c r="B2" s="180"/>
      <c r="C2" s="180"/>
      <c r="D2" s="180"/>
      <c r="E2" s="224" t="s">
        <v>652</v>
      </c>
      <c r="F2" s="225"/>
      <c r="G2" s="225"/>
    </row>
    <row r="3" spans="1:7" ht="17.100000000000001" customHeight="1" x14ac:dyDescent="0.25">
      <c r="A3" s="180"/>
      <c r="B3" s="180"/>
      <c r="C3" s="180"/>
      <c r="D3" s="180"/>
      <c r="E3" s="226"/>
      <c r="F3" s="225"/>
      <c r="G3" s="225"/>
    </row>
    <row r="4" spans="1:7" ht="17.100000000000001" customHeight="1" x14ac:dyDescent="0.25">
      <c r="A4" s="180"/>
      <c r="B4" s="180"/>
      <c r="C4" s="180"/>
      <c r="D4" s="180"/>
      <c r="E4" s="226"/>
      <c r="F4" s="225"/>
      <c r="G4" s="225"/>
    </row>
    <row r="5" spans="1:7" ht="17.100000000000001" customHeight="1" x14ac:dyDescent="0.25">
      <c r="A5" s="395" t="s">
        <v>698</v>
      </c>
      <c r="B5" s="395"/>
      <c r="C5" s="395"/>
      <c r="D5" s="395"/>
      <c r="E5" s="395"/>
    </row>
    <row r="6" spans="1:7" ht="23.1" customHeight="1" x14ac:dyDescent="0.25">
      <c r="A6" s="227" t="s">
        <v>699</v>
      </c>
      <c r="B6" s="186"/>
      <c r="C6" s="186"/>
      <c r="D6" s="186"/>
      <c r="E6" s="227" t="s">
        <v>669</v>
      </c>
    </row>
    <row r="7" spans="1:7" ht="39" customHeight="1" x14ac:dyDescent="0.25">
      <c r="A7" s="185" t="s">
        <v>700</v>
      </c>
      <c r="B7" s="186"/>
      <c r="C7" s="186"/>
      <c r="D7" s="186"/>
      <c r="E7" s="190">
        <v>225632</v>
      </c>
    </row>
    <row r="8" spans="1:7" ht="39.75" customHeight="1" x14ac:dyDescent="0.25">
      <c r="A8" s="185" t="s">
        <v>701</v>
      </c>
      <c r="B8" s="186"/>
      <c r="C8" s="186"/>
      <c r="D8" s="186"/>
      <c r="E8" s="188">
        <v>180000</v>
      </c>
    </row>
    <row r="9" spans="1:7" ht="28.9" customHeight="1" x14ac:dyDescent="0.25">
      <c r="A9" s="185" t="s">
        <v>702</v>
      </c>
      <c r="B9" s="186"/>
      <c r="C9" s="186"/>
      <c r="D9" s="186"/>
      <c r="E9" s="190">
        <f>E7/E8*100</f>
        <v>125.35111111111109</v>
      </c>
    </row>
    <row r="10" spans="1:7" ht="17.100000000000001" customHeight="1" x14ac:dyDescent="0.25">
      <c r="A10" s="185" t="s">
        <v>703</v>
      </c>
      <c r="B10" s="186"/>
      <c r="C10" s="186"/>
      <c r="D10" s="186"/>
      <c r="E10" s="228">
        <v>83924</v>
      </c>
    </row>
    <row r="11" spans="1:7" ht="17.100000000000001" customHeight="1" x14ac:dyDescent="0.25">
      <c r="A11" s="185" t="s">
        <v>704</v>
      </c>
      <c r="B11" s="186"/>
      <c r="C11" s="186"/>
      <c r="D11" s="186"/>
      <c r="E11" s="188">
        <v>65287.199999999997</v>
      </c>
    </row>
    <row r="12" spans="1:7" ht="17.100000000000001" customHeight="1" x14ac:dyDescent="0.25">
      <c r="A12" s="185" t="s">
        <v>705</v>
      </c>
      <c r="B12" s="186"/>
      <c r="C12" s="186"/>
      <c r="D12" s="186"/>
      <c r="E12" s="190">
        <f>E10/E11*100</f>
        <v>128.5458711661704</v>
      </c>
    </row>
    <row r="13" spans="1:7" ht="50.25" customHeight="1" x14ac:dyDescent="0.25">
      <c r="A13" s="185" t="s">
        <v>706</v>
      </c>
      <c r="B13" s="186"/>
      <c r="C13" s="186"/>
      <c r="D13" s="186"/>
      <c r="E13" s="206">
        <v>-3.1</v>
      </c>
    </row>
    <row r="14" spans="1:7" ht="17.100000000000001" customHeight="1" x14ac:dyDescent="0.25">
      <c r="A14" s="180"/>
      <c r="B14" s="180"/>
      <c r="C14" s="180"/>
      <c r="D14" s="180"/>
      <c r="E14" s="180"/>
    </row>
    <row r="15" spans="1:7" ht="17.100000000000001" customHeight="1" x14ac:dyDescent="0.25">
      <c r="A15" s="180"/>
      <c r="B15" s="180"/>
      <c r="C15" s="180"/>
      <c r="D15" s="180"/>
      <c r="E15" s="180"/>
    </row>
    <row r="16" spans="1:7" ht="17.100000000000001" customHeight="1" x14ac:dyDescent="0.25">
      <c r="A16" s="180"/>
      <c r="B16" s="180"/>
      <c r="C16" s="180"/>
      <c r="D16" s="180"/>
      <c r="E16" s="224" t="s">
        <v>437</v>
      </c>
    </row>
    <row r="17" spans="1:5" ht="17.100000000000001" customHeight="1" x14ac:dyDescent="0.25">
      <c r="A17" s="180"/>
      <c r="B17" s="180"/>
      <c r="C17" s="180"/>
      <c r="D17" s="180"/>
      <c r="E17" s="224" t="s">
        <v>652</v>
      </c>
    </row>
    <row r="18" spans="1:5" ht="17.100000000000001" customHeight="1" x14ac:dyDescent="0.25">
      <c r="A18" s="180"/>
      <c r="B18" s="180"/>
      <c r="C18" s="180"/>
      <c r="D18" s="180"/>
      <c r="E18" s="226"/>
    </row>
    <row r="19" spans="1:5" ht="7.5" customHeight="1" x14ac:dyDescent="0.25">
      <c r="A19" s="180"/>
      <c r="B19" s="180"/>
      <c r="C19" s="180"/>
      <c r="D19" s="180"/>
      <c r="E19" s="226"/>
    </row>
    <row r="20" spans="1:5" ht="17.100000000000001" customHeight="1" x14ac:dyDescent="0.25">
      <c r="A20" s="395" t="s">
        <v>707</v>
      </c>
      <c r="B20" s="395"/>
      <c r="C20" s="395"/>
      <c r="D20" s="395"/>
      <c r="E20" s="395"/>
    </row>
    <row r="21" spans="1:5" ht="17.100000000000001" customHeight="1" x14ac:dyDescent="0.25">
      <c r="A21" s="227" t="s">
        <v>669</v>
      </c>
      <c r="B21" s="186"/>
      <c r="C21" s="186"/>
      <c r="D21" s="186"/>
      <c r="E21" s="229" t="s">
        <v>708</v>
      </c>
    </row>
    <row r="22" spans="1:5" ht="17.100000000000001" customHeight="1" x14ac:dyDescent="0.25">
      <c r="A22" s="185" t="s">
        <v>709</v>
      </c>
      <c r="B22" s="186"/>
      <c r="C22" s="186"/>
      <c r="D22" s="186"/>
      <c r="E22" s="184">
        <f>E23+E27</f>
        <v>62622.47</v>
      </c>
    </row>
    <row r="23" spans="1:5" ht="17.100000000000001" customHeight="1" x14ac:dyDescent="0.25">
      <c r="A23" s="185" t="s">
        <v>710</v>
      </c>
      <c r="B23" s="186"/>
      <c r="C23" s="186"/>
      <c r="D23" s="186"/>
      <c r="E23" s="184">
        <v>1365.97</v>
      </c>
    </row>
    <row r="24" spans="1:5" ht="17.100000000000001" customHeight="1" x14ac:dyDescent="0.25">
      <c r="A24" s="230" t="s">
        <v>711</v>
      </c>
      <c r="B24" s="186"/>
      <c r="C24" s="186"/>
      <c r="D24" s="186"/>
      <c r="E24" s="184">
        <v>1365.97</v>
      </c>
    </row>
    <row r="25" spans="1:5" ht="17.100000000000001" customHeight="1" x14ac:dyDescent="0.25">
      <c r="A25" s="230" t="s">
        <v>712</v>
      </c>
      <c r="B25" s="186"/>
      <c r="C25" s="186"/>
      <c r="D25" s="186"/>
      <c r="E25" s="184">
        <v>0</v>
      </c>
    </row>
    <row r="26" spans="1:5" ht="17.100000000000001" customHeight="1" x14ac:dyDescent="0.25">
      <c r="A26" s="230" t="s">
        <v>713</v>
      </c>
      <c r="B26" s="186"/>
      <c r="C26" s="186"/>
      <c r="D26" s="186"/>
      <c r="E26" s="184">
        <v>0</v>
      </c>
    </row>
    <row r="27" spans="1:5" ht="17.100000000000001" customHeight="1" x14ac:dyDescent="0.25">
      <c r="A27" s="230" t="s">
        <v>714</v>
      </c>
      <c r="B27" s="186"/>
      <c r="C27" s="186"/>
      <c r="D27" s="186"/>
      <c r="E27" s="184">
        <v>61256.5</v>
      </c>
    </row>
    <row r="28" spans="1:5" ht="17.100000000000001" customHeight="1" x14ac:dyDescent="0.25">
      <c r="A28" s="230" t="s">
        <v>711</v>
      </c>
      <c r="B28" s="186"/>
      <c r="C28" s="186"/>
      <c r="D28" s="186"/>
      <c r="E28" s="184">
        <v>61256.5</v>
      </c>
    </row>
    <row r="29" spans="1:5" ht="17.100000000000001" customHeight="1" x14ac:dyDescent="0.25">
      <c r="A29" s="230" t="s">
        <v>712</v>
      </c>
      <c r="B29" s="186"/>
      <c r="C29" s="186"/>
      <c r="D29" s="186"/>
      <c r="E29" s="184">
        <v>0</v>
      </c>
    </row>
    <row r="30" spans="1:5" ht="17.100000000000001" customHeight="1" x14ac:dyDescent="0.25">
      <c r="A30" s="230" t="s">
        <v>713</v>
      </c>
      <c r="B30" s="186"/>
      <c r="C30" s="186"/>
      <c r="D30" s="186"/>
      <c r="E30" s="184">
        <v>0</v>
      </c>
    </row>
    <row r="31" spans="1:5" ht="17.100000000000001" customHeight="1" x14ac:dyDescent="0.25">
      <c r="A31" s="231" t="s">
        <v>715</v>
      </c>
      <c r="B31" s="186"/>
      <c r="C31" s="186"/>
      <c r="D31" s="186"/>
      <c r="E31" s="184">
        <v>3164.2</v>
      </c>
    </row>
    <row r="32" spans="1:5" ht="17.100000000000001" customHeight="1" x14ac:dyDescent="0.25">
      <c r="A32" s="232" t="s">
        <v>716</v>
      </c>
      <c r="B32" s="186"/>
      <c r="C32" s="186"/>
      <c r="D32" s="186"/>
      <c r="E32" s="184">
        <v>3164.2</v>
      </c>
    </row>
    <row r="33" spans="1:5" ht="17.100000000000001" customHeight="1" x14ac:dyDescent="0.25">
      <c r="A33" s="232" t="s">
        <v>717</v>
      </c>
      <c r="B33" s="186"/>
      <c r="C33" s="186"/>
      <c r="D33" s="186"/>
      <c r="E33" s="184"/>
    </row>
  </sheetData>
  <sheetProtection selectLockedCells="1" selectUnlockedCells="1"/>
  <mergeCells count="2">
    <mergeCell ref="A5:E5"/>
    <mergeCell ref="A20:E20"/>
  </mergeCells>
  <pageMargins left="0.78749999999999998" right="0.54583333333333328" top="0.85555555555555562" bottom="0.41111111111111109" header="0.30416666666666664" footer="0.51180555555555551"/>
  <pageSetup paperSize="9" scale="93" firstPageNumber="0" orientation="portrait" horizontalDpi="300" verticalDpi="300" r:id="rId1"/>
  <headerFooter alignWithMargins="0">
    <oddHeader>&amp;C&amp;"Times New Roman,Обычный"&amp;16 24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91" zoomScaleNormal="89" zoomScaleSheetLayoutView="91" workbookViewId="0">
      <selection activeCell="M14" sqref="M14"/>
    </sheetView>
  </sheetViews>
  <sheetFormatPr defaultColWidth="7.625" defaultRowHeight="17.100000000000001" customHeight="1" x14ac:dyDescent="0.2"/>
  <cols>
    <col min="1" max="1" width="41.125" style="181" customWidth="1"/>
    <col min="2" max="3" width="7.75" style="181" hidden="1" customWidth="1"/>
    <col min="4" max="4" width="0.75" style="181" hidden="1" customWidth="1"/>
    <col min="5" max="5" width="12.25" style="181" customWidth="1"/>
    <col min="6" max="6" width="11.75" style="181" customWidth="1"/>
    <col min="7" max="7" width="17.625" style="181" customWidth="1"/>
    <col min="8" max="9" width="12.75" style="181" customWidth="1"/>
    <col min="10" max="10" width="9.125" style="181" customWidth="1"/>
    <col min="11" max="11" width="11" style="181" customWidth="1"/>
    <col min="12" max="12" width="13.875" style="181" customWidth="1"/>
    <col min="13" max="13" width="13.5" style="181" customWidth="1"/>
    <col min="14" max="256" width="7.625" style="181"/>
    <col min="257" max="257" width="41.125" style="181" customWidth="1"/>
    <col min="258" max="260" width="0" style="181" hidden="1" customWidth="1"/>
    <col min="261" max="261" width="12.25" style="181" customWidth="1"/>
    <col min="262" max="262" width="11.75" style="181" customWidth="1"/>
    <col min="263" max="263" width="17.625" style="181" customWidth="1"/>
    <col min="264" max="265" width="12.75" style="181" customWidth="1"/>
    <col min="266" max="266" width="9.125" style="181" customWidth="1"/>
    <col min="267" max="267" width="11" style="181" customWidth="1"/>
    <col min="268" max="268" width="13.875" style="181" customWidth="1"/>
    <col min="269" max="269" width="13.5" style="181" customWidth="1"/>
    <col min="270" max="512" width="7.625" style="181"/>
    <col min="513" max="513" width="41.125" style="181" customWidth="1"/>
    <col min="514" max="516" width="0" style="181" hidden="1" customWidth="1"/>
    <col min="517" max="517" width="12.25" style="181" customWidth="1"/>
    <col min="518" max="518" width="11.75" style="181" customWidth="1"/>
    <col min="519" max="519" width="17.625" style="181" customWidth="1"/>
    <col min="520" max="521" width="12.75" style="181" customWidth="1"/>
    <col min="522" max="522" width="9.125" style="181" customWidth="1"/>
    <col min="523" max="523" width="11" style="181" customWidth="1"/>
    <col min="524" max="524" width="13.875" style="181" customWidth="1"/>
    <col min="525" max="525" width="13.5" style="181" customWidth="1"/>
    <col min="526" max="768" width="7.625" style="181"/>
    <col min="769" max="769" width="41.125" style="181" customWidth="1"/>
    <col min="770" max="772" width="0" style="181" hidden="1" customWidth="1"/>
    <col min="773" max="773" width="12.25" style="181" customWidth="1"/>
    <col min="774" max="774" width="11.75" style="181" customWidth="1"/>
    <col min="775" max="775" width="17.625" style="181" customWidth="1"/>
    <col min="776" max="777" width="12.75" style="181" customWidth="1"/>
    <col min="778" max="778" width="9.125" style="181" customWidth="1"/>
    <col min="779" max="779" width="11" style="181" customWidth="1"/>
    <col min="780" max="780" width="13.875" style="181" customWidth="1"/>
    <col min="781" max="781" width="13.5" style="181" customWidth="1"/>
    <col min="782" max="1024" width="7.625" style="181"/>
    <col min="1025" max="1025" width="41.125" style="181" customWidth="1"/>
    <col min="1026" max="1028" width="0" style="181" hidden="1" customWidth="1"/>
    <col min="1029" max="1029" width="12.25" style="181" customWidth="1"/>
    <col min="1030" max="1030" width="11.75" style="181" customWidth="1"/>
    <col min="1031" max="1031" width="17.625" style="181" customWidth="1"/>
    <col min="1032" max="1033" width="12.75" style="181" customWidth="1"/>
    <col min="1034" max="1034" width="9.125" style="181" customWidth="1"/>
    <col min="1035" max="1035" width="11" style="181" customWidth="1"/>
    <col min="1036" max="1036" width="13.875" style="181" customWidth="1"/>
    <col min="1037" max="1037" width="13.5" style="181" customWidth="1"/>
    <col min="1038" max="1280" width="7.625" style="181"/>
    <col min="1281" max="1281" width="41.125" style="181" customWidth="1"/>
    <col min="1282" max="1284" width="0" style="181" hidden="1" customWidth="1"/>
    <col min="1285" max="1285" width="12.25" style="181" customWidth="1"/>
    <col min="1286" max="1286" width="11.75" style="181" customWidth="1"/>
    <col min="1287" max="1287" width="17.625" style="181" customWidth="1"/>
    <col min="1288" max="1289" width="12.75" style="181" customWidth="1"/>
    <col min="1290" max="1290" width="9.125" style="181" customWidth="1"/>
    <col min="1291" max="1291" width="11" style="181" customWidth="1"/>
    <col min="1292" max="1292" width="13.875" style="181" customWidth="1"/>
    <col min="1293" max="1293" width="13.5" style="181" customWidth="1"/>
    <col min="1294" max="1536" width="7.625" style="181"/>
    <col min="1537" max="1537" width="41.125" style="181" customWidth="1"/>
    <col min="1538" max="1540" width="0" style="181" hidden="1" customWidth="1"/>
    <col min="1541" max="1541" width="12.25" style="181" customWidth="1"/>
    <col min="1542" max="1542" width="11.75" style="181" customWidth="1"/>
    <col min="1543" max="1543" width="17.625" style="181" customWidth="1"/>
    <col min="1544" max="1545" width="12.75" style="181" customWidth="1"/>
    <col min="1546" max="1546" width="9.125" style="181" customWidth="1"/>
    <col min="1547" max="1547" width="11" style="181" customWidth="1"/>
    <col min="1548" max="1548" width="13.875" style="181" customWidth="1"/>
    <col min="1549" max="1549" width="13.5" style="181" customWidth="1"/>
    <col min="1550" max="1792" width="7.625" style="181"/>
    <col min="1793" max="1793" width="41.125" style="181" customWidth="1"/>
    <col min="1794" max="1796" width="0" style="181" hidden="1" customWidth="1"/>
    <col min="1797" max="1797" width="12.25" style="181" customWidth="1"/>
    <col min="1798" max="1798" width="11.75" style="181" customWidth="1"/>
    <col min="1799" max="1799" width="17.625" style="181" customWidth="1"/>
    <col min="1800" max="1801" width="12.75" style="181" customWidth="1"/>
    <col min="1802" max="1802" width="9.125" style="181" customWidth="1"/>
    <col min="1803" max="1803" width="11" style="181" customWidth="1"/>
    <col min="1804" max="1804" width="13.875" style="181" customWidth="1"/>
    <col min="1805" max="1805" width="13.5" style="181" customWidth="1"/>
    <col min="1806" max="2048" width="7.625" style="181"/>
    <col min="2049" max="2049" width="41.125" style="181" customWidth="1"/>
    <col min="2050" max="2052" width="0" style="181" hidden="1" customWidth="1"/>
    <col min="2053" max="2053" width="12.25" style="181" customWidth="1"/>
    <col min="2054" max="2054" width="11.75" style="181" customWidth="1"/>
    <col min="2055" max="2055" width="17.625" style="181" customWidth="1"/>
    <col min="2056" max="2057" width="12.75" style="181" customWidth="1"/>
    <col min="2058" max="2058" width="9.125" style="181" customWidth="1"/>
    <col min="2059" max="2059" width="11" style="181" customWidth="1"/>
    <col min="2060" max="2060" width="13.875" style="181" customWidth="1"/>
    <col min="2061" max="2061" width="13.5" style="181" customWidth="1"/>
    <col min="2062" max="2304" width="7.625" style="181"/>
    <col min="2305" max="2305" width="41.125" style="181" customWidth="1"/>
    <col min="2306" max="2308" width="0" style="181" hidden="1" customWidth="1"/>
    <col min="2309" max="2309" width="12.25" style="181" customWidth="1"/>
    <col min="2310" max="2310" width="11.75" style="181" customWidth="1"/>
    <col min="2311" max="2311" width="17.625" style="181" customWidth="1"/>
    <col min="2312" max="2313" width="12.75" style="181" customWidth="1"/>
    <col min="2314" max="2314" width="9.125" style="181" customWidth="1"/>
    <col min="2315" max="2315" width="11" style="181" customWidth="1"/>
    <col min="2316" max="2316" width="13.875" style="181" customWidth="1"/>
    <col min="2317" max="2317" width="13.5" style="181" customWidth="1"/>
    <col min="2318" max="2560" width="7.625" style="181"/>
    <col min="2561" max="2561" width="41.125" style="181" customWidth="1"/>
    <col min="2562" max="2564" width="0" style="181" hidden="1" customWidth="1"/>
    <col min="2565" max="2565" width="12.25" style="181" customWidth="1"/>
    <col min="2566" max="2566" width="11.75" style="181" customWidth="1"/>
    <col min="2567" max="2567" width="17.625" style="181" customWidth="1"/>
    <col min="2568" max="2569" width="12.75" style="181" customWidth="1"/>
    <col min="2570" max="2570" width="9.125" style="181" customWidth="1"/>
    <col min="2571" max="2571" width="11" style="181" customWidth="1"/>
    <col min="2572" max="2572" width="13.875" style="181" customWidth="1"/>
    <col min="2573" max="2573" width="13.5" style="181" customWidth="1"/>
    <col min="2574" max="2816" width="7.625" style="181"/>
    <col min="2817" max="2817" width="41.125" style="181" customWidth="1"/>
    <col min="2818" max="2820" width="0" style="181" hidden="1" customWidth="1"/>
    <col min="2821" max="2821" width="12.25" style="181" customWidth="1"/>
    <col min="2822" max="2822" width="11.75" style="181" customWidth="1"/>
    <col min="2823" max="2823" width="17.625" style="181" customWidth="1"/>
    <col min="2824" max="2825" width="12.75" style="181" customWidth="1"/>
    <col min="2826" max="2826" width="9.125" style="181" customWidth="1"/>
    <col min="2827" max="2827" width="11" style="181" customWidth="1"/>
    <col min="2828" max="2828" width="13.875" style="181" customWidth="1"/>
    <col min="2829" max="2829" width="13.5" style="181" customWidth="1"/>
    <col min="2830" max="3072" width="7.625" style="181"/>
    <col min="3073" max="3073" width="41.125" style="181" customWidth="1"/>
    <col min="3074" max="3076" width="0" style="181" hidden="1" customWidth="1"/>
    <col min="3077" max="3077" width="12.25" style="181" customWidth="1"/>
    <col min="3078" max="3078" width="11.75" style="181" customWidth="1"/>
    <col min="3079" max="3079" width="17.625" style="181" customWidth="1"/>
    <col min="3080" max="3081" width="12.75" style="181" customWidth="1"/>
    <col min="3082" max="3082" width="9.125" style="181" customWidth="1"/>
    <col min="3083" max="3083" width="11" style="181" customWidth="1"/>
    <col min="3084" max="3084" width="13.875" style="181" customWidth="1"/>
    <col min="3085" max="3085" width="13.5" style="181" customWidth="1"/>
    <col min="3086" max="3328" width="7.625" style="181"/>
    <col min="3329" max="3329" width="41.125" style="181" customWidth="1"/>
    <col min="3330" max="3332" width="0" style="181" hidden="1" customWidth="1"/>
    <col min="3333" max="3333" width="12.25" style="181" customWidth="1"/>
    <col min="3334" max="3334" width="11.75" style="181" customWidth="1"/>
    <col min="3335" max="3335" width="17.625" style="181" customWidth="1"/>
    <col min="3336" max="3337" width="12.75" style="181" customWidth="1"/>
    <col min="3338" max="3338" width="9.125" style="181" customWidth="1"/>
    <col min="3339" max="3339" width="11" style="181" customWidth="1"/>
    <col min="3340" max="3340" width="13.875" style="181" customWidth="1"/>
    <col min="3341" max="3341" width="13.5" style="181" customWidth="1"/>
    <col min="3342" max="3584" width="7.625" style="181"/>
    <col min="3585" max="3585" width="41.125" style="181" customWidth="1"/>
    <col min="3586" max="3588" width="0" style="181" hidden="1" customWidth="1"/>
    <col min="3589" max="3589" width="12.25" style="181" customWidth="1"/>
    <col min="3590" max="3590" width="11.75" style="181" customWidth="1"/>
    <col min="3591" max="3591" width="17.625" style="181" customWidth="1"/>
    <col min="3592" max="3593" width="12.75" style="181" customWidth="1"/>
    <col min="3594" max="3594" width="9.125" style="181" customWidth="1"/>
    <col min="3595" max="3595" width="11" style="181" customWidth="1"/>
    <col min="3596" max="3596" width="13.875" style="181" customWidth="1"/>
    <col min="3597" max="3597" width="13.5" style="181" customWidth="1"/>
    <col min="3598" max="3840" width="7.625" style="181"/>
    <col min="3841" max="3841" width="41.125" style="181" customWidth="1"/>
    <col min="3842" max="3844" width="0" style="181" hidden="1" customWidth="1"/>
    <col min="3845" max="3845" width="12.25" style="181" customWidth="1"/>
    <col min="3846" max="3846" width="11.75" style="181" customWidth="1"/>
    <col min="3847" max="3847" width="17.625" style="181" customWidth="1"/>
    <col min="3848" max="3849" width="12.75" style="181" customWidth="1"/>
    <col min="3850" max="3850" width="9.125" style="181" customWidth="1"/>
    <col min="3851" max="3851" width="11" style="181" customWidth="1"/>
    <col min="3852" max="3852" width="13.875" style="181" customWidth="1"/>
    <col min="3853" max="3853" width="13.5" style="181" customWidth="1"/>
    <col min="3854" max="4096" width="7.625" style="181"/>
    <col min="4097" max="4097" width="41.125" style="181" customWidth="1"/>
    <col min="4098" max="4100" width="0" style="181" hidden="1" customWidth="1"/>
    <col min="4101" max="4101" width="12.25" style="181" customWidth="1"/>
    <col min="4102" max="4102" width="11.75" style="181" customWidth="1"/>
    <col min="4103" max="4103" width="17.625" style="181" customWidth="1"/>
    <col min="4104" max="4105" width="12.75" style="181" customWidth="1"/>
    <col min="4106" max="4106" width="9.125" style="181" customWidth="1"/>
    <col min="4107" max="4107" width="11" style="181" customWidth="1"/>
    <col min="4108" max="4108" width="13.875" style="181" customWidth="1"/>
    <col min="4109" max="4109" width="13.5" style="181" customWidth="1"/>
    <col min="4110" max="4352" width="7.625" style="181"/>
    <col min="4353" max="4353" width="41.125" style="181" customWidth="1"/>
    <col min="4354" max="4356" width="0" style="181" hidden="1" customWidth="1"/>
    <col min="4357" max="4357" width="12.25" style="181" customWidth="1"/>
    <col min="4358" max="4358" width="11.75" style="181" customWidth="1"/>
    <col min="4359" max="4359" width="17.625" style="181" customWidth="1"/>
    <col min="4360" max="4361" width="12.75" style="181" customWidth="1"/>
    <col min="4362" max="4362" width="9.125" style="181" customWidth="1"/>
    <col min="4363" max="4363" width="11" style="181" customWidth="1"/>
    <col min="4364" max="4364" width="13.875" style="181" customWidth="1"/>
    <col min="4365" max="4365" width="13.5" style="181" customWidth="1"/>
    <col min="4366" max="4608" width="7.625" style="181"/>
    <col min="4609" max="4609" width="41.125" style="181" customWidth="1"/>
    <col min="4610" max="4612" width="0" style="181" hidden="1" customWidth="1"/>
    <col min="4613" max="4613" width="12.25" style="181" customWidth="1"/>
    <col min="4614" max="4614" width="11.75" style="181" customWidth="1"/>
    <col min="4615" max="4615" width="17.625" style="181" customWidth="1"/>
    <col min="4616" max="4617" width="12.75" style="181" customWidth="1"/>
    <col min="4618" max="4618" width="9.125" style="181" customWidth="1"/>
    <col min="4619" max="4619" width="11" style="181" customWidth="1"/>
    <col min="4620" max="4620" width="13.875" style="181" customWidth="1"/>
    <col min="4621" max="4621" width="13.5" style="181" customWidth="1"/>
    <col min="4622" max="4864" width="7.625" style="181"/>
    <col min="4865" max="4865" width="41.125" style="181" customWidth="1"/>
    <col min="4866" max="4868" width="0" style="181" hidden="1" customWidth="1"/>
    <col min="4869" max="4869" width="12.25" style="181" customWidth="1"/>
    <col min="4870" max="4870" width="11.75" style="181" customWidth="1"/>
    <col min="4871" max="4871" width="17.625" style="181" customWidth="1"/>
    <col min="4872" max="4873" width="12.75" style="181" customWidth="1"/>
    <col min="4874" max="4874" width="9.125" style="181" customWidth="1"/>
    <col min="4875" max="4875" width="11" style="181" customWidth="1"/>
    <col min="4876" max="4876" width="13.875" style="181" customWidth="1"/>
    <col min="4877" max="4877" width="13.5" style="181" customWidth="1"/>
    <col min="4878" max="5120" width="7.625" style="181"/>
    <col min="5121" max="5121" width="41.125" style="181" customWidth="1"/>
    <col min="5122" max="5124" width="0" style="181" hidden="1" customWidth="1"/>
    <col min="5125" max="5125" width="12.25" style="181" customWidth="1"/>
    <col min="5126" max="5126" width="11.75" style="181" customWidth="1"/>
    <col min="5127" max="5127" width="17.625" style="181" customWidth="1"/>
    <col min="5128" max="5129" width="12.75" style="181" customWidth="1"/>
    <col min="5130" max="5130" width="9.125" style="181" customWidth="1"/>
    <col min="5131" max="5131" width="11" style="181" customWidth="1"/>
    <col min="5132" max="5132" width="13.875" style="181" customWidth="1"/>
    <col min="5133" max="5133" width="13.5" style="181" customWidth="1"/>
    <col min="5134" max="5376" width="7.625" style="181"/>
    <col min="5377" max="5377" width="41.125" style="181" customWidth="1"/>
    <col min="5378" max="5380" width="0" style="181" hidden="1" customWidth="1"/>
    <col min="5381" max="5381" width="12.25" style="181" customWidth="1"/>
    <col min="5382" max="5382" width="11.75" style="181" customWidth="1"/>
    <col min="5383" max="5383" width="17.625" style="181" customWidth="1"/>
    <col min="5384" max="5385" width="12.75" style="181" customWidth="1"/>
    <col min="5386" max="5386" width="9.125" style="181" customWidth="1"/>
    <col min="5387" max="5387" width="11" style="181" customWidth="1"/>
    <col min="5388" max="5388" width="13.875" style="181" customWidth="1"/>
    <col min="5389" max="5389" width="13.5" style="181" customWidth="1"/>
    <col min="5390" max="5632" width="7.625" style="181"/>
    <col min="5633" max="5633" width="41.125" style="181" customWidth="1"/>
    <col min="5634" max="5636" width="0" style="181" hidden="1" customWidth="1"/>
    <col min="5637" max="5637" width="12.25" style="181" customWidth="1"/>
    <col min="5638" max="5638" width="11.75" style="181" customWidth="1"/>
    <col min="5639" max="5639" width="17.625" style="181" customWidth="1"/>
    <col min="5640" max="5641" width="12.75" style="181" customWidth="1"/>
    <col min="5642" max="5642" width="9.125" style="181" customWidth="1"/>
    <col min="5643" max="5643" width="11" style="181" customWidth="1"/>
    <col min="5644" max="5644" width="13.875" style="181" customWidth="1"/>
    <col min="5645" max="5645" width="13.5" style="181" customWidth="1"/>
    <col min="5646" max="5888" width="7.625" style="181"/>
    <col min="5889" max="5889" width="41.125" style="181" customWidth="1"/>
    <col min="5890" max="5892" width="0" style="181" hidden="1" customWidth="1"/>
    <col min="5893" max="5893" width="12.25" style="181" customWidth="1"/>
    <col min="5894" max="5894" width="11.75" style="181" customWidth="1"/>
    <col min="5895" max="5895" width="17.625" style="181" customWidth="1"/>
    <col min="5896" max="5897" width="12.75" style="181" customWidth="1"/>
    <col min="5898" max="5898" width="9.125" style="181" customWidth="1"/>
    <col min="5899" max="5899" width="11" style="181" customWidth="1"/>
    <col min="5900" max="5900" width="13.875" style="181" customWidth="1"/>
    <col min="5901" max="5901" width="13.5" style="181" customWidth="1"/>
    <col min="5902" max="6144" width="7.625" style="181"/>
    <col min="6145" max="6145" width="41.125" style="181" customWidth="1"/>
    <col min="6146" max="6148" width="0" style="181" hidden="1" customWidth="1"/>
    <col min="6149" max="6149" width="12.25" style="181" customWidth="1"/>
    <col min="6150" max="6150" width="11.75" style="181" customWidth="1"/>
    <col min="6151" max="6151" width="17.625" style="181" customWidth="1"/>
    <col min="6152" max="6153" width="12.75" style="181" customWidth="1"/>
    <col min="6154" max="6154" width="9.125" style="181" customWidth="1"/>
    <col min="6155" max="6155" width="11" style="181" customWidth="1"/>
    <col min="6156" max="6156" width="13.875" style="181" customWidth="1"/>
    <col min="6157" max="6157" width="13.5" style="181" customWidth="1"/>
    <col min="6158" max="6400" width="7.625" style="181"/>
    <col min="6401" max="6401" width="41.125" style="181" customWidth="1"/>
    <col min="6402" max="6404" width="0" style="181" hidden="1" customWidth="1"/>
    <col min="6405" max="6405" width="12.25" style="181" customWidth="1"/>
    <col min="6406" max="6406" width="11.75" style="181" customWidth="1"/>
    <col min="6407" max="6407" width="17.625" style="181" customWidth="1"/>
    <col min="6408" max="6409" width="12.75" style="181" customWidth="1"/>
    <col min="6410" max="6410" width="9.125" style="181" customWidth="1"/>
    <col min="6411" max="6411" width="11" style="181" customWidth="1"/>
    <col min="6412" max="6412" width="13.875" style="181" customWidth="1"/>
    <col min="6413" max="6413" width="13.5" style="181" customWidth="1"/>
    <col min="6414" max="6656" width="7.625" style="181"/>
    <col min="6657" max="6657" width="41.125" style="181" customWidth="1"/>
    <col min="6658" max="6660" width="0" style="181" hidden="1" customWidth="1"/>
    <col min="6661" max="6661" width="12.25" style="181" customWidth="1"/>
    <col min="6662" max="6662" width="11.75" style="181" customWidth="1"/>
    <col min="6663" max="6663" width="17.625" style="181" customWidth="1"/>
    <col min="6664" max="6665" width="12.75" style="181" customWidth="1"/>
    <col min="6666" max="6666" width="9.125" style="181" customWidth="1"/>
    <col min="6667" max="6667" width="11" style="181" customWidth="1"/>
    <col min="6668" max="6668" width="13.875" style="181" customWidth="1"/>
    <col min="6669" max="6669" width="13.5" style="181" customWidth="1"/>
    <col min="6670" max="6912" width="7.625" style="181"/>
    <col min="6913" max="6913" width="41.125" style="181" customWidth="1"/>
    <col min="6914" max="6916" width="0" style="181" hidden="1" customWidth="1"/>
    <col min="6917" max="6917" width="12.25" style="181" customWidth="1"/>
    <col min="6918" max="6918" width="11.75" style="181" customWidth="1"/>
    <col min="6919" max="6919" width="17.625" style="181" customWidth="1"/>
    <col min="6920" max="6921" width="12.75" style="181" customWidth="1"/>
    <col min="6922" max="6922" width="9.125" style="181" customWidth="1"/>
    <col min="6923" max="6923" width="11" style="181" customWidth="1"/>
    <col min="6924" max="6924" width="13.875" style="181" customWidth="1"/>
    <col min="6925" max="6925" width="13.5" style="181" customWidth="1"/>
    <col min="6926" max="7168" width="7.625" style="181"/>
    <col min="7169" max="7169" width="41.125" style="181" customWidth="1"/>
    <col min="7170" max="7172" width="0" style="181" hidden="1" customWidth="1"/>
    <col min="7173" max="7173" width="12.25" style="181" customWidth="1"/>
    <col min="7174" max="7174" width="11.75" style="181" customWidth="1"/>
    <col min="7175" max="7175" width="17.625" style="181" customWidth="1"/>
    <col min="7176" max="7177" width="12.75" style="181" customWidth="1"/>
    <col min="7178" max="7178" width="9.125" style="181" customWidth="1"/>
    <col min="7179" max="7179" width="11" style="181" customWidth="1"/>
    <col min="7180" max="7180" width="13.875" style="181" customWidth="1"/>
    <col min="7181" max="7181" width="13.5" style="181" customWidth="1"/>
    <col min="7182" max="7424" width="7.625" style="181"/>
    <col min="7425" max="7425" width="41.125" style="181" customWidth="1"/>
    <col min="7426" max="7428" width="0" style="181" hidden="1" customWidth="1"/>
    <col min="7429" max="7429" width="12.25" style="181" customWidth="1"/>
    <col min="7430" max="7430" width="11.75" style="181" customWidth="1"/>
    <col min="7431" max="7431" width="17.625" style="181" customWidth="1"/>
    <col min="7432" max="7433" width="12.75" style="181" customWidth="1"/>
    <col min="7434" max="7434" width="9.125" style="181" customWidth="1"/>
    <col min="7435" max="7435" width="11" style="181" customWidth="1"/>
    <col min="7436" max="7436" width="13.875" style="181" customWidth="1"/>
    <col min="7437" max="7437" width="13.5" style="181" customWidth="1"/>
    <col min="7438" max="7680" width="7.625" style="181"/>
    <col min="7681" max="7681" width="41.125" style="181" customWidth="1"/>
    <col min="7682" max="7684" width="0" style="181" hidden="1" customWidth="1"/>
    <col min="7685" max="7685" width="12.25" style="181" customWidth="1"/>
    <col min="7686" max="7686" width="11.75" style="181" customWidth="1"/>
    <col min="7687" max="7687" width="17.625" style="181" customWidth="1"/>
    <col min="7688" max="7689" width="12.75" style="181" customWidth="1"/>
    <col min="7690" max="7690" width="9.125" style="181" customWidth="1"/>
    <col min="7691" max="7691" width="11" style="181" customWidth="1"/>
    <col min="7692" max="7692" width="13.875" style="181" customWidth="1"/>
    <col min="7693" max="7693" width="13.5" style="181" customWidth="1"/>
    <col min="7694" max="7936" width="7.625" style="181"/>
    <col min="7937" max="7937" width="41.125" style="181" customWidth="1"/>
    <col min="7938" max="7940" width="0" style="181" hidden="1" customWidth="1"/>
    <col min="7941" max="7941" width="12.25" style="181" customWidth="1"/>
    <col min="7942" max="7942" width="11.75" style="181" customWidth="1"/>
    <col min="7943" max="7943" width="17.625" style="181" customWidth="1"/>
    <col min="7944" max="7945" width="12.75" style="181" customWidth="1"/>
    <col min="7946" max="7946" width="9.125" style="181" customWidth="1"/>
    <col min="7947" max="7947" width="11" style="181" customWidth="1"/>
    <col min="7948" max="7948" width="13.875" style="181" customWidth="1"/>
    <col min="7949" max="7949" width="13.5" style="181" customWidth="1"/>
    <col min="7950" max="8192" width="7.625" style="181"/>
    <col min="8193" max="8193" width="41.125" style="181" customWidth="1"/>
    <col min="8194" max="8196" width="0" style="181" hidden="1" customWidth="1"/>
    <col min="8197" max="8197" width="12.25" style="181" customWidth="1"/>
    <col min="8198" max="8198" width="11.75" style="181" customWidth="1"/>
    <col min="8199" max="8199" width="17.625" style="181" customWidth="1"/>
    <col min="8200" max="8201" width="12.75" style="181" customWidth="1"/>
    <col min="8202" max="8202" width="9.125" style="181" customWidth="1"/>
    <col min="8203" max="8203" width="11" style="181" customWidth="1"/>
    <col min="8204" max="8204" width="13.875" style="181" customWidth="1"/>
    <col min="8205" max="8205" width="13.5" style="181" customWidth="1"/>
    <col min="8206" max="8448" width="7.625" style="181"/>
    <col min="8449" max="8449" width="41.125" style="181" customWidth="1"/>
    <col min="8450" max="8452" width="0" style="181" hidden="1" customWidth="1"/>
    <col min="8453" max="8453" width="12.25" style="181" customWidth="1"/>
    <col min="8454" max="8454" width="11.75" style="181" customWidth="1"/>
    <col min="8455" max="8455" width="17.625" style="181" customWidth="1"/>
    <col min="8456" max="8457" width="12.75" style="181" customWidth="1"/>
    <col min="8458" max="8458" width="9.125" style="181" customWidth="1"/>
    <col min="8459" max="8459" width="11" style="181" customWidth="1"/>
    <col min="8460" max="8460" width="13.875" style="181" customWidth="1"/>
    <col min="8461" max="8461" width="13.5" style="181" customWidth="1"/>
    <col min="8462" max="8704" width="7.625" style="181"/>
    <col min="8705" max="8705" width="41.125" style="181" customWidth="1"/>
    <col min="8706" max="8708" width="0" style="181" hidden="1" customWidth="1"/>
    <col min="8709" max="8709" width="12.25" style="181" customWidth="1"/>
    <col min="8710" max="8710" width="11.75" style="181" customWidth="1"/>
    <col min="8711" max="8711" width="17.625" style="181" customWidth="1"/>
    <col min="8712" max="8713" width="12.75" style="181" customWidth="1"/>
    <col min="8714" max="8714" width="9.125" style="181" customWidth="1"/>
    <col min="8715" max="8715" width="11" style="181" customWidth="1"/>
    <col min="8716" max="8716" width="13.875" style="181" customWidth="1"/>
    <col min="8717" max="8717" width="13.5" style="181" customWidth="1"/>
    <col min="8718" max="8960" width="7.625" style="181"/>
    <col min="8961" max="8961" width="41.125" style="181" customWidth="1"/>
    <col min="8962" max="8964" width="0" style="181" hidden="1" customWidth="1"/>
    <col min="8965" max="8965" width="12.25" style="181" customWidth="1"/>
    <col min="8966" max="8966" width="11.75" style="181" customWidth="1"/>
    <col min="8967" max="8967" width="17.625" style="181" customWidth="1"/>
    <col min="8968" max="8969" width="12.75" style="181" customWidth="1"/>
    <col min="8970" max="8970" width="9.125" style="181" customWidth="1"/>
    <col min="8971" max="8971" width="11" style="181" customWidth="1"/>
    <col min="8972" max="8972" width="13.875" style="181" customWidth="1"/>
    <col min="8973" max="8973" width="13.5" style="181" customWidth="1"/>
    <col min="8974" max="9216" width="7.625" style="181"/>
    <col min="9217" max="9217" width="41.125" style="181" customWidth="1"/>
    <col min="9218" max="9220" width="0" style="181" hidden="1" customWidth="1"/>
    <col min="9221" max="9221" width="12.25" style="181" customWidth="1"/>
    <col min="9222" max="9222" width="11.75" style="181" customWidth="1"/>
    <col min="9223" max="9223" width="17.625" style="181" customWidth="1"/>
    <col min="9224" max="9225" width="12.75" style="181" customWidth="1"/>
    <col min="9226" max="9226" width="9.125" style="181" customWidth="1"/>
    <col min="9227" max="9227" width="11" style="181" customWidth="1"/>
    <col min="9228" max="9228" width="13.875" style="181" customWidth="1"/>
    <col min="9229" max="9229" width="13.5" style="181" customWidth="1"/>
    <col min="9230" max="9472" width="7.625" style="181"/>
    <col min="9473" max="9473" width="41.125" style="181" customWidth="1"/>
    <col min="9474" max="9476" width="0" style="181" hidden="1" customWidth="1"/>
    <col min="9477" max="9477" width="12.25" style="181" customWidth="1"/>
    <col min="9478" max="9478" width="11.75" style="181" customWidth="1"/>
    <col min="9479" max="9479" width="17.625" style="181" customWidth="1"/>
    <col min="9480" max="9481" width="12.75" style="181" customWidth="1"/>
    <col min="9482" max="9482" width="9.125" style="181" customWidth="1"/>
    <col min="9483" max="9483" width="11" style="181" customWidth="1"/>
    <col min="9484" max="9484" width="13.875" style="181" customWidth="1"/>
    <col min="9485" max="9485" width="13.5" style="181" customWidth="1"/>
    <col min="9486" max="9728" width="7.625" style="181"/>
    <col min="9729" max="9729" width="41.125" style="181" customWidth="1"/>
    <col min="9730" max="9732" width="0" style="181" hidden="1" customWidth="1"/>
    <col min="9733" max="9733" width="12.25" style="181" customWidth="1"/>
    <col min="9734" max="9734" width="11.75" style="181" customWidth="1"/>
    <col min="9735" max="9735" width="17.625" style="181" customWidth="1"/>
    <col min="9736" max="9737" width="12.75" style="181" customWidth="1"/>
    <col min="9738" max="9738" width="9.125" style="181" customWidth="1"/>
    <col min="9739" max="9739" width="11" style="181" customWidth="1"/>
    <col min="9740" max="9740" width="13.875" style="181" customWidth="1"/>
    <col min="9741" max="9741" width="13.5" style="181" customWidth="1"/>
    <col min="9742" max="9984" width="7.625" style="181"/>
    <col min="9985" max="9985" width="41.125" style="181" customWidth="1"/>
    <col min="9986" max="9988" width="0" style="181" hidden="1" customWidth="1"/>
    <col min="9989" max="9989" width="12.25" style="181" customWidth="1"/>
    <col min="9990" max="9990" width="11.75" style="181" customWidth="1"/>
    <col min="9991" max="9991" width="17.625" style="181" customWidth="1"/>
    <col min="9992" max="9993" width="12.75" style="181" customWidth="1"/>
    <col min="9994" max="9994" width="9.125" style="181" customWidth="1"/>
    <col min="9995" max="9995" width="11" style="181" customWidth="1"/>
    <col min="9996" max="9996" width="13.875" style="181" customWidth="1"/>
    <col min="9997" max="9997" width="13.5" style="181" customWidth="1"/>
    <col min="9998" max="10240" width="7.625" style="181"/>
    <col min="10241" max="10241" width="41.125" style="181" customWidth="1"/>
    <col min="10242" max="10244" width="0" style="181" hidden="1" customWidth="1"/>
    <col min="10245" max="10245" width="12.25" style="181" customWidth="1"/>
    <col min="10246" max="10246" width="11.75" style="181" customWidth="1"/>
    <col min="10247" max="10247" width="17.625" style="181" customWidth="1"/>
    <col min="10248" max="10249" width="12.75" style="181" customWidth="1"/>
    <col min="10250" max="10250" width="9.125" style="181" customWidth="1"/>
    <col min="10251" max="10251" width="11" style="181" customWidth="1"/>
    <col min="10252" max="10252" width="13.875" style="181" customWidth="1"/>
    <col min="10253" max="10253" width="13.5" style="181" customWidth="1"/>
    <col min="10254" max="10496" width="7.625" style="181"/>
    <col min="10497" max="10497" width="41.125" style="181" customWidth="1"/>
    <col min="10498" max="10500" width="0" style="181" hidden="1" customWidth="1"/>
    <col min="10501" max="10501" width="12.25" style="181" customWidth="1"/>
    <col min="10502" max="10502" width="11.75" style="181" customWidth="1"/>
    <col min="10503" max="10503" width="17.625" style="181" customWidth="1"/>
    <col min="10504" max="10505" width="12.75" style="181" customWidth="1"/>
    <col min="10506" max="10506" width="9.125" style="181" customWidth="1"/>
    <col min="10507" max="10507" width="11" style="181" customWidth="1"/>
    <col min="10508" max="10508" width="13.875" style="181" customWidth="1"/>
    <col min="10509" max="10509" width="13.5" style="181" customWidth="1"/>
    <col min="10510" max="10752" width="7.625" style="181"/>
    <col min="10753" max="10753" width="41.125" style="181" customWidth="1"/>
    <col min="10754" max="10756" width="0" style="181" hidden="1" customWidth="1"/>
    <col min="10757" max="10757" width="12.25" style="181" customWidth="1"/>
    <col min="10758" max="10758" width="11.75" style="181" customWidth="1"/>
    <col min="10759" max="10759" width="17.625" style="181" customWidth="1"/>
    <col min="10760" max="10761" width="12.75" style="181" customWidth="1"/>
    <col min="10762" max="10762" width="9.125" style="181" customWidth="1"/>
    <col min="10763" max="10763" width="11" style="181" customWidth="1"/>
    <col min="10764" max="10764" width="13.875" style="181" customWidth="1"/>
    <col min="10765" max="10765" width="13.5" style="181" customWidth="1"/>
    <col min="10766" max="11008" width="7.625" style="181"/>
    <col min="11009" max="11009" width="41.125" style="181" customWidth="1"/>
    <col min="11010" max="11012" width="0" style="181" hidden="1" customWidth="1"/>
    <col min="11013" max="11013" width="12.25" style="181" customWidth="1"/>
    <col min="11014" max="11014" width="11.75" style="181" customWidth="1"/>
    <col min="11015" max="11015" width="17.625" style="181" customWidth="1"/>
    <col min="11016" max="11017" width="12.75" style="181" customWidth="1"/>
    <col min="11018" max="11018" width="9.125" style="181" customWidth="1"/>
    <col min="11019" max="11019" width="11" style="181" customWidth="1"/>
    <col min="11020" max="11020" width="13.875" style="181" customWidth="1"/>
    <col min="11021" max="11021" width="13.5" style="181" customWidth="1"/>
    <col min="11022" max="11264" width="7.625" style="181"/>
    <col min="11265" max="11265" width="41.125" style="181" customWidth="1"/>
    <col min="11266" max="11268" width="0" style="181" hidden="1" customWidth="1"/>
    <col min="11269" max="11269" width="12.25" style="181" customWidth="1"/>
    <col min="11270" max="11270" width="11.75" style="181" customWidth="1"/>
    <col min="11271" max="11271" width="17.625" style="181" customWidth="1"/>
    <col min="11272" max="11273" width="12.75" style="181" customWidth="1"/>
    <col min="11274" max="11274" width="9.125" style="181" customWidth="1"/>
    <col min="11275" max="11275" width="11" style="181" customWidth="1"/>
    <col min="11276" max="11276" width="13.875" style="181" customWidth="1"/>
    <col min="11277" max="11277" width="13.5" style="181" customWidth="1"/>
    <col min="11278" max="11520" width="7.625" style="181"/>
    <col min="11521" max="11521" width="41.125" style="181" customWidth="1"/>
    <col min="11522" max="11524" width="0" style="181" hidden="1" customWidth="1"/>
    <col min="11525" max="11525" width="12.25" style="181" customWidth="1"/>
    <col min="11526" max="11526" width="11.75" style="181" customWidth="1"/>
    <col min="11527" max="11527" width="17.625" style="181" customWidth="1"/>
    <col min="11528" max="11529" width="12.75" style="181" customWidth="1"/>
    <col min="11530" max="11530" width="9.125" style="181" customWidth="1"/>
    <col min="11531" max="11531" width="11" style="181" customWidth="1"/>
    <col min="11532" max="11532" width="13.875" style="181" customWidth="1"/>
    <col min="11533" max="11533" width="13.5" style="181" customWidth="1"/>
    <col min="11534" max="11776" width="7.625" style="181"/>
    <col min="11777" max="11777" width="41.125" style="181" customWidth="1"/>
    <col min="11778" max="11780" width="0" style="181" hidden="1" customWidth="1"/>
    <col min="11781" max="11781" width="12.25" style="181" customWidth="1"/>
    <col min="11782" max="11782" width="11.75" style="181" customWidth="1"/>
    <col min="11783" max="11783" width="17.625" style="181" customWidth="1"/>
    <col min="11784" max="11785" width="12.75" style="181" customWidth="1"/>
    <col min="11786" max="11786" width="9.125" style="181" customWidth="1"/>
    <col min="11787" max="11787" width="11" style="181" customWidth="1"/>
    <col min="11788" max="11788" width="13.875" style="181" customWidth="1"/>
    <col min="11789" max="11789" width="13.5" style="181" customWidth="1"/>
    <col min="11790" max="12032" width="7.625" style="181"/>
    <col min="12033" max="12033" width="41.125" style="181" customWidth="1"/>
    <col min="12034" max="12036" width="0" style="181" hidden="1" customWidth="1"/>
    <col min="12037" max="12037" width="12.25" style="181" customWidth="1"/>
    <col min="12038" max="12038" width="11.75" style="181" customWidth="1"/>
    <col min="12039" max="12039" width="17.625" style="181" customWidth="1"/>
    <col min="12040" max="12041" width="12.75" style="181" customWidth="1"/>
    <col min="12042" max="12042" width="9.125" style="181" customWidth="1"/>
    <col min="12043" max="12043" width="11" style="181" customWidth="1"/>
    <col min="12044" max="12044" width="13.875" style="181" customWidth="1"/>
    <col min="12045" max="12045" width="13.5" style="181" customWidth="1"/>
    <col min="12046" max="12288" width="7.625" style="181"/>
    <col min="12289" max="12289" width="41.125" style="181" customWidth="1"/>
    <col min="12290" max="12292" width="0" style="181" hidden="1" customWidth="1"/>
    <col min="12293" max="12293" width="12.25" style="181" customWidth="1"/>
    <col min="12294" max="12294" width="11.75" style="181" customWidth="1"/>
    <col min="12295" max="12295" width="17.625" style="181" customWidth="1"/>
    <col min="12296" max="12297" width="12.75" style="181" customWidth="1"/>
    <col min="12298" max="12298" width="9.125" style="181" customWidth="1"/>
    <col min="12299" max="12299" width="11" style="181" customWidth="1"/>
    <col min="12300" max="12300" width="13.875" style="181" customWidth="1"/>
    <col min="12301" max="12301" width="13.5" style="181" customWidth="1"/>
    <col min="12302" max="12544" width="7.625" style="181"/>
    <col min="12545" max="12545" width="41.125" style="181" customWidth="1"/>
    <col min="12546" max="12548" width="0" style="181" hidden="1" customWidth="1"/>
    <col min="12549" max="12549" width="12.25" style="181" customWidth="1"/>
    <col min="12550" max="12550" width="11.75" style="181" customWidth="1"/>
    <col min="12551" max="12551" width="17.625" style="181" customWidth="1"/>
    <col min="12552" max="12553" width="12.75" style="181" customWidth="1"/>
    <col min="12554" max="12554" width="9.125" style="181" customWidth="1"/>
    <col min="12555" max="12555" width="11" style="181" customWidth="1"/>
    <col min="12556" max="12556" width="13.875" style="181" customWidth="1"/>
    <col min="12557" max="12557" width="13.5" style="181" customWidth="1"/>
    <col min="12558" max="12800" width="7.625" style="181"/>
    <col min="12801" max="12801" width="41.125" style="181" customWidth="1"/>
    <col min="12802" max="12804" width="0" style="181" hidden="1" customWidth="1"/>
    <col min="12805" max="12805" width="12.25" style="181" customWidth="1"/>
    <col min="12806" max="12806" width="11.75" style="181" customWidth="1"/>
    <col min="12807" max="12807" width="17.625" style="181" customWidth="1"/>
    <col min="12808" max="12809" width="12.75" style="181" customWidth="1"/>
    <col min="12810" max="12810" width="9.125" style="181" customWidth="1"/>
    <col min="12811" max="12811" width="11" style="181" customWidth="1"/>
    <col min="12812" max="12812" width="13.875" style="181" customWidth="1"/>
    <col min="12813" max="12813" width="13.5" style="181" customWidth="1"/>
    <col min="12814" max="13056" width="7.625" style="181"/>
    <col min="13057" max="13057" width="41.125" style="181" customWidth="1"/>
    <col min="13058" max="13060" width="0" style="181" hidden="1" customWidth="1"/>
    <col min="13061" max="13061" width="12.25" style="181" customWidth="1"/>
    <col min="13062" max="13062" width="11.75" style="181" customWidth="1"/>
    <col min="13063" max="13063" width="17.625" style="181" customWidth="1"/>
    <col min="13064" max="13065" width="12.75" style="181" customWidth="1"/>
    <col min="13066" max="13066" width="9.125" style="181" customWidth="1"/>
    <col min="13067" max="13067" width="11" style="181" customWidth="1"/>
    <col min="13068" max="13068" width="13.875" style="181" customWidth="1"/>
    <col min="13069" max="13069" width="13.5" style="181" customWidth="1"/>
    <col min="13070" max="13312" width="7.625" style="181"/>
    <col min="13313" max="13313" width="41.125" style="181" customWidth="1"/>
    <col min="13314" max="13316" width="0" style="181" hidden="1" customWidth="1"/>
    <col min="13317" max="13317" width="12.25" style="181" customWidth="1"/>
    <col min="13318" max="13318" width="11.75" style="181" customWidth="1"/>
    <col min="13319" max="13319" width="17.625" style="181" customWidth="1"/>
    <col min="13320" max="13321" width="12.75" style="181" customWidth="1"/>
    <col min="13322" max="13322" width="9.125" style="181" customWidth="1"/>
    <col min="13323" max="13323" width="11" style="181" customWidth="1"/>
    <col min="13324" max="13324" width="13.875" style="181" customWidth="1"/>
    <col min="13325" max="13325" width="13.5" style="181" customWidth="1"/>
    <col min="13326" max="13568" width="7.625" style="181"/>
    <col min="13569" max="13569" width="41.125" style="181" customWidth="1"/>
    <col min="13570" max="13572" width="0" style="181" hidden="1" customWidth="1"/>
    <col min="13573" max="13573" width="12.25" style="181" customWidth="1"/>
    <col min="13574" max="13574" width="11.75" style="181" customWidth="1"/>
    <col min="13575" max="13575" width="17.625" style="181" customWidth="1"/>
    <col min="13576" max="13577" width="12.75" style="181" customWidth="1"/>
    <col min="13578" max="13578" width="9.125" style="181" customWidth="1"/>
    <col min="13579" max="13579" width="11" style="181" customWidth="1"/>
    <col min="13580" max="13580" width="13.875" style="181" customWidth="1"/>
    <col min="13581" max="13581" width="13.5" style="181" customWidth="1"/>
    <col min="13582" max="13824" width="7.625" style="181"/>
    <col min="13825" max="13825" width="41.125" style="181" customWidth="1"/>
    <col min="13826" max="13828" width="0" style="181" hidden="1" customWidth="1"/>
    <col min="13829" max="13829" width="12.25" style="181" customWidth="1"/>
    <col min="13830" max="13830" width="11.75" style="181" customWidth="1"/>
    <col min="13831" max="13831" width="17.625" style="181" customWidth="1"/>
    <col min="13832" max="13833" width="12.75" style="181" customWidth="1"/>
    <col min="13834" max="13834" width="9.125" style="181" customWidth="1"/>
    <col min="13835" max="13835" width="11" style="181" customWidth="1"/>
    <col min="13836" max="13836" width="13.875" style="181" customWidth="1"/>
    <col min="13837" max="13837" width="13.5" style="181" customWidth="1"/>
    <col min="13838" max="14080" width="7.625" style="181"/>
    <col min="14081" max="14081" width="41.125" style="181" customWidth="1"/>
    <col min="14082" max="14084" width="0" style="181" hidden="1" customWidth="1"/>
    <col min="14085" max="14085" width="12.25" style="181" customWidth="1"/>
    <col min="14086" max="14086" width="11.75" style="181" customWidth="1"/>
    <col min="14087" max="14087" width="17.625" style="181" customWidth="1"/>
    <col min="14088" max="14089" width="12.75" style="181" customWidth="1"/>
    <col min="14090" max="14090" width="9.125" style="181" customWidth="1"/>
    <col min="14091" max="14091" width="11" style="181" customWidth="1"/>
    <col min="14092" max="14092" width="13.875" style="181" customWidth="1"/>
    <col min="14093" max="14093" width="13.5" style="181" customWidth="1"/>
    <col min="14094" max="14336" width="7.625" style="181"/>
    <col min="14337" max="14337" width="41.125" style="181" customWidth="1"/>
    <col min="14338" max="14340" width="0" style="181" hidden="1" customWidth="1"/>
    <col min="14341" max="14341" width="12.25" style="181" customWidth="1"/>
    <col min="14342" max="14342" width="11.75" style="181" customWidth="1"/>
    <col min="14343" max="14343" width="17.625" style="181" customWidth="1"/>
    <col min="14344" max="14345" width="12.75" style="181" customWidth="1"/>
    <col min="14346" max="14346" width="9.125" style="181" customWidth="1"/>
    <col min="14347" max="14347" width="11" style="181" customWidth="1"/>
    <col min="14348" max="14348" width="13.875" style="181" customWidth="1"/>
    <col min="14349" max="14349" width="13.5" style="181" customWidth="1"/>
    <col min="14350" max="14592" width="7.625" style="181"/>
    <col min="14593" max="14593" width="41.125" style="181" customWidth="1"/>
    <col min="14594" max="14596" width="0" style="181" hidden="1" customWidth="1"/>
    <col min="14597" max="14597" width="12.25" style="181" customWidth="1"/>
    <col min="14598" max="14598" width="11.75" style="181" customWidth="1"/>
    <col min="14599" max="14599" width="17.625" style="181" customWidth="1"/>
    <col min="14600" max="14601" width="12.75" style="181" customWidth="1"/>
    <col min="14602" max="14602" width="9.125" style="181" customWidth="1"/>
    <col min="14603" max="14603" width="11" style="181" customWidth="1"/>
    <col min="14604" max="14604" width="13.875" style="181" customWidth="1"/>
    <col min="14605" max="14605" width="13.5" style="181" customWidth="1"/>
    <col min="14606" max="14848" width="7.625" style="181"/>
    <col min="14849" max="14849" width="41.125" style="181" customWidth="1"/>
    <col min="14850" max="14852" width="0" style="181" hidden="1" customWidth="1"/>
    <col min="14853" max="14853" width="12.25" style="181" customWidth="1"/>
    <col min="14854" max="14854" width="11.75" style="181" customWidth="1"/>
    <col min="14855" max="14855" width="17.625" style="181" customWidth="1"/>
    <col min="14856" max="14857" width="12.75" style="181" customWidth="1"/>
    <col min="14858" max="14858" width="9.125" style="181" customWidth="1"/>
    <col min="14859" max="14859" width="11" style="181" customWidth="1"/>
    <col min="14860" max="14860" width="13.875" style="181" customWidth="1"/>
    <col min="14861" max="14861" width="13.5" style="181" customWidth="1"/>
    <col min="14862" max="15104" width="7.625" style="181"/>
    <col min="15105" max="15105" width="41.125" style="181" customWidth="1"/>
    <col min="15106" max="15108" width="0" style="181" hidden="1" customWidth="1"/>
    <col min="15109" max="15109" width="12.25" style="181" customWidth="1"/>
    <col min="15110" max="15110" width="11.75" style="181" customWidth="1"/>
    <col min="15111" max="15111" width="17.625" style="181" customWidth="1"/>
    <col min="15112" max="15113" width="12.75" style="181" customWidth="1"/>
    <col min="15114" max="15114" width="9.125" style="181" customWidth="1"/>
    <col min="15115" max="15115" width="11" style="181" customWidth="1"/>
    <col min="15116" max="15116" width="13.875" style="181" customWidth="1"/>
    <col min="15117" max="15117" width="13.5" style="181" customWidth="1"/>
    <col min="15118" max="15360" width="7.625" style="181"/>
    <col min="15361" max="15361" width="41.125" style="181" customWidth="1"/>
    <col min="15362" max="15364" width="0" style="181" hidden="1" customWidth="1"/>
    <col min="15365" max="15365" width="12.25" style="181" customWidth="1"/>
    <col min="15366" max="15366" width="11.75" style="181" customWidth="1"/>
    <col min="15367" max="15367" width="17.625" style="181" customWidth="1"/>
    <col min="15368" max="15369" width="12.75" style="181" customWidth="1"/>
    <col min="15370" max="15370" width="9.125" style="181" customWidth="1"/>
    <col min="15371" max="15371" width="11" style="181" customWidth="1"/>
    <col min="15372" max="15372" width="13.875" style="181" customWidth="1"/>
    <col min="15373" max="15373" width="13.5" style="181" customWidth="1"/>
    <col min="15374" max="15616" width="7.625" style="181"/>
    <col min="15617" max="15617" width="41.125" style="181" customWidth="1"/>
    <col min="15618" max="15620" width="0" style="181" hidden="1" customWidth="1"/>
    <col min="15621" max="15621" width="12.25" style="181" customWidth="1"/>
    <col min="15622" max="15622" width="11.75" style="181" customWidth="1"/>
    <col min="15623" max="15623" width="17.625" style="181" customWidth="1"/>
    <col min="15624" max="15625" width="12.75" style="181" customWidth="1"/>
    <col min="15626" max="15626" width="9.125" style="181" customWidth="1"/>
    <col min="15627" max="15627" width="11" style="181" customWidth="1"/>
    <col min="15628" max="15628" width="13.875" style="181" customWidth="1"/>
    <col min="15629" max="15629" width="13.5" style="181" customWidth="1"/>
    <col min="15630" max="15872" width="7.625" style="181"/>
    <col min="15873" max="15873" width="41.125" style="181" customWidth="1"/>
    <col min="15874" max="15876" width="0" style="181" hidden="1" customWidth="1"/>
    <col min="15877" max="15877" width="12.25" style="181" customWidth="1"/>
    <col min="15878" max="15878" width="11.75" style="181" customWidth="1"/>
    <col min="15879" max="15879" width="17.625" style="181" customWidth="1"/>
    <col min="15880" max="15881" width="12.75" style="181" customWidth="1"/>
    <col min="15882" max="15882" width="9.125" style="181" customWidth="1"/>
    <col min="15883" max="15883" width="11" style="181" customWidth="1"/>
    <col min="15884" max="15884" width="13.875" style="181" customWidth="1"/>
    <col min="15885" max="15885" width="13.5" style="181" customWidth="1"/>
    <col min="15886" max="16128" width="7.625" style="181"/>
    <col min="16129" max="16129" width="41.125" style="181" customWidth="1"/>
    <col min="16130" max="16132" width="0" style="181" hidden="1" customWidth="1"/>
    <col min="16133" max="16133" width="12.25" style="181" customWidth="1"/>
    <col min="16134" max="16134" width="11.75" style="181" customWidth="1"/>
    <col min="16135" max="16135" width="17.625" style="181" customWidth="1"/>
    <col min="16136" max="16137" width="12.75" style="181" customWidth="1"/>
    <col min="16138" max="16138" width="9.125" style="181" customWidth="1"/>
    <col min="16139" max="16139" width="11" style="181" customWidth="1"/>
    <col min="16140" max="16140" width="13.875" style="181" customWidth="1"/>
    <col min="16141" max="16141" width="13.5" style="181" customWidth="1"/>
    <col min="16142" max="16384" width="7.625" style="181"/>
  </cols>
  <sheetData>
    <row r="1" spans="1:13" ht="17.100000000000001" customHeight="1" x14ac:dyDescent="0.25">
      <c r="A1" s="180"/>
      <c r="B1" s="180"/>
      <c r="C1" s="180"/>
      <c r="D1" s="180"/>
      <c r="E1" s="180"/>
      <c r="F1" s="180"/>
      <c r="G1" s="180"/>
      <c r="H1" s="180"/>
      <c r="I1" s="180"/>
      <c r="J1" s="180"/>
      <c r="K1" s="180"/>
      <c r="L1" s="224" t="s">
        <v>469</v>
      </c>
      <c r="M1" s="180"/>
    </row>
    <row r="2" spans="1:13" ht="17.100000000000001" customHeight="1" x14ac:dyDescent="0.25">
      <c r="A2" s="180"/>
      <c r="B2" s="180"/>
      <c r="C2" s="180"/>
      <c r="D2" s="180"/>
      <c r="E2" s="180"/>
      <c r="F2" s="182"/>
      <c r="G2" s="182"/>
      <c r="H2" s="180"/>
      <c r="I2" s="180"/>
      <c r="J2" s="180"/>
      <c r="L2" s="224" t="s">
        <v>652</v>
      </c>
      <c r="M2" s="182"/>
    </row>
    <row r="3" spans="1:13" ht="17.100000000000001" customHeight="1" x14ac:dyDescent="0.25">
      <c r="A3" s="180"/>
      <c r="B3" s="180"/>
      <c r="C3" s="180"/>
      <c r="D3" s="180"/>
      <c r="E3" s="180"/>
      <c r="F3" s="182"/>
      <c r="G3" s="182"/>
      <c r="H3" s="180"/>
      <c r="I3" s="180"/>
      <c r="J3" s="180"/>
      <c r="K3" s="183"/>
      <c r="L3" s="180"/>
      <c r="M3" s="226"/>
    </row>
    <row r="4" spans="1:13" ht="17.100000000000001" customHeight="1" x14ac:dyDescent="0.25">
      <c r="A4" s="395" t="s">
        <v>718</v>
      </c>
      <c r="B4" s="395"/>
      <c r="C4" s="395"/>
      <c r="D4" s="395"/>
      <c r="E4" s="395"/>
      <c r="F4" s="395"/>
      <c r="G4" s="395"/>
      <c r="H4" s="395"/>
      <c r="I4" s="395"/>
      <c r="J4" s="395"/>
      <c r="K4" s="395"/>
      <c r="L4" s="395"/>
      <c r="M4" s="395"/>
    </row>
    <row r="5" spans="1:13" ht="33" customHeight="1" x14ac:dyDescent="0.25">
      <c r="A5" s="396" t="s">
        <v>669</v>
      </c>
      <c r="B5" s="205"/>
      <c r="C5" s="205"/>
      <c r="D5" s="205"/>
      <c r="E5" s="397" t="s">
        <v>681</v>
      </c>
      <c r="F5" s="397" t="s">
        <v>682</v>
      </c>
      <c r="G5" s="397" t="s">
        <v>719</v>
      </c>
      <c r="H5" s="401" t="s">
        <v>708</v>
      </c>
      <c r="I5" s="401"/>
      <c r="J5" s="401"/>
      <c r="K5" s="401"/>
      <c r="L5" s="401" t="s">
        <v>720</v>
      </c>
      <c r="M5" s="401"/>
    </row>
    <row r="6" spans="1:13" ht="36.75" customHeight="1" x14ac:dyDescent="0.25">
      <c r="A6" s="396"/>
      <c r="B6" s="205"/>
      <c r="C6" s="205"/>
      <c r="D6" s="205"/>
      <c r="E6" s="397"/>
      <c r="F6" s="397"/>
      <c r="G6" s="397"/>
      <c r="H6" s="399" t="s">
        <v>721</v>
      </c>
      <c r="I6" s="401" t="s">
        <v>722</v>
      </c>
      <c r="J6" s="401"/>
      <c r="K6" s="401"/>
      <c r="L6" s="400" t="s">
        <v>676</v>
      </c>
      <c r="M6" s="400" t="s">
        <v>677</v>
      </c>
    </row>
    <row r="7" spans="1:13" ht="57" customHeight="1" x14ac:dyDescent="0.2">
      <c r="A7" s="396"/>
      <c r="B7" s="205"/>
      <c r="C7" s="205"/>
      <c r="D7" s="205"/>
      <c r="E7" s="397"/>
      <c r="F7" s="397"/>
      <c r="G7" s="397"/>
      <c r="H7" s="399"/>
      <c r="I7" s="400" t="s">
        <v>723</v>
      </c>
      <c r="J7" s="400"/>
      <c r="K7" s="396" t="s">
        <v>724</v>
      </c>
      <c r="L7" s="400"/>
      <c r="M7" s="400"/>
    </row>
    <row r="8" spans="1:13" ht="28.9" customHeight="1" x14ac:dyDescent="0.2">
      <c r="A8" s="396"/>
      <c r="B8" s="205"/>
      <c r="C8" s="205"/>
      <c r="D8" s="205"/>
      <c r="E8" s="397"/>
      <c r="F8" s="397"/>
      <c r="G8" s="397"/>
      <c r="H8" s="399"/>
      <c r="I8" s="233" t="s">
        <v>725</v>
      </c>
      <c r="J8" s="233" t="s">
        <v>726</v>
      </c>
      <c r="K8" s="396"/>
      <c r="L8" s="400"/>
      <c r="M8" s="400"/>
    </row>
    <row r="9" spans="1:13" ht="28.9" customHeight="1" x14ac:dyDescent="0.25">
      <c r="A9" s="185" t="s">
        <v>727</v>
      </c>
      <c r="B9" s="186"/>
      <c r="C9" s="186"/>
      <c r="D9" s="186"/>
      <c r="E9" s="196">
        <v>158234</v>
      </c>
      <c r="F9" s="188">
        <v>207226</v>
      </c>
      <c r="G9" s="188">
        <v>84217</v>
      </c>
      <c r="H9" s="190">
        <v>225632</v>
      </c>
      <c r="I9" s="188" t="s">
        <v>529</v>
      </c>
      <c r="J9" s="188" t="s">
        <v>529</v>
      </c>
      <c r="K9" s="188" t="s">
        <v>529</v>
      </c>
      <c r="L9" s="188">
        <f t="shared" ref="L9:L14" si="0">H9/E9*100</f>
        <v>142.59387994994754</v>
      </c>
      <c r="M9" s="188">
        <f t="shared" ref="M9:M14" si="1">H9/F9*100</f>
        <v>108.88209008522097</v>
      </c>
    </row>
    <row r="10" spans="1:13" ht="28.9" customHeight="1" x14ac:dyDescent="0.25">
      <c r="A10" s="185" t="s">
        <v>688</v>
      </c>
      <c r="B10" s="186"/>
      <c r="C10" s="186"/>
      <c r="D10" s="186"/>
      <c r="E10" s="234">
        <v>707</v>
      </c>
      <c r="F10" s="234">
        <v>705</v>
      </c>
      <c r="G10" s="234">
        <v>720</v>
      </c>
      <c r="H10" s="208">
        <v>720</v>
      </c>
      <c r="I10" s="208">
        <v>143</v>
      </c>
      <c r="J10" s="208">
        <v>34</v>
      </c>
      <c r="K10" s="208">
        <v>577</v>
      </c>
      <c r="L10" s="188">
        <f t="shared" si="0"/>
        <v>101.83875530410185</v>
      </c>
      <c r="M10" s="188">
        <f t="shared" si="1"/>
        <v>102.12765957446808</v>
      </c>
    </row>
    <row r="11" spans="1:13" ht="28.9" customHeight="1" x14ac:dyDescent="0.25">
      <c r="A11" s="230" t="s">
        <v>728</v>
      </c>
      <c r="B11" s="186"/>
      <c r="C11" s="186"/>
      <c r="D11" s="186"/>
      <c r="E11" s="190">
        <f t="shared" ref="E11:K11" si="2">E12+E13</f>
        <v>49585.599999999999</v>
      </c>
      <c r="F11" s="190">
        <f t="shared" si="2"/>
        <v>71474</v>
      </c>
      <c r="G11" s="190">
        <f t="shared" si="2"/>
        <v>30174.7</v>
      </c>
      <c r="H11" s="190">
        <f t="shared" si="2"/>
        <v>83924</v>
      </c>
      <c r="I11" s="190">
        <f t="shared" si="2"/>
        <v>22974.1</v>
      </c>
      <c r="J11" s="190">
        <f t="shared" si="2"/>
        <v>5993.8</v>
      </c>
      <c r="K11" s="190">
        <f t="shared" si="2"/>
        <v>60949.9</v>
      </c>
      <c r="L11" s="188">
        <f t="shared" si="0"/>
        <v>169.25075021780518</v>
      </c>
      <c r="M11" s="188">
        <f t="shared" si="1"/>
        <v>117.41892156588409</v>
      </c>
    </row>
    <row r="12" spans="1:13" ht="17.100000000000001" customHeight="1" x14ac:dyDescent="0.25">
      <c r="A12" s="230" t="s">
        <v>729</v>
      </c>
      <c r="B12" s="186"/>
      <c r="C12" s="186"/>
      <c r="D12" s="186"/>
      <c r="E12" s="188">
        <v>36199.699999999997</v>
      </c>
      <c r="F12" s="188">
        <v>51500.6</v>
      </c>
      <c r="G12" s="188">
        <v>22376</v>
      </c>
      <c r="H12" s="190">
        <v>62271.6</v>
      </c>
      <c r="I12" s="190">
        <v>18275.599999999999</v>
      </c>
      <c r="J12" s="190">
        <v>4838.6000000000004</v>
      </c>
      <c r="K12" s="190">
        <v>43996</v>
      </c>
      <c r="L12" s="188">
        <f t="shared" si="0"/>
        <v>172.0224200753045</v>
      </c>
      <c r="M12" s="188">
        <f t="shared" si="1"/>
        <v>120.914319444822</v>
      </c>
    </row>
    <row r="13" spans="1:13" ht="17.100000000000001" customHeight="1" x14ac:dyDescent="0.25">
      <c r="A13" s="230" t="s">
        <v>730</v>
      </c>
      <c r="B13" s="186"/>
      <c r="C13" s="186"/>
      <c r="D13" s="186"/>
      <c r="E13" s="188">
        <v>13385.9</v>
      </c>
      <c r="F13" s="188">
        <v>19973.400000000001</v>
      </c>
      <c r="G13" s="188">
        <v>7798.7</v>
      </c>
      <c r="H13" s="190">
        <v>21652.400000000001</v>
      </c>
      <c r="I13" s="190">
        <v>4698.5</v>
      </c>
      <c r="J13" s="190">
        <v>1155.2</v>
      </c>
      <c r="K13" s="190">
        <v>16953.900000000001</v>
      </c>
      <c r="L13" s="188">
        <f t="shared" si="0"/>
        <v>161.75527980935163</v>
      </c>
      <c r="M13" s="188">
        <f t="shared" si="1"/>
        <v>108.40618021969219</v>
      </c>
    </row>
    <row r="14" spans="1:13" ht="28.9" customHeight="1" x14ac:dyDescent="0.25">
      <c r="A14" s="230" t="s">
        <v>731</v>
      </c>
      <c r="B14" s="186"/>
      <c r="C14" s="186"/>
      <c r="D14" s="186"/>
      <c r="E14" s="234">
        <v>5845</v>
      </c>
      <c r="F14" s="234">
        <f>F11/F10/12*1000</f>
        <v>8448.4633569739963</v>
      </c>
      <c r="G14" s="234">
        <v>6984.9</v>
      </c>
      <c r="H14" s="208">
        <f>H11/H10/12*1000</f>
        <v>9713.425925925927</v>
      </c>
      <c r="I14" s="208">
        <f>I11/I10/12*1000</f>
        <v>13388.17016317016</v>
      </c>
      <c r="J14" s="208">
        <f>J11/J10/12*1000</f>
        <v>14690.686274509802</v>
      </c>
      <c r="K14" s="208">
        <f>K11/K10/12*1000</f>
        <v>8802.7007510109761</v>
      </c>
      <c r="L14" s="188">
        <f t="shared" si="0"/>
        <v>166.18350600386532</v>
      </c>
      <c r="M14" s="188">
        <f t="shared" si="1"/>
        <v>114.97269403326152</v>
      </c>
    </row>
    <row r="15" spans="1:13" ht="17.100000000000001" customHeight="1" x14ac:dyDescent="0.25">
      <c r="A15" s="230" t="s">
        <v>732</v>
      </c>
      <c r="B15" s="186"/>
      <c r="C15" s="186"/>
      <c r="D15" s="186"/>
      <c r="E15" s="184"/>
      <c r="F15" s="184"/>
      <c r="G15" s="184"/>
      <c r="H15" s="206"/>
      <c r="I15" s="184"/>
      <c r="J15" s="184"/>
      <c r="K15" s="184"/>
      <c r="L15" s="234"/>
      <c r="M15" s="234"/>
    </row>
    <row r="16" spans="1:13" ht="28.9" customHeight="1" x14ac:dyDescent="0.25">
      <c r="A16" s="230" t="s">
        <v>733</v>
      </c>
      <c r="B16" s="186"/>
      <c r="C16" s="186"/>
      <c r="D16" s="186"/>
      <c r="E16" s="234">
        <f>E9/E10/12*1000</f>
        <v>18650.872230080149</v>
      </c>
      <c r="F16" s="234">
        <f>F9/F10/12*1000</f>
        <v>24494.799054373518</v>
      </c>
      <c r="G16" s="234">
        <f>G9/G10/6*1000</f>
        <v>19494.675925925927</v>
      </c>
      <c r="H16" s="208">
        <f>H9/H10/12*1000</f>
        <v>26114.814814814818</v>
      </c>
      <c r="I16" s="188" t="s">
        <v>529</v>
      </c>
      <c r="J16" s="184" t="s">
        <v>529</v>
      </c>
      <c r="K16" s="184" t="s">
        <v>529</v>
      </c>
      <c r="L16" s="188">
        <f>H16/E16*100</f>
        <v>140.01926822862907</v>
      </c>
      <c r="M16" s="188">
        <f>H16/F16*100</f>
        <v>106.61371320844557</v>
      </c>
    </row>
    <row r="17" spans="1:13" ht="17.100000000000001" customHeight="1" x14ac:dyDescent="0.25">
      <c r="A17" s="235"/>
      <c r="B17" s="200"/>
      <c r="C17" s="200"/>
      <c r="D17" s="200"/>
      <c r="E17" s="203"/>
      <c r="F17" s="200"/>
      <c r="G17" s="200"/>
      <c r="H17" s="200"/>
      <c r="I17" s="200"/>
      <c r="J17" s="200"/>
      <c r="K17" s="200"/>
      <c r="L17" s="200"/>
      <c r="M17" s="200"/>
    </row>
    <row r="18" spans="1:13" ht="17.100000000000001" customHeight="1" x14ac:dyDescent="0.25">
      <c r="A18" s="235"/>
      <c r="B18" s="200"/>
      <c r="C18" s="200"/>
      <c r="D18" s="200"/>
      <c r="E18" s="203"/>
      <c r="F18" s="200"/>
      <c r="G18" s="200"/>
      <c r="H18" s="200"/>
      <c r="I18" s="200"/>
      <c r="J18" s="200"/>
      <c r="K18" s="200"/>
      <c r="L18" s="200"/>
      <c r="M18" s="200"/>
    </row>
    <row r="19" spans="1:13" ht="17.100000000000001" customHeight="1" x14ac:dyDescent="0.25">
      <c r="A19" s="236"/>
      <c r="B19" s="194"/>
      <c r="C19" s="194"/>
      <c r="D19" s="194"/>
      <c r="E19" s="194"/>
      <c r="F19" s="194"/>
      <c r="G19" s="194"/>
      <c r="H19" s="194"/>
      <c r="I19" s="194"/>
      <c r="J19" s="194"/>
      <c r="K19" s="194"/>
      <c r="L19" s="194"/>
      <c r="M19" s="200"/>
    </row>
    <row r="20" spans="1:13" ht="17.100000000000001" customHeight="1" x14ac:dyDescent="0.25">
      <c r="A20" s="237" t="s">
        <v>734</v>
      </c>
      <c r="B20" s="238"/>
      <c r="C20" s="238"/>
      <c r="D20" s="238"/>
      <c r="E20" s="238"/>
      <c r="F20" s="238"/>
      <c r="G20" s="238"/>
      <c r="H20" s="238"/>
      <c r="I20" s="238"/>
      <c r="J20" s="238"/>
      <c r="K20" s="238"/>
      <c r="L20" s="194"/>
      <c r="M20" s="200"/>
    </row>
  </sheetData>
  <sheetProtection selectLockedCells="1" selectUnlockedCells="1"/>
  <mergeCells count="13">
    <mergeCell ref="M6:M8"/>
    <mergeCell ref="I7:J7"/>
    <mergeCell ref="K7:K8"/>
    <mergeCell ref="A4:M4"/>
    <mergeCell ref="A5:A8"/>
    <mergeCell ref="E5:E8"/>
    <mergeCell ref="F5:F8"/>
    <mergeCell ref="G5:G8"/>
    <mergeCell ref="H5:K5"/>
    <mergeCell ref="L5:M5"/>
    <mergeCell ref="H6:H8"/>
    <mergeCell ref="I6:K6"/>
    <mergeCell ref="L6:L8"/>
  </mergeCells>
  <pageMargins left="0.74791666666666667" right="0.45069444444444445" top="0.98402777777777772" bottom="0.16875000000000001" header="0.51180555555555551" footer="0.51180555555555551"/>
  <pageSetup paperSize="9" scale="80" firstPageNumber="0" orientation="landscape" horizontalDpi="300" verticalDpi="300" r:id="rId1"/>
  <headerFooter alignWithMargins="0">
    <oddHeader>&amp;C&amp;"Times New Roman,Обычный"&amp;16 25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7" zoomScale="91" zoomScaleSheetLayoutView="91" workbookViewId="0">
      <selection activeCell="B13" sqref="B13"/>
    </sheetView>
  </sheetViews>
  <sheetFormatPr defaultColWidth="7.625" defaultRowHeight="17.100000000000001" customHeight="1" x14ac:dyDescent="0.2"/>
  <cols>
    <col min="1" max="1" width="20.625" style="181" customWidth="1"/>
    <col min="2" max="2" width="10.125" style="199" customWidth="1"/>
    <col min="3" max="3" width="12.625" style="181" customWidth="1"/>
    <col min="4" max="4" width="10.625" style="181" customWidth="1"/>
    <col min="5" max="5" width="8.375" style="181" customWidth="1"/>
    <col min="6" max="6" width="9.25" style="181" customWidth="1"/>
    <col min="7" max="7" width="9.375" style="181" customWidth="1"/>
    <col min="8" max="8" width="8.625" style="181" customWidth="1"/>
    <col min="9" max="256" width="7.625" style="181"/>
    <col min="257" max="257" width="20.625" style="181" customWidth="1"/>
    <col min="258" max="258" width="10.125" style="181" customWidth="1"/>
    <col min="259" max="259" width="12.625" style="181" customWidth="1"/>
    <col min="260" max="260" width="10.625" style="181" customWidth="1"/>
    <col min="261" max="261" width="8.375" style="181" customWidth="1"/>
    <col min="262" max="262" width="9.25" style="181" customWidth="1"/>
    <col min="263" max="263" width="9.375" style="181" customWidth="1"/>
    <col min="264" max="264" width="8.625" style="181" customWidth="1"/>
    <col min="265" max="512" width="7.625" style="181"/>
    <col min="513" max="513" width="20.625" style="181" customWidth="1"/>
    <col min="514" max="514" width="10.125" style="181" customWidth="1"/>
    <col min="515" max="515" width="12.625" style="181" customWidth="1"/>
    <col min="516" max="516" width="10.625" style="181" customWidth="1"/>
    <col min="517" max="517" width="8.375" style="181" customWidth="1"/>
    <col min="518" max="518" width="9.25" style="181" customWidth="1"/>
    <col min="519" max="519" width="9.375" style="181" customWidth="1"/>
    <col min="520" max="520" width="8.625" style="181" customWidth="1"/>
    <col min="521" max="768" width="7.625" style="181"/>
    <col min="769" max="769" width="20.625" style="181" customWidth="1"/>
    <col min="770" max="770" width="10.125" style="181" customWidth="1"/>
    <col min="771" max="771" width="12.625" style="181" customWidth="1"/>
    <col min="772" max="772" width="10.625" style="181" customWidth="1"/>
    <col min="773" max="773" width="8.375" style="181" customWidth="1"/>
    <col min="774" max="774" width="9.25" style="181" customWidth="1"/>
    <col min="775" max="775" width="9.375" style="181" customWidth="1"/>
    <col min="776" max="776" width="8.625" style="181" customWidth="1"/>
    <col min="777" max="1024" width="7.625" style="181"/>
    <col min="1025" max="1025" width="20.625" style="181" customWidth="1"/>
    <col min="1026" max="1026" width="10.125" style="181" customWidth="1"/>
    <col min="1027" max="1027" width="12.625" style="181" customWidth="1"/>
    <col min="1028" max="1028" width="10.625" style="181" customWidth="1"/>
    <col min="1029" max="1029" width="8.375" style="181" customWidth="1"/>
    <col min="1030" max="1030" width="9.25" style="181" customWidth="1"/>
    <col min="1031" max="1031" width="9.375" style="181" customWidth="1"/>
    <col min="1032" max="1032" width="8.625" style="181" customWidth="1"/>
    <col min="1033" max="1280" width="7.625" style="181"/>
    <col min="1281" max="1281" width="20.625" style="181" customWidth="1"/>
    <col min="1282" max="1282" width="10.125" style="181" customWidth="1"/>
    <col min="1283" max="1283" width="12.625" style="181" customWidth="1"/>
    <col min="1284" max="1284" width="10.625" style="181" customWidth="1"/>
    <col min="1285" max="1285" width="8.375" style="181" customWidth="1"/>
    <col min="1286" max="1286" width="9.25" style="181" customWidth="1"/>
    <col min="1287" max="1287" width="9.375" style="181" customWidth="1"/>
    <col min="1288" max="1288" width="8.625" style="181" customWidth="1"/>
    <col min="1289" max="1536" width="7.625" style="181"/>
    <col min="1537" max="1537" width="20.625" style="181" customWidth="1"/>
    <col min="1538" max="1538" width="10.125" style="181" customWidth="1"/>
    <col min="1539" max="1539" width="12.625" style="181" customWidth="1"/>
    <col min="1540" max="1540" width="10.625" style="181" customWidth="1"/>
    <col min="1541" max="1541" width="8.375" style="181" customWidth="1"/>
    <col min="1542" max="1542" width="9.25" style="181" customWidth="1"/>
    <col min="1543" max="1543" width="9.375" style="181" customWidth="1"/>
    <col min="1544" max="1544" width="8.625" style="181" customWidth="1"/>
    <col min="1545" max="1792" width="7.625" style="181"/>
    <col min="1793" max="1793" width="20.625" style="181" customWidth="1"/>
    <col min="1794" max="1794" width="10.125" style="181" customWidth="1"/>
    <col min="1795" max="1795" width="12.625" style="181" customWidth="1"/>
    <col min="1796" max="1796" width="10.625" style="181" customWidth="1"/>
    <col min="1797" max="1797" width="8.375" style="181" customWidth="1"/>
    <col min="1798" max="1798" width="9.25" style="181" customWidth="1"/>
    <col min="1799" max="1799" width="9.375" style="181" customWidth="1"/>
    <col min="1800" max="1800" width="8.625" style="181" customWidth="1"/>
    <col min="1801" max="2048" width="7.625" style="181"/>
    <col min="2049" max="2049" width="20.625" style="181" customWidth="1"/>
    <col min="2050" max="2050" width="10.125" style="181" customWidth="1"/>
    <col min="2051" max="2051" width="12.625" style="181" customWidth="1"/>
    <col min="2052" max="2052" width="10.625" style="181" customWidth="1"/>
    <col min="2053" max="2053" width="8.375" style="181" customWidth="1"/>
    <col min="2054" max="2054" width="9.25" style="181" customWidth="1"/>
    <col min="2055" max="2055" width="9.375" style="181" customWidth="1"/>
    <col min="2056" max="2056" width="8.625" style="181" customWidth="1"/>
    <col min="2057" max="2304" width="7.625" style="181"/>
    <col min="2305" max="2305" width="20.625" style="181" customWidth="1"/>
    <col min="2306" max="2306" width="10.125" style="181" customWidth="1"/>
    <col min="2307" max="2307" width="12.625" style="181" customWidth="1"/>
    <col min="2308" max="2308" width="10.625" style="181" customWidth="1"/>
    <col min="2309" max="2309" width="8.375" style="181" customWidth="1"/>
    <col min="2310" max="2310" width="9.25" style="181" customWidth="1"/>
    <col min="2311" max="2311" width="9.375" style="181" customWidth="1"/>
    <col min="2312" max="2312" width="8.625" style="181" customWidth="1"/>
    <col min="2313" max="2560" width="7.625" style="181"/>
    <col min="2561" max="2561" width="20.625" style="181" customWidth="1"/>
    <col min="2562" max="2562" width="10.125" style="181" customWidth="1"/>
    <col min="2563" max="2563" width="12.625" style="181" customWidth="1"/>
    <col min="2564" max="2564" width="10.625" style="181" customWidth="1"/>
    <col min="2565" max="2565" width="8.375" style="181" customWidth="1"/>
    <col min="2566" max="2566" width="9.25" style="181" customWidth="1"/>
    <col min="2567" max="2567" width="9.375" style="181" customWidth="1"/>
    <col min="2568" max="2568" width="8.625" style="181" customWidth="1"/>
    <col min="2569" max="2816" width="7.625" style="181"/>
    <col min="2817" max="2817" width="20.625" style="181" customWidth="1"/>
    <col min="2818" max="2818" width="10.125" style="181" customWidth="1"/>
    <col min="2819" max="2819" width="12.625" style="181" customWidth="1"/>
    <col min="2820" max="2820" width="10.625" style="181" customWidth="1"/>
    <col min="2821" max="2821" width="8.375" style="181" customWidth="1"/>
    <col min="2822" max="2822" width="9.25" style="181" customWidth="1"/>
    <col min="2823" max="2823" width="9.375" style="181" customWidth="1"/>
    <col min="2824" max="2824" width="8.625" style="181" customWidth="1"/>
    <col min="2825" max="3072" width="7.625" style="181"/>
    <col min="3073" max="3073" width="20.625" style="181" customWidth="1"/>
    <col min="3074" max="3074" width="10.125" style="181" customWidth="1"/>
    <col min="3075" max="3075" width="12.625" style="181" customWidth="1"/>
    <col min="3076" max="3076" width="10.625" style="181" customWidth="1"/>
    <col min="3077" max="3077" width="8.375" style="181" customWidth="1"/>
    <col min="3078" max="3078" width="9.25" style="181" customWidth="1"/>
    <col min="3079" max="3079" width="9.375" style="181" customWidth="1"/>
    <col min="3080" max="3080" width="8.625" style="181" customWidth="1"/>
    <col min="3081" max="3328" width="7.625" style="181"/>
    <col min="3329" max="3329" width="20.625" style="181" customWidth="1"/>
    <col min="3330" max="3330" width="10.125" style="181" customWidth="1"/>
    <col min="3331" max="3331" width="12.625" style="181" customWidth="1"/>
    <col min="3332" max="3332" width="10.625" style="181" customWidth="1"/>
    <col min="3333" max="3333" width="8.375" style="181" customWidth="1"/>
    <col min="3334" max="3334" width="9.25" style="181" customWidth="1"/>
    <col min="3335" max="3335" width="9.375" style="181" customWidth="1"/>
    <col min="3336" max="3336" width="8.625" style="181" customWidth="1"/>
    <col min="3337" max="3584" width="7.625" style="181"/>
    <col min="3585" max="3585" width="20.625" style="181" customWidth="1"/>
    <col min="3586" max="3586" width="10.125" style="181" customWidth="1"/>
    <col min="3587" max="3587" width="12.625" style="181" customWidth="1"/>
    <col min="3588" max="3588" width="10.625" style="181" customWidth="1"/>
    <col min="3589" max="3589" width="8.375" style="181" customWidth="1"/>
    <col min="3590" max="3590" width="9.25" style="181" customWidth="1"/>
    <col min="3591" max="3591" width="9.375" style="181" customWidth="1"/>
    <col min="3592" max="3592" width="8.625" style="181" customWidth="1"/>
    <col min="3593" max="3840" width="7.625" style="181"/>
    <col min="3841" max="3841" width="20.625" style="181" customWidth="1"/>
    <col min="3842" max="3842" width="10.125" style="181" customWidth="1"/>
    <col min="3843" max="3843" width="12.625" style="181" customWidth="1"/>
    <col min="3844" max="3844" width="10.625" style="181" customWidth="1"/>
    <col min="3845" max="3845" width="8.375" style="181" customWidth="1"/>
    <col min="3846" max="3846" width="9.25" style="181" customWidth="1"/>
    <col min="3847" max="3847" width="9.375" style="181" customWidth="1"/>
    <col min="3848" max="3848" width="8.625" style="181" customWidth="1"/>
    <col min="3849" max="4096" width="7.625" style="181"/>
    <col min="4097" max="4097" width="20.625" style="181" customWidth="1"/>
    <col min="4098" max="4098" width="10.125" style="181" customWidth="1"/>
    <col min="4099" max="4099" width="12.625" style="181" customWidth="1"/>
    <col min="4100" max="4100" width="10.625" style="181" customWidth="1"/>
    <col min="4101" max="4101" width="8.375" style="181" customWidth="1"/>
    <col min="4102" max="4102" width="9.25" style="181" customWidth="1"/>
    <col min="4103" max="4103" width="9.375" style="181" customWidth="1"/>
    <col min="4104" max="4104" width="8.625" style="181" customWidth="1"/>
    <col min="4105" max="4352" width="7.625" style="181"/>
    <col min="4353" max="4353" width="20.625" style="181" customWidth="1"/>
    <col min="4354" max="4354" width="10.125" style="181" customWidth="1"/>
    <col min="4355" max="4355" width="12.625" style="181" customWidth="1"/>
    <col min="4356" max="4356" width="10.625" style="181" customWidth="1"/>
    <col min="4357" max="4357" width="8.375" style="181" customWidth="1"/>
    <col min="4358" max="4358" width="9.25" style="181" customWidth="1"/>
    <col min="4359" max="4359" width="9.375" style="181" customWidth="1"/>
    <col min="4360" max="4360" width="8.625" style="181" customWidth="1"/>
    <col min="4361" max="4608" width="7.625" style="181"/>
    <col min="4609" max="4609" width="20.625" style="181" customWidth="1"/>
    <col min="4610" max="4610" width="10.125" style="181" customWidth="1"/>
    <col min="4611" max="4611" width="12.625" style="181" customWidth="1"/>
    <col min="4612" max="4612" width="10.625" style="181" customWidth="1"/>
    <col min="4613" max="4613" width="8.375" style="181" customWidth="1"/>
    <col min="4614" max="4614" width="9.25" style="181" customWidth="1"/>
    <col min="4615" max="4615" width="9.375" style="181" customWidth="1"/>
    <col min="4616" max="4616" width="8.625" style="181" customWidth="1"/>
    <col min="4617" max="4864" width="7.625" style="181"/>
    <col min="4865" max="4865" width="20.625" style="181" customWidth="1"/>
    <col min="4866" max="4866" width="10.125" style="181" customWidth="1"/>
    <col min="4867" max="4867" width="12.625" style="181" customWidth="1"/>
    <col min="4868" max="4868" width="10.625" style="181" customWidth="1"/>
    <col min="4869" max="4869" width="8.375" style="181" customWidth="1"/>
    <col min="4870" max="4870" width="9.25" style="181" customWidth="1"/>
    <col min="4871" max="4871" width="9.375" style="181" customWidth="1"/>
    <col min="4872" max="4872" width="8.625" style="181" customWidth="1"/>
    <col min="4873" max="5120" width="7.625" style="181"/>
    <col min="5121" max="5121" width="20.625" style="181" customWidth="1"/>
    <col min="5122" max="5122" width="10.125" style="181" customWidth="1"/>
    <col min="5123" max="5123" width="12.625" style="181" customWidth="1"/>
    <col min="5124" max="5124" width="10.625" style="181" customWidth="1"/>
    <col min="5125" max="5125" width="8.375" style="181" customWidth="1"/>
    <col min="5126" max="5126" width="9.25" style="181" customWidth="1"/>
    <col min="5127" max="5127" width="9.375" style="181" customWidth="1"/>
    <col min="5128" max="5128" width="8.625" style="181" customWidth="1"/>
    <col min="5129" max="5376" width="7.625" style="181"/>
    <col min="5377" max="5377" width="20.625" style="181" customWidth="1"/>
    <col min="5378" max="5378" width="10.125" style="181" customWidth="1"/>
    <col min="5379" max="5379" width="12.625" style="181" customWidth="1"/>
    <col min="5380" max="5380" width="10.625" style="181" customWidth="1"/>
    <col min="5381" max="5381" width="8.375" style="181" customWidth="1"/>
    <col min="5382" max="5382" width="9.25" style="181" customWidth="1"/>
    <col min="5383" max="5383" width="9.375" style="181" customWidth="1"/>
    <col min="5384" max="5384" width="8.625" style="181" customWidth="1"/>
    <col min="5385" max="5632" width="7.625" style="181"/>
    <col min="5633" max="5633" width="20.625" style="181" customWidth="1"/>
    <col min="5634" max="5634" width="10.125" style="181" customWidth="1"/>
    <col min="5635" max="5635" width="12.625" style="181" customWidth="1"/>
    <col min="5636" max="5636" width="10.625" style="181" customWidth="1"/>
    <col min="5637" max="5637" width="8.375" style="181" customWidth="1"/>
    <col min="5638" max="5638" width="9.25" style="181" customWidth="1"/>
    <col min="5639" max="5639" width="9.375" style="181" customWidth="1"/>
    <col min="5640" max="5640" width="8.625" style="181" customWidth="1"/>
    <col min="5641" max="5888" width="7.625" style="181"/>
    <col min="5889" max="5889" width="20.625" style="181" customWidth="1"/>
    <col min="5890" max="5890" width="10.125" style="181" customWidth="1"/>
    <col min="5891" max="5891" width="12.625" style="181" customWidth="1"/>
    <col min="5892" max="5892" width="10.625" style="181" customWidth="1"/>
    <col min="5893" max="5893" width="8.375" style="181" customWidth="1"/>
    <col min="5894" max="5894" width="9.25" style="181" customWidth="1"/>
    <col min="5895" max="5895" width="9.375" style="181" customWidth="1"/>
    <col min="5896" max="5896" width="8.625" style="181" customWidth="1"/>
    <col min="5897" max="6144" width="7.625" style="181"/>
    <col min="6145" max="6145" width="20.625" style="181" customWidth="1"/>
    <col min="6146" max="6146" width="10.125" style="181" customWidth="1"/>
    <col min="6147" max="6147" width="12.625" style="181" customWidth="1"/>
    <col min="6148" max="6148" width="10.625" style="181" customWidth="1"/>
    <col min="6149" max="6149" width="8.375" style="181" customWidth="1"/>
    <col min="6150" max="6150" width="9.25" style="181" customWidth="1"/>
    <col min="6151" max="6151" width="9.375" style="181" customWidth="1"/>
    <col min="6152" max="6152" width="8.625" style="181" customWidth="1"/>
    <col min="6153" max="6400" width="7.625" style="181"/>
    <col min="6401" max="6401" width="20.625" style="181" customWidth="1"/>
    <col min="6402" max="6402" width="10.125" style="181" customWidth="1"/>
    <col min="6403" max="6403" width="12.625" style="181" customWidth="1"/>
    <col min="6404" max="6404" width="10.625" style="181" customWidth="1"/>
    <col min="6405" max="6405" width="8.375" style="181" customWidth="1"/>
    <col min="6406" max="6406" width="9.25" style="181" customWidth="1"/>
    <col min="6407" max="6407" width="9.375" style="181" customWidth="1"/>
    <col min="6408" max="6408" width="8.625" style="181" customWidth="1"/>
    <col min="6409" max="6656" width="7.625" style="181"/>
    <col min="6657" max="6657" width="20.625" style="181" customWidth="1"/>
    <col min="6658" max="6658" width="10.125" style="181" customWidth="1"/>
    <col min="6659" max="6659" width="12.625" style="181" customWidth="1"/>
    <col min="6660" max="6660" width="10.625" style="181" customWidth="1"/>
    <col min="6661" max="6661" width="8.375" style="181" customWidth="1"/>
    <col min="6662" max="6662" width="9.25" style="181" customWidth="1"/>
    <col min="6663" max="6663" width="9.375" style="181" customWidth="1"/>
    <col min="6664" max="6664" width="8.625" style="181" customWidth="1"/>
    <col min="6665" max="6912" width="7.625" style="181"/>
    <col min="6913" max="6913" width="20.625" style="181" customWidth="1"/>
    <col min="6914" max="6914" width="10.125" style="181" customWidth="1"/>
    <col min="6915" max="6915" width="12.625" style="181" customWidth="1"/>
    <col min="6916" max="6916" width="10.625" style="181" customWidth="1"/>
    <col min="6917" max="6917" width="8.375" style="181" customWidth="1"/>
    <col min="6918" max="6918" width="9.25" style="181" customWidth="1"/>
    <col min="6919" max="6919" width="9.375" style="181" customWidth="1"/>
    <col min="6920" max="6920" width="8.625" style="181" customWidth="1"/>
    <col min="6921" max="7168" width="7.625" style="181"/>
    <col min="7169" max="7169" width="20.625" style="181" customWidth="1"/>
    <col min="7170" max="7170" width="10.125" style="181" customWidth="1"/>
    <col min="7171" max="7171" width="12.625" style="181" customWidth="1"/>
    <col min="7172" max="7172" width="10.625" style="181" customWidth="1"/>
    <col min="7173" max="7173" width="8.375" style="181" customWidth="1"/>
    <col min="7174" max="7174" width="9.25" style="181" customWidth="1"/>
    <col min="7175" max="7175" width="9.375" style="181" customWidth="1"/>
    <col min="7176" max="7176" width="8.625" style="181" customWidth="1"/>
    <col min="7177" max="7424" width="7.625" style="181"/>
    <col min="7425" max="7425" width="20.625" style="181" customWidth="1"/>
    <col min="7426" max="7426" width="10.125" style="181" customWidth="1"/>
    <col min="7427" max="7427" width="12.625" style="181" customWidth="1"/>
    <col min="7428" max="7428" width="10.625" style="181" customWidth="1"/>
    <col min="7429" max="7429" width="8.375" style="181" customWidth="1"/>
    <col min="7430" max="7430" width="9.25" style="181" customWidth="1"/>
    <col min="7431" max="7431" width="9.375" style="181" customWidth="1"/>
    <col min="7432" max="7432" width="8.625" style="181" customWidth="1"/>
    <col min="7433" max="7680" width="7.625" style="181"/>
    <col min="7681" max="7681" width="20.625" style="181" customWidth="1"/>
    <col min="7682" max="7682" width="10.125" style="181" customWidth="1"/>
    <col min="7683" max="7683" width="12.625" style="181" customWidth="1"/>
    <col min="7684" max="7684" width="10.625" style="181" customWidth="1"/>
    <col min="7685" max="7685" width="8.375" style="181" customWidth="1"/>
    <col min="7686" max="7686" width="9.25" style="181" customWidth="1"/>
    <col min="7687" max="7687" width="9.375" style="181" customWidth="1"/>
    <col min="7688" max="7688" width="8.625" style="181" customWidth="1"/>
    <col min="7689" max="7936" width="7.625" style="181"/>
    <col min="7937" max="7937" width="20.625" style="181" customWidth="1"/>
    <col min="7938" max="7938" width="10.125" style="181" customWidth="1"/>
    <col min="7939" max="7939" width="12.625" style="181" customWidth="1"/>
    <col min="7940" max="7940" width="10.625" style="181" customWidth="1"/>
    <col min="7941" max="7941" width="8.375" style="181" customWidth="1"/>
    <col min="7942" max="7942" width="9.25" style="181" customWidth="1"/>
    <col min="7943" max="7943" width="9.375" style="181" customWidth="1"/>
    <col min="7944" max="7944" width="8.625" style="181" customWidth="1"/>
    <col min="7945" max="8192" width="7.625" style="181"/>
    <col min="8193" max="8193" width="20.625" style="181" customWidth="1"/>
    <col min="8194" max="8194" width="10.125" style="181" customWidth="1"/>
    <col min="8195" max="8195" width="12.625" style="181" customWidth="1"/>
    <col min="8196" max="8196" width="10.625" style="181" customWidth="1"/>
    <col min="8197" max="8197" width="8.375" style="181" customWidth="1"/>
    <col min="8198" max="8198" width="9.25" style="181" customWidth="1"/>
    <col min="8199" max="8199" width="9.375" style="181" customWidth="1"/>
    <col min="8200" max="8200" width="8.625" style="181" customWidth="1"/>
    <col min="8201" max="8448" width="7.625" style="181"/>
    <col min="8449" max="8449" width="20.625" style="181" customWidth="1"/>
    <col min="8450" max="8450" width="10.125" style="181" customWidth="1"/>
    <col min="8451" max="8451" width="12.625" style="181" customWidth="1"/>
    <col min="8452" max="8452" width="10.625" style="181" customWidth="1"/>
    <col min="8453" max="8453" width="8.375" style="181" customWidth="1"/>
    <col min="8454" max="8454" width="9.25" style="181" customWidth="1"/>
    <col min="8455" max="8455" width="9.375" style="181" customWidth="1"/>
    <col min="8456" max="8456" width="8.625" style="181" customWidth="1"/>
    <col min="8457" max="8704" width="7.625" style="181"/>
    <col min="8705" max="8705" width="20.625" style="181" customWidth="1"/>
    <col min="8706" max="8706" width="10.125" style="181" customWidth="1"/>
    <col min="8707" max="8707" width="12.625" style="181" customWidth="1"/>
    <col min="8708" max="8708" width="10.625" style="181" customWidth="1"/>
    <col min="8709" max="8709" width="8.375" style="181" customWidth="1"/>
    <col min="8710" max="8710" width="9.25" style="181" customWidth="1"/>
    <col min="8711" max="8711" width="9.375" style="181" customWidth="1"/>
    <col min="8712" max="8712" width="8.625" style="181" customWidth="1"/>
    <col min="8713" max="8960" width="7.625" style="181"/>
    <col min="8961" max="8961" width="20.625" style="181" customWidth="1"/>
    <col min="8962" max="8962" width="10.125" style="181" customWidth="1"/>
    <col min="8963" max="8963" width="12.625" style="181" customWidth="1"/>
    <col min="8964" max="8964" width="10.625" style="181" customWidth="1"/>
    <col min="8965" max="8965" width="8.375" style="181" customWidth="1"/>
    <col min="8966" max="8966" width="9.25" style="181" customWidth="1"/>
    <col min="8967" max="8967" width="9.375" style="181" customWidth="1"/>
    <col min="8968" max="8968" width="8.625" style="181" customWidth="1"/>
    <col min="8969" max="9216" width="7.625" style="181"/>
    <col min="9217" max="9217" width="20.625" style="181" customWidth="1"/>
    <col min="9218" max="9218" width="10.125" style="181" customWidth="1"/>
    <col min="9219" max="9219" width="12.625" style="181" customWidth="1"/>
    <col min="9220" max="9220" width="10.625" style="181" customWidth="1"/>
    <col min="9221" max="9221" width="8.375" style="181" customWidth="1"/>
    <col min="9222" max="9222" width="9.25" style="181" customWidth="1"/>
    <col min="9223" max="9223" width="9.375" style="181" customWidth="1"/>
    <col min="9224" max="9224" width="8.625" style="181" customWidth="1"/>
    <col min="9225" max="9472" width="7.625" style="181"/>
    <col min="9473" max="9473" width="20.625" style="181" customWidth="1"/>
    <col min="9474" max="9474" width="10.125" style="181" customWidth="1"/>
    <col min="9475" max="9475" width="12.625" style="181" customWidth="1"/>
    <col min="9476" max="9476" width="10.625" style="181" customWidth="1"/>
    <col min="9477" max="9477" width="8.375" style="181" customWidth="1"/>
    <col min="9478" max="9478" width="9.25" style="181" customWidth="1"/>
    <col min="9479" max="9479" width="9.375" style="181" customWidth="1"/>
    <col min="9480" max="9480" width="8.625" style="181" customWidth="1"/>
    <col min="9481" max="9728" width="7.625" style="181"/>
    <col min="9729" max="9729" width="20.625" style="181" customWidth="1"/>
    <col min="9730" max="9730" width="10.125" style="181" customWidth="1"/>
    <col min="9731" max="9731" width="12.625" style="181" customWidth="1"/>
    <col min="9732" max="9732" width="10.625" style="181" customWidth="1"/>
    <col min="9733" max="9733" width="8.375" style="181" customWidth="1"/>
    <col min="9734" max="9734" width="9.25" style="181" customWidth="1"/>
    <col min="9735" max="9735" width="9.375" style="181" customWidth="1"/>
    <col min="9736" max="9736" width="8.625" style="181" customWidth="1"/>
    <col min="9737" max="9984" width="7.625" style="181"/>
    <col min="9985" max="9985" width="20.625" style="181" customWidth="1"/>
    <col min="9986" max="9986" width="10.125" style="181" customWidth="1"/>
    <col min="9987" max="9987" width="12.625" style="181" customWidth="1"/>
    <col min="9988" max="9988" width="10.625" style="181" customWidth="1"/>
    <col min="9989" max="9989" width="8.375" style="181" customWidth="1"/>
    <col min="9990" max="9990" width="9.25" style="181" customWidth="1"/>
    <col min="9991" max="9991" width="9.375" style="181" customWidth="1"/>
    <col min="9992" max="9992" width="8.625" style="181" customWidth="1"/>
    <col min="9993" max="10240" width="7.625" style="181"/>
    <col min="10241" max="10241" width="20.625" style="181" customWidth="1"/>
    <col min="10242" max="10242" width="10.125" style="181" customWidth="1"/>
    <col min="10243" max="10243" width="12.625" style="181" customWidth="1"/>
    <col min="10244" max="10244" width="10.625" style="181" customWidth="1"/>
    <col min="10245" max="10245" width="8.375" style="181" customWidth="1"/>
    <col min="10246" max="10246" width="9.25" style="181" customWidth="1"/>
    <col min="10247" max="10247" width="9.375" style="181" customWidth="1"/>
    <col min="10248" max="10248" width="8.625" style="181" customWidth="1"/>
    <col min="10249" max="10496" width="7.625" style="181"/>
    <col min="10497" max="10497" width="20.625" style="181" customWidth="1"/>
    <col min="10498" max="10498" width="10.125" style="181" customWidth="1"/>
    <col min="10499" max="10499" width="12.625" style="181" customWidth="1"/>
    <col min="10500" max="10500" width="10.625" style="181" customWidth="1"/>
    <col min="10501" max="10501" width="8.375" style="181" customWidth="1"/>
    <col min="10502" max="10502" width="9.25" style="181" customWidth="1"/>
    <col min="10503" max="10503" width="9.375" style="181" customWidth="1"/>
    <col min="10504" max="10504" width="8.625" style="181" customWidth="1"/>
    <col min="10505" max="10752" width="7.625" style="181"/>
    <col min="10753" max="10753" width="20.625" style="181" customWidth="1"/>
    <col min="10754" max="10754" width="10.125" style="181" customWidth="1"/>
    <col min="10755" max="10755" width="12.625" style="181" customWidth="1"/>
    <col min="10756" max="10756" width="10.625" style="181" customWidth="1"/>
    <col min="10757" max="10757" width="8.375" style="181" customWidth="1"/>
    <col min="10758" max="10758" width="9.25" style="181" customWidth="1"/>
    <col min="10759" max="10759" width="9.375" style="181" customWidth="1"/>
    <col min="10760" max="10760" width="8.625" style="181" customWidth="1"/>
    <col min="10761" max="11008" width="7.625" style="181"/>
    <col min="11009" max="11009" width="20.625" style="181" customWidth="1"/>
    <col min="11010" max="11010" width="10.125" style="181" customWidth="1"/>
    <col min="11011" max="11011" width="12.625" style="181" customWidth="1"/>
    <col min="11012" max="11012" width="10.625" style="181" customWidth="1"/>
    <col min="11013" max="11013" width="8.375" style="181" customWidth="1"/>
    <col min="11014" max="11014" width="9.25" style="181" customWidth="1"/>
    <col min="11015" max="11015" width="9.375" style="181" customWidth="1"/>
    <col min="11016" max="11016" width="8.625" style="181" customWidth="1"/>
    <col min="11017" max="11264" width="7.625" style="181"/>
    <col min="11265" max="11265" width="20.625" style="181" customWidth="1"/>
    <col min="11266" max="11266" width="10.125" style="181" customWidth="1"/>
    <col min="11267" max="11267" width="12.625" style="181" customWidth="1"/>
    <col min="11268" max="11268" width="10.625" style="181" customWidth="1"/>
    <col min="11269" max="11269" width="8.375" style="181" customWidth="1"/>
    <col min="11270" max="11270" width="9.25" style="181" customWidth="1"/>
    <col min="11271" max="11271" width="9.375" style="181" customWidth="1"/>
    <col min="11272" max="11272" width="8.625" style="181" customWidth="1"/>
    <col min="11273" max="11520" width="7.625" style="181"/>
    <col min="11521" max="11521" width="20.625" style="181" customWidth="1"/>
    <col min="11522" max="11522" width="10.125" style="181" customWidth="1"/>
    <col min="11523" max="11523" width="12.625" style="181" customWidth="1"/>
    <col min="11524" max="11524" width="10.625" style="181" customWidth="1"/>
    <col min="11525" max="11525" width="8.375" style="181" customWidth="1"/>
    <col min="11526" max="11526" width="9.25" style="181" customWidth="1"/>
    <col min="11527" max="11527" width="9.375" style="181" customWidth="1"/>
    <col min="11528" max="11528" width="8.625" style="181" customWidth="1"/>
    <col min="11529" max="11776" width="7.625" style="181"/>
    <col min="11777" max="11777" width="20.625" style="181" customWidth="1"/>
    <col min="11778" max="11778" width="10.125" style="181" customWidth="1"/>
    <col min="11779" max="11779" width="12.625" style="181" customWidth="1"/>
    <col min="11780" max="11780" width="10.625" style="181" customWidth="1"/>
    <col min="11781" max="11781" width="8.375" style="181" customWidth="1"/>
    <col min="11782" max="11782" width="9.25" style="181" customWidth="1"/>
    <col min="11783" max="11783" width="9.375" style="181" customWidth="1"/>
    <col min="11784" max="11784" width="8.625" style="181" customWidth="1"/>
    <col min="11785" max="12032" width="7.625" style="181"/>
    <col min="12033" max="12033" width="20.625" style="181" customWidth="1"/>
    <col min="12034" max="12034" width="10.125" style="181" customWidth="1"/>
    <col min="12035" max="12035" width="12.625" style="181" customWidth="1"/>
    <col min="12036" max="12036" width="10.625" style="181" customWidth="1"/>
    <col min="12037" max="12037" width="8.375" style="181" customWidth="1"/>
    <col min="12038" max="12038" width="9.25" style="181" customWidth="1"/>
    <col min="12039" max="12039" width="9.375" style="181" customWidth="1"/>
    <col min="12040" max="12040" width="8.625" style="181" customWidth="1"/>
    <col min="12041" max="12288" width="7.625" style="181"/>
    <col min="12289" max="12289" width="20.625" style="181" customWidth="1"/>
    <col min="12290" max="12290" width="10.125" style="181" customWidth="1"/>
    <col min="12291" max="12291" width="12.625" style="181" customWidth="1"/>
    <col min="12292" max="12292" width="10.625" style="181" customWidth="1"/>
    <col min="12293" max="12293" width="8.375" style="181" customWidth="1"/>
    <col min="12294" max="12294" width="9.25" style="181" customWidth="1"/>
    <col min="12295" max="12295" width="9.375" style="181" customWidth="1"/>
    <col min="12296" max="12296" width="8.625" style="181" customWidth="1"/>
    <col min="12297" max="12544" width="7.625" style="181"/>
    <col min="12545" max="12545" width="20.625" style="181" customWidth="1"/>
    <col min="12546" max="12546" width="10.125" style="181" customWidth="1"/>
    <col min="12547" max="12547" width="12.625" style="181" customWidth="1"/>
    <col min="12548" max="12548" width="10.625" style="181" customWidth="1"/>
    <col min="12549" max="12549" width="8.375" style="181" customWidth="1"/>
    <col min="12550" max="12550" width="9.25" style="181" customWidth="1"/>
    <col min="12551" max="12551" width="9.375" style="181" customWidth="1"/>
    <col min="12552" max="12552" width="8.625" style="181" customWidth="1"/>
    <col min="12553" max="12800" width="7.625" style="181"/>
    <col min="12801" max="12801" width="20.625" style="181" customWidth="1"/>
    <col min="12802" max="12802" width="10.125" style="181" customWidth="1"/>
    <col min="12803" max="12803" width="12.625" style="181" customWidth="1"/>
    <col min="12804" max="12804" width="10.625" style="181" customWidth="1"/>
    <col min="12805" max="12805" width="8.375" style="181" customWidth="1"/>
    <col min="12806" max="12806" width="9.25" style="181" customWidth="1"/>
    <col min="12807" max="12807" width="9.375" style="181" customWidth="1"/>
    <col min="12808" max="12808" width="8.625" style="181" customWidth="1"/>
    <col min="12809" max="13056" width="7.625" style="181"/>
    <col min="13057" max="13057" width="20.625" style="181" customWidth="1"/>
    <col min="13058" max="13058" width="10.125" style="181" customWidth="1"/>
    <col min="13059" max="13059" width="12.625" style="181" customWidth="1"/>
    <col min="13060" max="13060" width="10.625" style="181" customWidth="1"/>
    <col min="13061" max="13061" width="8.375" style="181" customWidth="1"/>
    <col min="13062" max="13062" width="9.25" style="181" customWidth="1"/>
    <col min="13063" max="13063" width="9.375" style="181" customWidth="1"/>
    <col min="13064" max="13064" width="8.625" style="181" customWidth="1"/>
    <col min="13065" max="13312" width="7.625" style="181"/>
    <col min="13313" max="13313" width="20.625" style="181" customWidth="1"/>
    <col min="13314" max="13314" width="10.125" style="181" customWidth="1"/>
    <col min="13315" max="13315" width="12.625" style="181" customWidth="1"/>
    <col min="13316" max="13316" width="10.625" style="181" customWidth="1"/>
    <col min="13317" max="13317" width="8.375" style="181" customWidth="1"/>
    <col min="13318" max="13318" width="9.25" style="181" customWidth="1"/>
    <col min="13319" max="13319" width="9.375" style="181" customWidth="1"/>
    <col min="13320" max="13320" width="8.625" style="181" customWidth="1"/>
    <col min="13321" max="13568" width="7.625" style="181"/>
    <col min="13569" max="13569" width="20.625" style="181" customWidth="1"/>
    <col min="13570" max="13570" width="10.125" style="181" customWidth="1"/>
    <col min="13571" max="13571" width="12.625" style="181" customWidth="1"/>
    <col min="13572" max="13572" width="10.625" style="181" customWidth="1"/>
    <col min="13573" max="13573" width="8.375" style="181" customWidth="1"/>
    <col min="13574" max="13574" width="9.25" style="181" customWidth="1"/>
    <col min="13575" max="13575" width="9.375" style="181" customWidth="1"/>
    <col min="13576" max="13576" width="8.625" style="181" customWidth="1"/>
    <col min="13577" max="13824" width="7.625" style="181"/>
    <col min="13825" max="13825" width="20.625" style="181" customWidth="1"/>
    <col min="13826" max="13826" width="10.125" style="181" customWidth="1"/>
    <col min="13827" max="13827" width="12.625" style="181" customWidth="1"/>
    <col min="13828" max="13828" width="10.625" style="181" customWidth="1"/>
    <col min="13829" max="13829" width="8.375" style="181" customWidth="1"/>
    <col min="13830" max="13830" width="9.25" style="181" customWidth="1"/>
    <col min="13831" max="13831" width="9.375" style="181" customWidth="1"/>
    <col min="13832" max="13832" width="8.625" style="181" customWidth="1"/>
    <col min="13833" max="14080" width="7.625" style="181"/>
    <col min="14081" max="14081" width="20.625" style="181" customWidth="1"/>
    <col min="14082" max="14082" width="10.125" style="181" customWidth="1"/>
    <col min="14083" max="14083" width="12.625" style="181" customWidth="1"/>
    <col min="14084" max="14084" width="10.625" style="181" customWidth="1"/>
    <col min="14085" max="14085" width="8.375" style="181" customWidth="1"/>
    <col min="14086" max="14086" width="9.25" style="181" customWidth="1"/>
    <col min="14087" max="14087" width="9.375" style="181" customWidth="1"/>
    <col min="14088" max="14088" width="8.625" style="181" customWidth="1"/>
    <col min="14089" max="14336" width="7.625" style="181"/>
    <col min="14337" max="14337" width="20.625" style="181" customWidth="1"/>
    <col min="14338" max="14338" width="10.125" style="181" customWidth="1"/>
    <col min="14339" max="14339" width="12.625" style="181" customWidth="1"/>
    <col min="14340" max="14340" width="10.625" style="181" customWidth="1"/>
    <col min="14341" max="14341" width="8.375" style="181" customWidth="1"/>
    <col min="14342" max="14342" width="9.25" style="181" customWidth="1"/>
    <col min="14343" max="14343" width="9.375" style="181" customWidth="1"/>
    <col min="14344" max="14344" width="8.625" style="181" customWidth="1"/>
    <col min="14345" max="14592" width="7.625" style="181"/>
    <col min="14593" max="14593" width="20.625" style="181" customWidth="1"/>
    <col min="14594" max="14594" width="10.125" style="181" customWidth="1"/>
    <col min="14595" max="14595" width="12.625" style="181" customWidth="1"/>
    <col min="14596" max="14596" width="10.625" style="181" customWidth="1"/>
    <col min="14597" max="14597" width="8.375" style="181" customWidth="1"/>
    <col min="14598" max="14598" width="9.25" style="181" customWidth="1"/>
    <col min="14599" max="14599" width="9.375" style="181" customWidth="1"/>
    <col min="14600" max="14600" width="8.625" style="181" customWidth="1"/>
    <col min="14601" max="14848" width="7.625" style="181"/>
    <col min="14849" max="14849" width="20.625" style="181" customWidth="1"/>
    <col min="14850" max="14850" width="10.125" style="181" customWidth="1"/>
    <col min="14851" max="14851" width="12.625" style="181" customWidth="1"/>
    <col min="14852" max="14852" width="10.625" style="181" customWidth="1"/>
    <col min="14853" max="14853" width="8.375" style="181" customWidth="1"/>
    <col min="14854" max="14854" width="9.25" style="181" customWidth="1"/>
    <col min="14855" max="14855" width="9.375" style="181" customWidth="1"/>
    <col min="14856" max="14856" width="8.625" style="181" customWidth="1"/>
    <col min="14857" max="15104" width="7.625" style="181"/>
    <col min="15105" max="15105" width="20.625" style="181" customWidth="1"/>
    <col min="15106" max="15106" width="10.125" style="181" customWidth="1"/>
    <col min="15107" max="15107" width="12.625" style="181" customWidth="1"/>
    <col min="15108" max="15108" width="10.625" style="181" customWidth="1"/>
    <col min="15109" max="15109" width="8.375" style="181" customWidth="1"/>
    <col min="15110" max="15110" width="9.25" style="181" customWidth="1"/>
    <col min="15111" max="15111" width="9.375" style="181" customWidth="1"/>
    <col min="15112" max="15112" width="8.625" style="181" customWidth="1"/>
    <col min="15113" max="15360" width="7.625" style="181"/>
    <col min="15361" max="15361" width="20.625" style="181" customWidth="1"/>
    <col min="15362" max="15362" width="10.125" style="181" customWidth="1"/>
    <col min="15363" max="15363" width="12.625" style="181" customWidth="1"/>
    <col min="15364" max="15364" width="10.625" style="181" customWidth="1"/>
    <col min="15365" max="15365" width="8.375" style="181" customWidth="1"/>
    <col min="15366" max="15366" width="9.25" style="181" customWidth="1"/>
    <col min="15367" max="15367" width="9.375" style="181" customWidth="1"/>
    <col min="15368" max="15368" width="8.625" style="181" customWidth="1"/>
    <col min="15369" max="15616" width="7.625" style="181"/>
    <col min="15617" max="15617" width="20.625" style="181" customWidth="1"/>
    <col min="15618" max="15618" width="10.125" style="181" customWidth="1"/>
    <col min="15619" max="15619" width="12.625" style="181" customWidth="1"/>
    <col min="15620" max="15620" width="10.625" style="181" customWidth="1"/>
    <col min="15621" max="15621" width="8.375" style="181" customWidth="1"/>
    <col min="15622" max="15622" width="9.25" style="181" customWidth="1"/>
    <col min="15623" max="15623" width="9.375" style="181" customWidth="1"/>
    <col min="15624" max="15624" width="8.625" style="181" customWidth="1"/>
    <col min="15625" max="15872" width="7.625" style="181"/>
    <col min="15873" max="15873" width="20.625" style="181" customWidth="1"/>
    <col min="15874" max="15874" width="10.125" style="181" customWidth="1"/>
    <col min="15875" max="15875" width="12.625" style="181" customWidth="1"/>
    <col min="15876" max="15876" width="10.625" style="181" customWidth="1"/>
    <col min="15877" max="15877" width="8.375" style="181" customWidth="1"/>
    <col min="15878" max="15878" width="9.25" style="181" customWidth="1"/>
    <col min="15879" max="15879" width="9.375" style="181" customWidth="1"/>
    <col min="15880" max="15880" width="8.625" style="181" customWidth="1"/>
    <col min="15881" max="16128" width="7.625" style="181"/>
    <col min="16129" max="16129" width="20.625" style="181" customWidth="1"/>
    <col min="16130" max="16130" width="10.125" style="181" customWidth="1"/>
    <col min="16131" max="16131" width="12.625" style="181" customWidth="1"/>
    <col min="16132" max="16132" width="10.625" style="181" customWidth="1"/>
    <col min="16133" max="16133" width="8.375" style="181" customWidth="1"/>
    <col min="16134" max="16134" width="9.25" style="181" customWidth="1"/>
    <col min="16135" max="16135" width="9.375" style="181" customWidth="1"/>
    <col min="16136" max="16136" width="8.625" style="181" customWidth="1"/>
    <col min="16137" max="16384" width="7.625" style="181"/>
  </cols>
  <sheetData>
    <row r="1" spans="1:9" ht="17.100000000000001" customHeight="1" x14ac:dyDescent="0.25">
      <c r="A1" s="180"/>
      <c r="B1" s="198"/>
      <c r="C1" s="180"/>
      <c r="D1" s="180"/>
      <c r="E1" s="180"/>
      <c r="F1" s="224" t="s">
        <v>735</v>
      </c>
      <c r="G1" s="264"/>
      <c r="H1" s="264"/>
      <c r="I1" s="180"/>
    </row>
    <row r="2" spans="1:9" ht="17.100000000000001" customHeight="1" x14ac:dyDescent="0.25">
      <c r="A2" s="180"/>
      <c r="B2" s="198"/>
      <c r="C2" s="180"/>
      <c r="D2" s="180"/>
      <c r="E2" s="180"/>
      <c r="F2" s="180" t="s">
        <v>652</v>
      </c>
      <c r="G2" s="264"/>
      <c r="H2" s="239"/>
      <c r="I2" s="180"/>
    </row>
    <row r="3" spans="1:9" ht="32.25" customHeight="1" x14ac:dyDescent="0.25">
      <c r="A3" s="180"/>
      <c r="B3" s="198"/>
      <c r="C3" s="182"/>
      <c r="D3" s="182"/>
      <c r="E3" s="180"/>
      <c r="F3" s="180"/>
      <c r="G3" s="180"/>
      <c r="H3" s="180"/>
      <c r="I3" s="180"/>
    </row>
    <row r="4" spans="1:9" ht="46.5" customHeight="1" x14ac:dyDescent="0.25">
      <c r="A4" s="403" t="s">
        <v>736</v>
      </c>
      <c r="B4" s="403"/>
      <c r="C4" s="403"/>
      <c r="D4" s="403"/>
      <c r="E4" s="403"/>
      <c r="F4" s="403"/>
      <c r="G4" s="403"/>
      <c r="H4" s="403"/>
      <c r="I4" s="180"/>
    </row>
    <row r="5" spans="1:9" ht="24" customHeight="1" x14ac:dyDescent="0.25">
      <c r="A5" s="396"/>
      <c r="B5" s="399" t="s">
        <v>128</v>
      </c>
      <c r="C5" s="397" t="s">
        <v>35</v>
      </c>
      <c r="D5" s="397" t="s">
        <v>737</v>
      </c>
      <c r="E5" s="397" t="s">
        <v>738</v>
      </c>
      <c r="F5" s="397"/>
      <c r="G5" s="397"/>
      <c r="H5" s="397"/>
      <c r="I5" s="180"/>
    </row>
    <row r="6" spans="1:9" ht="27.75" customHeight="1" x14ac:dyDescent="0.25">
      <c r="A6" s="396"/>
      <c r="B6" s="399"/>
      <c r="C6" s="397"/>
      <c r="D6" s="397"/>
      <c r="E6" s="397" t="s">
        <v>739</v>
      </c>
      <c r="F6" s="397" t="s">
        <v>740</v>
      </c>
      <c r="G6" s="397" t="s">
        <v>741</v>
      </c>
      <c r="H6" s="397" t="s">
        <v>742</v>
      </c>
      <c r="I6" s="180"/>
    </row>
    <row r="7" spans="1:9" ht="48" customHeight="1" x14ac:dyDescent="0.25">
      <c r="A7" s="396"/>
      <c r="B7" s="399"/>
      <c r="C7" s="397"/>
      <c r="D7" s="397"/>
      <c r="E7" s="397"/>
      <c r="F7" s="397"/>
      <c r="G7" s="397"/>
      <c r="H7" s="397"/>
      <c r="I7" s="180"/>
    </row>
    <row r="8" spans="1:9" ht="32.25" customHeight="1" x14ac:dyDescent="0.25">
      <c r="A8" s="396" t="s">
        <v>743</v>
      </c>
      <c r="B8" s="396"/>
      <c r="C8" s="396"/>
      <c r="D8" s="396"/>
      <c r="E8" s="396"/>
      <c r="F8" s="396"/>
      <c r="G8" s="396"/>
      <c r="H8" s="396"/>
      <c r="I8" s="180"/>
    </row>
    <row r="9" spans="1:9" ht="48.75" customHeight="1" x14ac:dyDescent="0.25">
      <c r="A9" s="266" t="s">
        <v>744</v>
      </c>
      <c r="B9" s="190">
        <v>0</v>
      </c>
      <c r="C9" s="188">
        <v>0</v>
      </c>
      <c r="D9" s="265" t="s">
        <v>745</v>
      </c>
      <c r="E9" s="188"/>
      <c r="F9" s="188"/>
      <c r="G9" s="188"/>
      <c r="H9" s="265"/>
      <c r="I9" s="180"/>
    </row>
    <row r="10" spans="1:9" ht="18.75" customHeight="1" x14ac:dyDescent="0.25">
      <c r="A10" s="402"/>
      <c r="B10" s="402"/>
      <c r="C10" s="402"/>
      <c r="D10" s="402"/>
      <c r="E10" s="402"/>
      <c r="F10" s="402"/>
      <c r="G10" s="402"/>
      <c r="H10" s="402"/>
      <c r="I10" s="180"/>
    </row>
    <row r="11" spans="1:9" ht="69.2" customHeight="1" x14ac:dyDescent="0.25">
      <c r="A11" s="240" t="s">
        <v>746</v>
      </c>
      <c r="B11" s="206"/>
      <c r="C11" s="265"/>
      <c r="D11" s="265">
        <f>F11+G11</f>
        <v>17042.3</v>
      </c>
      <c r="E11" s="265"/>
      <c r="F11" s="188">
        <v>8500</v>
      </c>
      <c r="G11" s="188">
        <v>8542.2999999999993</v>
      </c>
      <c r="H11" s="265"/>
      <c r="I11" s="180"/>
    </row>
    <row r="12" spans="1:9" ht="28.5" customHeight="1" x14ac:dyDescent="0.25">
      <c r="A12" s="240" t="s">
        <v>573</v>
      </c>
      <c r="B12" s="206"/>
      <c r="C12" s="188"/>
      <c r="D12" s="188"/>
      <c r="E12" s="188"/>
      <c r="F12" s="188"/>
      <c r="G12" s="188"/>
      <c r="H12" s="188"/>
      <c r="I12" s="180"/>
    </row>
    <row r="13" spans="1:9" ht="78.75" customHeight="1" x14ac:dyDescent="0.25">
      <c r="A13" s="240" t="s">
        <v>747</v>
      </c>
      <c r="B13" s="206"/>
      <c r="C13" s="265"/>
      <c r="D13" s="188"/>
      <c r="E13" s="188"/>
      <c r="F13" s="188"/>
      <c r="G13" s="188"/>
      <c r="H13" s="188"/>
      <c r="I13" s="180"/>
    </row>
    <row r="14" spans="1:9" ht="28.9" customHeight="1" x14ac:dyDescent="0.25">
      <c r="A14" s="240" t="s">
        <v>748</v>
      </c>
      <c r="B14" s="206"/>
      <c r="C14" s="265"/>
      <c r="D14" s="188"/>
      <c r="E14" s="188"/>
      <c r="F14" s="265"/>
      <c r="G14" s="265"/>
      <c r="H14" s="265"/>
      <c r="I14" s="180"/>
    </row>
    <row r="15" spans="1:9" ht="17.100000000000001" customHeight="1" x14ac:dyDescent="0.25">
      <c r="A15" s="240" t="s">
        <v>749</v>
      </c>
      <c r="B15" s="206"/>
      <c r="C15" s="265"/>
      <c r="D15" s="265"/>
      <c r="E15" s="265"/>
      <c r="F15" s="265"/>
      <c r="G15" s="265"/>
      <c r="H15" s="265"/>
      <c r="I15" s="180"/>
    </row>
    <row r="16" spans="1:9" ht="36" customHeight="1" x14ac:dyDescent="0.25">
      <c r="A16" s="240" t="s">
        <v>750</v>
      </c>
      <c r="B16" s="206"/>
      <c r="C16" s="265"/>
      <c r="D16" s="265"/>
      <c r="E16" s="265"/>
      <c r="F16" s="265"/>
      <c r="G16" s="265"/>
      <c r="H16" s="265"/>
      <c r="I16" s="180"/>
    </row>
    <row r="17" spans="1:8" ht="17.100000000000001" customHeight="1" x14ac:dyDescent="0.2">
      <c r="A17" s="264"/>
      <c r="C17" s="264"/>
      <c r="D17" s="264"/>
      <c r="E17" s="264"/>
      <c r="F17" s="264"/>
      <c r="G17" s="264"/>
      <c r="H17" s="264"/>
    </row>
    <row r="18" spans="1:8" ht="17.100000000000001" customHeight="1" x14ac:dyDescent="0.2">
      <c r="A18" s="264"/>
      <c r="C18" s="264"/>
      <c r="D18" s="264"/>
      <c r="E18" s="264"/>
      <c r="F18" s="264"/>
      <c r="G18" s="264"/>
      <c r="H18" s="264"/>
    </row>
    <row r="19" spans="1:8" ht="18.75" customHeight="1" x14ac:dyDescent="0.2">
      <c r="A19" s="264"/>
      <c r="C19" s="264"/>
      <c r="D19" s="264"/>
      <c r="E19" s="264"/>
      <c r="F19" s="264"/>
      <c r="G19" s="264"/>
      <c r="H19" s="264"/>
    </row>
    <row r="20" spans="1:8" ht="19.350000000000001" customHeight="1" x14ac:dyDescent="0.2">
      <c r="A20" s="264"/>
      <c r="C20" s="264"/>
      <c r="D20" s="264"/>
      <c r="E20" s="264"/>
      <c r="F20" s="264"/>
      <c r="G20" s="264"/>
      <c r="H20" s="264"/>
    </row>
  </sheetData>
  <sheetProtection selectLockedCells="1" selectUnlockedCells="1"/>
  <mergeCells count="12">
    <mergeCell ref="A8:H8"/>
    <mergeCell ref="A10:H10"/>
    <mergeCell ref="A4:H4"/>
    <mergeCell ref="A5:A7"/>
    <mergeCell ref="B5:B7"/>
    <mergeCell ref="C5:C7"/>
    <mergeCell ref="D5:D7"/>
    <mergeCell ref="E5:H5"/>
    <mergeCell ref="E6:E7"/>
    <mergeCell ref="F6:F7"/>
    <mergeCell ref="G6:G7"/>
    <mergeCell ref="H6:H7"/>
  </mergeCells>
  <pageMargins left="0.78749999999999998" right="0.51180555555555551" top="1" bottom="1" header="0.5" footer="0.51180555555555551"/>
  <pageSetup paperSize="9" scale="86" firstPageNumber="0" orientation="portrait" horizontalDpi="300" verticalDpi="300" r:id="rId1"/>
  <headerFooter alignWithMargins="0">
    <oddHeader>&amp;C&amp;"Times New Roman,Обычный"&amp;16 26</oddHeader>
  </headerFooter>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536"/>
  <sheetViews>
    <sheetView view="pageBreakPreview" zoomScale="91" zoomScaleNormal="118" zoomScaleSheetLayoutView="91" workbookViewId="0">
      <selection activeCell="F41" sqref="F41"/>
    </sheetView>
  </sheetViews>
  <sheetFormatPr defaultColWidth="7.625" defaultRowHeight="14.65" customHeight="1" x14ac:dyDescent="0.2"/>
  <cols>
    <col min="1" max="1" width="32.75" style="242" customWidth="1"/>
    <col min="2" max="2" width="6.5" style="242" customWidth="1"/>
    <col min="3" max="3" width="9.25" style="242" customWidth="1"/>
    <col min="4" max="4" width="9.75" style="242" customWidth="1"/>
    <col min="5" max="5" width="9.5" style="263" customWidth="1"/>
    <col min="6" max="6" width="11.125" style="263" customWidth="1"/>
    <col min="7" max="256" width="7.625" style="242"/>
    <col min="257" max="257" width="32.75" style="242" customWidth="1"/>
    <col min="258" max="258" width="6.5" style="242" customWidth="1"/>
    <col min="259" max="259" width="9.25" style="242" customWidth="1"/>
    <col min="260" max="260" width="9.75" style="242" customWidth="1"/>
    <col min="261" max="261" width="9.5" style="242" customWidth="1"/>
    <col min="262" max="262" width="11.125" style="242" customWidth="1"/>
    <col min="263" max="512" width="7.625" style="242"/>
    <col min="513" max="513" width="32.75" style="242" customWidth="1"/>
    <col min="514" max="514" width="6.5" style="242" customWidth="1"/>
    <col min="515" max="515" width="9.25" style="242" customWidth="1"/>
    <col min="516" max="516" width="9.75" style="242" customWidth="1"/>
    <col min="517" max="517" width="9.5" style="242" customWidth="1"/>
    <col min="518" max="518" width="11.125" style="242" customWidth="1"/>
    <col min="519" max="768" width="7.625" style="242"/>
    <col min="769" max="769" width="32.75" style="242" customWidth="1"/>
    <col min="770" max="770" width="6.5" style="242" customWidth="1"/>
    <col min="771" max="771" width="9.25" style="242" customWidth="1"/>
    <col min="772" max="772" width="9.75" style="242" customWidth="1"/>
    <col min="773" max="773" width="9.5" style="242" customWidth="1"/>
    <col min="774" max="774" width="11.125" style="242" customWidth="1"/>
    <col min="775" max="1024" width="7.625" style="242"/>
    <col min="1025" max="1025" width="32.75" style="242" customWidth="1"/>
    <col min="1026" max="1026" width="6.5" style="242" customWidth="1"/>
    <col min="1027" max="1027" width="9.25" style="242" customWidth="1"/>
    <col min="1028" max="1028" width="9.75" style="242" customWidth="1"/>
    <col min="1029" max="1029" width="9.5" style="242" customWidth="1"/>
    <col min="1030" max="1030" width="11.125" style="242" customWidth="1"/>
    <col min="1031" max="1280" width="7.625" style="242"/>
    <col min="1281" max="1281" width="32.75" style="242" customWidth="1"/>
    <col min="1282" max="1282" width="6.5" style="242" customWidth="1"/>
    <col min="1283" max="1283" width="9.25" style="242" customWidth="1"/>
    <col min="1284" max="1284" width="9.75" style="242" customWidth="1"/>
    <col min="1285" max="1285" width="9.5" style="242" customWidth="1"/>
    <col min="1286" max="1286" width="11.125" style="242" customWidth="1"/>
    <col min="1287" max="1536" width="7.625" style="242"/>
    <col min="1537" max="1537" width="32.75" style="242" customWidth="1"/>
    <col min="1538" max="1538" width="6.5" style="242" customWidth="1"/>
    <col min="1539" max="1539" width="9.25" style="242" customWidth="1"/>
    <col min="1540" max="1540" width="9.75" style="242" customWidth="1"/>
    <col min="1541" max="1541" width="9.5" style="242" customWidth="1"/>
    <col min="1542" max="1542" width="11.125" style="242" customWidth="1"/>
    <col min="1543" max="1792" width="7.625" style="242"/>
    <col min="1793" max="1793" width="32.75" style="242" customWidth="1"/>
    <col min="1794" max="1794" width="6.5" style="242" customWidth="1"/>
    <col min="1795" max="1795" width="9.25" style="242" customWidth="1"/>
    <col min="1796" max="1796" width="9.75" style="242" customWidth="1"/>
    <col min="1797" max="1797" width="9.5" style="242" customWidth="1"/>
    <col min="1798" max="1798" width="11.125" style="242" customWidth="1"/>
    <col min="1799" max="2048" width="7.625" style="242"/>
    <col min="2049" max="2049" width="32.75" style="242" customWidth="1"/>
    <col min="2050" max="2050" width="6.5" style="242" customWidth="1"/>
    <col min="2051" max="2051" width="9.25" style="242" customWidth="1"/>
    <col min="2052" max="2052" width="9.75" style="242" customWidth="1"/>
    <col min="2053" max="2053" width="9.5" style="242" customWidth="1"/>
    <col min="2054" max="2054" width="11.125" style="242" customWidth="1"/>
    <col min="2055" max="2304" width="7.625" style="242"/>
    <col min="2305" max="2305" width="32.75" style="242" customWidth="1"/>
    <col min="2306" max="2306" width="6.5" style="242" customWidth="1"/>
    <col min="2307" max="2307" width="9.25" style="242" customWidth="1"/>
    <col min="2308" max="2308" width="9.75" style="242" customWidth="1"/>
    <col min="2309" max="2309" width="9.5" style="242" customWidth="1"/>
    <col min="2310" max="2310" width="11.125" style="242" customWidth="1"/>
    <col min="2311" max="2560" width="7.625" style="242"/>
    <col min="2561" max="2561" width="32.75" style="242" customWidth="1"/>
    <col min="2562" max="2562" width="6.5" style="242" customWidth="1"/>
    <col min="2563" max="2563" width="9.25" style="242" customWidth="1"/>
    <col min="2564" max="2564" width="9.75" style="242" customWidth="1"/>
    <col min="2565" max="2565" width="9.5" style="242" customWidth="1"/>
    <col min="2566" max="2566" width="11.125" style="242" customWidth="1"/>
    <col min="2567" max="2816" width="7.625" style="242"/>
    <col min="2817" max="2817" width="32.75" style="242" customWidth="1"/>
    <col min="2818" max="2818" width="6.5" style="242" customWidth="1"/>
    <col min="2819" max="2819" width="9.25" style="242" customWidth="1"/>
    <col min="2820" max="2820" width="9.75" style="242" customWidth="1"/>
    <col min="2821" max="2821" width="9.5" style="242" customWidth="1"/>
    <col min="2822" max="2822" width="11.125" style="242" customWidth="1"/>
    <col min="2823" max="3072" width="7.625" style="242"/>
    <col min="3073" max="3073" width="32.75" style="242" customWidth="1"/>
    <col min="3074" max="3074" width="6.5" style="242" customWidth="1"/>
    <col min="3075" max="3075" width="9.25" style="242" customWidth="1"/>
    <col min="3076" max="3076" width="9.75" style="242" customWidth="1"/>
    <col min="3077" max="3077" width="9.5" style="242" customWidth="1"/>
    <col min="3078" max="3078" width="11.125" style="242" customWidth="1"/>
    <col min="3079" max="3328" width="7.625" style="242"/>
    <col min="3329" max="3329" width="32.75" style="242" customWidth="1"/>
    <col min="3330" max="3330" width="6.5" style="242" customWidth="1"/>
    <col min="3331" max="3331" width="9.25" style="242" customWidth="1"/>
    <col min="3332" max="3332" width="9.75" style="242" customWidth="1"/>
    <col min="3333" max="3333" width="9.5" style="242" customWidth="1"/>
    <col min="3334" max="3334" width="11.125" style="242" customWidth="1"/>
    <col min="3335" max="3584" width="7.625" style="242"/>
    <col min="3585" max="3585" width="32.75" style="242" customWidth="1"/>
    <col min="3586" max="3586" width="6.5" style="242" customWidth="1"/>
    <col min="3587" max="3587" width="9.25" style="242" customWidth="1"/>
    <col min="3588" max="3588" width="9.75" style="242" customWidth="1"/>
    <col min="3589" max="3589" width="9.5" style="242" customWidth="1"/>
    <col min="3590" max="3590" width="11.125" style="242" customWidth="1"/>
    <col min="3591" max="3840" width="7.625" style="242"/>
    <col min="3841" max="3841" width="32.75" style="242" customWidth="1"/>
    <col min="3842" max="3842" width="6.5" style="242" customWidth="1"/>
    <col min="3843" max="3843" width="9.25" style="242" customWidth="1"/>
    <col min="3844" max="3844" width="9.75" style="242" customWidth="1"/>
    <col min="3845" max="3845" width="9.5" style="242" customWidth="1"/>
    <col min="3846" max="3846" width="11.125" style="242" customWidth="1"/>
    <col min="3847" max="4096" width="7.625" style="242"/>
    <col min="4097" max="4097" width="32.75" style="242" customWidth="1"/>
    <col min="4098" max="4098" width="6.5" style="242" customWidth="1"/>
    <col min="4099" max="4099" width="9.25" style="242" customWidth="1"/>
    <col min="4100" max="4100" width="9.75" style="242" customWidth="1"/>
    <col min="4101" max="4101" width="9.5" style="242" customWidth="1"/>
    <col min="4102" max="4102" width="11.125" style="242" customWidth="1"/>
    <col min="4103" max="4352" width="7.625" style="242"/>
    <col min="4353" max="4353" width="32.75" style="242" customWidth="1"/>
    <col min="4354" max="4354" width="6.5" style="242" customWidth="1"/>
    <col min="4355" max="4355" width="9.25" style="242" customWidth="1"/>
    <col min="4356" max="4356" width="9.75" style="242" customWidth="1"/>
    <col min="4357" max="4357" width="9.5" style="242" customWidth="1"/>
    <col min="4358" max="4358" width="11.125" style="242" customWidth="1"/>
    <col min="4359" max="4608" width="7.625" style="242"/>
    <col min="4609" max="4609" width="32.75" style="242" customWidth="1"/>
    <col min="4610" max="4610" width="6.5" style="242" customWidth="1"/>
    <col min="4611" max="4611" width="9.25" style="242" customWidth="1"/>
    <col min="4612" max="4612" width="9.75" style="242" customWidth="1"/>
    <col min="4613" max="4613" width="9.5" style="242" customWidth="1"/>
    <col min="4614" max="4614" width="11.125" style="242" customWidth="1"/>
    <col min="4615" max="4864" width="7.625" style="242"/>
    <col min="4865" max="4865" width="32.75" style="242" customWidth="1"/>
    <col min="4866" max="4866" width="6.5" style="242" customWidth="1"/>
    <col min="4867" max="4867" width="9.25" style="242" customWidth="1"/>
    <col min="4868" max="4868" width="9.75" style="242" customWidth="1"/>
    <col min="4869" max="4869" width="9.5" style="242" customWidth="1"/>
    <col min="4870" max="4870" width="11.125" style="242" customWidth="1"/>
    <col min="4871" max="5120" width="7.625" style="242"/>
    <col min="5121" max="5121" width="32.75" style="242" customWidth="1"/>
    <col min="5122" max="5122" width="6.5" style="242" customWidth="1"/>
    <col min="5123" max="5123" width="9.25" style="242" customWidth="1"/>
    <col min="5124" max="5124" width="9.75" style="242" customWidth="1"/>
    <col min="5125" max="5125" width="9.5" style="242" customWidth="1"/>
    <col min="5126" max="5126" width="11.125" style="242" customWidth="1"/>
    <col min="5127" max="5376" width="7.625" style="242"/>
    <col min="5377" max="5377" width="32.75" style="242" customWidth="1"/>
    <col min="5378" max="5378" width="6.5" style="242" customWidth="1"/>
    <col min="5379" max="5379" width="9.25" style="242" customWidth="1"/>
    <col min="5380" max="5380" width="9.75" style="242" customWidth="1"/>
    <col min="5381" max="5381" width="9.5" style="242" customWidth="1"/>
    <col min="5382" max="5382" width="11.125" style="242" customWidth="1"/>
    <col min="5383" max="5632" width="7.625" style="242"/>
    <col min="5633" max="5633" width="32.75" style="242" customWidth="1"/>
    <col min="5634" max="5634" width="6.5" style="242" customWidth="1"/>
    <col min="5635" max="5635" width="9.25" style="242" customWidth="1"/>
    <col min="5636" max="5636" width="9.75" style="242" customWidth="1"/>
    <col min="5637" max="5637" width="9.5" style="242" customWidth="1"/>
    <col min="5638" max="5638" width="11.125" style="242" customWidth="1"/>
    <col min="5639" max="5888" width="7.625" style="242"/>
    <col min="5889" max="5889" width="32.75" style="242" customWidth="1"/>
    <col min="5890" max="5890" width="6.5" style="242" customWidth="1"/>
    <col min="5891" max="5891" width="9.25" style="242" customWidth="1"/>
    <col min="5892" max="5892" width="9.75" style="242" customWidth="1"/>
    <col min="5893" max="5893" width="9.5" style="242" customWidth="1"/>
    <col min="5894" max="5894" width="11.125" style="242" customWidth="1"/>
    <col min="5895" max="6144" width="7.625" style="242"/>
    <col min="6145" max="6145" width="32.75" style="242" customWidth="1"/>
    <col min="6146" max="6146" width="6.5" style="242" customWidth="1"/>
    <col min="6147" max="6147" width="9.25" style="242" customWidth="1"/>
    <col min="6148" max="6148" width="9.75" style="242" customWidth="1"/>
    <col min="6149" max="6149" width="9.5" style="242" customWidth="1"/>
    <col min="6150" max="6150" width="11.125" style="242" customWidth="1"/>
    <col min="6151" max="6400" width="7.625" style="242"/>
    <col min="6401" max="6401" width="32.75" style="242" customWidth="1"/>
    <col min="6402" max="6402" width="6.5" style="242" customWidth="1"/>
    <col min="6403" max="6403" width="9.25" style="242" customWidth="1"/>
    <col min="6404" max="6404" width="9.75" style="242" customWidth="1"/>
    <col min="6405" max="6405" width="9.5" style="242" customWidth="1"/>
    <col min="6406" max="6406" width="11.125" style="242" customWidth="1"/>
    <col min="6407" max="6656" width="7.625" style="242"/>
    <col min="6657" max="6657" width="32.75" style="242" customWidth="1"/>
    <col min="6658" max="6658" width="6.5" style="242" customWidth="1"/>
    <col min="6659" max="6659" width="9.25" style="242" customWidth="1"/>
    <col min="6660" max="6660" width="9.75" style="242" customWidth="1"/>
    <col min="6661" max="6661" width="9.5" style="242" customWidth="1"/>
    <col min="6662" max="6662" width="11.125" style="242" customWidth="1"/>
    <col min="6663" max="6912" width="7.625" style="242"/>
    <col min="6913" max="6913" width="32.75" style="242" customWidth="1"/>
    <col min="6914" max="6914" width="6.5" style="242" customWidth="1"/>
    <col min="6915" max="6915" width="9.25" style="242" customWidth="1"/>
    <col min="6916" max="6916" width="9.75" style="242" customWidth="1"/>
    <col min="6917" max="6917" width="9.5" style="242" customWidth="1"/>
    <col min="6918" max="6918" width="11.125" style="242" customWidth="1"/>
    <col min="6919" max="7168" width="7.625" style="242"/>
    <col min="7169" max="7169" width="32.75" style="242" customWidth="1"/>
    <col min="7170" max="7170" width="6.5" style="242" customWidth="1"/>
    <col min="7171" max="7171" width="9.25" style="242" customWidth="1"/>
    <col min="7172" max="7172" width="9.75" style="242" customWidth="1"/>
    <col min="7173" max="7173" width="9.5" style="242" customWidth="1"/>
    <col min="7174" max="7174" width="11.125" style="242" customWidth="1"/>
    <col min="7175" max="7424" width="7.625" style="242"/>
    <col min="7425" max="7425" width="32.75" style="242" customWidth="1"/>
    <col min="7426" max="7426" width="6.5" style="242" customWidth="1"/>
    <col min="7427" max="7427" width="9.25" style="242" customWidth="1"/>
    <col min="7428" max="7428" width="9.75" style="242" customWidth="1"/>
    <col min="7429" max="7429" width="9.5" style="242" customWidth="1"/>
    <col min="7430" max="7430" width="11.125" style="242" customWidth="1"/>
    <col min="7431" max="7680" width="7.625" style="242"/>
    <col min="7681" max="7681" width="32.75" style="242" customWidth="1"/>
    <col min="7682" max="7682" width="6.5" style="242" customWidth="1"/>
    <col min="7683" max="7683" width="9.25" style="242" customWidth="1"/>
    <col min="7684" max="7684" width="9.75" style="242" customWidth="1"/>
    <col min="7685" max="7685" width="9.5" style="242" customWidth="1"/>
    <col min="7686" max="7686" width="11.125" style="242" customWidth="1"/>
    <col min="7687" max="7936" width="7.625" style="242"/>
    <col min="7937" max="7937" width="32.75" style="242" customWidth="1"/>
    <col min="7938" max="7938" width="6.5" style="242" customWidth="1"/>
    <col min="7939" max="7939" width="9.25" style="242" customWidth="1"/>
    <col min="7940" max="7940" width="9.75" style="242" customWidth="1"/>
    <col min="7941" max="7941" width="9.5" style="242" customWidth="1"/>
    <col min="7942" max="7942" width="11.125" style="242" customWidth="1"/>
    <col min="7943" max="8192" width="7.625" style="242"/>
    <col min="8193" max="8193" width="32.75" style="242" customWidth="1"/>
    <col min="8194" max="8194" width="6.5" style="242" customWidth="1"/>
    <col min="8195" max="8195" width="9.25" style="242" customWidth="1"/>
    <col min="8196" max="8196" width="9.75" style="242" customWidth="1"/>
    <col min="8197" max="8197" width="9.5" style="242" customWidth="1"/>
    <col min="8198" max="8198" width="11.125" style="242" customWidth="1"/>
    <col min="8199" max="8448" width="7.625" style="242"/>
    <col min="8449" max="8449" width="32.75" style="242" customWidth="1"/>
    <col min="8450" max="8450" width="6.5" style="242" customWidth="1"/>
    <col min="8451" max="8451" width="9.25" style="242" customWidth="1"/>
    <col min="8452" max="8452" width="9.75" style="242" customWidth="1"/>
    <col min="8453" max="8453" width="9.5" style="242" customWidth="1"/>
    <col min="8454" max="8454" width="11.125" style="242" customWidth="1"/>
    <col min="8455" max="8704" width="7.625" style="242"/>
    <col min="8705" max="8705" width="32.75" style="242" customWidth="1"/>
    <col min="8706" max="8706" width="6.5" style="242" customWidth="1"/>
    <col min="8707" max="8707" width="9.25" style="242" customWidth="1"/>
    <col min="8708" max="8708" width="9.75" style="242" customWidth="1"/>
    <col min="8709" max="8709" width="9.5" style="242" customWidth="1"/>
    <col min="8710" max="8710" width="11.125" style="242" customWidth="1"/>
    <col min="8711" max="8960" width="7.625" style="242"/>
    <col min="8961" max="8961" width="32.75" style="242" customWidth="1"/>
    <col min="8962" max="8962" width="6.5" style="242" customWidth="1"/>
    <col min="8963" max="8963" width="9.25" style="242" customWidth="1"/>
    <col min="8964" max="8964" width="9.75" style="242" customWidth="1"/>
    <col min="8965" max="8965" width="9.5" style="242" customWidth="1"/>
    <col min="8966" max="8966" width="11.125" style="242" customWidth="1"/>
    <col min="8967" max="9216" width="7.625" style="242"/>
    <col min="9217" max="9217" width="32.75" style="242" customWidth="1"/>
    <col min="9218" max="9218" width="6.5" style="242" customWidth="1"/>
    <col min="9219" max="9219" width="9.25" style="242" customWidth="1"/>
    <col min="9220" max="9220" width="9.75" style="242" customWidth="1"/>
    <col min="9221" max="9221" width="9.5" style="242" customWidth="1"/>
    <col min="9222" max="9222" width="11.125" style="242" customWidth="1"/>
    <col min="9223" max="9472" width="7.625" style="242"/>
    <col min="9473" max="9473" width="32.75" style="242" customWidth="1"/>
    <col min="9474" max="9474" width="6.5" style="242" customWidth="1"/>
    <col min="9475" max="9475" width="9.25" style="242" customWidth="1"/>
    <col min="9476" max="9476" width="9.75" style="242" customWidth="1"/>
    <col min="9477" max="9477" width="9.5" style="242" customWidth="1"/>
    <col min="9478" max="9478" width="11.125" style="242" customWidth="1"/>
    <col min="9479" max="9728" width="7.625" style="242"/>
    <col min="9729" max="9729" width="32.75" style="242" customWidth="1"/>
    <col min="9730" max="9730" width="6.5" style="242" customWidth="1"/>
    <col min="9731" max="9731" width="9.25" style="242" customWidth="1"/>
    <col min="9732" max="9732" width="9.75" style="242" customWidth="1"/>
    <col min="9733" max="9733" width="9.5" style="242" customWidth="1"/>
    <col min="9734" max="9734" width="11.125" style="242" customWidth="1"/>
    <col min="9735" max="9984" width="7.625" style="242"/>
    <col min="9985" max="9985" width="32.75" style="242" customWidth="1"/>
    <col min="9986" max="9986" width="6.5" style="242" customWidth="1"/>
    <col min="9987" max="9987" width="9.25" style="242" customWidth="1"/>
    <col min="9988" max="9988" width="9.75" style="242" customWidth="1"/>
    <col min="9989" max="9989" width="9.5" style="242" customWidth="1"/>
    <col min="9990" max="9990" width="11.125" style="242" customWidth="1"/>
    <col min="9991" max="10240" width="7.625" style="242"/>
    <col min="10241" max="10241" width="32.75" style="242" customWidth="1"/>
    <col min="10242" max="10242" width="6.5" style="242" customWidth="1"/>
    <col min="10243" max="10243" width="9.25" style="242" customWidth="1"/>
    <col min="10244" max="10244" width="9.75" style="242" customWidth="1"/>
    <col min="10245" max="10245" width="9.5" style="242" customWidth="1"/>
    <col min="10246" max="10246" width="11.125" style="242" customWidth="1"/>
    <col min="10247" max="10496" width="7.625" style="242"/>
    <col min="10497" max="10497" width="32.75" style="242" customWidth="1"/>
    <col min="10498" max="10498" width="6.5" style="242" customWidth="1"/>
    <col min="10499" max="10499" width="9.25" style="242" customWidth="1"/>
    <col min="10500" max="10500" width="9.75" style="242" customWidth="1"/>
    <col min="10501" max="10501" width="9.5" style="242" customWidth="1"/>
    <col min="10502" max="10502" width="11.125" style="242" customWidth="1"/>
    <col min="10503" max="10752" width="7.625" style="242"/>
    <col min="10753" max="10753" width="32.75" style="242" customWidth="1"/>
    <col min="10754" max="10754" width="6.5" style="242" customWidth="1"/>
    <col min="10755" max="10755" width="9.25" style="242" customWidth="1"/>
    <col min="10756" max="10756" width="9.75" style="242" customWidth="1"/>
    <col min="10757" max="10757" width="9.5" style="242" customWidth="1"/>
    <col min="10758" max="10758" width="11.125" style="242" customWidth="1"/>
    <col min="10759" max="11008" width="7.625" style="242"/>
    <col min="11009" max="11009" width="32.75" style="242" customWidth="1"/>
    <col min="11010" max="11010" width="6.5" style="242" customWidth="1"/>
    <col min="11011" max="11011" width="9.25" style="242" customWidth="1"/>
    <col min="11012" max="11012" width="9.75" style="242" customWidth="1"/>
    <col min="11013" max="11013" width="9.5" style="242" customWidth="1"/>
    <col min="11014" max="11014" width="11.125" style="242" customWidth="1"/>
    <col min="11015" max="11264" width="7.625" style="242"/>
    <col min="11265" max="11265" width="32.75" style="242" customWidth="1"/>
    <col min="11266" max="11266" width="6.5" style="242" customWidth="1"/>
    <col min="11267" max="11267" width="9.25" style="242" customWidth="1"/>
    <col min="11268" max="11268" width="9.75" style="242" customWidth="1"/>
    <col min="11269" max="11269" width="9.5" style="242" customWidth="1"/>
    <col min="11270" max="11270" width="11.125" style="242" customWidth="1"/>
    <col min="11271" max="11520" width="7.625" style="242"/>
    <col min="11521" max="11521" width="32.75" style="242" customWidth="1"/>
    <col min="11522" max="11522" width="6.5" style="242" customWidth="1"/>
    <col min="11523" max="11523" width="9.25" style="242" customWidth="1"/>
    <col min="11524" max="11524" width="9.75" style="242" customWidth="1"/>
    <col min="11525" max="11525" width="9.5" style="242" customWidth="1"/>
    <col min="11526" max="11526" width="11.125" style="242" customWidth="1"/>
    <col min="11527" max="11776" width="7.625" style="242"/>
    <col min="11777" max="11777" width="32.75" style="242" customWidth="1"/>
    <col min="11778" max="11778" width="6.5" style="242" customWidth="1"/>
    <col min="11779" max="11779" width="9.25" style="242" customWidth="1"/>
    <col min="11780" max="11780" width="9.75" style="242" customWidth="1"/>
    <col min="11781" max="11781" width="9.5" style="242" customWidth="1"/>
    <col min="11782" max="11782" width="11.125" style="242" customWidth="1"/>
    <col min="11783" max="12032" width="7.625" style="242"/>
    <col min="12033" max="12033" width="32.75" style="242" customWidth="1"/>
    <col min="12034" max="12034" width="6.5" style="242" customWidth="1"/>
    <col min="12035" max="12035" width="9.25" style="242" customWidth="1"/>
    <col min="12036" max="12036" width="9.75" style="242" customWidth="1"/>
    <col min="12037" max="12037" width="9.5" style="242" customWidth="1"/>
    <col min="12038" max="12038" width="11.125" style="242" customWidth="1"/>
    <col min="12039" max="12288" width="7.625" style="242"/>
    <col min="12289" max="12289" width="32.75" style="242" customWidth="1"/>
    <col min="12290" max="12290" width="6.5" style="242" customWidth="1"/>
    <col min="12291" max="12291" width="9.25" style="242" customWidth="1"/>
    <col min="12292" max="12292" width="9.75" style="242" customWidth="1"/>
    <col min="12293" max="12293" width="9.5" style="242" customWidth="1"/>
    <col min="12294" max="12294" width="11.125" style="242" customWidth="1"/>
    <col min="12295" max="12544" width="7.625" style="242"/>
    <col min="12545" max="12545" width="32.75" style="242" customWidth="1"/>
    <col min="12546" max="12546" width="6.5" style="242" customWidth="1"/>
    <col min="12547" max="12547" width="9.25" style="242" customWidth="1"/>
    <col min="12548" max="12548" width="9.75" style="242" customWidth="1"/>
    <col min="12549" max="12549" width="9.5" style="242" customWidth="1"/>
    <col min="12550" max="12550" width="11.125" style="242" customWidth="1"/>
    <col min="12551" max="12800" width="7.625" style="242"/>
    <col min="12801" max="12801" width="32.75" style="242" customWidth="1"/>
    <col min="12802" max="12802" width="6.5" style="242" customWidth="1"/>
    <col min="12803" max="12803" width="9.25" style="242" customWidth="1"/>
    <col min="12804" max="12804" width="9.75" style="242" customWidth="1"/>
    <col min="12805" max="12805" width="9.5" style="242" customWidth="1"/>
    <col min="12806" max="12806" width="11.125" style="242" customWidth="1"/>
    <col min="12807" max="13056" width="7.625" style="242"/>
    <col min="13057" max="13057" width="32.75" style="242" customWidth="1"/>
    <col min="13058" max="13058" width="6.5" style="242" customWidth="1"/>
    <col min="13059" max="13059" width="9.25" style="242" customWidth="1"/>
    <col min="13060" max="13060" width="9.75" style="242" customWidth="1"/>
    <col min="13061" max="13061" width="9.5" style="242" customWidth="1"/>
    <col min="13062" max="13062" width="11.125" style="242" customWidth="1"/>
    <col min="13063" max="13312" width="7.625" style="242"/>
    <col min="13313" max="13313" width="32.75" style="242" customWidth="1"/>
    <col min="13314" max="13314" width="6.5" style="242" customWidth="1"/>
    <col min="13315" max="13315" width="9.25" style="242" customWidth="1"/>
    <col min="13316" max="13316" width="9.75" style="242" customWidth="1"/>
    <col min="13317" max="13317" width="9.5" style="242" customWidth="1"/>
    <col min="13318" max="13318" width="11.125" style="242" customWidth="1"/>
    <col min="13319" max="13568" width="7.625" style="242"/>
    <col min="13569" max="13569" width="32.75" style="242" customWidth="1"/>
    <col min="13570" max="13570" width="6.5" style="242" customWidth="1"/>
    <col min="13571" max="13571" width="9.25" style="242" customWidth="1"/>
    <col min="13572" max="13572" width="9.75" style="242" customWidth="1"/>
    <col min="13573" max="13573" width="9.5" style="242" customWidth="1"/>
    <col min="13574" max="13574" width="11.125" style="242" customWidth="1"/>
    <col min="13575" max="13824" width="7.625" style="242"/>
    <col min="13825" max="13825" width="32.75" style="242" customWidth="1"/>
    <col min="13826" max="13826" width="6.5" style="242" customWidth="1"/>
    <col min="13827" max="13827" width="9.25" style="242" customWidth="1"/>
    <col min="13828" max="13828" width="9.75" style="242" customWidth="1"/>
    <col min="13829" max="13829" width="9.5" style="242" customWidth="1"/>
    <col min="13830" max="13830" width="11.125" style="242" customWidth="1"/>
    <col min="13831" max="14080" width="7.625" style="242"/>
    <col min="14081" max="14081" width="32.75" style="242" customWidth="1"/>
    <col min="14082" max="14082" width="6.5" style="242" customWidth="1"/>
    <col min="14083" max="14083" width="9.25" style="242" customWidth="1"/>
    <col min="14084" max="14084" width="9.75" style="242" customWidth="1"/>
    <col min="14085" max="14085" width="9.5" style="242" customWidth="1"/>
    <col min="14086" max="14086" width="11.125" style="242" customWidth="1"/>
    <col min="14087" max="14336" width="7.625" style="242"/>
    <col min="14337" max="14337" width="32.75" style="242" customWidth="1"/>
    <col min="14338" max="14338" width="6.5" style="242" customWidth="1"/>
    <col min="14339" max="14339" width="9.25" style="242" customWidth="1"/>
    <col min="14340" max="14340" width="9.75" style="242" customWidth="1"/>
    <col min="14341" max="14341" width="9.5" style="242" customWidth="1"/>
    <col min="14342" max="14342" width="11.125" style="242" customWidth="1"/>
    <col min="14343" max="14592" width="7.625" style="242"/>
    <col min="14593" max="14593" width="32.75" style="242" customWidth="1"/>
    <col min="14594" max="14594" width="6.5" style="242" customWidth="1"/>
    <col min="14595" max="14595" width="9.25" style="242" customWidth="1"/>
    <col min="14596" max="14596" width="9.75" style="242" customWidth="1"/>
    <col min="14597" max="14597" width="9.5" style="242" customWidth="1"/>
    <col min="14598" max="14598" width="11.125" style="242" customWidth="1"/>
    <col min="14599" max="14848" width="7.625" style="242"/>
    <col min="14849" max="14849" width="32.75" style="242" customWidth="1"/>
    <col min="14850" max="14850" width="6.5" style="242" customWidth="1"/>
    <col min="14851" max="14851" width="9.25" style="242" customWidth="1"/>
    <col min="14852" max="14852" width="9.75" style="242" customWidth="1"/>
    <col min="14853" max="14853" width="9.5" style="242" customWidth="1"/>
    <col min="14854" max="14854" width="11.125" style="242" customWidth="1"/>
    <col min="14855" max="15104" width="7.625" style="242"/>
    <col min="15105" max="15105" width="32.75" style="242" customWidth="1"/>
    <col min="15106" max="15106" width="6.5" style="242" customWidth="1"/>
    <col min="15107" max="15107" width="9.25" style="242" customWidth="1"/>
    <col min="15108" max="15108" width="9.75" style="242" customWidth="1"/>
    <col min="15109" max="15109" width="9.5" style="242" customWidth="1"/>
    <col min="15110" max="15110" width="11.125" style="242" customWidth="1"/>
    <col min="15111" max="15360" width="7.625" style="242"/>
    <col min="15361" max="15361" width="32.75" style="242" customWidth="1"/>
    <col min="15362" max="15362" width="6.5" style="242" customWidth="1"/>
    <col min="15363" max="15363" width="9.25" style="242" customWidth="1"/>
    <col min="15364" max="15364" width="9.75" style="242" customWidth="1"/>
    <col min="15365" max="15365" width="9.5" style="242" customWidth="1"/>
    <col min="15366" max="15366" width="11.125" style="242" customWidth="1"/>
    <col min="15367" max="15616" width="7.625" style="242"/>
    <col min="15617" max="15617" width="32.75" style="242" customWidth="1"/>
    <col min="15618" max="15618" width="6.5" style="242" customWidth="1"/>
    <col min="15619" max="15619" width="9.25" style="242" customWidth="1"/>
    <col min="15620" max="15620" width="9.75" style="242" customWidth="1"/>
    <col min="15621" max="15621" width="9.5" style="242" customWidth="1"/>
    <col min="15622" max="15622" width="11.125" style="242" customWidth="1"/>
    <col min="15623" max="15872" width="7.625" style="242"/>
    <col min="15873" max="15873" width="32.75" style="242" customWidth="1"/>
    <col min="15874" max="15874" width="6.5" style="242" customWidth="1"/>
    <col min="15875" max="15875" width="9.25" style="242" customWidth="1"/>
    <col min="15876" max="15876" width="9.75" style="242" customWidth="1"/>
    <col min="15877" max="15877" width="9.5" style="242" customWidth="1"/>
    <col min="15878" max="15878" width="11.125" style="242" customWidth="1"/>
    <col min="15879" max="16128" width="7.625" style="242"/>
    <col min="16129" max="16129" width="32.75" style="242" customWidth="1"/>
    <col min="16130" max="16130" width="6.5" style="242" customWidth="1"/>
    <col min="16131" max="16131" width="9.25" style="242" customWidth="1"/>
    <col min="16132" max="16132" width="9.75" style="242" customWidth="1"/>
    <col min="16133" max="16133" width="9.5" style="242" customWidth="1"/>
    <col min="16134" max="16134" width="11.125" style="242" customWidth="1"/>
    <col min="16135" max="16384" width="7.625" style="242"/>
  </cols>
  <sheetData>
    <row r="1" spans="1:8" ht="17.100000000000001" customHeight="1" x14ac:dyDescent="0.25">
      <c r="A1" s="404" t="s">
        <v>751</v>
      </c>
      <c r="B1" s="404"/>
      <c r="C1" s="404"/>
      <c r="D1" s="404"/>
      <c r="E1" s="404"/>
      <c r="F1" s="404"/>
      <c r="G1" s="241"/>
    </row>
    <row r="2" spans="1:8" ht="48.75" customHeight="1" x14ac:dyDescent="0.2">
      <c r="A2" s="243"/>
      <c r="B2" s="244" t="s">
        <v>33</v>
      </c>
      <c r="C2" s="244" t="s">
        <v>752</v>
      </c>
      <c r="D2" s="244" t="s">
        <v>35</v>
      </c>
      <c r="E2" s="245" t="s">
        <v>753</v>
      </c>
      <c r="F2" s="245" t="s">
        <v>754</v>
      </c>
      <c r="H2" s="246"/>
    </row>
    <row r="3" spans="1:8" ht="14.65" customHeight="1" x14ac:dyDescent="0.2">
      <c r="A3" s="247" t="s">
        <v>755</v>
      </c>
      <c r="B3" s="248"/>
      <c r="C3" s="249"/>
      <c r="D3" s="249"/>
      <c r="E3" s="250"/>
      <c r="F3" s="250"/>
    </row>
    <row r="4" spans="1:8" ht="14.65" customHeight="1" x14ac:dyDescent="0.25">
      <c r="A4" s="251" t="s">
        <v>756</v>
      </c>
      <c r="B4" s="252">
        <v>1018</v>
      </c>
      <c r="C4" s="253">
        <f>C5+C6+C7+C8+C9+C10+C11</f>
        <v>20403</v>
      </c>
      <c r="D4" s="253">
        <f>D5+D6+D7+D8+D9+D10+D11</f>
        <v>16613</v>
      </c>
      <c r="E4" s="254">
        <f>E5+E6+E7+E8+E9+E10+E11</f>
        <v>18120</v>
      </c>
      <c r="F4" s="254">
        <f>F5+F6+F7+F8+F9+F10+F11</f>
        <v>19006</v>
      </c>
    </row>
    <row r="5" spans="1:8" ht="14.65" customHeight="1" x14ac:dyDescent="0.2">
      <c r="A5" s="249" t="s">
        <v>757</v>
      </c>
      <c r="B5" s="243"/>
      <c r="C5" s="255">
        <v>7248.7</v>
      </c>
      <c r="D5" s="256">
        <v>7386</v>
      </c>
      <c r="E5" s="256">
        <v>8100</v>
      </c>
      <c r="F5" s="256">
        <v>9000</v>
      </c>
    </row>
    <row r="6" spans="1:8" ht="14.65" customHeight="1" x14ac:dyDescent="0.2">
      <c r="A6" s="249" t="s">
        <v>758</v>
      </c>
      <c r="B6" s="243"/>
      <c r="C6" s="255">
        <v>3734.8</v>
      </c>
      <c r="D6" s="256">
        <v>3573</v>
      </c>
      <c r="E6" s="256">
        <v>3700</v>
      </c>
      <c r="F6" s="256">
        <v>3700</v>
      </c>
    </row>
    <row r="7" spans="1:8" ht="14.65" customHeight="1" x14ac:dyDescent="0.2">
      <c r="A7" s="249" t="s">
        <v>759</v>
      </c>
      <c r="B7" s="243"/>
      <c r="C7" s="255">
        <v>873.1</v>
      </c>
      <c r="D7" s="255">
        <v>860</v>
      </c>
      <c r="E7" s="256">
        <v>1618</v>
      </c>
      <c r="F7" s="256">
        <v>900</v>
      </c>
    </row>
    <row r="8" spans="1:8" ht="14.65" customHeight="1" x14ac:dyDescent="0.2">
      <c r="A8" s="249" t="s">
        <v>760</v>
      </c>
      <c r="B8" s="243"/>
      <c r="C8" s="255">
        <v>144.4</v>
      </c>
      <c r="D8" s="255">
        <v>94</v>
      </c>
      <c r="E8" s="256">
        <v>332</v>
      </c>
      <c r="F8" s="256">
        <v>335</v>
      </c>
    </row>
    <row r="9" spans="1:8" ht="14.65" customHeight="1" x14ac:dyDescent="0.2">
      <c r="A9" s="249" t="s">
        <v>761</v>
      </c>
      <c r="B9" s="243"/>
      <c r="C9" s="256">
        <v>362</v>
      </c>
      <c r="D9" s="255">
        <v>300</v>
      </c>
      <c r="E9" s="256">
        <v>270</v>
      </c>
      <c r="F9" s="256">
        <v>300</v>
      </c>
    </row>
    <row r="10" spans="1:8" ht="14.65" customHeight="1" x14ac:dyDescent="0.2">
      <c r="A10" s="249" t="s">
        <v>762</v>
      </c>
      <c r="B10" s="243"/>
      <c r="C10" s="256">
        <v>663</v>
      </c>
      <c r="D10" s="255">
        <v>400</v>
      </c>
      <c r="E10" s="256">
        <v>500</v>
      </c>
      <c r="F10" s="256">
        <v>771</v>
      </c>
    </row>
    <row r="11" spans="1:8" ht="14.65" customHeight="1" x14ac:dyDescent="0.2">
      <c r="A11" s="249" t="s">
        <v>763</v>
      </c>
      <c r="B11" s="243"/>
      <c r="C11" s="255">
        <v>7377</v>
      </c>
      <c r="D11" s="255">
        <v>4000</v>
      </c>
      <c r="E11" s="256">
        <v>3600</v>
      </c>
      <c r="F11" s="256">
        <v>4000</v>
      </c>
    </row>
    <row r="12" spans="1:8" ht="14.65" customHeight="1" x14ac:dyDescent="0.2">
      <c r="A12" s="248" t="s">
        <v>764</v>
      </c>
      <c r="B12" s="252">
        <v>1030</v>
      </c>
      <c r="C12" s="254">
        <f>SUM(C13:C17)</f>
        <v>21686</v>
      </c>
      <c r="D12" s="253">
        <f>SUM(D13:D17)</f>
        <v>8339</v>
      </c>
      <c r="E12" s="254">
        <f>SUM(E13:E17)</f>
        <v>35780</v>
      </c>
      <c r="F12" s="254">
        <f>SUM(F13:F17)</f>
        <v>42337.4</v>
      </c>
    </row>
    <row r="13" spans="1:8" ht="14.65" customHeight="1" x14ac:dyDescent="0.2">
      <c r="A13" s="249" t="s">
        <v>765</v>
      </c>
      <c r="B13" s="243"/>
      <c r="C13" s="255">
        <v>20879</v>
      </c>
      <c r="D13" s="255">
        <v>7889</v>
      </c>
      <c r="E13" s="256">
        <v>34925</v>
      </c>
      <c r="F13" s="256">
        <v>41487.4</v>
      </c>
    </row>
    <row r="14" spans="1:8" ht="14.65" customHeight="1" x14ac:dyDescent="0.2">
      <c r="A14" s="249" t="s">
        <v>766</v>
      </c>
      <c r="B14" s="243"/>
      <c r="C14" s="255">
        <v>37</v>
      </c>
      <c r="D14" s="255">
        <v>40</v>
      </c>
      <c r="E14" s="256">
        <v>40</v>
      </c>
      <c r="F14" s="256">
        <v>40</v>
      </c>
    </row>
    <row r="15" spans="1:8" ht="14.65" customHeight="1" x14ac:dyDescent="0.2">
      <c r="A15" s="249" t="s">
        <v>767</v>
      </c>
      <c r="B15" s="243"/>
      <c r="C15" s="255">
        <v>55</v>
      </c>
      <c r="D15" s="255">
        <v>60</v>
      </c>
      <c r="E15" s="256">
        <v>50</v>
      </c>
      <c r="F15" s="256">
        <v>60</v>
      </c>
    </row>
    <row r="16" spans="1:8" ht="14.65" customHeight="1" x14ac:dyDescent="0.2">
      <c r="A16" s="249" t="s">
        <v>768</v>
      </c>
      <c r="B16" s="243"/>
      <c r="C16" s="255">
        <v>57</v>
      </c>
      <c r="D16" s="255">
        <v>50</v>
      </c>
      <c r="E16" s="256">
        <v>65</v>
      </c>
      <c r="F16" s="256">
        <v>50</v>
      </c>
    </row>
    <row r="17" spans="1:6" ht="14.65" customHeight="1" x14ac:dyDescent="0.2">
      <c r="A17" s="249" t="s">
        <v>769</v>
      </c>
      <c r="B17" s="243"/>
      <c r="C17" s="255">
        <v>658</v>
      </c>
      <c r="D17" s="255">
        <v>300</v>
      </c>
      <c r="E17" s="256">
        <v>700</v>
      </c>
      <c r="F17" s="256">
        <v>700</v>
      </c>
    </row>
    <row r="18" spans="1:6" ht="14.65" customHeight="1" x14ac:dyDescent="0.2">
      <c r="A18" s="248" t="s">
        <v>770</v>
      </c>
      <c r="B18" s="252">
        <v>1076</v>
      </c>
      <c r="C18" s="254">
        <f>C19+C20+C21+C22+C23+C24</f>
        <v>2582.3000000000002</v>
      </c>
      <c r="D18" s="253">
        <f>D19+D20+D21+D22+D23+D24</f>
        <v>2812</v>
      </c>
      <c r="E18" s="254">
        <f>E19+E20+E21+E22+E23+E24</f>
        <v>3344</v>
      </c>
      <c r="F18" s="254">
        <f>F19+F20+F21+F22+F23+F24</f>
        <v>2300</v>
      </c>
    </row>
    <row r="19" spans="1:6" ht="14.65" customHeight="1" x14ac:dyDescent="0.2">
      <c r="A19" s="249" t="s">
        <v>771</v>
      </c>
      <c r="B19" s="243"/>
      <c r="C19" s="255">
        <v>830</v>
      </c>
      <c r="D19" s="255">
        <v>1122</v>
      </c>
      <c r="E19" s="256">
        <v>1300</v>
      </c>
      <c r="F19" s="256">
        <v>1765</v>
      </c>
    </row>
    <row r="20" spans="1:6" ht="14.65" customHeight="1" x14ac:dyDescent="0.2">
      <c r="A20" s="249" t="s">
        <v>772</v>
      </c>
      <c r="B20" s="243"/>
      <c r="C20" s="255">
        <v>1293</v>
      </c>
      <c r="D20" s="255">
        <v>1200</v>
      </c>
      <c r="E20" s="256">
        <v>1600</v>
      </c>
      <c r="F20" s="256">
        <v>0</v>
      </c>
    </row>
    <row r="21" spans="1:6" ht="14.65" customHeight="1" x14ac:dyDescent="0.2">
      <c r="A21" s="249" t="s">
        <v>773</v>
      </c>
      <c r="B21" s="243"/>
      <c r="C21" s="255">
        <v>127.1</v>
      </c>
      <c r="D21" s="255">
        <v>240</v>
      </c>
      <c r="E21" s="256">
        <v>200</v>
      </c>
      <c r="F21" s="256">
        <v>240</v>
      </c>
    </row>
    <row r="22" spans="1:6" ht="14.65" customHeight="1" x14ac:dyDescent="0.2">
      <c r="A22" s="249" t="s">
        <v>774</v>
      </c>
      <c r="B22" s="243"/>
      <c r="C22" s="255">
        <v>44.1</v>
      </c>
      <c r="D22" s="255"/>
      <c r="E22" s="256">
        <v>20</v>
      </c>
      <c r="F22" s="256">
        <v>20</v>
      </c>
    </row>
    <row r="23" spans="1:6" ht="14.65" customHeight="1" x14ac:dyDescent="0.2">
      <c r="A23" s="249" t="s">
        <v>775</v>
      </c>
      <c r="B23" s="243"/>
      <c r="C23" s="255">
        <v>1.8</v>
      </c>
      <c r="D23" s="255"/>
      <c r="E23" s="256"/>
      <c r="F23" s="256"/>
    </row>
    <row r="24" spans="1:6" ht="14.65" customHeight="1" x14ac:dyDescent="0.2">
      <c r="A24" s="249" t="s">
        <v>553</v>
      </c>
      <c r="B24" s="243"/>
      <c r="C24" s="255">
        <v>286.3</v>
      </c>
      <c r="D24" s="255">
        <v>250</v>
      </c>
      <c r="E24" s="256">
        <v>224</v>
      </c>
      <c r="F24" s="256">
        <v>275</v>
      </c>
    </row>
    <row r="25" spans="1:6" ht="14.65" customHeight="1" x14ac:dyDescent="0.2">
      <c r="A25" s="248" t="s">
        <v>776</v>
      </c>
      <c r="B25" s="252">
        <v>1085</v>
      </c>
      <c r="C25" s="253">
        <f>C26+C27+C28+C29+C31</f>
        <v>20447</v>
      </c>
      <c r="D25" s="253">
        <f>D26+D27+D28+D29+D31</f>
        <v>5573</v>
      </c>
      <c r="E25" s="254">
        <f>E26+E27+E28+E29+E31</f>
        <v>10000</v>
      </c>
      <c r="F25" s="254">
        <f>F26+F27+F28+F29+F31</f>
        <v>8963</v>
      </c>
    </row>
    <row r="26" spans="1:6" ht="24.2" customHeight="1" x14ac:dyDescent="0.2">
      <c r="A26" s="257" t="s">
        <v>777</v>
      </c>
      <c r="B26" s="243"/>
      <c r="C26" s="255">
        <v>74.599999999999994</v>
      </c>
      <c r="D26" s="255">
        <v>73</v>
      </c>
      <c r="E26" s="256">
        <v>68.900000000000006</v>
      </c>
      <c r="F26" s="256">
        <v>73</v>
      </c>
    </row>
    <row r="27" spans="1:6" ht="14.65" customHeight="1" x14ac:dyDescent="0.2">
      <c r="A27" s="249" t="s">
        <v>778</v>
      </c>
      <c r="B27" s="243"/>
      <c r="C27" s="255">
        <v>292</v>
      </c>
      <c r="D27" s="255">
        <v>360</v>
      </c>
      <c r="E27" s="256">
        <v>400</v>
      </c>
      <c r="F27" s="256">
        <v>400</v>
      </c>
    </row>
    <row r="28" spans="1:6" ht="14.65" customHeight="1" x14ac:dyDescent="0.2">
      <c r="A28" s="249" t="s">
        <v>779</v>
      </c>
      <c r="B28" s="243"/>
      <c r="C28" s="255">
        <v>222</v>
      </c>
      <c r="D28" s="255">
        <v>140</v>
      </c>
      <c r="E28" s="256">
        <v>300</v>
      </c>
      <c r="F28" s="256">
        <v>490</v>
      </c>
    </row>
    <row r="29" spans="1:6" ht="14.65" customHeight="1" x14ac:dyDescent="0.2">
      <c r="A29" s="249" t="s">
        <v>780</v>
      </c>
      <c r="B29" s="243"/>
      <c r="C29" s="255">
        <v>7734.4</v>
      </c>
      <c r="D29" s="255">
        <v>5000</v>
      </c>
      <c r="E29" s="256">
        <v>7231.1</v>
      </c>
      <c r="F29" s="256">
        <v>8000</v>
      </c>
    </row>
    <row r="30" spans="1:6" ht="14.65" customHeight="1" x14ac:dyDescent="0.2">
      <c r="A30" s="249" t="s">
        <v>781</v>
      </c>
      <c r="B30" s="243"/>
      <c r="C30" s="255">
        <v>431</v>
      </c>
      <c r="D30" s="255">
        <v>2040</v>
      </c>
      <c r="E30" s="256">
        <v>1000</v>
      </c>
      <c r="F30" s="256">
        <v>1000</v>
      </c>
    </row>
    <row r="31" spans="1:6" ht="14.65" customHeight="1" x14ac:dyDescent="0.2">
      <c r="A31" s="249" t="s">
        <v>782</v>
      </c>
      <c r="B31" s="243"/>
      <c r="C31" s="255">
        <v>12124</v>
      </c>
      <c r="D31" s="255"/>
      <c r="E31" s="256">
        <v>2000</v>
      </c>
      <c r="F31" s="256"/>
    </row>
    <row r="32" spans="1:6" ht="14.65" customHeight="1" x14ac:dyDescent="0.2">
      <c r="A32" s="248" t="s">
        <v>783</v>
      </c>
      <c r="B32" s="252">
        <v>1120</v>
      </c>
      <c r="C32" s="254">
        <f>C33</f>
        <v>0</v>
      </c>
      <c r="D32" s="253">
        <f>D33</f>
        <v>2</v>
      </c>
      <c r="E32" s="254">
        <f>E33</f>
        <v>2</v>
      </c>
      <c r="F32" s="254">
        <f>F33</f>
        <v>2</v>
      </c>
    </row>
    <row r="33" spans="1:6" ht="14.65" customHeight="1" x14ac:dyDescent="0.2">
      <c r="A33" s="249" t="s">
        <v>784</v>
      </c>
      <c r="B33" s="243"/>
      <c r="C33" s="256"/>
      <c r="D33" s="255">
        <v>2</v>
      </c>
      <c r="E33" s="256">
        <v>2</v>
      </c>
      <c r="F33" s="256">
        <v>2</v>
      </c>
    </row>
    <row r="34" spans="1:6" ht="14.65" customHeight="1" x14ac:dyDescent="0.2">
      <c r="A34" s="248" t="s">
        <v>785</v>
      </c>
      <c r="B34" s="252">
        <v>1140</v>
      </c>
      <c r="C34" s="254">
        <f>C35</f>
        <v>287</v>
      </c>
      <c r="D34" s="253">
        <f>D35</f>
        <v>300</v>
      </c>
      <c r="E34" s="254">
        <f>E35</f>
        <v>300</v>
      </c>
      <c r="F34" s="254">
        <f>F35</f>
        <v>300</v>
      </c>
    </row>
    <row r="35" spans="1:6" ht="14.65" customHeight="1" x14ac:dyDescent="0.2">
      <c r="A35" s="249" t="s">
        <v>784</v>
      </c>
      <c r="B35" s="243"/>
      <c r="C35" s="256">
        <v>287</v>
      </c>
      <c r="D35" s="255">
        <v>300</v>
      </c>
      <c r="E35" s="256">
        <v>300</v>
      </c>
      <c r="F35" s="256">
        <v>300</v>
      </c>
    </row>
    <row r="36" spans="1:6" ht="14.65" customHeight="1" x14ac:dyDescent="0.2">
      <c r="A36" s="248" t="s">
        <v>786</v>
      </c>
      <c r="B36" s="252">
        <v>1150</v>
      </c>
      <c r="C36" s="254">
        <f>C37</f>
        <v>6483</v>
      </c>
      <c r="D36" s="253">
        <f>D37+D38</f>
        <v>6480</v>
      </c>
      <c r="E36" s="254">
        <f>E37+E38</f>
        <v>6600</v>
      </c>
      <c r="F36" s="254">
        <f>F37+F38</f>
        <v>6600</v>
      </c>
    </row>
    <row r="37" spans="1:6" ht="14.65" customHeight="1" x14ac:dyDescent="0.2">
      <c r="A37" s="249" t="s">
        <v>787</v>
      </c>
      <c r="B37" s="243"/>
      <c r="C37" s="256">
        <v>6483</v>
      </c>
      <c r="D37" s="255">
        <v>6200</v>
      </c>
      <c r="E37" s="256">
        <v>6320</v>
      </c>
      <c r="F37" s="256">
        <v>6300</v>
      </c>
    </row>
    <row r="38" spans="1:6" ht="14.65" customHeight="1" x14ac:dyDescent="0.2">
      <c r="A38" s="249" t="s">
        <v>788</v>
      </c>
      <c r="B38" s="243"/>
      <c r="C38" s="256"/>
      <c r="D38" s="255">
        <v>280</v>
      </c>
      <c r="E38" s="256">
        <v>280</v>
      </c>
      <c r="F38" s="256">
        <v>300</v>
      </c>
    </row>
    <row r="39" spans="1:6" ht="14.65" customHeight="1" x14ac:dyDescent="0.2">
      <c r="A39" s="248" t="s">
        <v>789</v>
      </c>
      <c r="B39" s="252">
        <v>1160</v>
      </c>
      <c r="C39" s="254">
        <f>C40</f>
        <v>15</v>
      </c>
      <c r="D39" s="253">
        <f>D40</f>
        <v>15</v>
      </c>
      <c r="E39" s="254">
        <f>E40</f>
        <v>30</v>
      </c>
      <c r="F39" s="254">
        <f>F40</f>
        <v>30</v>
      </c>
    </row>
    <row r="40" spans="1:6" ht="24.2" customHeight="1" x14ac:dyDescent="0.2">
      <c r="A40" s="257" t="s">
        <v>790</v>
      </c>
      <c r="B40" s="257"/>
      <c r="C40" s="255">
        <v>15</v>
      </c>
      <c r="D40" s="255">
        <v>15</v>
      </c>
      <c r="E40" s="256">
        <v>30</v>
      </c>
      <c r="F40" s="256">
        <v>30</v>
      </c>
    </row>
    <row r="41" spans="1:6" ht="15" customHeight="1" x14ac:dyDescent="0.2">
      <c r="C41" s="258"/>
      <c r="D41" s="258"/>
      <c r="E41" s="259"/>
      <c r="F41" s="259"/>
    </row>
    <row r="42" spans="1:6" ht="15" customHeight="1" x14ac:dyDescent="0.2">
      <c r="C42" s="258"/>
      <c r="D42" s="258"/>
      <c r="E42" s="259"/>
      <c r="F42" s="259"/>
    </row>
    <row r="43" spans="1:6" s="260" customFormat="1" ht="14.25" customHeight="1" x14ac:dyDescent="0.2">
      <c r="E43" s="261"/>
      <c r="F43" s="261"/>
    </row>
    <row r="44" spans="1:6" s="260" customFormat="1" ht="15.75" customHeight="1" x14ac:dyDescent="0.25">
      <c r="A44" s="262"/>
      <c r="B44" s="262"/>
      <c r="C44" s="262"/>
      <c r="D44" s="262"/>
      <c r="E44" s="261"/>
      <c r="F44" s="261"/>
    </row>
    <row r="45" spans="1:6" s="260" customFormat="1" ht="7.35" customHeight="1" x14ac:dyDescent="0.25">
      <c r="A45" s="262"/>
      <c r="B45" s="262"/>
      <c r="C45" s="262"/>
      <c r="D45" s="262"/>
      <c r="E45" s="261"/>
      <c r="F45" s="261"/>
    </row>
    <row r="46" spans="1:6" s="260" customFormat="1" ht="15.75" customHeight="1" x14ac:dyDescent="0.25">
      <c r="A46" s="262" t="s">
        <v>791</v>
      </c>
      <c r="B46" s="262"/>
      <c r="C46" s="262"/>
      <c r="D46" s="262" t="s">
        <v>792</v>
      </c>
      <c r="E46" s="261"/>
      <c r="F46" s="261"/>
    </row>
    <row r="65536" ht="12.75" customHeight="1" x14ac:dyDescent="0.2"/>
  </sheetData>
  <sheetProtection selectLockedCells="1" selectUnlockedCells="1"/>
  <mergeCells count="1">
    <mergeCell ref="A1:F1"/>
  </mergeCells>
  <pageMargins left="0.78749999999999998" right="0.35972222222222222" top="0.70833333333333337" bottom="0.70833333333333337"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01"/>
  <sheetViews>
    <sheetView view="pageBreakPreview" zoomScale="137" zoomScaleNormal="150" zoomScalePageLayoutView="137" workbookViewId="0">
      <selection activeCell="G10" sqref="G10"/>
    </sheetView>
  </sheetViews>
  <sheetFormatPr defaultRowHeight="15.75" x14ac:dyDescent="0.25"/>
  <cols>
    <col min="1" max="1" width="8.625" style="405" customWidth="1"/>
    <col min="2" max="2" width="15.625" style="405" customWidth="1"/>
    <col min="3" max="3" width="8.125" style="405" customWidth="1"/>
    <col min="4" max="4" width="9" style="406" customWidth="1"/>
    <col min="5" max="6" width="9.125" style="405" customWidth="1"/>
    <col min="7" max="7" width="9.5" style="405" customWidth="1"/>
    <col min="8" max="9" width="7.375" style="405" customWidth="1"/>
    <col min="10" max="10" width="7.875" style="405" customWidth="1"/>
    <col min="11" max="11" width="7.375" style="405" customWidth="1"/>
    <col min="12" max="12" width="29.875" style="407" customWidth="1"/>
    <col min="13" max="1023" width="8.625" style="405" customWidth="1"/>
    <col min="1024" max="16384" width="9" style="405"/>
  </cols>
  <sheetData>
    <row r="1" spans="1:1022" x14ac:dyDescent="0.25">
      <c r="L1" s="407" t="s">
        <v>125</v>
      </c>
    </row>
    <row r="2" spans="1:1022" x14ac:dyDescent="0.25">
      <c r="A2" s="408" t="s">
        <v>126</v>
      </c>
      <c r="B2" s="408"/>
      <c r="C2" s="408"/>
      <c r="D2" s="408"/>
      <c r="E2" s="408"/>
      <c r="F2" s="408"/>
      <c r="G2" s="408"/>
      <c r="H2" s="408"/>
      <c r="I2" s="408"/>
      <c r="J2" s="408"/>
      <c r="K2" s="408"/>
    </row>
    <row r="4" spans="1:1022" ht="15.75" customHeight="1" x14ac:dyDescent="0.25">
      <c r="A4" s="409" t="s">
        <v>127</v>
      </c>
      <c r="B4" s="409"/>
      <c r="C4" s="409" t="s">
        <v>33</v>
      </c>
      <c r="D4" s="410" t="s">
        <v>128</v>
      </c>
      <c r="E4" s="410" t="s">
        <v>129</v>
      </c>
      <c r="F4" s="410" t="s">
        <v>130</v>
      </c>
      <c r="G4" s="410" t="s">
        <v>131</v>
      </c>
      <c r="H4" s="410" t="s">
        <v>132</v>
      </c>
      <c r="I4" s="410"/>
      <c r="J4" s="410"/>
      <c r="K4" s="410"/>
      <c r="L4" s="411" t="s">
        <v>133</v>
      </c>
    </row>
    <row r="5" spans="1:1022" x14ac:dyDescent="0.25">
      <c r="A5" s="409"/>
      <c r="B5" s="409"/>
      <c r="C5" s="409"/>
      <c r="D5" s="410"/>
      <c r="E5" s="410"/>
      <c r="F5" s="410"/>
      <c r="G5" s="410"/>
      <c r="H5" s="410"/>
      <c r="I5" s="410"/>
      <c r="J5" s="410"/>
      <c r="K5" s="410"/>
      <c r="L5" s="411"/>
    </row>
    <row r="6" spans="1:1022" ht="10.5" customHeight="1" x14ac:dyDescent="0.25">
      <c r="A6" s="409"/>
      <c r="B6" s="409"/>
      <c r="C6" s="409"/>
      <c r="D6" s="410"/>
      <c r="E6" s="410"/>
      <c r="F6" s="410"/>
      <c r="G6" s="410"/>
      <c r="H6" s="410"/>
      <c r="I6" s="410"/>
      <c r="J6" s="410"/>
      <c r="K6" s="410"/>
      <c r="L6" s="411"/>
    </row>
    <row r="7" spans="1:1022" x14ac:dyDescent="0.25">
      <c r="A7" s="409"/>
      <c r="B7" s="409"/>
      <c r="C7" s="409"/>
      <c r="D7" s="410"/>
      <c r="E7" s="410"/>
      <c r="F7" s="410"/>
      <c r="G7" s="410"/>
      <c r="H7" s="412" t="s">
        <v>134</v>
      </c>
      <c r="I7" s="413" t="s">
        <v>135</v>
      </c>
      <c r="J7" s="413" t="s">
        <v>136</v>
      </c>
      <c r="K7" s="413" t="s">
        <v>137</v>
      </c>
      <c r="L7" s="411"/>
    </row>
    <row r="8" spans="1:1022" x14ac:dyDescent="0.25">
      <c r="A8" s="409">
        <v>1</v>
      </c>
      <c r="B8" s="409"/>
      <c r="C8" s="414">
        <v>2</v>
      </c>
      <c r="D8" s="415">
        <v>3</v>
      </c>
      <c r="E8" s="415">
        <v>4</v>
      </c>
      <c r="F8" s="415">
        <v>5</v>
      </c>
      <c r="G8" s="415">
        <v>6</v>
      </c>
      <c r="H8" s="415">
        <v>7</v>
      </c>
      <c r="I8" s="415">
        <v>8</v>
      </c>
      <c r="J8" s="415">
        <v>9</v>
      </c>
      <c r="K8" s="416">
        <v>10</v>
      </c>
      <c r="L8" s="417">
        <v>11</v>
      </c>
    </row>
    <row r="9" spans="1:1022" s="424" customFormat="1" ht="12.75" customHeight="1" x14ac:dyDescent="0.25">
      <c r="A9" s="418" t="s">
        <v>138</v>
      </c>
      <c r="B9" s="418"/>
      <c r="C9" s="419"/>
      <c r="D9" s="420"/>
      <c r="E9" s="421"/>
      <c r="F9" s="421"/>
      <c r="G9" s="421"/>
      <c r="H9" s="421"/>
      <c r="I9" s="421"/>
      <c r="J9" s="421"/>
      <c r="K9" s="422"/>
      <c r="L9" s="423"/>
      <c r="AMH9" s="405"/>
    </row>
    <row r="10" spans="1:1022" s="424" customFormat="1" ht="171" customHeight="1" x14ac:dyDescent="0.25">
      <c r="A10" s="418" t="s">
        <v>39</v>
      </c>
      <c r="B10" s="418"/>
      <c r="C10" s="419" t="s">
        <v>40</v>
      </c>
      <c r="D10" s="421">
        <v>158234</v>
      </c>
      <c r="E10" s="421">
        <v>207226</v>
      </c>
      <c r="F10" s="421">
        <v>180000</v>
      </c>
      <c r="G10" s="421">
        <f>H10+I10+J10+K10</f>
        <v>225632</v>
      </c>
      <c r="H10" s="421">
        <v>56408</v>
      </c>
      <c r="I10" s="421">
        <v>56408</v>
      </c>
      <c r="J10" s="421">
        <v>56408</v>
      </c>
      <c r="K10" s="422">
        <v>56408</v>
      </c>
      <c r="L10" s="425" t="s">
        <v>139</v>
      </c>
      <c r="AMH10" s="405"/>
    </row>
    <row r="11" spans="1:1022" s="424" customFormat="1" ht="41.25" customHeight="1" x14ac:dyDescent="0.25">
      <c r="A11" s="418" t="s">
        <v>41</v>
      </c>
      <c r="B11" s="418"/>
      <c r="C11" s="419" t="s">
        <v>42</v>
      </c>
      <c r="D11" s="421">
        <f t="shared" ref="D11:K11" si="0">SUM(D12:D19)</f>
        <v>171568</v>
      </c>
      <c r="E11" s="421">
        <f t="shared" si="0"/>
        <v>200385</v>
      </c>
      <c r="F11" s="421">
        <f t="shared" si="0"/>
        <v>194102</v>
      </c>
      <c r="G11" s="421">
        <f t="shared" si="0"/>
        <v>212307.4</v>
      </c>
      <c r="H11" s="421">
        <f t="shared" si="0"/>
        <v>52119</v>
      </c>
      <c r="I11" s="421">
        <f t="shared" si="0"/>
        <v>52795</v>
      </c>
      <c r="J11" s="421">
        <f t="shared" si="0"/>
        <v>52876.7</v>
      </c>
      <c r="K11" s="421">
        <f t="shared" si="0"/>
        <v>54516.7</v>
      </c>
      <c r="L11" s="426"/>
      <c r="AMH11" s="405"/>
    </row>
    <row r="12" spans="1:1022" s="424" customFormat="1" ht="27.4" customHeight="1" x14ac:dyDescent="0.25">
      <c r="A12" s="427" t="s">
        <v>140</v>
      </c>
      <c r="B12" s="427"/>
      <c r="C12" s="428" t="s">
        <v>141</v>
      </c>
      <c r="D12" s="429">
        <v>14453</v>
      </c>
      <c r="E12" s="430">
        <v>16350</v>
      </c>
      <c r="F12" s="430">
        <v>14200</v>
      </c>
      <c r="G12" s="429">
        <f t="shared" ref="G12:G19" si="1">H12+I12+J12+K12</f>
        <v>15200</v>
      </c>
      <c r="H12" s="429">
        <v>3800</v>
      </c>
      <c r="I12" s="429">
        <v>3800</v>
      </c>
      <c r="J12" s="429">
        <v>3800</v>
      </c>
      <c r="K12" s="429">
        <v>3800</v>
      </c>
      <c r="L12" s="417" t="s">
        <v>142</v>
      </c>
      <c r="AMH12" s="405"/>
    </row>
    <row r="13" spans="1:1022" s="424" customFormat="1" ht="53.25" customHeight="1" x14ac:dyDescent="0.25">
      <c r="A13" s="427" t="s">
        <v>143</v>
      </c>
      <c r="B13" s="427"/>
      <c r="C13" s="428" t="s">
        <v>144</v>
      </c>
      <c r="D13" s="429">
        <v>1976</v>
      </c>
      <c r="E13" s="430">
        <v>1750</v>
      </c>
      <c r="F13" s="430">
        <v>2100</v>
      </c>
      <c r="G13" s="429">
        <f t="shared" si="1"/>
        <v>2200</v>
      </c>
      <c r="H13" s="429">
        <v>1000</v>
      </c>
      <c r="I13" s="429"/>
      <c r="J13" s="429"/>
      <c r="K13" s="429">
        <v>1200</v>
      </c>
      <c r="L13" s="417" t="s">
        <v>145</v>
      </c>
      <c r="AMH13" s="405"/>
    </row>
    <row r="14" spans="1:1022" s="424" customFormat="1" ht="36.200000000000003" customHeight="1" x14ac:dyDescent="0.25">
      <c r="A14" s="427" t="s">
        <v>146</v>
      </c>
      <c r="B14" s="427"/>
      <c r="C14" s="428" t="s">
        <v>147</v>
      </c>
      <c r="D14" s="429">
        <v>66117</v>
      </c>
      <c r="E14" s="430">
        <v>75600</v>
      </c>
      <c r="F14" s="430">
        <v>72000</v>
      </c>
      <c r="G14" s="429">
        <f t="shared" si="1"/>
        <v>71080</v>
      </c>
      <c r="H14" s="429">
        <v>17620</v>
      </c>
      <c r="I14" s="429">
        <v>17660</v>
      </c>
      <c r="J14" s="429">
        <v>17680</v>
      </c>
      <c r="K14" s="429">
        <v>18120</v>
      </c>
      <c r="L14" s="417" t="s">
        <v>148</v>
      </c>
      <c r="AMH14" s="405"/>
    </row>
    <row r="15" spans="1:1022" s="424" customFormat="1" ht="32.25" customHeight="1" x14ac:dyDescent="0.25">
      <c r="A15" s="427" t="s">
        <v>149</v>
      </c>
      <c r="B15" s="427"/>
      <c r="C15" s="428" t="s">
        <v>150</v>
      </c>
      <c r="D15" s="429">
        <v>42375</v>
      </c>
      <c r="E15" s="430">
        <v>59157</v>
      </c>
      <c r="F15" s="430">
        <v>55600</v>
      </c>
      <c r="G15" s="429">
        <f t="shared" si="1"/>
        <v>68870</v>
      </c>
      <c r="H15" s="429">
        <v>17200</v>
      </c>
      <c r="I15" s="429">
        <v>17200</v>
      </c>
      <c r="J15" s="429">
        <v>17235</v>
      </c>
      <c r="K15" s="429">
        <v>17235</v>
      </c>
      <c r="L15" s="411" t="s">
        <v>151</v>
      </c>
      <c r="AMH15" s="405"/>
    </row>
    <row r="16" spans="1:1022" s="424" customFormat="1" ht="50.25" customHeight="1" x14ac:dyDescent="0.25">
      <c r="A16" s="427" t="s">
        <v>152</v>
      </c>
      <c r="B16" s="427"/>
      <c r="C16" s="428" t="s">
        <v>153</v>
      </c>
      <c r="D16" s="429">
        <v>9201</v>
      </c>
      <c r="E16" s="430">
        <v>13015</v>
      </c>
      <c r="F16" s="430">
        <v>12232</v>
      </c>
      <c r="G16" s="429">
        <f t="shared" si="1"/>
        <v>15151.400000000001</v>
      </c>
      <c r="H16" s="429">
        <f>H15*0.22</f>
        <v>3784</v>
      </c>
      <c r="I16" s="429">
        <f>I15*0.22</f>
        <v>3784</v>
      </c>
      <c r="J16" s="429">
        <f>J15*0.22</f>
        <v>3791.7</v>
      </c>
      <c r="K16" s="429">
        <f>K15*0.22</f>
        <v>3791.7</v>
      </c>
      <c r="L16" s="411"/>
      <c r="AMH16" s="405"/>
    </row>
    <row r="17" spans="1:1022" s="424" customFormat="1" ht="63.75" customHeight="1" x14ac:dyDescent="0.25">
      <c r="A17" s="427" t="s">
        <v>154</v>
      </c>
      <c r="B17" s="427"/>
      <c r="C17" s="428" t="s">
        <v>155</v>
      </c>
      <c r="D17" s="429">
        <v>463</v>
      </c>
      <c r="E17" s="430">
        <v>1600</v>
      </c>
      <c r="F17" s="430">
        <v>1600</v>
      </c>
      <c r="G17" s="429">
        <f t="shared" si="1"/>
        <v>800</v>
      </c>
      <c r="H17" s="429">
        <v>200</v>
      </c>
      <c r="I17" s="429">
        <v>200</v>
      </c>
      <c r="J17" s="429">
        <v>200</v>
      </c>
      <c r="K17" s="429">
        <v>200</v>
      </c>
      <c r="L17" s="417" t="s">
        <v>156</v>
      </c>
      <c r="AMH17" s="405"/>
    </row>
    <row r="18" spans="1:1022" s="424" customFormat="1" ht="48.75" customHeight="1" x14ac:dyDescent="0.25">
      <c r="A18" s="427" t="s">
        <v>157</v>
      </c>
      <c r="B18" s="427"/>
      <c r="C18" s="428" t="s">
        <v>158</v>
      </c>
      <c r="D18" s="429">
        <v>16580</v>
      </c>
      <c r="E18" s="430">
        <v>16300</v>
      </c>
      <c r="F18" s="430">
        <v>18250</v>
      </c>
      <c r="G18" s="429">
        <f t="shared" si="1"/>
        <v>20000</v>
      </c>
      <c r="H18" s="429">
        <v>5000</v>
      </c>
      <c r="I18" s="429">
        <v>5000</v>
      </c>
      <c r="J18" s="429">
        <v>5000</v>
      </c>
      <c r="K18" s="429">
        <v>5000</v>
      </c>
      <c r="L18" s="417" t="s">
        <v>159</v>
      </c>
      <c r="AMH18" s="405"/>
    </row>
    <row r="19" spans="1:1022" s="424" customFormat="1" ht="55.5" customHeight="1" x14ac:dyDescent="0.25">
      <c r="A19" s="427" t="s">
        <v>160</v>
      </c>
      <c r="B19" s="427"/>
      <c r="C19" s="428" t="s">
        <v>161</v>
      </c>
      <c r="D19" s="429">
        <v>20403</v>
      </c>
      <c r="E19" s="430">
        <v>16613</v>
      </c>
      <c r="F19" s="430">
        <v>18120</v>
      </c>
      <c r="G19" s="429">
        <f t="shared" si="1"/>
        <v>19006</v>
      </c>
      <c r="H19" s="429">
        <v>3515</v>
      </c>
      <c r="I19" s="429">
        <v>5151</v>
      </c>
      <c r="J19" s="429">
        <v>5170</v>
      </c>
      <c r="K19" s="429">
        <v>5170</v>
      </c>
      <c r="L19" s="417" t="s">
        <v>162</v>
      </c>
      <c r="AMH19" s="405"/>
    </row>
    <row r="20" spans="1:1022" s="424" customFormat="1" ht="12.75" customHeight="1" x14ac:dyDescent="0.25">
      <c r="A20" s="427" t="s">
        <v>163</v>
      </c>
      <c r="B20" s="427"/>
      <c r="C20" s="428" t="s">
        <v>44</v>
      </c>
      <c r="D20" s="421">
        <f t="shared" ref="D20:K20" si="2">D10-D11</f>
        <v>-13334</v>
      </c>
      <c r="E20" s="431">
        <f t="shared" si="2"/>
        <v>6841</v>
      </c>
      <c r="F20" s="431">
        <f t="shared" si="2"/>
        <v>-14102</v>
      </c>
      <c r="G20" s="431">
        <f t="shared" si="2"/>
        <v>13324.600000000006</v>
      </c>
      <c r="H20" s="431">
        <f t="shared" si="2"/>
        <v>4289</v>
      </c>
      <c r="I20" s="431">
        <f t="shared" si="2"/>
        <v>3613</v>
      </c>
      <c r="J20" s="431">
        <f t="shared" si="2"/>
        <v>3531.3000000000029</v>
      </c>
      <c r="K20" s="431">
        <f t="shared" si="2"/>
        <v>1891.3000000000029</v>
      </c>
      <c r="L20" s="423"/>
      <c r="AMH20" s="405"/>
    </row>
    <row r="21" spans="1:1022" s="424" customFormat="1" ht="66.75" customHeight="1" x14ac:dyDescent="0.25">
      <c r="A21" s="427" t="s">
        <v>164</v>
      </c>
      <c r="B21" s="427"/>
      <c r="C21" s="428" t="s">
        <v>165</v>
      </c>
      <c r="D21" s="429">
        <v>21686</v>
      </c>
      <c r="E21" s="430">
        <v>8339</v>
      </c>
      <c r="F21" s="430">
        <v>35780</v>
      </c>
      <c r="G21" s="429">
        <f>H21+I21+J21+K21</f>
        <v>42337.4</v>
      </c>
      <c r="H21" s="429">
        <v>10568</v>
      </c>
      <c r="I21" s="429">
        <v>10569.4</v>
      </c>
      <c r="J21" s="429">
        <v>10600</v>
      </c>
      <c r="K21" s="429">
        <v>10600</v>
      </c>
      <c r="L21" s="417" t="s">
        <v>166</v>
      </c>
      <c r="AMH21" s="405"/>
    </row>
    <row r="22" spans="1:1022" s="424" customFormat="1" ht="12.75" customHeight="1" x14ac:dyDescent="0.25">
      <c r="A22" s="427" t="s">
        <v>167</v>
      </c>
      <c r="B22" s="427"/>
      <c r="C22" s="428" t="s">
        <v>168</v>
      </c>
      <c r="D22" s="429"/>
      <c r="E22" s="420"/>
      <c r="F22" s="420"/>
      <c r="G22" s="421"/>
      <c r="H22" s="421"/>
      <c r="I22" s="421"/>
      <c r="J22" s="421"/>
      <c r="K22" s="421"/>
      <c r="L22" s="423"/>
      <c r="AMH22" s="405"/>
    </row>
    <row r="23" spans="1:1022" s="432" customFormat="1" ht="24.6" customHeight="1" x14ac:dyDescent="0.25">
      <c r="A23" s="418" t="s">
        <v>169</v>
      </c>
      <c r="B23" s="418"/>
      <c r="C23" s="419" t="s">
        <v>46</v>
      </c>
      <c r="D23" s="421">
        <f t="shared" ref="D23:K23" si="3">SUM(D24:D45)-D44</f>
        <v>5952</v>
      </c>
      <c r="E23" s="421">
        <f t="shared" si="3"/>
        <v>7712</v>
      </c>
      <c r="F23" s="421">
        <f t="shared" si="3"/>
        <v>7965.2000000000007</v>
      </c>
      <c r="G23" s="421">
        <f t="shared" si="3"/>
        <v>8908.7999999999993</v>
      </c>
      <c r="H23" s="421">
        <f t="shared" si="3"/>
        <v>2181.8000000000002</v>
      </c>
      <c r="I23" s="421">
        <f t="shared" si="3"/>
        <v>2143.8000000000002</v>
      </c>
      <c r="J23" s="421">
        <f t="shared" si="3"/>
        <v>2233</v>
      </c>
      <c r="K23" s="421">
        <f t="shared" si="3"/>
        <v>2350.1999999999998</v>
      </c>
      <c r="L23" s="423" t="s">
        <v>170</v>
      </c>
      <c r="AMH23" s="405"/>
    </row>
    <row r="24" spans="1:1022" s="424" customFormat="1" ht="104.25" customHeight="1" x14ac:dyDescent="0.25">
      <c r="A24" s="427" t="s">
        <v>171</v>
      </c>
      <c r="B24" s="427"/>
      <c r="C24" s="428" t="s">
        <v>172</v>
      </c>
      <c r="D24" s="429">
        <v>578.20000000000005</v>
      </c>
      <c r="E24" s="429">
        <v>615</v>
      </c>
      <c r="F24" s="429">
        <v>700</v>
      </c>
      <c r="G24" s="429">
        <f>H24+I24+J24+K24</f>
        <v>730</v>
      </c>
      <c r="H24" s="429">
        <v>170</v>
      </c>
      <c r="I24" s="429">
        <v>180</v>
      </c>
      <c r="J24" s="429">
        <v>200</v>
      </c>
      <c r="K24" s="429">
        <v>180</v>
      </c>
      <c r="L24" s="417" t="s">
        <v>173</v>
      </c>
      <c r="AMH24" s="405"/>
    </row>
    <row r="25" spans="1:1022" s="424" customFormat="1" ht="21.95" customHeight="1" x14ac:dyDescent="0.25">
      <c r="A25" s="427" t="s">
        <v>174</v>
      </c>
      <c r="B25" s="427"/>
      <c r="C25" s="428" t="s">
        <v>175</v>
      </c>
      <c r="D25" s="429"/>
      <c r="E25" s="429"/>
      <c r="F25" s="429"/>
      <c r="G25" s="429"/>
      <c r="H25" s="429"/>
      <c r="I25" s="429"/>
      <c r="J25" s="429"/>
      <c r="K25" s="429"/>
      <c r="L25" s="423"/>
      <c r="AMH25" s="405"/>
    </row>
    <row r="26" spans="1:1022" s="424" customFormat="1" ht="21.95" customHeight="1" x14ac:dyDescent="0.25">
      <c r="A26" s="427" t="s">
        <v>176</v>
      </c>
      <c r="B26" s="427"/>
      <c r="C26" s="428" t="s">
        <v>177</v>
      </c>
      <c r="D26" s="429"/>
      <c r="E26" s="429"/>
      <c r="F26" s="429"/>
      <c r="G26" s="429"/>
      <c r="H26" s="429"/>
      <c r="I26" s="429"/>
      <c r="J26" s="429"/>
      <c r="K26" s="429"/>
      <c r="L26" s="423"/>
      <c r="AMH26" s="405"/>
    </row>
    <row r="27" spans="1:1022" s="424" customFormat="1" ht="12.75" customHeight="1" x14ac:dyDescent="0.25">
      <c r="A27" s="427" t="s">
        <v>178</v>
      </c>
      <c r="B27" s="427"/>
      <c r="C27" s="428" t="s">
        <v>179</v>
      </c>
      <c r="D27" s="429"/>
      <c r="E27" s="429"/>
      <c r="F27" s="429"/>
      <c r="G27" s="429"/>
      <c r="H27" s="429"/>
      <c r="I27" s="429"/>
      <c r="J27" s="429"/>
      <c r="K27" s="429"/>
      <c r="L27" s="423"/>
      <c r="AMH27" s="405"/>
    </row>
    <row r="28" spans="1:1022" s="424" customFormat="1" ht="12.75" customHeight="1" x14ac:dyDescent="0.25">
      <c r="A28" s="427" t="s">
        <v>180</v>
      </c>
      <c r="B28" s="427"/>
      <c r="C28" s="428" t="s">
        <v>181</v>
      </c>
      <c r="D28" s="429"/>
      <c r="E28" s="429"/>
      <c r="F28" s="429"/>
      <c r="G28" s="429"/>
      <c r="H28" s="421"/>
      <c r="I28" s="421"/>
      <c r="J28" s="421"/>
      <c r="K28" s="429"/>
      <c r="L28" s="423"/>
      <c r="AMH28" s="405"/>
    </row>
    <row r="29" spans="1:1022" s="424" customFormat="1" ht="67.5" customHeight="1" x14ac:dyDescent="0.25">
      <c r="A29" s="427" t="s">
        <v>182</v>
      </c>
      <c r="B29" s="427"/>
      <c r="C29" s="428" t="s">
        <v>183</v>
      </c>
      <c r="D29" s="429">
        <v>93.2</v>
      </c>
      <c r="E29" s="429">
        <v>140</v>
      </c>
      <c r="F29" s="429">
        <v>170</v>
      </c>
      <c r="G29" s="429">
        <f>H29+I29+J29+K29</f>
        <v>200</v>
      </c>
      <c r="H29" s="429">
        <v>45</v>
      </c>
      <c r="I29" s="429">
        <v>55</v>
      </c>
      <c r="J29" s="429">
        <v>55</v>
      </c>
      <c r="K29" s="429">
        <v>45</v>
      </c>
      <c r="L29" s="417" t="s">
        <v>184</v>
      </c>
      <c r="AMH29" s="405"/>
    </row>
    <row r="30" spans="1:1022" s="424" customFormat="1" ht="30.2" customHeight="1" x14ac:dyDescent="0.25">
      <c r="A30" s="427" t="s">
        <v>185</v>
      </c>
      <c r="B30" s="427"/>
      <c r="C30" s="428" t="s">
        <v>186</v>
      </c>
      <c r="D30" s="429">
        <v>26.6</v>
      </c>
      <c r="E30" s="429">
        <v>33</v>
      </c>
      <c r="F30" s="429">
        <v>35</v>
      </c>
      <c r="G30" s="429">
        <f>H30+I30+J30+K30</f>
        <v>35.200000000000003</v>
      </c>
      <c r="H30" s="429">
        <v>8.8000000000000007</v>
      </c>
      <c r="I30" s="429">
        <v>8.8000000000000007</v>
      </c>
      <c r="J30" s="429">
        <v>8.8000000000000007</v>
      </c>
      <c r="K30" s="429">
        <v>8.8000000000000007</v>
      </c>
      <c r="L30" s="417" t="s">
        <v>187</v>
      </c>
      <c r="AMH30" s="405"/>
    </row>
    <row r="31" spans="1:1022" s="424" customFormat="1" ht="38.25" customHeight="1" x14ac:dyDescent="0.25">
      <c r="A31" s="427" t="s">
        <v>149</v>
      </c>
      <c r="B31" s="427"/>
      <c r="C31" s="428" t="s">
        <v>188</v>
      </c>
      <c r="D31" s="429">
        <v>3405.9</v>
      </c>
      <c r="E31" s="429">
        <v>4817</v>
      </c>
      <c r="F31" s="429">
        <v>4414.1000000000004</v>
      </c>
      <c r="G31" s="429">
        <f>H31+I31+J31+K31</f>
        <v>5380</v>
      </c>
      <c r="H31" s="429">
        <v>1300</v>
      </c>
      <c r="I31" s="429">
        <v>1300</v>
      </c>
      <c r="J31" s="429">
        <v>1360</v>
      </c>
      <c r="K31" s="429">
        <v>1420</v>
      </c>
      <c r="L31" s="411" t="s">
        <v>151</v>
      </c>
      <c r="AMH31" s="405"/>
    </row>
    <row r="32" spans="1:1022" s="424" customFormat="1" ht="46.5" customHeight="1" x14ac:dyDescent="0.25">
      <c r="A32" s="427" t="s">
        <v>189</v>
      </c>
      <c r="B32" s="427"/>
      <c r="C32" s="428" t="s">
        <v>190</v>
      </c>
      <c r="D32" s="429">
        <v>725.8</v>
      </c>
      <c r="E32" s="429">
        <v>1060</v>
      </c>
      <c r="F32" s="429">
        <v>971.1</v>
      </c>
      <c r="G32" s="429">
        <f>H32+I32+J32+K32</f>
        <v>1183.5999999999999</v>
      </c>
      <c r="H32" s="429">
        <f>H31*0.22</f>
        <v>286</v>
      </c>
      <c r="I32" s="429">
        <f>I31*0.22</f>
        <v>286</v>
      </c>
      <c r="J32" s="429">
        <f>J31*0.22</f>
        <v>299.2</v>
      </c>
      <c r="K32" s="429">
        <f>K31*0.22</f>
        <v>312.39999999999998</v>
      </c>
      <c r="L32" s="411"/>
      <c r="AMH32" s="405"/>
    </row>
    <row r="33" spans="1:1022" s="424" customFormat="1" ht="51" customHeight="1" x14ac:dyDescent="0.25">
      <c r="A33" s="427" t="s">
        <v>191</v>
      </c>
      <c r="B33" s="427"/>
      <c r="C33" s="428" t="s">
        <v>192</v>
      </c>
      <c r="D33" s="429">
        <v>192.2</v>
      </c>
      <c r="E33" s="429">
        <v>212</v>
      </c>
      <c r="F33" s="429">
        <v>245</v>
      </c>
      <c r="G33" s="429">
        <f>H33+I33+J33+K33</f>
        <v>300</v>
      </c>
      <c r="H33" s="429">
        <v>75</v>
      </c>
      <c r="I33" s="429">
        <v>75</v>
      </c>
      <c r="J33" s="429">
        <v>75</v>
      </c>
      <c r="K33" s="429">
        <v>75</v>
      </c>
      <c r="L33" s="417" t="s">
        <v>159</v>
      </c>
      <c r="AMH33" s="405"/>
    </row>
    <row r="34" spans="1:1022" s="424" customFormat="1" ht="42.6" customHeight="1" x14ac:dyDescent="0.25">
      <c r="A34" s="427" t="s">
        <v>193</v>
      </c>
      <c r="B34" s="427"/>
      <c r="C34" s="428" t="s">
        <v>194</v>
      </c>
      <c r="D34" s="429"/>
      <c r="E34" s="429"/>
      <c r="F34" s="429"/>
      <c r="G34" s="429"/>
      <c r="H34" s="429"/>
      <c r="I34" s="429"/>
      <c r="J34" s="429"/>
      <c r="K34" s="429"/>
      <c r="L34" s="423"/>
      <c r="AMH34" s="405"/>
    </row>
    <row r="35" spans="1:1022" s="424" customFormat="1" ht="32.25" customHeight="1" x14ac:dyDescent="0.25">
      <c r="A35" s="427" t="s">
        <v>195</v>
      </c>
      <c r="B35" s="427"/>
      <c r="C35" s="428" t="s">
        <v>196</v>
      </c>
      <c r="D35" s="429"/>
      <c r="E35" s="429"/>
      <c r="F35" s="429"/>
      <c r="G35" s="429"/>
      <c r="H35" s="429"/>
      <c r="I35" s="429"/>
      <c r="J35" s="429"/>
      <c r="K35" s="429"/>
      <c r="L35" s="423"/>
      <c r="AMH35" s="405"/>
    </row>
    <row r="36" spans="1:1022" s="424" customFormat="1" ht="32.25" customHeight="1" x14ac:dyDescent="0.25">
      <c r="A36" s="427" t="s">
        <v>197</v>
      </c>
      <c r="B36" s="427"/>
      <c r="C36" s="428" t="s">
        <v>198</v>
      </c>
      <c r="D36" s="429"/>
      <c r="E36" s="429"/>
      <c r="F36" s="429"/>
      <c r="G36" s="429"/>
      <c r="H36" s="429"/>
      <c r="I36" s="429"/>
      <c r="J36" s="429"/>
      <c r="K36" s="429"/>
      <c r="L36" s="423"/>
      <c r="AMH36" s="405"/>
    </row>
    <row r="37" spans="1:1022" s="424" customFormat="1" ht="12.75" customHeight="1" x14ac:dyDescent="0.25">
      <c r="A37" s="427" t="s">
        <v>199</v>
      </c>
      <c r="B37" s="427"/>
      <c r="C37" s="428" t="s">
        <v>200</v>
      </c>
      <c r="D37" s="429">
        <v>151.9</v>
      </c>
      <c r="E37" s="429">
        <v>100</v>
      </c>
      <c r="F37" s="429">
        <v>200</v>
      </c>
      <c r="G37" s="429">
        <f t="shared" ref="G37:G45" si="4">H37+I37+J37+K37</f>
        <v>200</v>
      </c>
      <c r="H37" s="429">
        <v>50</v>
      </c>
      <c r="I37" s="429">
        <v>50</v>
      </c>
      <c r="J37" s="429">
        <v>50</v>
      </c>
      <c r="K37" s="429">
        <v>50</v>
      </c>
      <c r="L37" s="417" t="s">
        <v>201</v>
      </c>
      <c r="AMH37" s="405"/>
    </row>
    <row r="38" spans="1:1022" s="424" customFormat="1" ht="21.95" customHeight="1" x14ac:dyDescent="0.25">
      <c r="A38" s="427" t="s">
        <v>202</v>
      </c>
      <c r="B38" s="427"/>
      <c r="C38" s="428" t="s">
        <v>203</v>
      </c>
      <c r="D38" s="429">
        <v>16.7</v>
      </c>
      <c r="E38" s="429">
        <v>15</v>
      </c>
      <c r="F38" s="429">
        <v>80</v>
      </c>
      <c r="G38" s="429">
        <f t="shared" si="4"/>
        <v>80</v>
      </c>
      <c r="H38" s="429">
        <v>20</v>
      </c>
      <c r="I38" s="429">
        <v>20</v>
      </c>
      <c r="J38" s="429">
        <v>20</v>
      </c>
      <c r="K38" s="429">
        <v>20</v>
      </c>
      <c r="L38" s="417" t="s">
        <v>201</v>
      </c>
      <c r="AMH38" s="405"/>
    </row>
    <row r="39" spans="1:1022" s="424" customFormat="1" ht="27.4" customHeight="1" x14ac:dyDescent="0.25">
      <c r="A39" s="427" t="s">
        <v>204</v>
      </c>
      <c r="B39" s="427"/>
      <c r="C39" s="428" t="s">
        <v>205</v>
      </c>
      <c r="D39" s="429">
        <v>239.5</v>
      </c>
      <c r="E39" s="429">
        <v>350</v>
      </c>
      <c r="F39" s="429">
        <v>700</v>
      </c>
      <c r="G39" s="429">
        <f t="shared" si="4"/>
        <v>360</v>
      </c>
      <c r="H39" s="429">
        <v>90</v>
      </c>
      <c r="I39" s="429">
        <v>90</v>
      </c>
      <c r="J39" s="429">
        <v>90</v>
      </c>
      <c r="K39" s="429">
        <v>90</v>
      </c>
      <c r="L39" s="417" t="s">
        <v>206</v>
      </c>
      <c r="AMH39" s="405"/>
    </row>
    <row r="40" spans="1:1022" s="424" customFormat="1" ht="27.4" customHeight="1" x14ac:dyDescent="0.25">
      <c r="A40" s="427" t="s">
        <v>207</v>
      </c>
      <c r="B40" s="427"/>
      <c r="C40" s="428" t="s">
        <v>208</v>
      </c>
      <c r="D40" s="429">
        <v>120</v>
      </c>
      <c r="E40" s="429">
        <v>75</v>
      </c>
      <c r="F40" s="429">
        <v>120</v>
      </c>
      <c r="G40" s="429">
        <f t="shared" si="4"/>
        <v>75</v>
      </c>
      <c r="H40" s="429">
        <v>20</v>
      </c>
      <c r="I40" s="429">
        <v>20</v>
      </c>
      <c r="J40" s="429">
        <v>15</v>
      </c>
      <c r="K40" s="429">
        <v>20</v>
      </c>
      <c r="L40" s="417" t="s">
        <v>209</v>
      </c>
      <c r="AMH40" s="405"/>
    </row>
    <row r="41" spans="1:1022" s="424" customFormat="1" ht="36" customHeight="1" x14ac:dyDescent="0.25">
      <c r="A41" s="427" t="s">
        <v>210</v>
      </c>
      <c r="B41" s="427"/>
      <c r="C41" s="428" t="s">
        <v>211</v>
      </c>
      <c r="D41" s="429"/>
      <c r="E41" s="429"/>
      <c r="F41" s="429"/>
      <c r="G41" s="429">
        <f t="shared" si="4"/>
        <v>0</v>
      </c>
      <c r="H41" s="429"/>
      <c r="I41" s="429"/>
      <c r="J41" s="429"/>
      <c r="K41" s="429"/>
      <c r="L41" s="423"/>
      <c r="AMH41" s="405"/>
    </row>
    <row r="42" spans="1:1022" s="424" customFormat="1" ht="39" customHeight="1" x14ac:dyDescent="0.25">
      <c r="A42" s="427" t="s">
        <v>212</v>
      </c>
      <c r="B42" s="427"/>
      <c r="C42" s="428" t="s">
        <v>213</v>
      </c>
      <c r="D42" s="429">
        <v>37.200000000000003</v>
      </c>
      <c r="E42" s="429">
        <v>35</v>
      </c>
      <c r="F42" s="429">
        <v>40</v>
      </c>
      <c r="G42" s="429">
        <f t="shared" si="4"/>
        <v>35</v>
      </c>
      <c r="H42" s="429">
        <v>7</v>
      </c>
      <c r="I42" s="429">
        <v>9</v>
      </c>
      <c r="J42" s="429">
        <v>10</v>
      </c>
      <c r="K42" s="429">
        <v>9</v>
      </c>
      <c r="L42" s="417" t="s">
        <v>214</v>
      </c>
      <c r="AMH42" s="405"/>
    </row>
    <row r="43" spans="1:1022" s="424" customFormat="1" ht="51" customHeight="1" x14ac:dyDescent="0.25">
      <c r="A43" s="427" t="s">
        <v>215</v>
      </c>
      <c r="B43" s="427"/>
      <c r="C43" s="428" t="s">
        <v>216</v>
      </c>
      <c r="D43" s="429">
        <v>122.2</v>
      </c>
      <c r="E43" s="429">
        <v>190</v>
      </c>
      <c r="F43" s="429">
        <v>150</v>
      </c>
      <c r="G43" s="429">
        <f t="shared" si="4"/>
        <v>190</v>
      </c>
      <c r="H43" s="429">
        <v>75</v>
      </c>
      <c r="I43" s="429">
        <v>15</v>
      </c>
      <c r="J43" s="429">
        <v>15</v>
      </c>
      <c r="K43" s="429">
        <v>85</v>
      </c>
      <c r="L43" s="417" t="s">
        <v>217</v>
      </c>
      <c r="AMH43" s="405"/>
    </row>
    <row r="44" spans="1:1022" s="424" customFormat="1" ht="21.95" customHeight="1" x14ac:dyDescent="0.25">
      <c r="A44" s="427" t="s">
        <v>218</v>
      </c>
      <c r="B44" s="427"/>
      <c r="C44" s="428" t="s">
        <v>219</v>
      </c>
      <c r="D44" s="429">
        <v>2.5</v>
      </c>
      <c r="E44" s="429">
        <v>10</v>
      </c>
      <c r="F44" s="429">
        <v>10</v>
      </c>
      <c r="G44" s="429">
        <f t="shared" si="4"/>
        <v>10</v>
      </c>
      <c r="H44" s="429">
        <v>2</v>
      </c>
      <c r="I44" s="429">
        <v>3</v>
      </c>
      <c r="J44" s="429">
        <v>2</v>
      </c>
      <c r="K44" s="429">
        <v>3</v>
      </c>
      <c r="L44" s="417" t="s">
        <v>220</v>
      </c>
      <c r="AMH44" s="405"/>
    </row>
    <row r="45" spans="1:1022" s="424" customFormat="1" ht="22.9" customHeight="1" x14ac:dyDescent="0.25">
      <c r="A45" s="433" t="s">
        <v>221</v>
      </c>
      <c r="B45" s="433"/>
      <c r="C45" s="428" t="s">
        <v>222</v>
      </c>
      <c r="D45" s="429">
        <v>242.6</v>
      </c>
      <c r="E45" s="429">
        <v>70</v>
      </c>
      <c r="F45" s="429">
        <v>140</v>
      </c>
      <c r="G45" s="429">
        <f t="shared" si="4"/>
        <v>140</v>
      </c>
      <c r="H45" s="429">
        <v>35</v>
      </c>
      <c r="I45" s="429">
        <v>35</v>
      </c>
      <c r="J45" s="429">
        <v>35</v>
      </c>
      <c r="K45" s="429">
        <v>35</v>
      </c>
      <c r="L45" s="417" t="s">
        <v>201</v>
      </c>
      <c r="AMH45" s="405"/>
    </row>
    <row r="46" spans="1:1022" s="424" customFormat="1" ht="21.4" customHeight="1" x14ac:dyDescent="0.25">
      <c r="A46" s="418" t="s">
        <v>223</v>
      </c>
      <c r="B46" s="418"/>
      <c r="C46" s="419" t="s">
        <v>48</v>
      </c>
      <c r="D46" s="421">
        <f t="shared" ref="D46:K46" si="5">SUM(D47:D52)</f>
        <v>6525</v>
      </c>
      <c r="E46" s="420">
        <f t="shared" si="5"/>
        <v>8062</v>
      </c>
      <c r="F46" s="420">
        <f t="shared" si="5"/>
        <v>9927.2000000000007</v>
      </c>
      <c r="G46" s="420">
        <f t="shared" si="5"/>
        <v>10474</v>
      </c>
      <c r="H46" s="420">
        <f t="shared" si="5"/>
        <v>2612.5</v>
      </c>
      <c r="I46" s="420">
        <f t="shared" si="5"/>
        <v>2612.5</v>
      </c>
      <c r="J46" s="420">
        <f t="shared" si="5"/>
        <v>2624.5</v>
      </c>
      <c r="K46" s="420">
        <f t="shared" si="5"/>
        <v>2624.5</v>
      </c>
      <c r="L46" s="423"/>
      <c r="AMH46" s="405"/>
    </row>
    <row r="47" spans="1:1022" s="424" customFormat="1" ht="12.75" customHeight="1" x14ac:dyDescent="0.25">
      <c r="A47" s="427" t="s">
        <v>224</v>
      </c>
      <c r="B47" s="427"/>
      <c r="C47" s="428" t="s">
        <v>225</v>
      </c>
      <c r="D47" s="429"/>
      <c r="E47" s="429"/>
      <c r="F47" s="429"/>
      <c r="G47" s="429"/>
      <c r="H47" s="429"/>
      <c r="I47" s="429"/>
      <c r="J47" s="429"/>
      <c r="K47" s="429"/>
      <c r="L47" s="423"/>
      <c r="AMH47" s="405"/>
    </row>
    <row r="48" spans="1:1022" s="424" customFormat="1" ht="21.95" customHeight="1" x14ac:dyDescent="0.25">
      <c r="A48" s="427" t="s">
        <v>226</v>
      </c>
      <c r="B48" s="427"/>
      <c r="C48" s="428" t="s">
        <v>227</v>
      </c>
      <c r="D48" s="429"/>
      <c r="E48" s="429"/>
      <c r="F48" s="429"/>
      <c r="G48" s="429"/>
      <c r="H48" s="429"/>
      <c r="I48" s="429"/>
      <c r="J48" s="429"/>
      <c r="K48" s="429"/>
      <c r="L48" s="423"/>
      <c r="AMH48" s="405"/>
    </row>
    <row r="49" spans="1:1022" s="424" customFormat="1" ht="80.25" customHeight="1" x14ac:dyDescent="0.25">
      <c r="A49" s="427" t="s">
        <v>149</v>
      </c>
      <c r="B49" s="427"/>
      <c r="C49" s="428" t="s">
        <v>228</v>
      </c>
      <c r="D49" s="429">
        <v>3741</v>
      </c>
      <c r="E49" s="429">
        <v>5100</v>
      </c>
      <c r="F49" s="429">
        <v>6433.2</v>
      </c>
      <c r="G49" s="429">
        <f>H49+I49+J49+K49</f>
        <v>8024</v>
      </c>
      <c r="H49" s="429">
        <v>2000</v>
      </c>
      <c r="I49" s="429">
        <v>2000</v>
      </c>
      <c r="J49" s="429">
        <v>2012</v>
      </c>
      <c r="K49" s="429">
        <v>2012</v>
      </c>
      <c r="L49" s="417" t="s">
        <v>151</v>
      </c>
      <c r="AMH49" s="405"/>
    </row>
    <row r="50" spans="1:1022" s="424" customFormat="1" ht="27" customHeight="1" x14ac:dyDescent="0.25">
      <c r="A50" s="427" t="s">
        <v>157</v>
      </c>
      <c r="B50" s="427"/>
      <c r="C50" s="428" t="s">
        <v>229</v>
      </c>
      <c r="D50" s="429">
        <v>176</v>
      </c>
      <c r="E50" s="429">
        <v>150</v>
      </c>
      <c r="F50" s="429">
        <v>150</v>
      </c>
      <c r="G50" s="429">
        <f>H50+I50+J50+K50</f>
        <v>150</v>
      </c>
      <c r="H50" s="429">
        <v>37.5</v>
      </c>
      <c r="I50" s="429">
        <v>37.5</v>
      </c>
      <c r="J50" s="429">
        <v>37.5</v>
      </c>
      <c r="K50" s="429">
        <v>37.5</v>
      </c>
      <c r="L50" s="417" t="s">
        <v>201</v>
      </c>
      <c r="AMH50" s="405"/>
    </row>
    <row r="51" spans="1:1022" s="424" customFormat="1" ht="19.149999999999999" customHeight="1" x14ac:dyDescent="0.25">
      <c r="A51" s="427" t="s">
        <v>230</v>
      </c>
      <c r="B51" s="427"/>
      <c r="C51" s="428" t="s">
        <v>231</v>
      </c>
      <c r="D51" s="429">
        <v>25.7</v>
      </c>
      <c r="E51" s="429">
        <v>0</v>
      </c>
      <c r="F51" s="429"/>
      <c r="G51" s="429">
        <f>H51+I51+J51+K51</f>
        <v>0</v>
      </c>
      <c r="H51" s="429"/>
      <c r="I51" s="429"/>
      <c r="J51" s="429"/>
      <c r="K51" s="429"/>
      <c r="L51" s="423"/>
      <c r="AMH51" s="405"/>
    </row>
    <row r="52" spans="1:1022" s="424" customFormat="1" ht="91.5" customHeight="1" x14ac:dyDescent="0.25">
      <c r="A52" s="427" t="s">
        <v>232</v>
      </c>
      <c r="B52" s="427"/>
      <c r="C52" s="428" t="s">
        <v>233</v>
      </c>
      <c r="D52" s="429">
        <v>2582.3000000000002</v>
      </c>
      <c r="E52" s="429">
        <v>2812</v>
      </c>
      <c r="F52" s="429">
        <v>3344</v>
      </c>
      <c r="G52" s="429">
        <f>H52+I52+J52+K52</f>
        <v>2300</v>
      </c>
      <c r="H52" s="429">
        <v>575</v>
      </c>
      <c r="I52" s="429">
        <v>575</v>
      </c>
      <c r="J52" s="429">
        <v>575</v>
      </c>
      <c r="K52" s="429">
        <v>575</v>
      </c>
      <c r="L52" s="417" t="s">
        <v>234</v>
      </c>
      <c r="AMH52" s="405"/>
    </row>
    <row r="53" spans="1:1022" s="432" customFormat="1" ht="24.6" customHeight="1" x14ac:dyDescent="0.25">
      <c r="A53" s="418" t="s">
        <v>235</v>
      </c>
      <c r="B53" s="418"/>
      <c r="C53" s="419" t="s">
        <v>236</v>
      </c>
      <c r="D53" s="421">
        <f>D54+D55+D56+D57+D58</f>
        <v>20447</v>
      </c>
      <c r="E53" s="421">
        <f t="shared" ref="E53:K53" si="6">SUM(E54:E58)</f>
        <v>5573</v>
      </c>
      <c r="F53" s="421">
        <f t="shared" si="6"/>
        <v>10000</v>
      </c>
      <c r="G53" s="421">
        <f t="shared" si="6"/>
        <v>8963</v>
      </c>
      <c r="H53" s="421">
        <f t="shared" si="6"/>
        <v>2241</v>
      </c>
      <c r="I53" s="421">
        <f t="shared" si="6"/>
        <v>2241</v>
      </c>
      <c r="J53" s="421">
        <f t="shared" si="6"/>
        <v>2241</v>
      </c>
      <c r="K53" s="421">
        <f t="shared" si="6"/>
        <v>2240</v>
      </c>
      <c r="L53" s="417"/>
      <c r="AMH53" s="405"/>
    </row>
    <row r="54" spans="1:1022" s="424" customFormat="1" ht="12.75" customHeight="1" x14ac:dyDescent="0.25">
      <c r="A54" s="427" t="s">
        <v>237</v>
      </c>
      <c r="B54" s="427"/>
      <c r="C54" s="428" t="s">
        <v>238</v>
      </c>
      <c r="D54" s="429"/>
      <c r="E54" s="429"/>
      <c r="F54" s="429"/>
      <c r="G54" s="429"/>
      <c r="H54" s="429"/>
      <c r="I54" s="429"/>
      <c r="J54" s="429"/>
      <c r="K54" s="429"/>
      <c r="L54" s="423"/>
      <c r="AMH54" s="405"/>
    </row>
    <row r="55" spans="1:1022" s="424" customFormat="1" ht="21.95" customHeight="1" x14ac:dyDescent="0.25">
      <c r="A55" s="427" t="s">
        <v>239</v>
      </c>
      <c r="B55" s="427"/>
      <c r="C55" s="428" t="s">
        <v>240</v>
      </c>
      <c r="D55" s="429"/>
      <c r="E55" s="429"/>
      <c r="F55" s="429"/>
      <c r="G55" s="429"/>
      <c r="H55" s="429"/>
      <c r="I55" s="429"/>
      <c r="J55" s="429"/>
      <c r="K55" s="429"/>
      <c r="L55" s="423"/>
      <c r="AMH55" s="405"/>
    </row>
    <row r="56" spans="1:1022" s="424" customFormat="1" ht="22.35" customHeight="1" x14ac:dyDescent="0.25">
      <c r="A56" s="427" t="s">
        <v>241</v>
      </c>
      <c r="B56" s="427"/>
      <c r="C56" s="428" t="s">
        <v>242</v>
      </c>
      <c r="D56" s="429"/>
      <c r="E56" s="429"/>
      <c r="F56" s="429"/>
      <c r="G56" s="429"/>
      <c r="H56" s="429"/>
      <c r="I56" s="429"/>
      <c r="J56" s="429"/>
      <c r="K56" s="429"/>
      <c r="L56" s="423"/>
      <c r="AMH56" s="405"/>
    </row>
    <row r="57" spans="1:1022" s="424" customFormat="1" ht="12.75" customHeight="1" x14ac:dyDescent="0.25">
      <c r="A57" s="427" t="s">
        <v>167</v>
      </c>
      <c r="B57" s="427"/>
      <c r="C57" s="428" t="s">
        <v>243</v>
      </c>
      <c r="D57" s="429"/>
      <c r="E57" s="429"/>
      <c r="F57" s="429"/>
      <c r="G57" s="429"/>
      <c r="H57" s="429"/>
      <c r="I57" s="429"/>
      <c r="J57" s="429"/>
      <c r="K57" s="429"/>
      <c r="L57" s="423"/>
      <c r="AMH57" s="405"/>
    </row>
    <row r="58" spans="1:1022" s="424" customFormat="1" ht="27.4" customHeight="1" x14ac:dyDescent="0.25">
      <c r="A58" s="427" t="s">
        <v>244</v>
      </c>
      <c r="B58" s="427"/>
      <c r="C58" s="428" t="s">
        <v>245</v>
      </c>
      <c r="D58" s="429">
        <v>20447</v>
      </c>
      <c r="E58" s="429">
        <v>5573</v>
      </c>
      <c r="F58" s="429">
        <v>10000</v>
      </c>
      <c r="G58" s="429">
        <f>H58+I58+J58+K58</f>
        <v>8963</v>
      </c>
      <c r="H58" s="429">
        <v>2241</v>
      </c>
      <c r="I58" s="429">
        <v>2241</v>
      </c>
      <c r="J58" s="429">
        <v>2241</v>
      </c>
      <c r="K58" s="429">
        <v>2240</v>
      </c>
      <c r="L58" s="417" t="s">
        <v>246</v>
      </c>
      <c r="AMH58" s="405"/>
    </row>
    <row r="59" spans="1:1022" s="424" customFormat="1" ht="27" customHeight="1" x14ac:dyDescent="0.25">
      <c r="A59" s="418" t="s">
        <v>247</v>
      </c>
      <c r="B59" s="418"/>
      <c r="C59" s="419" t="s">
        <v>52</v>
      </c>
      <c r="D59" s="421">
        <f t="shared" ref="D59:K59" si="7">D20+D21-D23-D46-D53</f>
        <v>-24572</v>
      </c>
      <c r="E59" s="421">
        <f t="shared" si="7"/>
        <v>-6167</v>
      </c>
      <c r="F59" s="421">
        <f t="shared" si="7"/>
        <v>-6214.4000000000015</v>
      </c>
      <c r="G59" s="421">
        <f t="shared" si="7"/>
        <v>27316.200000000012</v>
      </c>
      <c r="H59" s="421">
        <f t="shared" si="7"/>
        <v>7821.7000000000007</v>
      </c>
      <c r="I59" s="421">
        <f t="shared" si="7"/>
        <v>7185.0999999999985</v>
      </c>
      <c r="J59" s="421">
        <f t="shared" si="7"/>
        <v>7032.8000000000029</v>
      </c>
      <c r="K59" s="421">
        <f t="shared" si="7"/>
        <v>5276.6000000000022</v>
      </c>
      <c r="L59" s="423"/>
      <c r="AMH59" s="405"/>
    </row>
    <row r="60" spans="1:1022" s="424" customFormat="1" ht="25.5" customHeight="1" x14ac:dyDescent="0.25">
      <c r="A60" s="434" t="s">
        <v>248</v>
      </c>
      <c r="B60" s="434"/>
      <c r="C60" s="428" t="s">
        <v>249</v>
      </c>
      <c r="D60" s="429"/>
      <c r="E60" s="429"/>
      <c r="F60" s="429"/>
      <c r="G60" s="429"/>
      <c r="H60" s="429"/>
      <c r="I60" s="429"/>
      <c r="J60" s="429"/>
      <c r="K60" s="429"/>
      <c r="L60" s="423"/>
      <c r="AMH60" s="405"/>
    </row>
    <row r="61" spans="1:1022" s="432" customFormat="1" ht="25.5" customHeight="1" x14ac:dyDescent="0.25">
      <c r="A61" s="427" t="s">
        <v>250</v>
      </c>
      <c r="B61" s="427"/>
      <c r="C61" s="428" t="s">
        <v>251</v>
      </c>
      <c r="D61" s="429">
        <v>0</v>
      </c>
      <c r="E61" s="429">
        <v>2</v>
      </c>
      <c r="F61" s="429">
        <v>2</v>
      </c>
      <c r="G61" s="429">
        <f>H61+I61+J61+K61</f>
        <v>2</v>
      </c>
      <c r="H61" s="429">
        <v>0.5</v>
      </c>
      <c r="I61" s="429">
        <v>0.5</v>
      </c>
      <c r="J61" s="429">
        <v>0.5</v>
      </c>
      <c r="K61" s="429">
        <v>0.5</v>
      </c>
      <c r="L61" s="417" t="s">
        <v>201</v>
      </c>
      <c r="AMH61" s="405"/>
    </row>
    <row r="62" spans="1:1022" s="432" customFormat="1" ht="21.95" customHeight="1" x14ac:dyDescent="0.25">
      <c r="A62" s="427" t="s">
        <v>252</v>
      </c>
      <c r="B62" s="427"/>
      <c r="C62" s="428" t="s">
        <v>253</v>
      </c>
      <c r="D62" s="429"/>
      <c r="E62" s="429"/>
      <c r="F62" s="429"/>
      <c r="G62" s="429"/>
      <c r="H62" s="429"/>
      <c r="I62" s="429"/>
      <c r="J62" s="429"/>
      <c r="K62" s="429"/>
      <c r="L62" s="417"/>
      <c r="AMH62" s="405"/>
    </row>
    <row r="63" spans="1:1022" s="432" customFormat="1" ht="24.75" customHeight="1" x14ac:dyDescent="0.25">
      <c r="A63" s="427" t="s">
        <v>254</v>
      </c>
      <c r="B63" s="427"/>
      <c r="C63" s="428" t="s">
        <v>255</v>
      </c>
      <c r="D63" s="429">
        <v>287</v>
      </c>
      <c r="E63" s="429">
        <v>300</v>
      </c>
      <c r="F63" s="429">
        <v>300</v>
      </c>
      <c r="G63" s="429">
        <f>H63+I63+J63+K63</f>
        <v>300</v>
      </c>
      <c r="H63" s="429">
        <v>75</v>
      </c>
      <c r="I63" s="429">
        <v>75</v>
      </c>
      <c r="J63" s="429">
        <v>75</v>
      </c>
      <c r="K63" s="429">
        <v>75</v>
      </c>
      <c r="L63" s="417" t="s">
        <v>201</v>
      </c>
      <c r="AMH63" s="405"/>
    </row>
    <row r="64" spans="1:1022" s="432" customFormat="1" ht="26.25" customHeight="1" x14ac:dyDescent="0.25">
      <c r="A64" s="427" t="s">
        <v>256</v>
      </c>
      <c r="B64" s="427"/>
      <c r="C64" s="428" t="s">
        <v>257</v>
      </c>
      <c r="D64" s="429">
        <v>6483</v>
      </c>
      <c r="E64" s="429">
        <v>6480</v>
      </c>
      <c r="F64" s="429">
        <v>6600</v>
      </c>
      <c r="G64" s="429">
        <f>H64+I64+J64+K64</f>
        <v>6600</v>
      </c>
      <c r="H64" s="429">
        <v>1650</v>
      </c>
      <c r="I64" s="429">
        <v>1650</v>
      </c>
      <c r="J64" s="429">
        <v>1650</v>
      </c>
      <c r="K64" s="429">
        <v>1650</v>
      </c>
      <c r="L64" s="417" t="s">
        <v>201</v>
      </c>
      <c r="AMH64" s="405"/>
    </row>
    <row r="65" spans="1:1022" s="424" customFormat="1" ht="12.75" customHeight="1" x14ac:dyDescent="0.25">
      <c r="A65" s="427" t="s">
        <v>167</v>
      </c>
      <c r="B65" s="427"/>
      <c r="C65" s="428" t="s">
        <v>258</v>
      </c>
      <c r="D65" s="429"/>
      <c r="E65" s="429"/>
      <c r="F65" s="429"/>
      <c r="G65" s="421"/>
      <c r="H65" s="429"/>
      <c r="I65" s="429"/>
      <c r="J65" s="429"/>
      <c r="K65" s="429"/>
      <c r="L65" s="423"/>
      <c r="AMH65" s="405"/>
    </row>
    <row r="66" spans="1:1022" s="432" customFormat="1" ht="21.95" customHeight="1" x14ac:dyDescent="0.25">
      <c r="A66" s="427" t="s">
        <v>259</v>
      </c>
      <c r="B66" s="427"/>
      <c r="C66" s="428" t="s">
        <v>260</v>
      </c>
      <c r="D66" s="429">
        <v>15</v>
      </c>
      <c r="E66" s="429">
        <v>15</v>
      </c>
      <c r="F66" s="429">
        <v>30</v>
      </c>
      <c r="G66" s="429">
        <f>H66+I66+J66+K66</f>
        <v>30</v>
      </c>
      <c r="H66" s="429">
        <v>7.5</v>
      </c>
      <c r="I66" s="429">
        <v>7.5</v>
      </c>
      <c r="J66" s="429">
        <v>7.5</v>
      </c>
      <c r="K66" s="429">
        <v>7.5</v>
      </c>
      <c r="L66" s="417" t="s">
        <v>201</v>
      </c>
      <c r="AMH66" s="405"/>
    </row>
    <row r="67" spans="1:1022" s="424" customFormat="1" ht="12.75" customHeight="1" x14ac:dyDescent="0.25">
      <c r="A67" s="427" t="s">
        <v>167</v>
      </c>
      <c r="B67" s="427"/>
      <c r="C67" s="428" t="s">
        <v>261</v>
      </c>
      <c r="D67" s="429"/>
      <c r="E67" s="429"/>
      <c r="F67" s="429"/>
      <c r="G67" s="429"/>
      <c r="H67" s="429"/>
      <c r="I67" s="429"/>
      <c r="J67" s="429"/>
      <c r="K67" s="429"/>
      <c r="L67" s="423"/>
      <c r="AMH67" s="405"/>
    </row>
    <row r="68" spans="1:1022" s="432" customFormat="1" ht="27.75" customHeight="1" x14ac:dyDescent="0.25">
      <c r="A68" s="418" t="s">
        <v>262</v>
      </c>
      <c r="B68" s="418"/>
      <c r="C68" s="419" t="s">
        <v>62</v>
      </c>
      <c r="D68" s="421">
        <f t="shared" ref="D68:K68" si="8">D10+D21+D61+D64-D11-D23-D46-D53-D63-D66</f>
        <v>-18391</v>
      </c>
      <c r="E68" s="421">
        <f t="shared" si="8"/>
        <v>0</v>
      </c>
      <c r="F68" s="421">
        <f t="shared" si="8"/>
        <v>57.599999999998545</v>
      </c>
      <c r="G68" s="421">
        <f t="shared" si="8"/>
        <v>33588.200000000026</v>
      </c>
      <c r="H68" s="421">
        <f t="shared" si="8"/>
        <v>9389.7000000000007</v>
      </c>
      <c r="I68" s="421">
        <f t="shared" si="8"/>
        <v>8753.0999999999949</v>
      </c>
      <c r="J68" s="421">
        <f t="shared" si="8"/>
        <v>8600.8000000000029</v>
      </c>
      <c r="K68" s="421">
        <f t="shared" si="8"/>
        <v>6844.6000000000022</v>
      </c>
      <c r="L68" s="435"/>
      <c r="AMH68" s="405"/>
    </row>
    <row r="69" spans="1:1022" s="424" customFormat="1" ht="21.95" customHeight="1" x14ac:dyDescent="0.25">
      <c r="A69" s="427" t="s">
        <v>63</v>
      </c>
      <c r="B69" s="427"/>
      <c r="C69" s="428" t="s">
        <v>64</v>
      </c>
      <c r="D69" s="429"/>
      <c r="E69" s="429">
        <v>0</v>
      </c>
      <c r="F69" s="429"/>
      <c r="G69" s="429">
        <f>G68*0.18</f>
        <v>6045.8760000000048</v>
      </c>
      <c r="H69" s="429">
        <f>H68*0.18</f>
        <v>1690.146</v>
      </c>
      <c r="I69" s="429">
        <f>I68*0.18</f>
        <v>1575.5579999999991</v>
      </c>
      <c r="J69" s="429">
        <f>J68*0.18</f>
        <v>1548.1440000000005</v>
      </c>
      <c r="K69" s="429">
        <f>K68*0.18</f>
        <v>1232.0280000000002</v>
      </c>
      <c r="L69" s="417"/>
      <c r="AMH69" s="405"/>
    </row>
    <row r="70" spans="1:1022" s="424" customFormat="1" ht="32.25" customHeight="1" x14ac:dyDescent="0.25">
      <c r="A70" s="427" t="s">
        <v>263</v>
      </c>
      <c r="B70" s="427"/>
      <c r="C70" s="428" t="s">
        <v>264</v>
      </c>
      <c r="D70" s="429"/>
      <c r="E70" s="429"/>
      <c r="F70" s="421"/>
      <c r="G70" s="421"/>
      <c r="H70" s="421"/>
      <c r="I70" s="421"/>
      <c r="J70" s="421"/>
      <c r="K70" s="421"/>
      <c r="L70" s="423"/>
      <c r="AMH70" s="405"/>
    </row>
    <row r="71" spans="1:1022" s="432" customFormat="1" ht="23.1" customHeight="1" x14ac:dyDescent="0.25">
      <c r="A71" s="418" t="s">
        <v>265</v>
      </c>
      <c r="B71" s="418"/>
      <c r="C71" s="436">
        <v>1200</v>
      </c>
      <c r="D71" s="421">
        <f t="shared" ref="D71:K71" si="9">D10+D21+D61+D64-D11-D23-D46-D53-D63-D66-D69</f>
        <v>-18391</v>
      </c>
      <c r="E71" s="421">
        <f t="shared" si="9"/>
        <v>0</v>
      </c>
      <c r="F71" s="421">
        <f t="shared" si="9"/>
        <v>57.599999999998545</v>
      </c>
      <c r="G71" s="421">
        <f t="shared" si="9"/>
        <v>27542.324000000022</v>
      </c>
      <c r="H71" s="421">
        <f t="shared" si="9"/>
        <v>7699.554000000001</v>
      </c>
      <c r="I71" s="421">
        <f t="shared" si="9"/>
        <v>7177.5419999999958</v>
      </c>
      <c r="J71" s="421">
        <f t="shared" si="9"/>
        <v>7052.6560000000027</v>
      </c>
      <c r="K71" s="421">
        <f t="shared" si="9"/>
        <v>5612.5720000000019</v>
      </c>
      <c r="L71" s="435"/>
      <c r="AMH71" s="405"/>
    </row>
    <row r="72" spans="1:1022" s="424" customFormat="1" ht="12.75" customHeight="1" x14ac:dyDescent="0.25">
      <c r="A72" s="437" t="s">
        <v>266</v>
      </c>
      <c r="B72" s="437"/>
      <c r="C72" s="428" t="s">
        <v>267</v>
      </c>
      <c r="D72" s="429"/>
      <c r="E72" s="429">
        <v>0</v>
      </c>
      <c r="F72" s="429">
        <v>57.6</v>
      </c>
      <c r="G72" s="429">
        <f>G71</f>
        <v>27542.324000000022</v>
      </c>
      <c r="H72" s="429">
        <f>H71</f>
        <v>7699.554000000001</v>
      </c>
      <c r="I72" s="429">
        <f>I71</f>
        <v>7177.5419999999958</v>
      </c>
      <c r="J72" s="429">
        <f>J71</f>
        <v>7052.6560000000027</v>
      </c>
      <c r="K72" s="429">
        <f>K71</f>
        <v>5612.5720000000019</v>
      </c>
      <c r="L72" s="423"/>
      <c r="AMH72" s="405"/>
    </row>
    <row r="73" spans="1:1022" s="424" customFormat="1" ht="12.75" customHeight="1" x14ac:dyDescent="0.25">
      <c r="A73" s="427" t="s">
        <v>268</v>
      </c>
      <c r="B73" s="427"/>
      <c r="C73" s="428" t="s">
        <v>269</v>
      </c>
      <c r="D73" s="429">
        <f>D71</f>
        <v>-18391</v>
      </c>
      <c r="E73" s="429">
        <v>0</v>
      </c>
      <c r="F73" s="429"/>
      <c r="G73" s="429"/>
      <c r="H73" s="429"/>
      <c r="I73" s="429"/>
      <c r="J73" s="438"/>
      <c r="K73" s="429"/>
      <c r="L73" s="423"/>
      <c r="AMH73" s="405"/>
    </row>
    <row r="74" spans="1:1022" s="424" customFormat="1" ht="12.75" customHeight="1" x14ac:dyDescent="0.25">
      <c r="A74" s="427" t="s">
        <v>270</v>
      </c>
      <c r="B74" s="427"/>
      <c r="C74" s="428" t="s">
        <v>271</v>
      </c>
      <c r="D74" s="429"/>
      <c r="E74" s="429"/>
      <c r="F74" s="429"/>
      <c r="G74" s="429"/>
      <c r="H74" s="429"/>
      <c r="I74" s="429"/>
      <c r="J74" s="429"/>
      <c r="K74" s="429"/>
      <c r="L74" s="423"/>
      <c r="AMH74" s="405"/>
    </row>
    <row r="75" spans="1:1022" s="424" customFormat="1" ht="21.95" customHeight="1" x14ac:dyDescent="0.25">
      <c r="A75" s="427" t="s">
        <v>272</v>
      </c>
      <c r="B75" s="427"/>
      <c r="C75" s="428"/>
      <c r="D75" s="429"/>
      <c r="E75" s="429"/>
      <c r="F75" s="429"/>
      <c r="G75" s="429"/>
      <c r="H75" s="429"/>
      <c r="I75" s="429"/>
      <c r="J75" s="429"/>
      <c r="K75" s="429"/>
      <c r="L75" s="423"/>
      <c r="AMH75" s="405"/>
    </row>
    <row r="76" spans="1:1022" s="424" customFormat="1" ht="24.75" customHeight="1" x14ac:dyDescent="0.25">
      <c r="A76" s="427" t="s">
        <v>273</v>
      </c>
      <c r="B76" s="427"/>
      <c r="C76" s="428" t="s">
        <v>50</v>
      </c>
      <c r="D76" s="429">
        <f t="shared" ref="D76:K76" si="10">D21-D53</f>
        <v>1239</v>
      </c>
      <c r="E76" s="429">
        <f t="shared" si="10"/>
        <v>2766</v>
      </c>
      <c r="F76" s="429">
        <f t="shared" si="10"/>
        <v>25780</v>
      </c>
      <c r="G76" s="429">
        <f t="shared" si="10"/>
        <v>33374.400000000001</v>
      </c>
      <c r="H76" s="439">
        <f t="shared" si="10"/>
        <v>8327</v>
      </c>
      <c r="I76" s="439">
        <f t="shared" si="10"/>
        <v>8328.4</v>
      </c>
      <c r="J76" s="439">
        <f t="shared" si="10"/>
        <v>8359</v>
      </c>
      <c r="K76" s="439">
        <f t="shared" si="10"/>
        <v>8360</v>
      </c>
      <c r="L76" s="423"/>
      <c r="AMH76" s="405"/>
    </row>
    <row r="77" spans="1:1022" s="424" customFormat="1" ht="47.25" customHeight="1" x14ac:dyDescent="0.25">
      <c r="A77" s="427" t="s">
        <v>274</v>
      </c>
      <c r="B77" s="427"/>
      <c r="C77" s="428" t="s">
        <v>58</v>
      </c>
      <c r="D77" s="429">
        <f t="shared" ref="D77:K77" si="11">D60+D61-D62-D63</f>
        <v>-287</v>
      </c>
      <c r="E77" s="429">
        <f t="shared" si="11"/>
        <v>-298</v>
      </c>
      <c r="F77" s="429">
        <f t="shared" si="11"/>
        <v>-298</v>
      </c>
      <c r="G77" s="429">
        <f t="shared" si="11"/>
        <v>-298</v>
      </c>
      <c r="H77" s="429">
        <f t="shared" si="11"/>
        <v>-74.5</v>
      </c>
      <c r="I77" s="429">
        <f t="shared" si="11"/>
        <v>-74.5</v>
      </c>
      <c r="J77" s="429">
        <f t="shared" si="11"/>
        <v>-74.5</v>
      </c>
      <c r="K77" s="429">
        <f t="shared" si="11"/>
        <v>-74.5</v>
      </c>
      <c r="L77" s="423"/>
      <c r="AMH77" s="405"/>
    </row>
    <row r="78" spans="1:1022" s="424" customFormat="1" ht="28.5" customHeight="1" x14ac:dyDescent="0.25">
      <c r="A78" s="427" t="s">
        <v>275</v>
      </c>
      <c r="B78" s="427"/>
      <c r="C78" s="428" t="s">
        <v>60</v>
      </c>
      <c r="D78" s="429">
        <f t="shared" ref="D78:K78" si="12">D64-D66</f>
        <v>6468</v>
      </c>
      <c r="E78" s="429">
        <f t="shared" si="12"/>
        <v>6465</v>
      </c>
      <c r="F78" s="429">
        <f t="shared" si="12"/>
        <v>6570</v>
      </c>
      <c r="G78" s="429">
        <f t="shared" si="12"/>
        <v>6570</v>
      </c>
      <c r="H78" s="429">
        <f t="shared" si="12"/>
        <v>1642.5</v>
      </c>
      <c r="I78" s="429">
        <f t="shared" si="12"/>
        <v>1642.5</v>
      </c>
      <c r="J78" s="429">
        <f t="shared" si="12"/>
        <v>1642.5</v>
      </c>
      <c r="K78" s="429">
        <f t="shared" si="12"/>
        <v>1642.5</v>
      </c>
      <c r="L78" s="423"/>
      <c r="AMH78" s="405"/>
    </row>
    <row r="79" spans="1:1022" s="424" customFormat="1" ht="12.75" customHeight="1" x14ac:dyDescent="0.25">
      <c r="A79" s="418" t="s">
        <v>276</v>
      </c>
      <c r="B79" s="418"/>
      <c r="C79" s="436">
        <v>1330</v>
      </c>
      <c r="D79" s="421">
        <f t="shared" ref="D79:K79" si="13">D10+D21+D61+D64</f>
        <v>186403</v>
      </c>
      <c r="E79" s="421">
        <f t="shared" si="13"/>
        <v>222047</v>
      </c>
      <c r="F79" s="421">
        <f t="shared" si="13"/>
        <v>222382</v>
      </c>
      <c r="G79" s="421">
        <f t="shared" si="13"/>
        <v>274571.40000000002</v>
      </c>
      <c r="H79" s="421">
        <f t="shared" si="13"/>
        <v>68626.5</v>
      </c>
      <c r="I79" s="421">
        <f t="shared" si="13"/>
        <v>68627.899999999994</v>
      </c>
      <c r="J79" s="421">
        <f t="shared" si="13"/>
        <v>68658.5</v>
      </c>
      <c r="K79" s="421">
        <f t="shared" si="13"/>
        <v>68658.5</v>
      </c>
      <c r="L79" s="423"/>
      <c r="AMH79" s="405"/>
    </row>
    <row r="80" spans="1:1022" s="424" customFormat="1" ht="12.75" customHeight="1" x14ac:dyDescent="0.25">
      <c r="A80" s="418" t="s">
        <v>277</v>
      </c>
      <c r="B80" s="418"/>
      <c r="C80" s="419" t="s">
        <v>278</v>
      </c>
      <c r="D80" s="422">
        <f t="shared" ref="D80:K80" si="14">D11+D23+D46+D53+D63+D66</f>
        <v>204794</v>
      </c>
      <c r="E80" s="422">
        <f t="shared" si="14"/>
        <v>222047</v>
      </c>
      <c r="F80" s="422">
        <f t="shared" si="14"/>
        <v>222324.40000000002</v>
      </c>
      <c r="G80" s="422">
        <f t="shared" si="14"/>
        <v>240983.19999999998</v>
      </c>
      <c r="H80" s="422">
        <f t="shared" si="14"/>
        <v>59236.800000000003</v>
      </c>
      <c r="I80" s="422">
        <f t="shared" si="14"/>
        <v>59874.8</v>
      </c>
      <c r="J80" s="422">
        <f t="shared" si="14"/>
        <v>60057.7</v>
      </c>
      <c r="K80" s="422">
        <f t="shared" si="14"/>
        <v>61813.899999999994</v>
      </c>
      <c r="L80" s="423"/>
      <c r="AMH80" s="405"/>
    </row>
    <row r="81" spans="1:1022" s="424" customFormat="1" ht="12.75" customHeight="1" x14ac:dyDescent="0.25">
      <c r="A81" s="427" t="s">
        <v>279</v>
      </c>
      <c r="B81" s="427"/>
      <c r="C81" s="427"/>
      <c r="D81" s="427"/>
      <c r="E81" s="427"/>
      <c r="F81" s="427"/>
      <c r="G81" s="427"/>
      <c r="H81" s="427"/>
      <c r="I81" s="427"/>
      <c r="J81" s="427"/>
      <c r="K81" s="427"/>
      <c r="L81" s="427"/>
      <c r="AMH81" s="405"/>
    </row>
    <row r="82" spans="1:1022" s="424" customFormat="1" ht="32.25" customHeight="1" x14ac:dyDescent="0.25">
      <c r="A82" s="427" t="s">
        <v>280</v>
      </c>
      <c r="B82" s="427"/>
      <c r="C82" s="428" t="s">
        <v>281</v>
      </c>
      <c r="D82" s="429">
        <f t="shared" ref="D82:K82" si="15">D59</f>
        <v>-24572</v>
      </c>
      <c r="E82" s="429">
        <f t="shared" si="15"/>
        <v>-6167</v>
      </c>
      <c r="F82" s="429">
        <f t="shared" si="15"/>
        <v>-6214.4000000000015</v>
      </c>
      <c r="G82" s="429">
        <f t="shared" si="15"/>
        <v>27316.200000000012</v>
      </c>
      <c r="H82" s="429">
        <f t="shared" si="15"/>
        <v>7821.7000000000007</v>
      </c>
      <c r="I82" s="429">
        <f t="shared" si="15"/>
        <v>7185.0999999999985</v>
      </c>
      <c r="J82" s="429">
        <f t="shared" si="15"/>
        <v>7032.8000000000029</v>
      </c>
      <c r="K82" s="429">
        <f t="shared" si="15"/>
        <v>5276.6000000000022</v>
      </c>
      <c r="L82" s="417"/>
      <c r="AMH82" s="405"/>
    </row>
    <row r="83" spans="1:1022" s="440" customFormat="1" ht="12.75" customHeight="1" x14ac:dyDescent="0.25">
      <c r="A83" s="427" t="s">
        <v>282</v>
      </c>
      <c r="B83" s="427"/>
      <c r="C83" s="428" t="s">
        <v>283</v>
      </c>
      <c r="D83" s="429">
        <v>16691</v>
      </c>
      <c r="E83" s="429">
        <v>16735.2</v>
      </c>
      <c r="F83" s="429">
        <f>F7+F22+F39</f>
        <v>700</v>
      </c>
      <c r="G83" s="429">
        <f>H83+I83+J83+K83</f>
        <v>20523</v>
      </c>
      <c r="H83" s="429">
        <v>5130.5</v>
      </c>
      <c r="I83" s="429">
        <v>5130.5</v>
      </c>
      <c r="J83" s="429">
        <v>5130.5</v>
      </c>
      <c r="K83" s="429">
        <v>5131.5</v>
      </c>
      <c r="L83" s="417"/>
      <c r="AMH83" s="405"/>
    </row>
    <row r="84" spans="1:1022" s="440" customFormat="1" ht="24" customHeight="1" x14ac:dyDescent="0.25">
      <c r="A84" s="427" t="s">
        <v>284</v>
      </c>
      <c r="B84" s="427"/>
      <c r="C84" s="428" t="s">
        <v>285</v>
      </c>
      <c r="D84" s="441"/>
      <c r="E84" s="442"/>
      <c r="F84" s="429"/>
      <c r="G84" s="429"/>
      <c r="H84" s="438"/>
      <c r="I84" s="438"/>
      <c r="J84" s="438"/>
      <c r="K84" s="438"/>
      <c r="L84" s="417"/>
      <c r="AMH84" s="405"/>
    </row>
    <row r="85" spans="1:1022" s="440" customFormat="1" ht="26.25" customHeight="1" x14ac:dyDescent="0.25">
      <c r="A85" s="427" t="s">
        <v>286</v>
      </c>
      <c r="B85" s="427"/>
      <c r="C85" s="428" t="s">
        <v>287</v>
      </c>
      <c r="D85" s="429"/>
      <c r="E85" s="429"/>
      <c r="F85" s="429"/>
      <c r="G85" s="429"/>
      <c r="H85" s="421"/>
      <c r="I85" s="421"/>
      <c r="J85" s="421"/>
      <c r="K85" s="421"/>
      <c r="L85" s="417"/>
      <c r="AMH85" s="405"/>
    </row>
    <row r="86" spans="1:1022" s="440" customFormat="1" ht="32.25" customHeight="1" x14ac:dyDescent="0.25">
      <c r="A86" s="427" t="s">
        <v>288</v>
      </c>
      <c r="B86" s="427"/>
      <c r="C86" s="428" t="s">
        <v>289</v>
      </c>
      <c r="D86" s="429"/>
      <c r="E86" s="429"/>
      <c r="F86" s="429"/>
      <c r="G86" s="429"/>
      <c r="H86" s="421"/>
      <c r="I86" s="421"/>
      <c r="J86" s="421"/>
      <c r="K86" s="421"/>
      <c r="L86" s="417"/>
      <c r="AMH86" s="405"/>
    </row>
    <row r="87" spans="1:1022" s="424" customFormat="1" ht="12.75" customHeight="1" x14ac:dyDescent="0.25">
      <c r="A87" s="427" t="s">
        <v>53</v>
      </c>
      <c r="B87" s="427"/>
      <c r="C87" s="428" t="s">
        <v>54</v>
      </c>
      <c r="D87" s="429">
        <f t="shared" ref="D87:K87" si="16">D82+D83-D84-D85-D86</f>
        <v>-7881</v>
      </c>
      <c r="E87" s="429">
        <f t="shared" si="16"/>
        <v>10568.2</v>
      </c>
      <c r="F87" s="429">
        <f t="shared" si="16"/>
        <v>-5514.4000000000015</v>
      </c>
      <c r="G87" s="429">
        <f t="shared" si="16"/>
        <v>47839.200000000012</v>
      </c>
      <c r="H87" s="429">
        <f t="shared" si="16"/>
        <v>12952.2</v>
      </c>
      <c r="I87" s="429">
        <f t="shared" si="16"/>
        <v>12315.599999999999</v>
      </c>
      <c r="J87" s="429">
        <f t="shared" si="16"/>
        <v>12163.300000000003</v>
      </c>
      <c r="K87" s="429">
        <f t="shared" si="16"/>
        <v>10408.100000000002</v>
      </c>
      <c r="L87" s="423"/>
      <c r="AMH87" s="405"/>
    </row>
    <row r="88" spans="1:1022" s="424" customFormat="1" ht="12.75" customHeight="1" x14ac:dyDescent="0.25">
      <c r="A88" s="418" t="s">
        <v>290</v>
      </c>
      <c r="B88" s="418"/>
      <c r="C88" s="418"/>
      <c r="D88" s="418"/>
      <c r="E88" s="418"/>
      <c r="F88" s="418"/>
      <c r="G88" s="418"/>
      <c r="H88" s="418"/>
      <c r="I88" s="418"/>
      <c r="J88" s="418"/>
      <c r="K88" s="418"/>
      <c r="L88" s="418"/>
      <c r="AMH88" s="405"/>
    </row>
    <row r="89" spans="1:1022" s="424" customFormat="1" ht="21.95" customHeight="1" x14ac:dyDescent="0.25">
      <c r="A89" s="427" t="s">
        <v>291</v>
      </c>
      <c r="B89" s="427"/>
      <c r="C89" s="428" t="s">
        <v>292</v>
      </c>
      <c r="D89" s="429">
        <f t="shared" ref="D89:K89" si="17">D90+D91</f>
        <v>89866</v>
      </c>
      <c r="E89" s="429">
        <f t="shared" si="17"/>
        <v>95000</v>
      </c>
      <c r="F89" s="429">
        <f t="shared" si="17"/>
        <v>88700</v>
      </c>
      <c r="G89" s="429">
        <f t="shared" si="17"/>
        <v>91170</v>
      </c>
      <c r="H89" s="429">
        <f t="shared" si="17"/>
        <v>22785</v>
      </c>
      <c r="I89" s="429">
        <f t="shared" si="17"/>
        <v>22000</v>
      </c>
      <c r="J89" s="429">
        <f t="shared" si="17"/>
        <v>22020</v>
      </c>
      <c r="K89" s="429">
        <f t="shared" si="17"/>
        <v>24365</v>
      </c>
      <c r="L89" s="423"/>
      <c r="AMH89" s="405"/>
    </row>
    <row r="90" spans="1:1022" s="424" customFormat="1" ht="21.95" customHeight="1" x14ac:dyDescent="0.25">
      <c r="A90" s="427" t="s">
        <v>140</v>
      </c>
      <c r="B90" s="427"/>
      <c r="C90" s="428" t="s">
        <v>293</v>
      </c>
      <c r="D90" s="429">
        <v>21526</v>
      </c>
      <c r="E90" s="429">
        <v>17000</v>
      </c>
      <c r="F90" s="429">
        <f>F12+300</f>
        <v>14500</v>
      </c>
      <c r="G90" s="429">
        <f t="shared" ref="G90:G95" si="18">H90+I90+J90+K90</f>
        <v>17300</v>
      </c>
      <c r="H90" s="429">
        <v>4000</v>
      </c>
      <c r="I90" s="429">
        <v>4200</v>
      </c>
      <c r="J90" s="429">
        <v>4200</v>
      </c>
      <c r="K90" s="429">
        <v>4900</v>
      </c>
      <c r="L90" s="423"/>
      <c r="AMH90" s="405"/>
    </row>
    <row r="91" spans="1:1022" s="424" customFormat="1" ht="12.75" customHeight="1" x14ac:dyDescent="0.25">
      <c r="A91" s="427" t="s">
        <v>294</v>
      </c>
      <c r="B91" s="427"/>
      <c r="C91" s="428" t="s">
        <v>295</v>
      </c>
      <c r="D91" s="429">
        <v>68340</v>
      </c>
      <c r="E91" s="429">
        <v>78000</v>
      </c>
      <c r="F91" s="429">
        <f>F13+F14+100</f>
        <v>74200</v>
      </c>
      <c r="G91" s="429">
        <f t="shared" si="18"/>
        <v>73870</v>
      </c>
      <c r="H91" s="429">
        <v>18785</v>
      </c>
      <c r="I91" s="429">
        <v>17800</v>
      </c>
      <c r="J91" s="429">
        <v>17820</v>
      </c>
      <c r="K91" s="429">
        <v>19465</v>
      </c>
      <c r="L91" s="423"/>
      <c r="AMH91" s="405"/>
    </row>
    <row r="92" spans="1:1022" s="424" customFormat="1" ht="12.75" customHeight="1" x14ac:dyDescent="0.25">
      <c r="A92" s="427" t="s">
        <v>296</v>
      </c>
      <c r="B92" s="427"/>
      <c r="C92" s="428" t="s">
        <v>297</v>
      </c>
      <c r="D92" s="429">
        <v>50312</v>
      </c>
      <c r="E92" s="429">
        <v>71474</v>
      </c>
      <c r="F92" s="429">
        <f>F15+F31+(F49/1.22)</f>
        <v>65287.214754098357</v>
      </c>
      <c r="G92" s="429">
        <f t="shared" si="18"/>
        <v>83924</v>
      </c>
      <c r="H92" s="439">
        <v>20600</v>
      </c>
      <c r="I92" s="439">
        <v>20600</v>
      </c>
      <c r="J92" s="439">
        <v>21100</v>
      </c>
      <c r="K92" s="439">
        <v>21624</v>
      </c>
      <c r="L92" s="423"/>
      <c r="AMH92" s="405"/>
    </row>
    <row r="93" spans="1:1022" s="424" customFormat="1" ht="21.95" customHeight="1" x14ac:dyDescent="0.25">
      <c r="A93" s="427" t="s">
        <v>298</v>
      </c>
      <c r="B93" s="427"/>
      <c r="C93" s="428" t="s">
        <v>299</v>
      </c>
      <c r="D93" s="429">
        <v>10930</v>
      </c>
      <c r="E93" s="429">
        <v>15724.3</v>
      </c>
      <c r="F93" s="429">
        <f>F16+F32+(F49*0.22)</f>
        <v>14618.404</v>
      </c>
      <c r="G93" s="429">
        <f t="shared" si="18"/>
        <v>18463.28</v>
      </c>
      <c r="H93" s="439">
        <f>H92*0.22</f>
        <v>4532</v>
      </c>
      <c r="I93" s="439">
        <f>I92*0.22</f>
        <v>4532</v>
      </c>
      <c r="J93" s="439">
        <f>J92*0.22</f>
        <v>4642</v>
      </c>
      <c r="K93" s="439">
        <f>K92*0.22</f>
        <v>4757.28</v>
      </c>
      <c r="L93" s="423"/>
      <c r="AMH93" s="405"/>
    </row>
    <row r="94" spans="1:1022" s="424" customFormat="1" ht="12.75" customHeight="1" x14ac:dyDescent="0.25">
      <c r="A94" s="427" t="s">
        <v>300</v>
      </c>
      <c r="B94" s="427"/>
      <c r="C94" s="428" t="s">
        <v>301</v>
      </c>
      <c r="D94" s="429">
        <v>16691</v>
      </c>
      <c r="E94" s="429">
        <v>16735.2</v>
      </c>
      <c r="F94" s="429">
        <f>F18+F33+F50</f>
        <v>18645</v>
      </c>
      <c r="G94" s="429">
        <f t="shared" si="18"/>
        <v>20523</v>
      </c>
      <c r="H94" s="439">
        <f>H18+H33+H50+18</f>
        <v>5130.5</v>
      </c>
      <c r="I94" s="439">
        <f>I18+I33+I50+18</f>
        <v>5130.5</v>
      </c>
      <c r="J94" s="439">
        <f>J18+J33+J50+18</f>
        <v>5130.5</v>
      </c>
      <c r="K94" s="439">
        <f>K18+K33+K50+19</f>
        <v>5131.5</v>
      </c>
      <c r="L94" s="423"/>
      <c r="AMH94" s="405"/>
    </row>
    <row r="95" spans="1:1022" s="424" customFormat="1" ht="12.75" customHeight="1" x14ac:dyDescent="0.25">
      <c r="A95" s="427" t="s">
        <v>302</v>
      </c>
      <c r="B95" s="427"/>
      <c r="C95" s="414">
        <v>1540</v>
      </c>
      <c r="D95" s="429">
        <v>36693</v>
      </c>
      <c r="E95" s="429">
        <v>22798.5</v>
      </c>
      <c r="F95" s="429">
        <f>F80-F63-F66-(F89+F92+F93+F94)</f>
        <v>34743.781245901657</v>
      </c>
      <c r="G95" s="429">
        <f t="shared" si="18"/>
        <v>26572.9</v>
      </c>
      <c r="H95" s="429">
        <v>6106.8</v>
      </c>
      <c r="I95" s="429">
        <v>7529.8</v>
      </c>
      <c r="J95" s="429">
        <v>7082.7</v>
      </c>
      <c r="K95" s="429">
        <v>5853.6</v>
      </c>
      <c r="L95" s="423"/>
      <c r="AMH95" s="405"/>
    </row>
    <row r="96" spans="1:1022" s="424" customFormat="1" ht="12.75" customHeight="1" x14ac:dyDescent="0.25">
      <c r="A96" s="418" t="s">
        <v>303</v>
      </c>
      <c r="B96" s="418"/>
      <c r="C96" s="419" t="s">
        <v>304</v>
      </c>
      <c r="D96" s="421">
        <f t="shared" ref="D96:K96" si="19">D89+D92+D93+D94+D95</f>
        <v>204492</v>
      </c>
      <c r="E96" s="421">
        <f t="shared" si="19"/>
        <v>221732</v>
      </c>
      <c r="F96" s="421">
        <f t="shared" si="19"/>
        <v>221994.40000000002</v>
      </c>
      <c r="G96" s="421">
        <f t="shared" si="19"/>
        <v>240653.18</v>
      </c>
      <c r="H96" s="421">
        <f t="shared" si="19"/>
        <v>59154.3</v>
      </c>
      <c r="I96" s="421">
        <f t="shared" si="19"/>
        <v>59792.3</v>
      </c>
      <c r="J96" s="421">
        <f t="shared" si="19"/>
        <v>59975.199999999997</v>
      </c>
      <c r="K96" s="421">
        <f t="shared" si="19"/>
        <v>61731.38</v>
      </c>
      <c r="L96" s="423"/>
      <c r="AMH96" s="405"/>
    </row>
    <row r="97" spans="1:1022" s="424" customFormat="1" x14ac:dyDescent="0.25">
      <c r="A97" s="443"/>
      <c r="B97" s="443"/>
      <c r="C97" s="444"/>
      <c r="D97" s="445"/>
      <c r="E97" s="445"/>
      <c r="F97" s="445"/>
      <c r="G97" s="445"/>
      <c r="H97" s="445"/>
      <c r="I97" s="445"/>
      <c r="J97" s="445"/>
      <c r="K97" s="445"/>
      <c r="L97" s="446"/>
      <c r="AMH97" s="405"/>
    </row>
    <row r="98" spans="1:1022" s="424" customFormat="1" x14ac:dyDescent="0.25">
      <c r="A98" s="443"/>
      <c r="B98" s="443"/>
      <c r="C98" s="444"/>
      <c r="D98" s="445"/>
      <c r="E98" s="445"/>
      <c r="F98" s="445"/>
      <c r="G98" s="445"/>
      <c r="H98" s="445"/>
      <c r="I98" s="445"/>
      <c r="J98" s="445"/>
      <c r="K98" s="445"/>
      <c r="L98" s="446"/>
      <c r="AMH98" s="405"/>
    </row>
    <row r="99" spans="1:1022" x14ac:dyDescent="0.25">
      <c r="A99" s="447"/>
      <c r="B99" s="447"/>
      <c r="C99" s="447"/>
      <c r="D99" s="448"/>
      <c r="E99" s="448"/>
      <c r="F99" s="448"/>
      <c r="G99" s="448"/>
      <c r="H99" s="448"/>
      <c r="I99" s="448"/>
      <c r="J99" s="448"/>
      <c r="K99" s="448"/>
    </row>
    <row r="100" spans="1:1022" x14ac:dyDescent="0.25">
      <c r="A100" s="449"/>
      <c r="B100" s="449"/>
      <c r="C100" s="449"/>
      <c r="D100" s="450"/>
      <c r="E100" s="450"/>
      <c r="F100" s="450"/>
      <c r="G100" s="450"/>
      <c r="H100" s="450"/>
      <c r="I100" s="450"/>
      <c r="J100" s="450"/>
      <c r="K100" s="450"/>
    </row>
    <row r="101" spans="1:1022" s="456" customFormat="1" x14ac:dyDescent="0.25">
      <c r="A101" s="408" t="s">
        <v>123</v>
      </c>
      <c r="B101" s="408"/>
      <c r="C101" s="408"/>
      <c r="D101" s="408"/>
      <c r="E101" s="451"/>
      <c r="F101" s="405"/>
      <c r="G101" s="452"/>
      <c r="H101" s="453"/>
      <c r="I101" s="454" t="s">
        <v>124</v>
      </c>
      <c r="J101" s="454"/>
      <c r="K101" s="453"/>
      <c r="L101" s="455"/>
      <c r="AMH101" s="405"/>
    </row>
  </sheetData>
  <mergeCells count="102">
    <mergeCell ref="A101:D101"/>
    <mergeCell ref="I101:J101"/>
    <mergeCell ref="A88:L88"/>
    <mergeCell ref="A89:B89"/>
    <mergeCell ref="A90:B90"/>
    <mergeCell ref="A91:B91"/>
    <mergeCell ref="A92:B92"/>
    <mergeCell ref="A93:B93"/>
    <mergeCell ref="A94:B94"/>
    <mergeCell ref="A95:B95"/>
    <mergeCell ref="A96:B96"/>
    <mergeCell ref="A79:B79"/>
    <mergeCell ref="A80:B80"/>
    <mergeCell ref="A81:L81"/>
    <mergeCell ref="A82:B82"/>
    <mergeCell ref="A83:B83"/>
    <mergeCell ref="A84:B84"/>
    <mergeCell ref="A85:B85"/>
    <mergeCell ref="A86:B86"/>
    <mergeCell ref="A87:B87"/>
    <mergeCell ref="A70:B70"/>
    <mergeCell ref="A71:B71"/>
    <mergeCell ref="A72:B72"/>
    <mergeCell ref="A73:B73"/>
    <mergeCell ref="A74:B74"/>
    <mergeCell ref="A75:B75"/>
    <mergeCell ref="A76:B76"/>
    <mergeCell ref="A77:B77"/>
    <mergeCell ref="A78:B78"/>
    <mergeCell ref="A61:B61"/>
    <mergeCell ref="A62:B62"/>
    <mergeCell ref="A63:B63"/>
    <mergeCell ref="A64:B64"/>
    <mergeCell ref="A65:B65"/>
    <mergeCell ref="A66:B66"/>
    <mergeCell ref="A67:B67"/>
    <mergeCell ref="A68:B68"/>
    <mergeCell ref="A69:B69"/>
    <mergeCell ref="A52:B52"/>
    <mergeCell ref="A53:B53"/>
    <mergeCell ref="A54:B54"/>
    <mergeCell ref="A55:B55"/>
    <mergeCell ref="A56:B56"/>
    <mergeCell ref="A57:B57"/>
    <mergeCell ref="A58:B58"/>
    <mergeCell ref="A59:B59"/>
    <mergeCell ref="A60:B60"/>
    <mergeCell ref="A43:B43"/>
    <mergeCell ref="A44:B44"/>
    <mergeCell ref="A45:B45"/>
    <mergeCell ref="A46:B46"/>
    <mergeCell ref="A47:B47"/>
    <mergeCell ref="A48:B48"/>
    <mergeCell ref="A49:B49"/>
    <mergeCell ref="A50:B50"/>
    <mergeCell ref="A51:B51"/>
    <mergeCell ref="A34:B34"/>
    <mergeCell ref="A35:B35"/>
    <mergeCell ref="A36:B36"/>
    <mergeCell ref="A37:B37"/>
    <mergeCell ref="A38:B38"/>
    <mergeCell ref="A39:B39"/>
    <mergeCell ref="A40:B40"/>
    <mergeCell ref="A41:B41"/>
    <mergeCell ref="A42:B42"/>
    <mergeCell ref="A26:B26"/>
    <mergeCell ref="A27:B27"/>
    <mergeCell ref="A28:B28"/>
    <mergeCell ref="A29:B29"/>
    <mergeCell ref="A30:B30"/>
    <mergeCell ref="A31:B31"/>
    <mergeCell ref="L31:L32"/>
    <mergeCell ref="A32:B32"/>
    <mergeCell ref="A33:B33"/>
    <mergeCell ref="A17:B17"/>
    <mergeCell ref="A18:B18"/>
    <mergeCell ref="A19:B19"/>
    <mergeCell ref="A20:B20"/>
    <mergeCell ref="A21:B21"/>
    <mergeCell ref="A22:B22"/>
    <mergeCell ref="A23:B23"/>
    <mergeCell ref="A24:B24"/>
    <mergeCell ref="A25:B25"/>
    <mergeCell ref="A8:B8"/>
    <mergeCell ref="A9:B9"/>
    <mergeCell ref="A10:B10"/>
    <mergeCell ref="A11:B11"/>
    <mergeCell ref="A12:B12"/>
    <mergeCell ref="A13:B13"/>
    <mergeCell ref="A14:B14"/>
    <mergeCell ref="A15:B15"/>
    <mergeCell ref="L15:L16"/>
    <mergeCell ref="A16:B16"/>
    <mergeCell ref="A2:K2"/>
    <mergeCell ref="A4:B7"/>
    <mergeCell ref="C4:C7"/>
    <mergeCell ref="D4:D7"/>
    <mergeCell ref="E4:E7"/>
    <mergeCell ref="F4:F7"/>
    <mergeCell ref="G4:G7"/>
    <mergeCell ref="H4:K6"/>
    <mergeCell ref="L4:L7"/>
  </mergeCells>
  <pageMargins left="0.59027777777777801" right="0.31527777777777799" top="0.59027777777777801" bottom="0.140277777777778" header="0.51180555555555496" footer="0.51180555555555496"/>
  <pageSetup paperSize="9" firstPageNumber="0" orientation="landscape" horizontalDpi="300" verticalDpi="300" r:id="rId1"/>
  <rowBreaks count="3" manualBreakCount="3">
    <brk id="32" max="16383" man="1"/>
    <brk id="50"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46"/>
  <sheetViews>
    <sheetView view="pageBreakPreview" topLeftCell="A31" zoomScale="137" zoomScaleNormal="150" zoomScalePageLayoutView="137" workbookViewId="0">
      <selection activeCell="E13" sqref="E13"/>
    </sheetView>
  </sheetViews>
  <sheetFormatPr defaultRowHeight="15.75" x14ac:dyDescent="0.25"/>
  <cols>
    <col min="1" max="1" width="8.625" customWidth="1"/>
    <col min="2" max="2" width="32.875" customWidth="1"/>
    <col min="3" max="4" width="8.625" customWidth="1"/>
    <col min="5" max="5" width="10" customWidth="1"/>
    <col min="6" max="6" width="9.25" customWidth="1"/>
    <col min="7" max="7" width="10.625" customWidth="1"/>
    <col min="8" max="8" width="9.5" customWidth="1"/>
    <col min="9" max="10" width="8.625" customWidth="1"/>
    <col min="11" max="11" width="9.625" customWidth="1"/>
    <col min="12" max="1023" width="8.625" customWidth="1"/>
  </cols>
  <sheetData>
    <row r="1" spans="1:11" x14ac:dyDescent="0.25">
      <c r="K1" s="33" t="s">
        <v>305</v>
      </c>
    </row>
    <row r="2" spans="1:11" x14ac:dyDescent="0.25">
      <c r="A2" s="286" t="s">
        <v>306</v>
      </c>
      <c r="B2" s="286"/>
      <c r="C2" s="286"/>
      <c r="D2" s="286"/>
      <c r="E2" s="286"/>
      <c r="F2" s="286"/>
      <c r="G2" s="286"/>
      <c r="H2" s="286"/>
      <c r="I2" s="286"/>
      <c r="J2" s="286"/>
      <c r="K2" s="286"/>
    </row>
    <row r="4" spans="1:11" ht="15.75" customHeight="1" x14ac:dyDescent="0.25">
      <c r="A4" s="287" t="s">
        <v>127</v>
      </c>
      <c r="B4" s="287"/>
      <c r="C4" s="276" t="s">
        <v>33</v>
      </c>
      <c r="D4" s="276" t="s">
        <v>307</v>
      </c>
      <c r="E4" s="277" t="s">
        <v>308</v>
      </c>
      <c r="F4" s="277" t="s">
        <v>309</v>
      </c>
      <c r="G4" s="277" t="s">
        <v>310</v>
      </c>
      <c r="H4" s="277" t="s">
        <v>132</v>
      </c>
      <c r="I4" s="277"/>
      <c r="J4" s="277"/>
      <c r="K4" s="277"/>
    </row>
    <row r="5" spans="1:11" x14ac:dyDescent="0.25">
      <c r="A5" s="287"/>
      <c r="B5" s="287"/>
      <c r="C5" s="276"/>
      <c r="D5" s="276"/>
      <c r="E5" s="277"/>
      <c r="F5" s="277"/>
      <c r="G5" s="277"/>
      <c r="H5" s="277"/>
      <c r="I5" s="277"/>
      <c r="J5" s="277"/>
      <c r="K5" s="277"/>
    </row>
    <row r="6" spans="1:11" ht="15.75" customHeight="1" x14ac:dyDescent="0.25">
      <c r="A6" s="287"/>
      <c r="B6" s="287"/>
      <c r="C6" s="276"/>
      <c r="D6" s="276"/>
      <c r="E6" s="277"/>
      <c r="F6" s="277"/>
      <c r="G6" s="277"/>
      <c r="H6" s="278" t="s">
        <v>134</v>
      </c>
      <c r="I6" s="278" t="s">
        <v>135</v>
      </c>
      <c r="J6" s="278" t="s">
        <v>136</v>
      </c>
      <c r="K6" s="277" t="s">
        <v>137</v>
      </c>
    </row>
    <row r="7" spans="1:11" ht="48" customHeight="1" x14ac:dyDescent="0.25">
      <c r="A7" s="287"/>
      <c r="B7" s="287"/>
      <c r="C7" s="276"/>
      <c r="D7" s="276"/>
      <c r="E7" s="277"/>
      <c r="F7" s="277"/>
      <c r="G7" s="277"/>
      <c r="H7" s="278"/>
      <c r="I7" s="278"/>
      <c r="J7" s="278"/>
      <c r="K7" s="277"/>
    </row>
    <row r="8" spans="1:11" x14ac:dyDescent="0.25">
      <c r="A8" s="276">
        <v>1</v>
      </c>
      <c r="B8" s="276"/>
      <c r="C8" s="5">
        <v>2</v>
      </c>
      <c r="D8" s="5">
        <v>3</v>
      </c>
      <c r="E8" s="7">
        <v>4</v>
      </c>
      <c r="F8" s="7">
        <v>5</v>
      </c>
      <c r="G8" s="7">
        <v>6</v>
      </c>
      <c r="H8" s="7">
        <v>7</v>
      </c>
      <c r="I8" s="7">
        <v>8</v>
      </c>
      <c r="J8" s="7">
        <v>9</v>
      </c>
      <c r="K8" s="7">
        <v>10</v>
      </c>
    </row>
    <row r="9" spans="1:11" ht="15.75" customHeight="1" x14ac:dyDescent="0.25">
      <c r="A9" s="281" t="s">
        <v>311</v>
      </c>
      <c r="B9" s="281"/>
      <c r="C9" s="13"/>
      <c r="D9" s="35"/>
      <c r="E9" s="35"/>
      <c r="F9" s="35"/>
      <c r="G9" s="35"/>
      <c r="H9" s="35"/>
      <c r="I9" s="35"/>
      <c r="J9" s="35"/>
      <c r="K9" s="35"/>
    </row>
    <row r="10" spans="1:11" ht="21.95" customHeight="1" x14ac:dyDescent="0.25">
      <c r="A10" s="280" t="s">
        <v>312</v>
      </c>
      <c r="B10" s="280"/>
      <c r="C10" s="10" t="s">
        <v>313</v>
      </c>
      <c r="D10" s="36">
        <v>-51612</v>
      </c>
      <c r="E10" s="36">
        <v>-59369.1</v>
      </c>
      <c r="F10" s="36">
        <f>D21</f>
        <v>-70003</v>
      </c>
      <c r="G10" s="36">
        <f>F21</f>
        <v>-70003</v>
      </c>
      <c r="H10" s="37">
        <f>F21</f>
        <v>-70003</v>
      </c>
      <c r="I10" s="37">
        <f>H21</f>
        <v>-62534.43262</v>
      </c>
      <c r="J10" s="37">
        <f>I21</f>
        <v>-55572.216880000007</v>
      </c>
      <c r="K10" s="37">
        <f>J21</f>
        <v>-48731.140560000007</v>
      </c>
    </row>
    <row r="11" spans="1:11" ht="28.5" customHeight="1" x14ac:dyDescent="0.25">
      <c r="A11" s="280" t="s">
        <v>314</v>
      </c>
      <c r="B11" s="280"/>
      <c r="C11" s="10" t="s">
        <v>315</v>
      </c>
      <c r="D11" s="18"/>
      <c r="E11" s="11">
        <v>56.9</v>
      </c>
      <c r="F11" s="11">
        <v>147.30000000000001</v>
      </c>
      <c r="G11" s="6">
        <f>G12</f>
        <v>826.26972000000001</v>
      </c>
      <c r="H11" s="6">
        <f>H12</f>
        <v>230.98662000000002</v>
      </c>
      <c r="I11" s="6">
        <f>I12</f>
        <v>215.32625999999988</v>
      </c>
      <c r="J11" s="6">
        <f>J12</f>
        <v>211.57968000000008</v>
      </c>
      <c r="K11" s="6">
        <f>K12</f>
        <v>168.37716000000006</v>
      </c>
    </row>
    <row r="12" spans="1:11" ht="27" customHeight="1" x14ac:dyDescent="0.25">
      <c r="A12" s="280" t="s">
        <v>316</v>
      </c>
      <c r="B12" s="280"/>
      <c r="C12" s="10" t="s">
        <v>317</v>
      </c>
      <c r="D12" s="18"/>
      <c r="E12" s="11">
        <v>56.9</v>
      </c>
      <c r="F12" s="11">
        <v>147.30000000000001</v>
      </c>
      <c r="G12" s="6">
        <f>G24</f>
        <v>826.26972000000001</v>
      </c>
      <c r="H12" s="6">
        <f>H24</f>
        <v>230.98662000000002</v>
      </c>
      <c r="I12" s="6">
        <f>I24</f>
        <v>215.32625999999988</v>
      </c>
      <c r="J12" s="6">
        <f>J24</f>
        <v>211.57968000000008</v>
      </c>
      <c r="K12" s="6">
        <f>K24</f>
        <v>168.37716000000006</v>
      </c>
    </row>
    <row r="13" spans="1:11" ht="32.25" customHeight="1" x14ac:dyDescent="0.25">
      <c r="A13" s="280" t="s">
        <v>318</v>
      </c>
      <c r="B13" s="280"/>
      <c r="C13" s="10" t="s">
        <v>319</v>
      </c>
      <c r="D13" s="18"/>
      <c r="E13" s="14"/>
      <c r="F13" s="14"/>
      <c r="G13" s="15"/>
      <c r="H13" s="15"/>
      <c r="I13" s="15"/>
      <c r="J13" s="15"/>
      <c r="K13" s="15"/>
    </row>
    <row r="14" spans="1:11" ht="15.75" customHeight="1" x14ac:dyDescent="0.25">
      <c r="A14" s="280" t="s">
        <v>320</v>
      </c>
      <c r="B14" s="280"/>
      <c r="C14" s="10" t="s">
        <v>321</v>
      </c>
      <c r="D14" s="18"/>
      <c r="E14" s="14"/>
      <c r="F14" s="14"/>
      <c r="G14" s="15"/>
      <c r="H14" s="15"/>
      <c r="I14" s="15"/>
      <c r="J14" s="15"/>
      <c r="K14" s="15"/>
    </row>
    <row r="15" spans="1:11" ht="15.75" customHeight="1" x14ac:dyDescent="0.25">
      <c r="A15" s="280" t="s">
        <v>322</v>
      </c>
      <c r="B15" s="280"/>
      <c r="C15" s="10" t="s">
        <v>323</v>
      </c>
      <c r="D15" s="18"/>
      <c r="E15" s="14"/>
      <c r="F15" s="14"/>
      <c r="G15" s="15"/>
      <c r="H15" s="15"/>
      <c r="I15" s="15"/>
      <c r="J15" s="15"/>
      <c r="K15" s="15"/>
    </row>
    <row r="16" spans="1:11" ht="15.75" customHeight="1" x14ac:dyDescent="0.25">
      <c r="A16" s="280" t="s">
        <v>324</v>
      </c>
      <c r="B16" s="280"/>
      <c r="C16" s="10" t="s">
        <v>325</v>
      </c>
      <c r="D16" s="18"/>
      <c r="E16" s="14"/>
      <c r="F16" s="14"/>
      <c r="G16" s="15"/>
      <c r="H16" s="15"/>
      <c r="I16" s="15"/>
      <c r="J16" s="15"/>
      <c r="K16" s="15"/>
    </row>
    <row r="17" spans="1:11" ht="15" customHeight="1" x14ac:dyDescent="0.25">
      <c r="A17" s="280" t="s">
        <v>326</v>
      </c>
      <c r="B17" s="280"/>
      <c r="C17" s="10" t="s">
        <v>327</v>
      </c>
      <c r="D17" s="18"/>
      <c r="E17" s="14"/>
      <c r="F17" s="14"/>
      <c r="G17" s="15"/>
      <c r="H17" s="15"/>
      <c r="I17" s="15"/>
      <c r="J17" s="15"/>
      <c r="K17" s="15"/>
    </row>
    <row r="18" spans="1:11" x14ac:dyDescent="0.25">
      <c r="A18" s="288" t="s">
        <v>328</v>
      </c>
      <c r="B18" s="288"/>
      <c r="C18" s="38">
        <v>2040</v>
      </c>
      <c r="D18" s="18"/>
      <c r="E18" s="39"/>
      <c r="F18" s="39"/>
      <c r="G18" s="39"/>
      <c r="H18" s="39"/>
      <c r="I18" s="39"/>
      <c r="J18" s="39"/>
      <c r="K18" s="39"/>
    </row>
    <row r="19" spans="1:11" x14ac:dyDescent="0.25">
      <c r="A19" s="288" t="s">
        <v>329</v>
      </c>
      <c r="B19" s="288"/>
      <c r="C19" s="38">
        <v>2050</v>
      </c>
      <c r="D19" s="18"/>
      <c r="E19" s="39"/>
      <c r="F19" s="39"/>
      <c r="G19" s="39"/>
      <c r="H19" s="39"/>
      <c r="I19" s="39"/>
      <c r="J19" s="39"/>
      <c r="K19" s="39"/>
    </row>
    <row r="20" spans="1:11" x14ac:dyDescent="0.25">
      <c r="A20" s="288" t="s">
        <v>330</v>
      </c>
      <c r="B20" s="288"/>
      <c r="C20" s="38">
        <v>2060</v>
      </c>
      <c r="D20" s="18"/>
      <c r="E20" s="39"/>
      <c r="F20" s="39"/>
      <c r="G20" s="39"/>
      <c r="H20" s="39"/>
      <c r="I20" s="39"/>
      <c r="J20" s="39"/>
      <c r="K20" s="39"/>
    </row>
    <row r="21" spans="1:11" ht="21.95" customHeight="1" x14ac:dyDescent="0.25">
      <c r="A21" s="280" t="s">
        <v>331</v>
      </c>
      <c r="B21" s="280"/>
      <c r="C21" s="38">
        <v>2070</v>
      </c>
      <c r="D21" s="40">
        <v>-70003</v>
      </c>
      <c r="E21" s="37">
        <v>-59426</v>
      </c>
      <c r="F21" s="37">
        <f>F10</f>
        <v>-70003</v>
      </c>
      <c r="G21" s="37">
        <f>K21</f>
        <v>-43286.945720000011</v>
      </c>
      <c r="H21" s="37">
        <f>H10+таб.1!H72-H11</f>
        <v>-62534.43262</v>
      </c>
      <c r="I21" s="37">
        <f>I10+таб.1!I72-I11</f>
        <v>-55572.216880000007</v>
      </c>
      <c r="J21" s="37">
        <f>J10+таб.1!J72-J11</f>
        <v>-48731.140560000007</v>
      </c>
      <c r="K21" s="37">
        <f>K10+таб.1!K72-K11</f>
        <v>-43286.945720000011</v>
      </c>
    </row>
    <row r="22" spans="1:11" x14ac:dyDescent="0.25">
      <c r="A22" s="289" t="s">
        <v>332</v>
      </c>
      <c r="B22" s="289"/>
      <c r="C22" s="289"/>
      <c r="D22" s="289"/>
      <c r="E22" s="289"/>
      <c r="F22" s="289"/>
      <c r="G22" s="289"/>
      <c r="H22" s="289"/>
      <c r="I22" s="289"/>
      <c r="J22" s="289"/>
      <c r="K22" s="289"/>
    </row>
    <row r="23" spans="1:11" ht="21.95" customHeight="1" x14ac:dyDescent="0.25">
      <c r="A23" s="290" t="s">
        <v>314</v>
      </c>
      <c r="B23" s="290"/>
      <c r="C23" s="38">
        <v>2100</v>
      </c>
      <c r="D23" s="18"/>
      <c r="E23" s="38">
        <v>56.9</v>
      </c>
      <c r="F23" s="38">
        <v>147.30000000000001</v>
      </c>
      <c r="G23" s="41">
        <f>H23+I23+J23+K23</f>
        <v>826.26972000000001</v>
      </c>
      <c r="H23" s="41">
        <f>H24</f>
        <v>230.98662000000002</v>
      </c>
      <c r="I23" s="41">
        <f>I24</f>
        <v>215.32625999999988</v>
      </c>
      <c r="J23" s="41">
        <f>J24</f>
        <v>211.57968000000008</v>
      </c>
      <c r="K23" s="41">
        <f>K24</f>
        <v>168.37716000000006</v>
      </c>
    </row>
    <row r="24" spans="1:11" ht="21.95" customHeight="1" x14ac:dyDescent="0.25">
      <c r="A24" s="290" t="s">
        <v>333</v>
      </c>
      <c r="B24" s="290"/>
      <c r="C24" s="38">
        <v>2101</v>
      </c>
      <c r="D24" s="42"/>
      <c r="E24" s="11">
        <v>56.9</v>
      </c>
      <c r="F24" s="11">
        <v>147.30000000000001</v>
      </c>
      <c r="G24" s="6">
        <f>H24+I24+J24+K24</f>
        <v>826.26972000000001</v>
      </c>
      <c r="H24" s="6">
        <f>таб.1!H72*0.03</f>
        <v>230.98662000000002</v>
      </c>
      <c r="I24" s="6">
        <f>таб.1!I72*0.03</f>
        <v>215.32625999999988</v>
      </c>
      <c r="J24" s="6">
        <f>таб.1!J72*0.03</f>
        <v>211.57968000000008</v>
      </c>
      <c r="K24" s="6">
        <f>таб.1!K72*0.03</f>
        <v>168.37716000000006</v>
      </c>
    </row>
    <row r="25" spans="1:11" ht="32.25" customHeight="1" x14ac:dyDescent="0.25">
      <c r="A25" s="290" t="s">
        <v>334</v>
      </c>
      <c r="B25" s="290"/>
      <c r="C25" s="38">
        <v>2102</v>
      </c>
      <c r="D25" s="42"/>
      <c r="E25" s="43"/>
      <c r="F25" s="43"/>
      <c r="G25" s="43"/>
      <c r="H25" s="43"/>
      <c r="I25" s="43"/>
      <c r="J25" s="43"/>
      <c r="K25" s="43"/>
    </row>
    <row r="26" spans="1:11" ht="18" customHeight="1" x14ac:dyDescent="0.25">
      <c r="A26" s="288" t="s">
        <v>72</v>
      </c>
      <c r="B26" s="288"/>
      <c r="C26" s="38">
        <v>2110</v>
      </c>
      <c r="D26" s="18"/>
      <c r="E26" s="44"/>
      <c r="F26" s="38"/>
      <c r="G26" s="38"/>
      <c r="H26" s="38"/>
      <c r="I26" s="38"/>
      <c r="J26" s="38"/>
      <c r="K26" s="38"/>
    </row>
    <row r="27" spans="1:11" ht="24.4" customHeight="1" x14ac:dyDescent="0.25">
      <c r="A27" s="290" t="s">
        <v>335</v>
      </c>
      <c r="B27" s="290"/>
      <c r="C27" s="38">
        <v>2120</v>
      </c>
      <c r="D27" s="18">
        <v>12452.3</v>
      </c>
      <c r="E27" s="45">
        <v>11630</v>
      </c>
      <c r="F27" s="45">
        <v>10500</v>
      </c>
      <c r="G27" s="45">
        <f>H27+I27+J27+K27</f>
        <v>11630</v>
      </c>
      <c r="H27" s="45">
        <v>2900</v>
      </c>
      <c r="I27" s="45">
        <v>2900</v>
      </c>
      <c r="J27" s="45">
        <v>2900</v>
      </c>
      <c r="K27" s="45">
        <v>2930</v>
      </c>
    </row>
    <row r="28" spans="1:11" ht="33.4" customHeight="1" x14ac:dyDescent="0.25">
      <c r="A28" s="290" t="s">
        <v>336</v>
      </c>
      <c r="B28" s="290"/>
      <c r="C28" s="38">
        <v>2130</v>
      </c>
      <c r="D28" s="18"/>
      <c r="E28" s="45"/>
      <c r="F28" s="45"/>
      <c r="G28" s="45"/>
      <c r="H28" s="45"/>
      <c r="I28" s="45"/>
      <c r="J28" s="45"/>
      <c r="K28" s="45"/>
    </row>
    <row r="29" spans="1:11" ht="24" customHeight="1" x14ac:dyDescent="0.25">
      <c r="A29" s="291" t="s">
        <v>337</v>
      </c>
      <c r="B29" s="291"/>
      <c r="C29" s="35">
        <v>2140</v>
      </c>
      <c r="D29" s="46">
        <f t="shared" ref="D29:K29" si="0">D30+D31+D32+D33+D34+D37+D38</f>
        <v>28934.699999999997</v>
      </c>
      <c r="E29" s="46">
        <f t="shared" si="0"/>
        <v>25918.3</v>
      </c>
      <c r="F29" s="46">
        <f t="shared" si="0"/>
        <v>27263.698655737702</v>
      </c>
      <c r="G29" s="46">
        <f t="shared" si="0"/>
        <v>30687.32</v>
      </c>
      <c r="H29" s="46">
        <f t="shared" si="0"/>
        <v>7581</v>
      </c>
      <c r="I29" s="46">
        <f t="shared" si="0"/>
        <v>7581</v>
      </c>
      <c r="J29" s="46">
        <f t="shared" si="0"/>
        <v>7681</v>
      </c>
      <c r="K29" s="46">
        <f t="shared" si="0"/>
        <v>7844.32</v>
      </c>
    </row>
    <row r="30" spans="1:11" ht="15.75" customHeight="1" x14ac:dyDescent="0.25">
      <c r="A30" s="292" t="s">
        <v>338</v>
      </c>
      <c r="B30" s="292"/>
      <c r="C30" s="38">
        <v>2141</v>
      </c>
      <c r="D30" s="45"/>
      <c r="E30" s="45"/>
      <c r="F30" s="45"/>
      <c r="G30" s="45"/>
      <c r="H30" s="45"/>
      <c r="I30" s="45"/>
      <c r="J30" s="45"/>
      <c r="K30" s="45"/>
    </row>
    <row r="31" spans="1:11" ht="15.75" customHeight="1" x14ac:dyDescent="0.25">
      <c r="A31" s="292" t="s">
        <v>339</v>
      </c>
      <c r="B31" s="292"/>
      <c r="C31" s="38">
        <v>2142</v>
      </c>
      <c r="D31" s="18">
        <v>3734.8</v>
      </c>
      <c r="E31" s="45">
        <v>3573</v>
      </c>
      <c r="F31" s="48">
        <v>3700</v>
      </c>
      <c r="G31" s="45">
        <f>H31+I31+J31+K31</f>
        <v>3700</v>
      </c>
      <c r="H31" s="45">
        <v>925</v>
      </c>
      <c r="I31" s="45">
        <v>925</v>
      </c>
      <c r="J31" s="45">
        <v>925</v>
      </c>
      <c r="K31" s="45">
        <v>925</v>
      </c>
    </row>
    <row r="32" spans="1:11" ht="15.75" customHeight="1" x14ac:dyDescent="0.25">
      <c r="A32" s="292" t="s">
        <v>340</v>
      </c>
      <c r="B32" s="292"/>
      <c r="C32" s="38">
        <v>2143</v>
      </c>
      <c r="D32" s="18">
        <v>7248.7</v>
      </c>
      <c r="E32" s="45">
        <v>7386</v>
      </c>
      <c r="F32" s="48">
        <v>8100</v>
      </c>
      <c r="G32" s="45">
        <f>H32+I32+J32+K32</f>
        <v>9000</v>
      </c>
      <c r="H32" s="45">
        <v>2250</v>
      </c>
      <c r="I32" s="45">
        <v>2250</v>
      </c>
      <c r="J32" s="45">
        <v>2250</v>
      </c>
      <c r="K32" s="45">
        <v>2250</v>
      </c>
    </row>
    <row r="33" spans="1:1022" ht="15.75" customHeight="1" x14ac:dyDescent="0.25">
      <c r="A33" s="292" t="s">
        <v>341</v>
      </c>
      <c r="B33" s="292"/>
      <c r="C33" s="38">
        <v>2144</v>
      </c>
      <c r="D33" s="18">
        <v>9068.6</v>
      </c>
      <c r="E33" s="45">
        <v>12865.3</v>
      </c>
      <c r="F33" s="45">
        <f>таб.1!F92*0.18</f>
        <v>11751.698655737704</v>
      </c>
      <c r="G33" s="45">
        <f>H33+I33+J33+K33</f>
        <v>15106.32</v>
      </c>
      <c r="H33" s="45">
        <f>таб.1!H92*0.18</f>
        <v>3708</v>
      </c>
      <c r="I33" s="45">
        <f>таб.1!I92*0.18</f>
        <v>3708</v>
      </c>
      <c r="J33" s="45">
        <f>таб.1!J92*0.18</f>
        <v>3798</v>
      </c>
      <c r="K33" s="45">
        <f>таб.1!K92*0.18</f>
        <v>3892.3199999999997</v>
      </c>
    </row>
    <row r="34" spans="1:1022" s="50" customFormat="1" ht="15.75" customHeight="1" x14ac:dyDescent="0.25">
      <c r="A34" s="292" t="s">
        <v>342</v>
      </c>
      <c r="B34" s="292"/>
      <c r="C34" s="38">
        <v>2145</v>
      </c>
      <c r="D34" s="18">
        <f>D35+D36</f>
        <v>6717</v>
      </c>
      <c r="E34" s="49">
        <f>E35+E36</f>
        <v>0</v>
      </c>
      <c r="F34" s="49">
        <f>F35+F36</f>
        <v>762</v>
      </c>
      <c r="G34" s="49">
        <f>G35+G36</f>
        <v>0</v>
      </c>
      <c r="H34" s="49"/>
      <c r="I34" s="49"/>
      <c r="J34" s="49"/>
      <c r="K34" s="49"/>
      <c r="AMH34"/>
    </row>
    <row r="35" spans="1:1022" ht="32.25" customHeight="1" x14ac:dyDescent="0.25">
      <c r="A35" s="292" t="s">
        <v>343</v>
      </c>
      <c r="B35" s="292"/>
      <c r="C35" s="38" t="s">
        <v>344</v>
      </c>
      <c r="D35" s="18">
        <v>5663.9</v>
      </c>
      <c r="E35" s="45">
        <v>0</v>
      </c>
      <c r="F35" s="45"/>
      <c r="G35" s="45">
        <f>H35+I35+J35+K35</f>
        <v>0</v>
      </c>
      <c r="H35" s="45"/>
      <c r="I35" s="45"/>
      <c r="J35" s="45"/>
      <c r="K35" s="45"/>
    </row>
    <row r="36" spans="1:1022" ht="15.75" customHeight="1" x14ac:dyDescent="0.25">
      <c r="A36" s="292" t="s">
        <v>345</v>
      </c>
      <c r="B36" s="292"/>
      <c r="C36" s="38" t="s">
        <v>346</v>
      </c>
      <c r="D36" s="18">
        <v>1053.0999999999999</v>
      </c>
      <c r="E36" s="45">
        <v>0</v>
      </c>
      <c r="F36" s="45">
        <v>762</v>
      </c>
      <c r="G36" s="45">
        <f>H36+I36+J36+K36</f>
        <v>0</v>
      </c>
      <c r="H36" s="45"/>
      <c r="I36" s="45"/>
      <c r="J36" s="45"/>
      <c r="K36" s="45"/>
    </row>
    <row r="37" spans="1:1022" ht="15.75" customHeight="1" x14ac:dyDescent="0.25">
      <c r="A37" s="292" t="s">
        <v>347</v>
      </c>
      <c r="B37" s="292"/>
      <c r="C37" s="38">
        <v>2146</v>
      </c>
      <c r="D37" s="18">
        <v>1017.5</v>
      </c>
      <c r="E37" s="45">
        <v>954</v>
      </c>
      <c r="F37" s="45">
        <v>1950</v>
      </c>
      <c r="G37" s="45">
        <f>H37+I37+J37+K37</f>
        <v>1235</v>
      </c>
      <c r="H37" s="45">
        <v>308</v>
      </c>
      <c r="I37" s="45">
        <v>308</v>
      </c>
      <c r="J37" s="45">
        <v>308</v>
      </c>
      <c r="K37" s="45">
        <v>311</v>
      </c>
    </row>
    <row r="38" spans="1:1022" ht="15.75" customHeight="1" x14ac:dyDescent="0.25">
      <c r="A38" s="292" t="s">
        <v>348</v>
      </c>
      <c r="B38" s="292"/>
      <c r="C38" s="38">
        <v>2147</v>
      </c>
      <c r="D38" s="18">
        <v>1148.0999999999999</v>
      </c>
      <c r="E38" s="45">
        <v>1140</v>
      </c>
      <c r="F38" s="45">
        <v>1000</v>
      </c>
      <c r="G38" s="45">
        <f>H38+I38+J38+K38</f>
        <v>1646</v>
      </c>
      <c r="H38" s="45">
        <v>390</v>
      </c>
      <c r="I38" s="45">
        <v>390</v>
      </c>
      <c r="J38" s="45">
        <v>400</v>
      </c>
      <c r="K38" s="45">
        <v>466</v>
      </c>
    </row>
    <row r="39" spans="1:1022" s="53" customFormat="1" ht="21.95" customHeight="1" x14ac:dyDescent="0.25">
      <c r="A39" s="291" t="s">
        <v>349</v>
      </c>
      <c r="B39" s="291"/>
      <c r="C39" s="35">
        <v>2150</v>
      </c>
      <c r="D39" s="51">
        <v>10962.1</v>
      </c>
      <c r="E39" s="46">
        <v>15724.3</v>
      </c>
      <c r="F39" s="46">
        <f>таб.1!F93</f>
        <v>14618.404</v>
      </c>
      <c r="G39" s="46">
        <f>H39+I39+J39+K39</f>
        <v>18463.3</v>
      </c>
      <c r="H39" s="52">
        <v>4532</v>
      </c>
      <c r="I39" s="52">
        <v>4532</v>
      </c>
      <c r="J39" s="52">
        <v>4642</v>
      </c>
      <c r="K39" s="52">
        <v>4757.3</v>
      </c>
      <c r="AMH39"/>
    </row>
    <row r="40" spans="1:1022" ht="15.75" customHeight="1" x14ac:dyDescent="0.25">
      <c r="A40" s="291" t="s">
        <v>80</v>
      </c>
      <c r="B40" s="291"/>
      <c r="C40" s="35">
        <v>2200</v>
      </c>
      <c r="D40" s="54">
        <f>D27+D29+D39</f>
        <v>52349.1</v>
      </c>
      <c r="E40" s="54">
        <f t="shared" ref="E40:K40" si="1">E23+E27+E29+E39</f>
        <v>53329.5</v>
      </c>
      <c r="F40" s="54">
        <f t="shared" si="1"/>
        <v>52529.4026557377</v>
      </c>
      <c r="G40" s="54">
        <f t="shared" si="1"/>
        <v>61606.889720000006</v>
      </c>
      <c r="H40" s="54">
        <f t="shared" si="1"/>
        <v>15243.98662</v>
      </c>
      <c r="I40" s="54">
        <f t="shared" si="1"/>
        <v>15228.32626</v>
      </c>
      <c r="J40" s="54">
        <f t="shared" si="1"/>
        <v>15434.579680000001</v>
      </c>
      <c r="K40" s="54">
        <f t="shared" si="1"/>
        <v>15699.997159999999</v>
      </c>
    </row>
    <row r="41" spans="1:1022" x14ac:dyDescent="0.25">
      <c r="A41" s="293"/>
      <c r="B41" s="293"/>
      <c r="D41" s="56"/>
      <c r="E41" s="56"/>
      <c r="F41" s="56"/>
      <c r="G41" s="56"/>
      <c r="H41" s="56"/>
      <c r="I41" s="56"/>
      <c r="J41" s="56"/>
      <c r="K41" s="56"/>
    </row>
    <row r="42" spans="1:1022" x14ac:dyDescent="0.25">
      <c r="A42" s="55"/>
      <c r="B42" s="55"/>
      <c r="D42" s="56"/>
      <c r="E42" s="56"/>
      <c r="F42" s="56"/>
      <c r="G42" s="56"/>
      <c r="H42" s="56"/>
      <c r="I42" s="56"/>
      <c r="J42" s="56"/>
      <c r="K42" s="56"/>
    </row>
    <row r="43" spans="1:1022" x14ac:dyDescent="0.25">
      <c r="A43" s="55"/>
      <c r="B43" s="55"/>
      <c r="D43" s="56"/>
      <c r="E43" s="56"/>
      <c r="F43" s="56"/>
      <c r="G43" s="56"/>
      <c r="H43" s="56"/>
      <c r="I43" s="56"/>
      <c r="J43" s="56"/>
      <c r="K43" s="56"/>
    </row>
    <row r="44" spans="1:1022" x14ac:dyDescent="0.25">
      <c r="A44" s="55"/>
      <c r="B44" s="55"/>
      <c r="D44" s="56"/>
      <c r="E44" s="56"/>
      <c r="F44" s="56"/>
      <c r="G44" s="56"/>
      <c r="H44" s="56"/>
      <c r="I44" s="56"/>
      <c r="J44" s="56"/>
      <c r="K44" s="56"/>
    </row>
    <row r="45" spans="1:1022" x14ac:dyDescent="0.25">
      <c r="B45" s="294" t="s">
        <v>350</v>
      </c>
      <c r="C45" s="294"/>
      <c r="D45" s="294"/>
      <c r="E45" s="294"/>
      <c r="F45" s="294"/>
      <c r="G45" s="294"/>
      <c r="H45" s="294"/>
      <c r="I45" s="294"/>
      <c r="J45" s="294"/>
    </row>
    <row r="46" spans="1:1022" x14ac:dyDescent="0.25">
      <c r="B46" s="295"/>
      <c r="C46" s="295"/>
      <c r="D46" s="295"/>
      <c r="E46" s="295"/>
      <c r="F46" s="295"/>
      <c r="G46" s="295"/>
      <c r="H46" s="295"/>
      <c r="I46" s="295"/>
      <c r="J46" s="295"/>
    </row>
  </sheetData>
  <mergeCells count="47">
    <mergeCell ref="A38:B38"/>
    <mergeCell ref="A39:B39"/>
    <mergeCell ref="A40:B40"/>
    <mergeCell ref="A41:B41"/>
    <mergeCell ref="B45:J46"/>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K22"/>
    <mergeCell ref="A13:B13"/>
    <mergeCell ref="A14:B14"/>
    <mergeCell ref="A15:B15"/>
    <mergeCell ref="A16:B16"/>
    <mergeCell ref="A17:B17"/>
    <mergeCell ref="A8:B8"/>
    <mergeCell ref="A9:B9"/>
    <mergeCell ref="A10:B10"/>
    <mergeCell ref="A11:B11"/>
    <mergeCell ref="A12:B12"/>
    <mergeCell ref="A2:K2"/>
    <mergeCell ref="A4:B7"/>
    <mergeCell ref="C4:C7"/>
    <mergeCell ref="D4:D7"/>
    <mergeCell ref="E4:E7"/>
    <mergeCell ref="F4:F7"/>
    <mergeCell ref="G4:G7"/>
    <mergeCell ref="H4:K5"/>
    <mergeCell ref="H6:H7"/>
    <mergeCell ref="I6:I7"/>
    <mergeCell ref="J6:J7"/>
    <mergeCell ref="K6:K7"/>
  </mergeCells>
  <pageMargins left="0.78749999999999998" right="0.39374999999999999" top="0.55138888888888904" bottom="0.31527777777777799" header="0.51180555555555496" footer="0.51180555555555496"/>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topLeftCell="A64" zoomScale="137" zoomScaleNormal="150" zoomScalePageLayoutView="137" workbookViewId="0">
      <selection activeCell="G8" sqref="G8"/>
    </sheetView>
  </sheetViews>
  <sheetFormatPr defaultRowHeight="15.75" x14ac:dyDescent="0.25"/>
  <cols>
    <col min="1" max="1" width="8.625" customWidth="1"/>
    <col min="2" max="2" width="33.125" customWidth="1"/>
    <col min="3" max="3" width="8.625" customWidth="1"/>
    <col min="4" max="4" width="9.875" customWidth="1"/>
    <col min="5" max="5" width="11" customWidth="1"/>
    <col min="6" max="6" width="10.875" customWidth="1"/>
    <col min="7" max="7" width="9.75" customWidth="1"/>
    <col min="8" max="8" width="8.625" customWidth="1"/>
    <col min="9" max="9" width="8" customWidth="1"/>
    <col min="10" max="10" width="8.25" customWidth="1"/>
    <col min="11" max="11" width="8.125" customWidth="1"/>
    <col min="12" max="1023" width="8.625" customWidth="1"/>
  </cols>
  <sheetData>
    <row r="1" spans="1:11" x14ac:dyDescent="0.25">
      <c r="J1" s="57"/>
      <c r="K1" s="58" t="s">
        <v>351</v>
      </c>
    </row>
    <row r="3" spans="1:11" ht="15.75" customHeight="1" x14ac:dyDescent="0.25">
      <c r="A3" s="296" t="s">
        <v>352</v>
      </c>
      <c r="B3" s="296"/>
      <c r="C3" s="296"/>
      <c r="D3" s="296"/>
      <c r="E3" s="296"/>
      <c r="F3" s="296"/>
      <c r="G3" s="296"/>
      <c r="H3" s="296"/>
      <c r="I3" s="296"/>
      <c r="J3" s="296"/>
      <c r="K3" s="296"/>
    </row>
    <row r="4" spans="1:11" ht="15.75" customHeight="1" x14ac:dyDescent="0.25">
      <c r="A4" s="297"/>
      <c r="B4" s="297"/>
      <c r="C4" s="287" t="s">
        <v>33</v>
      </c>
      <c r="D4" s="276" t="s">
        <v>353</v>
      </c>
      <c r="E4" s="276" t="s">
        <v>354</v>
      </c>
      <c r="F4" s="276" t="s">
        <v>309</v>
      </c>
      <c r="G4" s="276" t="s">
        <v>355</v>
      </c>
      <c r="H4" s="298" t="s">
        <v>132</v>
      </c>
      <c r="I4" s="298"/>
      <c r="J4" s="298"/>
      <c r="K4" s="298"/>
    </row>
    <row r="5" spans="1:11" ht="45.75" customHeight="1" x14ac:dyDescent="0.25">
      <c r="A5" s="297"/>
      <c r="B5" s="297"/>
      <c r="C5" s="287"/>
      <c r="D5" s="276"/>
      <c r="E5" s="276"/>
      <c r="F5" s="276"/>
      <c r="G5" s="276"/>
      <c r="H5" s="5" t="s">
        <v>134</v>
      </c>
      <c r="I5" s="5" t="s">
        <v>135</v>
      </c>
      <c r="J5" s="5" t="s">
        <v>136</v>
      </c>
      <c r="K5" s="5" t="s">
        <v>137</v>
      </c>
    </row>
    <row r="6" spans="1:11" x14ac:dyDescent="0.25">
      <c r="A6" s="299">
        <v>1</v>
      </c>
      <c r="B6" s="299"/>
      <c r="C6" s="59">
        <v>2</v>
      </c>
      <c r="D6" s="59">
        <v>3</v>
      </c>
      <c r="E6" s="59">
        <v>4</v>
      </c>
      <c r="F6" s="59">
        <v>5</v>
      </c>
      <c r="G6" s="59">
        <v>6</v>
      </c>
      <c r="H6" s="60">
        <v>7</v>
      </c>
      <c r="I6" s="59">
        <v>8</v>
      </c>
      <c r="J6" s="59">
        <v>9</v>
      </c>
      <c r="K6" s="59">
        <v>10</v>
      </c>
    </row>
    <row r="7" spans="1:11" ht="15.75" customHeight="1" x14ac:dyDescent="0.25">
      <c r="A7" s="281" t="s">
        <v>356</v>
      </c>
      <c r="B7" s="281"/>
      <c r="C7" s="281"/>
      <c r="D7" s="281"/>
      <c r="E7" s="281"/>
      <c r="F7" s="281"/>
      <c r="G7" s="281"/>
      <c r="H7" s="281"/>
      <c r="I7" s="281"/>
      <c r="J7" s="281"/>
      <c r="K7" s="281"/>
    </row>
    <row r="8" spans="1:11" ht="31.5" customHeight="1" x14ac:dyDescent="0.25">
      <c r="A8" s="300" t="s">
        <v>357</v>
      </c>
      <c r="B8" s="300"/>
      <c r="C8" s="17">
        <v>1170</v>
      </c>
      <c r="D8" s="15">
        <f>таб.1!D68</f>
        <v>-18391</v>
      </c>
      <c r="E8" s="15">
        <f>таб.1!E68</f>
        <v>0</v>
      </c>
      <c r="F8" s="15">
        <f>таб.1!F68</f>
        <v>57.599999999998545</v>
      </c>
      <c r="G8" s="15">
        <f>H8+I8+J8+K8</f>
        <v>33588.199999999997</v>
      </c>
      <c r="H8" s="61">
        <f>таб.1!H68</f>
        <v>9389.7000000000007</v>
      </c>
      <c r="I8" s="61">
        <f>таб.1!I68</f>
        <v>8753.0999999999949</v>
      </c>
      <c r="J8" s="61">
        <f>таб.1!J68</f>
        <v>8600.8000000000029</v>
      </c>
      <c r="K8" s="61">
        <f>таб.1!K68</f>
        <v>6844.6000000000022</v>
      </c>
    </row>
    <row r="9" spans="1:11" ht="15.75" customHeight="1" x14ac:dyDescent="0.25">
      <c r="A9" s="301" t="s">
        <v>358</v>
      </c>
      <c r="B9" s="301"/>
      <c r="C9" s="5"/>
      <c r="D9" s="62"/>
      <c r="E9" s="62"/>
      <c r="F9" s="12"/>
      <c r="G9" s="5"/>
      <c r="H9" s="12"/>
      <c r="I9" s="12"/>
      <c r="J9" s="12"/>
      <c r="K9" s="12"/>
    </row>
    <row r="10" spans="1:11" ht="15.75" customHeight="1" x14ac:dyDescent="0.25">
      <c r="A10" s="301" t="s">
        <v>359</v>
      </c>
      <c r="B10" s="301"/>
      <c r="C10" s="5">
        <v>3000</v>
      </c>
      <c r="D10" s="62"/>
      <c r="E10" s="62"/>
      <c r="F10" s="12"/>
      <c r="G10" s="5"/>
      <c r="H10" s="12"/>
      <c r="I10" s="12"/>
      <c r="J10" s="12"/>
      <c r="K10" s="12"/>
    </row>
    <row r="11" spans="1:11" ht="15.75" customHeight="1" x14ac:dyDescent="0.25">
      <c r="A11" s="301" t="s">
        <v>360</v>
      </c>
      <c r="B11" s="301"/>
      <c r="C11" s="5">
        <v>3010</v>
      </c>
      <c r="D11" s="62"/>
      <c r="E11" s="62"/>
      <c r="F11" s="12"/>
      <c r="G11" s="5"/>
      <c r="H11" s="12"/>
      <c r="I11" s="12"/>
      <c r="J11" s="12"/>
      <c r="K11" s="12"/>
    </row>
    <row r="12" spans="1:11" ht="21.95" customHeight="1" x14ac:dyDescent="0.25">
      <c r="A12" s="301" t="s">
        <v>361</v>
      </c>
      <c r="B12" s="301"/>
      <c r="C12" s="5">
        <v>3020</v>
      </c>
      <c r="D12" s="62"/>
      <c r="E12" s="62"/>
      <c r="F12" s="12"/>
      <c r="G12" s="5"/>
      <c r="H12" s="12"/>
      <c r="I12" s="12"/>
      <c r="J12" s="12"/>
      <c r="K12" s="12"/>
    </row>
    <row r="13" spans="1:11" ht="32.25" customHeight="1" x14ac:dyDescent="0.25">
      <c r="A13" s="301" t="s">
        <v>362</v>
      </c>
      <c r="B13" s="301"/>
      <c r="C13" s="5">
        <v>3030</v>
      </c>
      <c r="D13" s="62"/>
      <c r="E13" s="63"/>
      <c r="F13" s="12"/>
      <c r="G13" s="5"/>
      <c r="H13" s="12"/>
      <c r="I13" s="12"/>
      <c r="J13" s="12"/>
      <c r="K13" s="12"/>
    </row>
    <row r="14" spans="1:11" ht="30" customHeight="1" x14ac:dyDescent="0.25">
      <c r="A14" s="300" t="s">
        <v>363</v>
      </c>
      <c r="B14" s="300"/>
      <c r="C14" s="17">
        <v>3040</v>
      </c>
      <c r="D14" s="15">
        <f>таб.1!D59</f>
        <v>-24572</v>
      </c>
      <c r="E14" s="15">
        <f>таб.1!E59</f>
        <v>-6167</v>
      </c>
      <c r="F14" s="15">
        <f>таб.1!F59</f>
        <v>-6214.4000000000015</v>
      </c>
      <c r="G14" s="15">
        <f>таб.1!G59</f>
        <v>27316.200000000012</v>
      </c>
      <c r="H14" s="15">
        <f>таб.1!H59</f>
        <v>7821.7000000000007</v>
      </c>
      <c r="I14" s="15">
        <f>таб.1!I59</f>
        <v>7185.0999999999985</v>
      </c>
      <c r="J14" s="15">
        <f>таб.1!J59</f>
        <v>7032.8000000000029</v>
      </c>
      <c r="K14" s="15">
        <f>таб.1!K59</f>
        <v>5276.6000000000022</v>
      </c>
    </row>
    <row r="15" spans="1:11" ht="30" customHeight="1" x14ac:dyDescent="0.25">
      <c r="A15" s="301" t="s">
        <v>364</v>
      </c>
      <c r="B15" s="301"/>
      <c r="C15" s="5">
        <v>3050</v>
      </c>
      <c r="D15" s="9"/>
      <c r="E15" s="9"/>
      <c r="F15" s="12"/>
      <c r="G15" s="5"/>
      <c r="H15" s="12"/>
      <c r="I15" s="12"/>
      <c r="J15" s="12"/>
      <c r="K15" s="12"/>
    </row>
    <row r="16" spans="1:11" ht="30" customHeight="1" x14ac:dyDescent="0.25">
      <c r="A16" s="301" t="s">
        <v>365</v>
      </c>
      <c r="B16" s="301"/>
      <c r="C16" s="5">
        <v>3060</v>
      </c>
      <c r="D16" s="12"/>
      <c r="E16" s="12"/>
      <c r="F16" s="64"/>
      <c r="G16" s="5"/>
      <c r="H16" s="64"/>
      <c r="I16" s="64"/>
      <c r="J16" s="64"/>
      <c r="K16" s="64"/>
    </row>
    <row r="17" spans="1:11" ht="23.25" customHeight="1" x14ac:dyDescent="0.25">
      <c r="A17" s="300" t="s">
        <v>366</v>
      </c>
      <c r="B17" s="300"/>
      <c r="C17" s="17">
        <v>3070</v>
      </c>
      <c r="D17" s="51">
        <v>139000.5</v>
      </c>
      <c r="E17" s="15">
        <v>226086</v>
      </c>
      <c r="F17" s="15">
        <v>210382</v>
      </c>
      <c r="G17" s="15">
        <f>H17+I17+J17+K17</f>
        <v>268110</v>
      </c>
      <c r="H17" s="15">
        <v>65400</v>
      </c>
      <c r="I17" s="15">
        <v>65400</v>
      </c>
      <c r="J17" s="15">
        <v>68660</v>
      </c>
      <c r="K17" s="15">
        <v>68650</v>
      </c>
    </row>
    <row r="18" spans="1:11" ht="15.75" customHeight="1" x14ac:dyDescent="0.25">
      <c r="A18" s="281" t="s">
        <v>367</v>
      </c>
      <c r="B18" s="281"/>
      <c r="C18" s="17"/>
      <c r="D18" s="51">
        <v>138714</v>
      </c>
      <c r="E18" s="15">
        <v>224086</v>
      </c>
      <c r="F18" s="15">
        <v>210119.5</v>
      </c>
      <c r="G18" s="15">
        <f>H18+I18+J18+K18</f>
        <v>264500</v>
      </c>
      <c r="H18" s="15">
        <v>64100</v>
      </c>
      <c r="I18" s="15">
        <v>64100</v>
      </c>
      <c r="J18" s="15">
        <v>68150</v>
      </c>
      <c r="K18" s="15">
        <v>68150</v>
      </c>
    </row>
    <row r="19" spans="1:11" ht="15.75" customHeight="1" x14ac:dyDescent="0.25">
      <c r="A19" s="301" t="s">
        <v>368</v>
      </c>
      <c r="B19" s="301"/>
      <c r="C19" s="5">
        <v>3080</v>
      </c>
      <c r="D19" s="18"/>
      <c r="E19" s="6"/>
      <c r="F19" s="5"/>
      <c r="G19" s="6"/>
      <c r="H19" s="62"/>
      <c r="I19" s="62"/>
      <c r="J19" s="62"/>
      <c r="K19" s="62"/>
    </row>
    <row r="20" spans="1:11" ht="21.95" customHeight="1" x14ac:dyDescent="0.25">
      <c r="A20" s="301" t="s">
        <v>369</v>
      </c>
      <c r="B20" s="301"/>
      <c r="C20" s="5">
        <v>3090</v>
      </c>
      <c r="D20" s="18">
        <f t="shared" ref="D20:K20" si="0">D17-D18</f>
        <v>286.5</v>
      </c>
      <c r="E20" s="6">
        <f t="shared" si="0"/>
        <v>2000</v>
      </c>
      <c r="F20" s="6">
        <f t="shared" si="0"/>
        <v>262.5</v>
      </c>
      <c r="G20" s="6">
        <f t="shared" si="0"/>
        <v>3610</v>
      </c>
      <c r="H20" s="6">
        <f t="shared" si="0"/>
        <v>1300</v>
      </c>
      <c r="I20" s="6">
        <f t="shared" si="0"/>
        <v>1300</v>
      </c>
      <c r="J20" s="6">
        <f t="shared" si="0"/>
        <v>510</v>
      </c>
      <c r="K20" s="6">
        <f t="shared" si="0"/>
        <v>500</v>
      </c>
    </row>
    <row r="21" spans="1:11" ht="15.75" customHeight="1" x14ac:dyDescent="0.25">
      <c r="A21" s="302" t="s">
        <v>370</v>
      </c>
      <c r="B21" s="302"/>
      <c r="C21" s="302"/>
      <c r="D21" s="302"/>
      <c r="E21" s="302"/>
      <c r="F21" s="302"/>
      <c r="G21" s="302"/>
      <c r="H21" s="302"/>
      <c r="I21" s="302"/>
      <c r="J21" s="302"/>
      <c r="K21" s="302"/>
    </row>
    <row r="22" spans="1:11" ht="15.75" customHeight="1" x14ac:dyDescent="0.25">
      <c r="A22" s="281" t="s">
        <v>371</v>
      </c>
      <c r="B22" s="281"/>
      <c r="C22" s="17"/>
      <c r="D22" s="15">
        <f>SUM(D23:D30)</f>
        <v>6513</v>
      </c>
      <c r="E22" s="15">
        <f>SUM(E23:E30)</f>
        <v>13913.9</v>
      </c>
      <c r="F22" s="15">
        <f>SUM(F23:F30)</f>
        <v>18533</v>
      </c>
      <c r="G22" s="15">
        <f>H22+I22+J22+K22</f>
        <v>32747.300000000003</v>
      </c>
      <c r="H22" s="15">
        <f>SUM(H23:H30)</f>
        <v>1168.5</v>
      </c>
      <c r="I22" s="15">
        <f>SUM(I23:I30)</f>
        <v>10560.3</v>
      </c>
      <c r="J22" s="15">
        <f>SUM(J23:J30)</f>
        <v>12644.6</v>
      </c>
      <c r="K22" s="15">
        <f>SUM(K23:K30)</f>
        <v>8373.9</v>
      </c>
    </row>
    <row r="23" spans="1:11" ht="15.75" customHeight="1" x14ac:dyDescent="0.25">
      <c r="A23" s="280" t="s">
        <v>372</v>
      </c>
      <c r="B23" s="280"/>
      <c r="C23" s="5">
        <v>3200</v>
      </c>
      <c r="D23" s="42"/>
      <c r="E23" s="6"/>
      <c r="F23" s="6"/>
      <c r="G23" s="6"/>
      <c r="H23" s="6"/>
      <c r="I23" s="6"/>
      <c r="J23" s="6"/>
      <c r="K23" s="6"/>
    </row>
    <row r="24" spans="1:11" ht="15.75" customHeight="1" x14ac:dyDescent="0.25">
      <c r="A24" s="280" t="s">
        <v>373</v>
      </c>
      <c r="B24" s="280"/>
      <c r="C24" s="5">
        <v>3210</v>
      </c>
      <c r="D24" s="42"/>
      <c r="E24" s="6"/>
      <c r="F24" s="6"/>
      <c r="G24" s="6"/>
      <c r="H24" s="6"/>
      <c r="I24" s="6"/>
      <c r="J24" s="6"/>
      <c r="K24" s="6"/>
    </row>
    <row r="25" spans="1:11" ht="15.75" customHeight="1" x14ac:dyDescent="0.25">
      <c r="A25" s="280" t="s">
        <v>374</v>
      </c>
      <c r="B25" s="280"/>
      <c r="C25" s="5">
        <v>3220</v>
      </c>
      <c r="D25" s="42"/>
      <c r="E25" s="6"/>
      <c r="F25" s="6"/>
      <c r="G25" s="6"/>
      <c r="H25" s="6"/>
      <c r="I25" s="6"/>
      <c r="J25" s="6"/>
      <c r="K25" s="6"/>
    </row>
    <row r="26" spans="1:11" ht="15.75" customHeight="1" x14ac:dyDescent="0.25">
      <c r="A26" s="280" t="s">
        <v>375</v>
      </c>
      <c r="B26" s="280"/>
      <c r="C26" s="5"/>
      <c r="D26" s="42"/>
      <c r="E26" s="6"/>
      <c r="F26" s="6"/>
      <c r="G26" s="6"/>
      <c r="H26" s="6"/>
      <c r="I26" s="6"/>
      <c r="J26" s="6"/>
      <c r="K26" s="6"/>
    </row>
    <row r="27" spans="1:11" ht="15.75" customHeight="1" x14ac:dyDescent="0.25">
      <c r="A27" s="280" t="s">
        <v>376</v>
      </c>
      <c r="B27" s="280"/>
      <c r="C27" s="5">
        <v>3230</v>
      </c>
      <c r="D27" s="42"/>
      <c r="E27" s="6"/>
      <c r="F27" s="6"/>
      <c r="G27" s="6"/>
      <c r="H27" s="6"/>
      <c r="I27" s="6"/>
      <c r="J27" s="6"/>
      <c r="K27" s="6"/>
    </row>
    <row r="28" spans="1:11" ht="15.75" customHeight="1" x14ac:dyDescent="0.25">
      <c r="A28" s="280" t="s">
        <v>377</v>
      </c>
      <c r="B28" s="280"/>
      <c r="C28" s="5">
        <v>3240</v>
      </c>
      <c r="D28" s="42"/>
      <c r="E28" s="6"/>
      <c r="F28" s="6"/>
      <c r="G28" s="6"/>
      <c r="H28" s="6"/>
      <c r="I28" s="6"/>
      <c r="J28" s="6"/>
      <c r="K28" s="6"/>
    </row>
    <row r="29" spans="1:11" ht="15.75" customHeight="1" x14ac:dyDescent="0.25">
      <c r="A29" s="280" t="s">
        <v>378</v>
      </c>
      <c r="B29" s="280"/>
      <c r="C29" s="5">
        <v>3250</v>
      </c>
      <c r="D29" s="42"/>
      <c r="E29" s="6"/>
      <c r="F29" s="6"/>
      <c r="G29" s="6"/>
      <c r="H29" s="6"/>
      <c r="I29" s="6"/>
      <c r="J29" s="6"/>
      <c r="K29" s="6"/>
    </row>
    <row r="30" spans="1:11" ht="15.75" customHeight="1" x14ac:dyDescent="0.25">
      <c r="A30" s="280" t="s">
        <v>379</v>
      </c>
      <c r="B30" s="280"/>
      <c r="C30" s="5">
        <v>3260</v>
      </c>
      <c r="D30" s="18">
        <v>6513</v>
      </c>
      <c r="E30" s="6">
        <v>13913.9</v>
      </c>
      <c r="F30" s="6">
        <v>18533</v>
      </c>
      <c r="G30" s="6">
        <f>H30+I30+J30+K30</f>
        <v>32747.300000000003</v>
      </c>
      <c r="H30" s="6">
        <v>1168.5</v>
      </c>
      <c r="I30" s="6">
        <v>10560.3</v>
      </c>
      <c r="J30" s="6">
        <v>12644.6</v>
      </c>
      <c r="K30" s="6">
        <v>8373.9</v>
      </c>
    </row>
    <row r="31" spans="1:11" ht="15.75" customHeight="1" x14ac:dyDescent="0.25">
      <c r="A31" s="281" t="s">
        <v>380</v>
      </c>
      <c r="B31" s="281"/>
      <c r="C31" s="17"/>
      <c r="D31" s="51">
        <f>D32+D33+D34+D35+D36</f>
        <v>6513</v>
      </c>
      <c r="E31" s="15">
        <f>E32+E33+E34+E35+E36</f>
        <v>13913.900000000001</v>
      </c>
      <c r="F31" s="15">
        <f>F32+F33+F34+F35+F36</f>
        <v>18533</v>
      </c>
      <c r="G31" s="15">
        <f>SUM(G32:G36)</f>
        <v>32747.300000000003</v>
      </c>
      <c r="H31" s="15">
        <f>SUM(H32:H36)</f>
        <v>1168.5</v>
      </c>
      <c r="I31" s="15">
        <f>SUM(I32:I36)</f>
        <v>10560.3</v>
      </c>
      <c r="J31" s="15">
        <f>SUM(J32:J36)</f>
        <v>12644.6</v>
      </c>
      <c r="K31" s="15">
        <f>SUM(K32:K36)</f>
        <v>8373.9</v>
      </c>
    </row>
    <row r="32" spans="1:11" ht="28.5" customHeight="1" x14ac:dyDescent="0.25">
      <c r="A32" s="280" t="s">
        <v>381</v>
      </c>
      <c r="B32" s="280"/>
      <c r="C32" s="5">
        <v>3270</v>
      </c>
      <c r="D32" s="18">
        <v>5686</v>
      </c>
      <c r="E32" s="6">
        <v>1483.2</v>
      </c>
      <c r="F32" s="6">
        <v>14000</v>
      </c>
      <c r="G32" s="6">
        <f t="shared" ref="G32:G37" si="1">H32+I32+J32+K32</f>
        <v>13811.7</v>
      </c>
      <c r="H32" s="6">
        <v>1117.4000000000001</v>
      </c>
      <c r="I32" s="6">
        <v>1626.8</v>
      </c>
      <c r="J32" s="6">
        <v>3222</v>
      </c>
      <c r="K32" s="6">
        <v>7845.5</v>
      </c>
    </row>
    <row r="33" spans="1:11" ht="15.75" customHeight="1" x14ac:dyDescent="0.25">
      <c r="A33" s="280" t="s">
        <v>382</v>
      </c>
      <c r="B33" s="280"/>
      <c r="C33" s="5">
        <v>3280</v>
      </c>
      <c r="D33" s="18">
        <v>827</v>
      </c>
      <c r="E33" s="6"/>
      <c r="F33" s="6">
        <v>0</v>
      </c>
      <c r="G33" s="6">
        <f t="shared" si="1"/>
        <v>0</v>
      </c>
      <c r="H33" s="6"/>
      <c r="I33" s="6"/>
      <c r="J33" s="6"/>
      <c r="K33" s="6"/>
    </row>
    <row r="34" spans="1:11" ht="28.5" customHeight="1" x14ac:dyDescent="0.25">
      <c r="A34" s="280" t="s">
        <v>383</v>
      </c>
      <c r="B34" s="280"/>
      <c r="C34" s="5">
        <v>3290</v>
      </c>
      <c r="D34" s="18">
        <v>0</v>
      </c>
      <c r="E34" s="6">
        <v>0</v>
      </c>
      <c r="F34" s="6">
        <v>250</v>
      </c>
      <c r="G34" s="6">
        <f t="shared" si="1"/>
        <v>0</v>
      </c>
      <c r="H34" s="6"/>
      <c r="I34" s="6"/>
      <c r="J34" s="6"/>
      <c r="K34" s="6"/>
    </row>
    <row r="35" spans="1:11" ht="15.75" customHeight="1" x14ac:dyDescent="0.25">
      <c r="A35" s="280" t="s">
        <v>384</v>
      </c>
      <c r="B35" s="280"/>
      <c r="C35" s="5">
        <v>3300</v>
      </c>
      <c r="D35" s="18"/>
      <c r="E35" s="6"/>
      <c r="F35" s="6"/>
      <c r="G35" s="6">
        <f t="shared" si="1"/>
        <v>0</v>
      </c>
      <c r="H35" s="6"/>
      <c r="I35" s="6"/>
      <c r="J35" s="6"/>
      <c r="K35" s="6"/>
    </row>
    <row r="36" spans="1:11" ht="15.75" customHeight="1" x14ac:dyDescent="0.25">
      <c r="A36" s="280" t="s">
        <v>385</v>
      </c>
      <c r="B36" s="280"/>
      <c r="C36" s="5">
        <v>3310</v>
      </c>
      <c r="D36" s="18">
        <v>0</v>
      </c>
      <c r="E36" s="6">
        <v>12430.7</v>
      </c>
      <c r="F36" s="6">
        <v>4283</v>
      </c>
      <c r="G36" s="6">
        <f t="shared" si="1"/>
        <v>18935.600000000002</v>
      </c>
      <c r="H36" s="6">
        <v>51.1</v>
      </c>
      <c r="I36" s="6">
        <v>8933.5</v>
      </c>
      <c r="J36" s="6">
        <v>9422.6</v>
      </c>
      <c r="K36" s="6">
        <v>528.4</v>
      </c>
    </row>
    <row r="37" spans="1:11" ht="15.75" customHeight="1" x14ac:dyDescent="0.25">
      <c r="A37" s="280" t="s">
        <v>386</v>
      </c>
      <c r="B37" s="280"/>
      <c r="C37" s="5">
        <v>3320</v>
      </c>
      <c r="D37" s="6">
        <f>D22-D31</f>
        <v>0</v>
      </c>
      <c r="E37" s="6">
        <f>E22-E31</f>
        <v>0</v>
      </c>
      <c r="F37" s="6">
        <f>F22-F31</f>
        <v>0</v>
      </c>
      <c r="G37" s="6">
        <f t="shared" si="1"/>
        <v>0</v>
      </c>
      <c r="H37" s="6">
        <f>H22-H31</f>
        <v>0</v>
      </c>
      <c r="I37" s="6">
        <f>I22-I31</f>
        <v>0</v>
      </c>
      <c r="J37" s="6">
        <f>J22-J31</f>
        <v>0</v>
      </c>
      <c r="K37" s="6">
        <f>K22-K31</f>
        <v>0</v>
      </c>
    </row>
    <row r="38" spans="1:11" ht="15.75" customHeight="1" x14ac:dyDescent="0.25">
      <c r="A38" s="303" t="s">
        <v>387</v>
      </c>
      <c r="B38" s="303"/>
      <c r="C38" s="303"/>
      <c r="D38" s="303"/>
      <c r="E38" s="303"/>
      <c r="F38" s="303"/>
      <c r="G38" s="303"/>
      <c r="H38" s="303"/>
      <c r="I38" s="303"/>
      <c r="J38" s="303"/>
      <c r="K38" s="303"/>
    </row>
    <row r="39" spans="1:11" ht="15.75" customHeight="1" x14ac:dyDescent="0.25">
      <c r="A39" s="281" t="s">
        <v>371</v>
      </c>
      <c r="B39" s="281"/>
      <c r="C39" s="65"/>
      <c r="D39" s="15"/>
      <c r="E39" s="15"/>
      <c r="F39" s="15">
        <f t="shared" ref="F39:K39" si="2">F50</f>
        <v>0</v>
      </c>
      <c r="G39" s="15">
        <f t="shared" si="2"/>
        <v>0</v>
      </c>
      <c r="H39" s="15">
        <f t="shared" si="2"/>
        <v>0</v>
      </c>
      <c r="I39" s="15">
        <f t="shared" si="2"/>
        <v>0</v>
      </c>
      <c r="J39" s="15">
        <f t="shared" si="2"/>
        <v>0</v>
      </c>
      <c r="K39" s="15">
        <f t="shared" si="2"/>
        <v>0</v>
      </c>
    </row>
    <row r="40" spans="1:11" ht="15.75" customHeight="1" x14ac:dyDescent="0.25">
      <c r="A40" s="280" t="s">
        <v>388</v>
      </c>
      <c r="B40" s="280"/>
      <c r="C40" s="5">
        <v>3400</v>
      </c>
      <c r="D40" s="15"/>
      <c r="E40" s="15"/>
      <c r="F40" s="15"/>
      <c r="G40" s="15"/>
      <c r="H40" s="15"/>
      <c r="I40" s="15"/>
      <c r="J40" s="15"/>
      <c r="K40" s="15"/>
    </row>
    <row r="41" spans="1:11" ht="27.75" customHeight="1" x14ac:dyDescent="0.25">
      <c r="A41" s="280" t="s">
        <v>389</v>
      </c>
      <c r="B41" s="280"/>
      <c r="C41" s="5"/>
      <c r="D41" s="6"/>
      <c r="E41" s="6"/>
      <c r="F41" s="6"/>
      <c r="G41" s="6"/>
      <c r="H41" s="6"/>
      <c r="I41" s="6"/>
      <c r="J41" s="6"/>
      <c r="K41" s="6"/>
    </row>
    <row r="42" spans="1:11" ht="15.75" customHeight="1" x14ac:dyDescent="0.25">
      <c r="A42" s="280" t="s">
        <v>390</v>
      </c>
      <c r="B42" s="280"/>
      <c r="C42" s="5">
        <v>3410</v>
      </c>
      <c r="D42" s="6"/>
      <c r="E42" s="6"/>
      <c r="F42" s="6"/>
      <c r="G42" s="6"/>
      <c r="H42" s="6"/>
      <c r="I42" s="6"/>
      <c r="J42" s="6"/>
      <c r="K42" s="6"/>
    </row>
    <row r="43" spans="1:11" ht="15.75" customHeight="1" x14ac:dyDescent="0.25">
      <c r="A43" s="280" t="s">
        <v>391</v>
      </c>
      <c r="B43" s="280"/>
      <c r="C43" s="5">
        <v>3420</v>
      </c>
      <c r="D43" s="6"/>
      <c r="E43" s="6"/>
      <c r="F43" s="6"/>
      <c r="G43" s="6"/>
      <c r="H43" s="6"/>
      <c r="I43" s="6"/>
      <c r="J43" s="6"/>
      <c r="K43" s="6"/>
    </row>
    <row r="44" spans="1:11" ht="15.75" customHeight="1" x14ac:dyDescent="0.25">
      <c r="A44" s="280" t="s">
        <v>392</v>
      </c>
      <c r="B44" s="280"/>
      <c r="C44" s="5">
        <v>3430</v>
      </c>
      <c r="D44" s="6"/>
      <c r="E44" s="6"/>
      <c r="F44" s="6"/>
      <c r="G44" s="6"/>
      <c r="H44" s="6"/>
      <c r="I44" s="6"/>
      <c r="J44" s="6"/>
      <c r="K44" s="6"/>
    </row>
    <row r="45" spans="1:11" ht="30.75" customHeight="1" x14ac:dyDescent="0.25">
      <c r="A45" s="280" t="s">
        <v>393</v>
      </c>
      <c r="B45" s="280"/>
      <c r="C45" s="5"/>
      <c r="D45" s="6"/>
      <c r="E45" s="6"/>
      <c r="F45" s="6"/>
      <c r="G45" s="6"/>
      <c r="H45" s="6"/>
      <c r="I45" s="6"/>
      <c r="J45" s="6"/>
      <c r="K45" s="6"/>
    </row>
    <row r="46" spans="1:11" ht="15.75" customHeight="1" x14ac:dyDescent="0.25">
      <c r="A46" s="280" t="s">
        <v>390</v>
      </c>
      <c r="B46" s="280"/>
      <c r="C46" s="5">
        <v>3440</v>
      </c>
      <c r="D46" s="6"/>
      <c r="E46" s="6"/>
      <c r="F46" s="6"/>
      <c r="G46" s="6"/>
      <c r="H46" s="6"/>
      <c r="I46" s="6"/>
      <c r="J46" s="6"/>
      <c r="K46" s="6"/>
    </row>
    <row r="47" spans="1:11" ht="15.75" customHeight="1" x14ac:dyDescent="0.25">
      <c r="A47" s="280" t="s">
        <v>391</v>
      </c>
      <c r="B47" s="280"/>
      <c r="C47" s="5">
        <v>3450</v>
      </c>
      <c r="D47" s="6"/>
      <c r="E47" s="6"/>
      <c r="F47" s="6"/>
      <c r="G47" s="6"/>
      <c r="H47" s="6"/>
      <c r="I47" s="6"/>
      <c r="J47" s="6"/>
      <c r="K47" s="6"/>
    </row>
    <row r="48" spans="1:11" ht="15.75" customHeight="1" x14ac:dyDescent="0.25">
      <c r="A48" s="280" t="s">
        <v>392</v>
      </c>
      <c r="B48" s="280"/>
      <c r="C48" s="5">
        <v>3460</v>
      </c>
      <c r="D48" s="6"/>
      <c r="E48" s="6"/>
      <c r="F48" s="6"/>
      <c r="G48" s="6"/>
      <c r="H48" s="6"/>
      <c r="I48" s="6"/>
      <c r="J48" s="6"/>
      <c r="K48" s="6"/>
    </row>
    <row r="49" spans="1:11" ht="15.75" customHeight="1" x14ac:dyDescent="0.25">
      <c r="A49" s="280" t="s">
        <v>394</v>
      </c>
      <c r="B49" s="280"/>
      <c r="C49" s="5">
        <v>3470</v>
      </c>
      <c r="D49" s="6"/>
      <c r="E49" s="6"/>
      <c r="F49" s="6"/>
      <c r="G49" s="6"/>
      <c r="H49" s="6"/>
      <c r="I49" s="6"/>
      <c r="J49" s="6"/>
      <c r="K49" s="6"/>
    </row>
    <row r="50" spans="1:11" ht="15.75" customHeight="1" x14ac:dyDescent="0.25">
      <c r="A50" s="280" t="s">
        <v>379</v>
      </c>
      <c r="B50" s="280"/>
      <c r="C50" s="5">
        <v>3480</v>
      </c>
      <c r="D50" s="15"/>
      <c r="E50" s="15"/>
      <c r="F50" s="6"/>
      <c r="G50" s="6"/>
      <c r="H50" s="6"/>
      <c r="I50" s="6"/>
      <c r="J50" s="6"/>
      <c r="K50" s="6"/>
    </row>
    <row r="51" spans="1:11" ht="15.75" customHeight="1" x14ac:dyDescent="0.25">
      <c r="A51" s="281" t="s">
        <v>380</v>
      </c>
      <c r="B51" s="281"/>
      <c r="C51" s="17"/>
      <c r="D51" s="15">
        <f>D52+D53+D54+D58+D62</f>
        <v>0</v>
      </c>
      <c r="E51" s="15"/>
      <c r="F51" s="15">
        <f t="shared" ref="F51:K51" si="3">F52+F53+F54+F58+F62</f>
        <v>0</v>
      </c>
      <c r="G51" s="15">
        <f t="shared" si="3"/>
        <v>0</v>
      </c>
      <c r="H51" s="15">
        <f t="shared" si="3"/>
        <v>0</v>
      </c>
      <c r="I51" s="15">
        <f t="shared" si="3"/>
        <v>0</v>
      </c>
      <c r="J51" s="15">
        <f t="shared" si="3"/>
        <v>0</v>
      </c>
      <c r="K51" s="15">
        <f t="shared" si="3"/>
        <v>0</v>
      </c>
    </row>
    <row r="52" spans="1:11" ht="30" customHeight="1" x14ac:dyDescent="0.25">
      <c r="A52" s="280" t="s">
        <v>395</v>
      </c>
      <c r="B52" s="280"/>
      <c r="C52" s="5">
        <v>3490</v>
      </c>
      <c r="D52" s="66"/>
      <c r="E52" s="66"/>
      <c r="F52" s="6"/>
      <c r="G52" s="6"/>
      <c r="H52" s="6"/>
      <c r="I52" s="6"/>
      <c r="J52" s="6"/>
      <c r="K52" s="6"/>
    </row>
    <row r="53" spans="1:11" ht="15.75" customHeight="1" x14ac:dyDescent="0.25">
      <c r="A53" s="280" t="s">
        <v>396</v>
      </c>
      <c r="B53" s="280"/>
      <c r="C53" s="10" t="s">
        <v>397</v>
      </c>
      <c r="D53" s="66"/>
      <c r="E53" s="66"/>
      <c r="F53" s="6"/>
      <c r="G53" s="6"/>
      <c r="H53" s="6"/>
      <c r="I53" s="6"/>
      <c r="J53" s="6"/>
      <c r="K53" s="6"/>
    </row>
    <row r="54" spans="1:11" ht="33" customHeight="1" x14ac:dyDescent="0.25">
      <c r="A54" s="280" t="s">
        <v>398</v>
      </c>
      <c r="B54" s="280"/>
      <c r="C54" s="10"/>
      <c r="D54" s="66"/>
      <c r="E54" s="66"/>
      <c r="F54" s="6"/>
      <c r="G54" s="6"/>
      <c r="H54" s="6"/>
      <c r="I54" s="6"/>
      <c r="J54" s="6"/>
      <c r="K54" s="6"/>
    </row>
    <row r="55" spans="1:11" ht="15.75" customHeight="1" x14ac:dyDescent="0.25">
      <c r="A55" s="280" t="s">
        <v>399</v>
      </c>
      <c r="B55" s="280"/>
      <c r="C55" s="10" t="s">
        <v>400</v>
      </c>
      <c r="D55" s="67"/>
      <c r="E55" s="67"/>
      <c r="F55" s="67"/>
      <c r="G55" s="6"/>
      <c r="H55" s="6"/>
      <c r="I55" s="6"/>
      <c r="J55" s="6"/>
      <c r="K55" s="6"/>
    </row>
    <row r="56" spans="1:11" ht="15.75" customHeight="1" x14ac:dyDescent="0.25">
      <c r="A56" s="280" t="s">
        <v>391</v>
      </c>
      <c r="B56" s="280"/>
      <c r="C56" s="10" t="s">
        <v>401</v>
      </c>
      <c r="D56" s="66"/>
      <c r="E56" s="66"/>
      <c r="F56" s="66"/>
      <c r="G56" s="6"/>
      <c r="H56" s="6"/>
      <c r="I56" s="6"/>
      <c r="J56" s="6"/>
      <c r="K56" s="6"/>
    </row>
    <row r="57" spans="1:11" ht="15.75" customHeight="1" x14ac:dyDescent="0.25">
      <c r="A57" s="280" t="s">
        <v>392</v>
      </c>
      <c r="B57" s="280"/>
      <c r="C57" s="10" t="s">
        <v>402</v>
      </c>
      <c r="D57" s="66"/>
      <c r="E57" s="66"/>
      <c r="F57" s="66"/>
      <c r="G57" s="6"/>
      <c r="H57" s="6"/>
      <c r="I57" s="6"/>
      <c r="J57" s="6"/>
      <c r="K57" s="6"/>
    </row>
    <row r="58" spans="1:11" ht="30.75" customHeight="1" x14ac:dyDescent="0.25">
      <c r="A58" s="280" t="s">
        <v>403</v>
      </c>
      <c r="B58" s="280"/>
      <c r="C58" s="10"/>
      <c r="D58" s="66"/>
      <c r="E58" s="66"/>
      <c r="F58" s="6"/>
      <c r="G58" s="6"/>
      <c r="H58" s="6"/>
      <c r="I58" s="6"/>
      <c r="J58" s="6"/>
      <c r="K58" s="6"/>
    </row>
    <row r="59" spans="1:11" ht="15.75" customHeight="1" x14ac:dyDescent="0.25">
      <c r="A59" s="280" t="s">
        <v>399</v>
      </c>
      <c r="B59" s="280"/>
      <c r="C59" s="10" t="s">
        <v>404</v>
      </c>
      <c r="D59" s="66"/>
      <c r="E59" s="66"/>
      <c r="F59" s="6"/>
      <c r="G59" s="6"/>
      <c r="H59" s="6"/>
      <c r="I59" s="6"/>
      <c r="J59" s="6"/>
      <c r="K59" s="6"/>
    </row>
    <row r="60" spans="1:11" ht="15.75" customHeight="1" x14ac:dyDescent="0.25">
      <c r="A60" s="280" t="s">
        <v>391</v>
      </c>
      <c r="B60" s="280"/>
      <c r="C60" s="10" t="s">
        <v>405</v>
      </c>
      <c r="D60" s="66"/>
      <c r="E60" s="66"/>
      <c r="F60" s="6"/>
      <c r="G60" s="6"/>
      <c r="H60" s="6"/>
      <c r="I60" s="6"/>
      <c r="J60" s="6"/>
      <c r="K60" s="6"/>
    </row>
    <row r="61" spans="1:11" ht="15.75" customHeight="1" x14ac:dyDescent="0.25">
      <c r="A61" s="280" t="s">
        <v>392</v>
      </c>
      <c r="B61" s="280"/>
      <c r="C61" s="10" t="s">
        <v>406</v>
      </c>
      <c r="D61" s="66"/>
      <c r="E61" s="66"/>
      <c r="F61" s="6"/>
      <c r="G61" s="6"/>
      <c r="H61" s="6"/>
      <c r="I61" s="6"/>
      <c r="J61" s="6"/>
      <c r="K61" s="6"/>
    </row>
    <row r="62" spans="1:11" ht="15.75" customHeight="1" x14ac:dyDescent="0.25">
      <c r="A62" s="280" t="s">
        <v>385</v>
      </c>
      <c r="B62" s="280"/>
      <c r="C62" s="10" t="s">
        <v>407</v>
      </c>
      <c r="D62" s="6"/>
      <c r="E62" s="6"/>
      <c r="F62" s="6"/>
      <c r="G62" s="6"/>
      <c r="H62" s="6"/>
      <c r="I62" s="6"/>
      <c r="J62" s="6"/>
      <c r="K62" s="6"/>
    </row>
    <row r="63" spans="1:11" ht="15.75" customHeight="1" x14ac:dyDescent="0.25">
      <c r="A63" s="280" t="s">
        <v>408</v>
      </c>
      <c r="B63" s="280"/>
      <c r="C63" s="68" t="s">
        <v>90</v>
      </c>
      <c r="D63" s="69">
        <f>D39-D51</f>
        <v>0</v>
      </c>
      <c r="E63" s="69"/>
      <c r="F63" s="69">
        <f t="shared" ref="F63:K63" si="4">F39-F51</f>
        <v>0</v>
      </c>
      <c r="G63" s="69">
        <f t="shared" si="4"/>
        <v>0</v>
      </c>
      <c r="H63" s="69">
        <f t="shared" si="4"/>
        <v>0</v>
      </c>
      <c r="I63" s="69">
        <f t="shared" si="4"/>
        <v>0</v>
      </c>
      <c r="J63" s="69">
        <f t="shared" si="4"/>
        <v>0</v>
      </c>
      <c r="K63" s="69">
        <f t="shared" si="4"/>
        <v>0</v>
      </c>
    </row>
    <row r="64" spans="1:11" ht="26.25" customHeight="1" x14ac:dyDescent="0.25">
      <c r="A64" s="304" t="s">
        <v>409</v>
      </c>
      <c r="B64" s="304"/>
      <c r="C64" s="68"/>
      <c r="D64" s="69">
        <v>-1354.7</v>
      </c>
      <c r="E64" s="69"/>
      <c r="F64" s="69">
        <v>-862.5</v>
      </c>
      <c r="G64" s="69">
        <v>-971.5</v>
      </c>
      <c r="H64" s="69"/>
      <c r="I64" s="69"/>
      <c r="J64" s="69"/>
      <c r="K64" s="6"/>
    </row>
    <row r="65" spans="1:11" ht="15.75" customHeight="1" x14ac:dyDescent="0.25">
      <c r="A65" s="301" t="s">
        <v>410</v>
      </c>
      <c r="B65" s="301"/>
      <c r="C65" s="70"/>
      <c r="D65" s="30"/>
      <c r="E65" s="30"/>
      <c r="F65" s="30"/>
      <c r="G65" s="30"/>
      <c r="H65" s="30"/>
      <c r="I65" s="30"/>
      <c r="J65" s="30"/>
      <c r="K65" s="71"/>
    </row>
    <row r="66" spans="1:11" ht="15.75" customHeight="1" x14ac:dyDescent="0.25">
      <c r="A66" s="280" t="s">
        <v>411</v>
      </c>
      <c r="B66" s="280"/>
      <c r="C66" s="72" t="s">
        <v>84</v>
      </c>
      <c r="D66" s="18">
        <v>357</v>
      </c>
      <c r="E66" s="28">
        <v>-2953.7</v>
      </c>
      <c r="F66" s="28">
        <v>151.30000000000001</v>
      </c>
      <c r="G66" s="28">
        <v>522.79999999999995</v>
      </c>
      <c r="H66" s="28"/>
      <c r="I66" s="28"/>
      <c r="J66" s="28"/>
      <c r="K66" s="15"/>
    </row>
    <row r="67" spans="1:11" ht="24.2" customHeight="1" x14ac:dyDescent="0.25">
      <c r="A67" s="304" t="s">
        <v>412</v>
      </c>
      <c r="B67" s="304"/>
      <c r="C67" s="10" t="s">
        <v>92</v>
      </c>
      <c r="D67" s="18"/>
      <c r="E67" s="28"/>
      <c r="F67" s="28"/>
      <c r="G67" s="28"/>
      <c r="H67" s="28"/>
      <c r="I67" s="28"/>
      <c r="J67" s="28"/>
      <c r="K67" s="15"/>
    </row>
    <row r="68" spans="1:11" ht="25.15" customHeight="1" x14ac:dyDescent="0.25">
      <c r="A68" s="304" t="s">
        <v>413</v>
      </c>
      <c r="B68" s="304"/>
      <c r="C68" s="10"/>
      <c r="D68" s="18">
        <v>-862.5</v>
      </c>
      <c r="E68" s="6"/>
      <c r="F68" s="6">
        <v>-971.5</v>
      </c>
      <c r="G68" s="6">
        <v>0</v>
      </c>
      <c r="H68" s="6"/>
      <c r="I68" s="6"/>
      <c r="J68" s="6"/>
      <c r="K68" s="15"/>
    </row>
    <row r="69" spans="1:11" ht="15.75" customHeight="1" x14ac:dyDescent="0.25">
      <c r="A69" s="280" t="s">
        <v>414</v>
      </c>
      <c r="B69" s="280"/>
      <c r="C69" s="10" t="s">
        <v>94</v>
      </c>
      <c r="D69" s="6">
        <f>D66+D20+D37+D63+D64-D68</f>
        <v>151.29999999999995</v>
      </c>
      <c r="E69" s="6">
        <f>E66+E20+E37+E63+E64-E68</f>
        <v>-953.69999999999982</v>
      </c>
      <c r="F69" s="6">
        <f>F66+F20+F37+F63+F64-F68</f>
        <v>522.79999999999995</v>
      </c>
      <c r="G69" s="6">
        <f>G66+G20+G37+G63+G64-G68</f>
        <v>3161.3</v>
      </c>
      <c r="H69" s="6"/>
      <c r="I69" s="6"/>
      <c r="J69" s="6"/>
      <c r="K69" s="6"/>
    </row>
    <row r="70" spans="1:11" ht="15.75" customHeight="1" x14ac:dyDescent="0.25">
      <c r="A70" s="280" t="s">
        <v>415</v>
      </c>
      <c r="B70" s="280"/>
      <c r="C70" s="10" t="s">
        <v>416</v>
      </c>
      <c r="D70" s="6">
        <f>D69-D66</f>
        <v>-205.70000000000005</v>
      </c>
      <c r="E70" s="6">
        <f>E69-E66</f>
        <v>2000</v>
      </c>
      <c r="F70" s="6">
        <f>F69-F66</f>
        <v>371.49999999999994</v>
      </c>
      <c r="G70" s="6">
        <f>G69-G66</f>
        <v>2638.5</v>
      </c>
      <c r="H70" s="15"/>
      <c r="I70" s="15"/>
      <c r="J70" s="15"/>
      <c r="K70" s="15"/>
    </row>
    <row r="71" spans="1:11" x14ac:dyDescent="0.25">
      <c r="A71" s="73"/>
      <c r="B71" s="73"/>
      <c r="C71" s="74"/>
      <c r="D71" s="75"/>
      <c r="E71" s="75"/>
      <c r="F71" s="75"/>
      <c r="G71" s="31"/>
      <c r="H71" s="76"/>
      <c r="I71" s="76"/>
      <c r="J71" s="76"/>
      <c r="K71" s="31"/>
    </row>
    <row r="72" spans="1:11" x14ac:dyDescent="0.25">
      <c r="A72" s="73"/>
      <c r="B72" s="73"/>
      <c r="C72" s="74"/>
      <c r="D72" s="75"/>
      <c r="E72" s="75"/>
      <c r="F72" s="75"/>
      <c r="G72" s="31"/>
      <c r="H72" s="76"/>
      <c r="I72" s="76"/>
      <c r="J72" s="76"/>
      <c r="K72" s="31"/>
    </row>
    <row r="73" spans="1:11" x14ac:dyDescent="0.25">
      <c r="A73" s="77"/>
      <c r="B73" s="305"/>
      <c r="C73" s="305"/>
      <c r="D73" s="305"/>
      <c r="E73" s="305"/>
      <c r="F73" s="305"/>
      <c r="G73" s="305"/>
      <c r="H73" s="305"/>
      <c r="I73" s="306"/>
      <c r="J73" s="306"/>
      <c r="K73" s="306"/>
    </row>
    <row r="74" spans="1:11" ht="27" customHeight="1" x14ac:dyDescent="0.25">
      <c r="A74" s="77"/>
      <c r="B74" s="307" t="s">
        <v>417</v>
      </c>
      <c r="C74" s="307"/>
      <c r="D74" s="79"/>
      <c r="E74" s="308"/>
      <c r="F74" s="308"/>
      <c r="G74" s="79"/>
      <c r="H74" s="79"/>
      <c r="I74" s="307" t="s">
        <v>418</v>
      </c>
      <c r="J74" s="307"/>
      <c r="K74" s="307"/>
    </row>
  </sheetData>
  <mergeCells count="79">
    <mergeCell ref="B73:E73"/>
    <mergeCell ref="F73:H73"/>
    <mergeCell ref="I73:K73"/>
    <mergeCell ref="B74:C74"/>
    <mergeCell ref="E74:F74"/>
    <mergeCell ref="I74:K74"/>
    <mergeCell ref="A66:B66"/>
    <mergeCell ref="A67:B67"/>
    <mergeCell ref="A68:B68"/>
    <mergeCell ref="A69:B69"/>
    <mergeCell ref="A70:B70"/>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K38"/>
    <mergeCell ref="A39:B39"/>
    <mergeCell ref="A40:B40"/>
    <mergeCell ref="A31:B31"/>
    <mergeCell ref="A32:B32"/>
    <mergeCell ref="A33:B33"/>
    <mergeCell ref="A34:B34"/>
    <mergeCell ref="A35:B35"/>
    <mergeCell ref="A26:B26"/>
    <mergeCell ref="A27:B27"/>
    <mergeCell ref="A28:B28"/>
    <mergeCell ref="A29:B29"/>
    <mergeCell ref="A30:B30"/>
    <mergeCell ref="A21:K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K7"/>
    <mergeCell ref="A8:B8"/>
    <mergeCell ref="A9:B9"/>
    <mergeCell ref="A10:B10"/>
    <mergeCell ref="A3:K3"/>
    <mergeCell ref="A4:B5"/>
    <mergeCell ref="C4:C5"/>
    <mergeCell ref="D4:D5"/>
    <mergeCell ref="E4:E5"/>
    <mergeCell ref="F4:F5"/>
    <mergeCell ref="G4:G5"/>
    <mergeCell ref="H4:K4"/>
  </mergeCells>
  <pageMargins left="0.78749999999999998" right="0.421527777777778" top="0.328472222222222" bottom="9.375E-2" header="0.51180555555555496" footer="0.51180555555555496"/>
  <pageSetup paperSize="9" firstPageNumber="0" orientation="landscape" horizontalDpi="300" verticalDpi="300" r:id="rId1"/>
  <rowBreaks count="2" manualBreakCount="2">
    <brk id="27"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137" zoomScaleNormal="150" zoomScalePageLayoutView="137" workbookViewId="0">
      <selection activeCell="D13" sqref="D13"/>
    </sheetView>
  </sheetViews>
  <sheetFormatPr defaultRowHeight="15.75" x14ac:dyDescent="0.25"/>
  <cols>
    <col min="1" max="1" width="8.625" customWidth="1"/>
    <col min="2" max="2" width="27.75" customWidth="1"/>
    <col min="3" max="3" width="8.25" customWidth="1"/>
    <col min="4" max="4" width="9.5" customWidth="1"/>
    <col min="5" max="5" width="12.75" customWidth="1"/>
    <col min="6" max="6" width="10.625" customWidth="1"/>
    <col min="7" max="7" width="12.75" customWidth="1"/>
    <col min="8" max="1023" width="8.625" customWidth="1"/>
  </cols>
  <sheetData>
    <row r="1" spans="1:11" x14ac:dyDescent="0.25">
      <c r="A1" s="32"/>
      <c r="B1" s="27"/>
      <c r="C1" s="27"/>
      <c r="D1" s="27"/>
      <c r="E1" s="27"/>
      <c r="F1" s="27"/>
      <c r="G1" s="27"/>
      <c r="H1" s="27"/>
      <c r="I1" s="27"/>
      <c r="K1" s="80" t="s">
        <v>419</v>
      </c>
    </row>
    <row r="2" spans="1:11" x14ac:dyDescent="0.25">
      <c r="A2" s="27"/>
      <c r="B2" s="27"/>
      <c r="C2" s="27"/>
      <c r="D2" s="27"/>
      <c r="E2" s="27"/>
      <c r="F2" s="27"/>
      <c r="G2" s="27"/>
      <c r="H2" s="27"/>
      <c r="I2" s="27"/>
      <c r="J2" s="27"/>
      <c r="K2" s="27"/>
    </row>
    <row r="3" spans="1:11" x14ac:dyDescent="0.25">
      <c r="A3" s="27"/>
      <c r="B3" s="27"/>
      <c r="C3" s="27"/>
      <c r="D3" s="27"/>
      <c r="E3" s="27"/>
      <c r="F3" s="27"/>
      <c r="G3" s="27"/>
      <c r="H3" s="27"/>
      <c r="I3" s="27"/>
      <c r="J3" s="27"/>
      <c r="K3" s="27"/>
    </row>
    <row r="4" spans="1:11" ht="15.75" customHeight="1" x14ac:dyDescent="0.25">
      <c r="A4" s="308" t="s">
        <v>96</v>
      </c>
      <c r="B4" s="308"/>
      <c r="C4" s="308"/>
      <c r="D4" s="308"/>
      <c r="E4" s="308"/>
      <c r="F4" s="308"/>
      <c r="G4" s="308"/>
      <c r="H4" s="308"/>
      <c r="I4" s="308"/>
      <c r="J4" s="308"/>
      <c r="K4" s="308"/>
    </row>
    <row r="5" spans="1:11" x14ac:dyDescent="0.25">
      <c r="A5" s="79"/>
      <c r="B5" s="79"/>
      <c r="C5" s="79"/>
      <c r="D5" s="79"/>
      <c r="E5" s="79"/>
      <c r="F5" s="79"/>
      <c r="G5" s="79"/>
      <c r="H5" s="79"/>
      <c r="I5" s="79"/>
      <c r="J5" s="79"/>
      <c r="K5" s="79"/>
    </row>
    <row r="6" spans="1:11" ht="15.75" customHeight="1" x14ac:dyDescent="0.25">
      <c r="A6" s="276"/>
      <c r="B6" s="276"/>
      <c r="C6" s="276" t="s">
        <v>33</v>
      </c>
      <c r="D6" s="276" t="s">
        <v>353</v>
      </c>
      <c r="E6" s="276" t="s">
        <v>354</v>
      </c>
      <c r="F6" s="276" t="s">
        <v>309</v>
      </c>
      <c r="G6" s="276" t="s">
        <v>355</v>
      </c>
      <c r="H6" s="276" t="s">
        <v>132</v>
      </c>
      <c r="I6" s="276"/>
      <c r="J6" s="276"/>
      <c r="K6" s="276"/>
    </row>
    <row r="7" spans="1:11" x14ac:dyDescent="0.25">
      <c r="A7" s="276"/>
      <c r="B7" s="276"/>
      <c r="C7" s="276"/>
      <c r="D7" s="276"/>
      <c r="E7" s="276"/>
      <c r="F7" s="276"/>
      <c r="G7" s="276"/>
      <c r="H7" s="276"/>
      <c r="I7" s="276"/>
      <c r="J7" s="276"/>
      <c r="K7" s="276"/>
    </row>
    <row r="8" spans="1:11" ht="38.25" customHeight="1" x14ac:dyDescent="0.25">
      <c r="A8" s="276"/>
      <c r="B8" s="276"/>
      <c r="C8" s="276"/>
      <c r="D8" s="276"/>
      <c r="E8" s="276"/>
      <c r="F8" s="276"/>
      <c r="G8" s="276"/>
      <c r="H8" s="5" t="s">
        <v>420</v>
      </c>
      <c r="I8" s="5" t="s">
        <v>421</v>
      </c>
      <c r="J8" s="5" t="s">
        <v>422</v>
      </c>
      <c r="K8" s="5" t="s">
        <v>423</v>
      </c>
    </row>
    <row r="9" spans="1:11" x14ac:dyDescent="0.25">
      <c r="A9" s="276">
        <v>1</v>
      </c>
      <c r="B9" s="276"/>
      <c r="C9" s="5">
        <v>2</v>
      </c>
      <c r="D9" s="5">
        <v>3</v>
      </c>
      <c r="E9" s="5">
        <v>4</v>
      </c>
      <c r="F9" s="5">
        <v>5</v>
      </c>
      <c r="G9" s="5">
        <v>6</v>
      </c>
      <c r="H9" s="5">
        <v>7</v>
      </c>
      <c r="I9" s="5">
        <v>8</v>
      </c>
      <c r="J9" s="5">
        <v>9</v>
      </c>
      <c r="K9" s="5">
        <v>10</v>
      </c>
    </row>
    <row r="10" spans="1:11" ht="31.5" customHeight="1" x14ac:dyDescent="0.25">
      <c r="A10" s="281" t="s">
        <v>424</v>
      </c>
      <c r="B10" s="281"/>
      <c r="C10" s="13" t="s">
        <v>97</v>
      </c>
      <c r="D10" s="15">
        <f t="shared" ref="D10:K10" si="0">D11+D12+D13+D14+D15+D16+D17</f>
        <v>19216</v>
      </c>
      <c r="E10" s="15">
        <f t="shared" si="0"/>
        <v>24624.199999999997</v>
      </c>
      <c r="F10" s="15">
        <f t="shared" si="0"/>
        <v>18533</v>
      </c>
      <c r="G10" s="81">
        <f t="shared" si="0"/>
        <v>32863.97</v>
      </c>
      <c r="H10" s="81">
        <f t="shared" si="0"/>
        <v>1168.5700000000002</v>
      </c>
      <c r="I10" s="81">
        <f t="shared" si="0"/>
        <v>10676.98</v>
      </c>
      <c r="J10" s="81">
        <f t="shared" si="0"/>
        <v>12644.57</v>
      </c>
      <c r="K10" s="81">
        <f t="shared" si="0"/>
        <v>8373.85</v>
      </c>
    </row>
    <row r="11" spans="1:11" ht="15.75" customHeight="1" x14ac:dyDescent="0.25">
      <c r="A11" s="280" t="s">
        <v>425</v>
      </c>
      <c r="B11" s="280"/>
      <c r="C11" s="10" t="s">
        <v>426</v>
      </c>
      <c r="D11" s="18">
        <v>0</v>
      </c>
      <c r="E11" s="6"/>
      <c r="F11" s="6"/>
      <c r="G11" s="16">
        <f t="shared" ref="G11:G17" si="1">H11+I11+J11+K11</f>
        <v>0</v>
      </c>
      <c r="H11" s="16"/>
      <c r="I11" s="16"/>
      <c r="J11" s="16"/>
      <c r="K11" s="16"/>
    </row>
    <row r="12" spans="1:11" ht="15.75" customHeight="1" x14ac:dyDescent="0.25">
      <c r="A12" s="280" t="s">
        <v>427</v>
      </c>
      <c r="B12" s="280"/>
      <c r="C12" s="10" t="s">
        <v>428</v>
      </c>
      <c r="D12" s="18">
        <v>17508</v>
      </c>
      <c r="E12" s="6">
        <v>1236</v>
      </c>
      <c r="F12" s="6">
        <v>14000</v>
      </c>
      <c r="G12" s="16">
        <f t="shared" si="1"/>
        <v>13811.720000000001</v>
      </c>
      <c r="H12" s="16">
        <v>1117.44</v>
      </c>
      <c r="I12" s="16">
        <v>1626.82</v>
      </c>
      <c r="J12" s="16">
        <v>3222.01</v>
      </c>
      <c r="K12" s="16">
        <v>7845.45</v>
      </c>
    </row>
    <row r="13" spans="1:11" ht="27.75" customHeight="1" x14ac:dyDescent="0.25">
      <c r="A13" s="280" t="s">
        <v>429</v>
      </c>
      <c r="B13" s="280"/>
      <c r="C13" s="10" t="s">
        <v>430</v>
      </c>
      <c r="D13" s="18">
        <v>489</v>
      </c>
      <c r="E13" s="6">
        <v>0</v>
      </c>
      <c r="F13" s="6">
        <v>250</v>
      </c>
      <c r="G13" s="16">
        <f t="shared" si="1"/>
        <v>0</v>
      </c>
      <c r="H13" s="16"/>
      <c r="I13" s="16"/>
      <c r="J13" s="16"/>
      <c r="K13" s="16"/>
    </row>
    <row r="14" spans="1:11" ht="15.75" customHeight="1" x14ac:dyDescent="0.25">
      <c r="A14" s="280" t="s">
        <v>431</v>
      </c>
      <c r="B14" s="280"/>
      <c r="C14" s="10" t="s">
        <v>432</v>
      </c>
      <c r="D14" s="18">
        <v>329</v>
      </c>
      <c r="E14" s="6"/>
      <c r="F14" s="6">
        <v>250</v>
      </c>
      <c r="G14" s="16">
        <f t="shared" si="1"/>
        <v>116.67</v>
      </c>
      <c r="H14" s="16"/>
      <c r="I14" s="16">
        <v>116.67</v>
      </c>
      <c r="J14" s="16"/>
      <c r="K14" s="16"/>
    </row>
    <row r="15" spans="1:11" ht="30" customHeight="1" x14ac:dyDescent="0.25">
      <c r="A15" s="280" t="s">
        <v>433</v>
      </c>
      <c r="B15" s="280"/>
      <c r="C15" s="10" t="s">
        <v>434</v>
      </c>
      <c r="D15" s="18">
        <v>33</v>
      </c>
      <c r="E15" s="6">
        <v>10308.9</v>
      </c>
      <c r="F15" s="6">
        <v>3200</v>
      </c>
      <c r="G15" s="16">
        <f t="shared" si="1"/>
        <v>18004.190000000002</v>
      </c>
      <c r="H15" s="16"/>
      <c r="I15" s="16">
        <v>8933.49</v>
      </c>
      <c r="J15" s="16">
        <v>8542.2999999999993</v>
      </c>
      <c r="K15" s="16">
        <v>528.4</v>
      </c>
    </row>
    <row r="16" spans="1:11" ht="15.75" customHeight="1" x14ac:dyDescent="0.25">
      <c r="A16" s="280" t="s">
        <v>435</v>
      </c>
      <c r="B16" s="280"/>
      <c r="C16" s="10"/>
      <c r="D16" s="18">
        <v>0</v>
      </c>
      <c r="E16" s="6"/>
      <c r="F16" s="6">
        <v>833</v>
      </c>
      <c r="G16" s="16">
        <f t="shared" si="1"/>
        <v>0</v>
      </c>
      <c r="H16" s="16"/>
      <c r="I16" s="16"/>
      <c r="J16" s="16"/>
      <c r="K16" s="16"/>
    </row>
    <row r="17" spans="1:11" ht="15.75" customHeight="1" x14ac:dyDescent="0.25">
      <c r="A17" s="280" t="s">
        <v>436</v>
      </c>
      <c r="B17" s="280"/>
      <c r="C17" s="10"/>
      <c r="D17" s="18">
        <v>857</v>
      </c>
      <c r="E17" s="6">
        <v>13079.3</v>
      </c>
      <c r="F17" s="6"/>
      <c r="G17" s="16">
        <f t="shared" si="1"/>
        <v>931.39</v>
      </c>
      <c r="H17" s="16">
        <v>51.13</v>
      </c>
      <c r="I17" s="16"/>
      <c r="J17" s="16">
        <v>880.26</v>
      </c>
      <c r="K17" s="16"/>
    </row>
    <row r="18" spans="1:11" x14ac:dyDescent="0.25">
      <c r="A18" s="77"/>
      <c r="B18" s="305"/>
      <c r="C18" s="305"/>
      <c r="D18" s="305"/>
      <c r="E18" s="308"/>
      <c r="F18" s="308"/>
      <c r="G18" s="308"/>
      <c r="H18" s="308"/>
      <c r="I18" s="308"/>
      <c r="J18" s="308"/>
      <c r="K18" s="308"/>
    </row>
    <row r="19" spans="1:11" x14ac:dyDescent="0.25">
      <c r="A19" s="77"/>
      <c r="B19" s="77"/>
      <c r="C19" s="77"/>
      <c r="D19" s="77"/>
      <c r="E19" s="79"/>
      <c r="F19" s="79"/>
      <c r="G19" s="79"/>
      <c r="H19" s="79"/>
      <c r="I19" s="79"/>
      <c r="J19" s="79"/>
      <c r="K19" s="79"/>
    </row>
    <row r="20" spans="1:11" x14ac:dyDescent="0.25">
      <c r="A20" s="77"/>
      <c r="B20" s="77"/>
      <c r="C20" s="77"/>
      <c r="D20" s="77"/>
      <c r="E20" s="79"/>
      <c r="F20" s="79"/>
      <c r="G20" s="79"/>
      <c r="H20" s="79"/>
      <c r="I20" s="79"/>
      <c r="J20" s="79"/>
      <c r="K20" s="79"/>
    </row>
    <row r="21" spans="1:11" x14ac:dyDescent="0.25">
      <c r="A21" s="77"/>
      <c r="B21" s="77"/>
      <c r="C21" s="77"/>
      <c r="D21" s="77"/>
      <c r="E21" s="79"/>
      <c r="F21" s="79"/>
      <c r="G21" s="79"/>
      <c r="H21" s="79"/>
      <c r="I21" s="79"/>
      <c r="J21" s="79"/>
      <c r="K21" s="79"/>
    </row>
    <row r="22" spans="1:11" x14ac:dyDescent="0.25">
      <c r="A22" s="77"/>
      <c r="B22" s="77"/>
      <c r="C22" s="77"/>
      <c r="D22" s="77"/>
      <c r="E22" s="79"/>
      <c r="F22" s="79"/>
      <c r="G22" s="79"/>
      <c r="H22" s="79"/>
      <c r="I22" s="79"/>
      <c r="J22" s="79"/>
      <c r="K22" s="79"/>
    </row>
    <row r="23" spans="1:11" x14ac:dyDescent="0.25">
      <c r="A23" s="77"/>
      <c r="B23" s="77"/>
      <c r="C23" s="77"/>
      <c r="D23" s="77"/>
      <c r="E23" s="79"/>
      <c r="F23" s="79"/>
      <c r="G23" s="79"/>
      <c r="H23" s="79"/>
      <c r="I23" s="79"/>
      <c r="J23" s="79"/>
      <c r="K23" s="79"/>
    </row>
    <row r="24" spans="1:11" x14ac:dyDescent="0.25">
      <c r="A24" s="77"/>
      <c r="B24" s="309"/>
      <c r="C24" s="309"/>
      <c r="D24" s="309"/>
      <c r="E24" s="309"/>
      <c r="F24" s="309"/>
      <c r="G24" s="309"/>
      <c r="H24" s="309"/>
      <c r="I24" s="309"/>
      <c r="J24" s="309"/>
      <c r="K24" s="309"/>
    </row>
    <row r="25" spans="1:11" ht="15.75" customHeight="1" x14ac:dyDescent="0.25">
      <c r="A25" s="77"/>
      <c r="B25" s="308" t="s">
        <v>417</v>
      </c>
      <c r="C25" s="308"/>
      <c r="D25" s="308"/>
      <c r="E25" s="77"/>
      <c r="F25" s="77"/>
      <c r="G25" s="77"/>
      <c r="H25" s="77"/>
      <c r="I25" s="307" t="s">
        <v>418</v>
      </c>
      <c r="J25" s="307"/>
      <c r="K25" s="307"/>
    </row>
  </sheetData>
  <mergeCells count="25">
    <mergeCell ref="B25:D25"/>
    <mergeCell ref="I25:K25"/>
    <mergeCell ref="E18:H18"/>
    <mergeCell ref="I18:K18"/>
    <mergeCell ref="B24:D24"/>
    <mergeCell ref="E24:H24"/>
    <mergeCell ref="I24:K24"/>
    <mergeCell ref="A14:B14"/>
    <mergeCell ref="A15:B15"/>
    <mergeCell ref="A16:B16"/>
    <mergeCell ref="A17:B17"/>
    <mergeCell ref="B18:D18"/>
    <mergeCell ref="A9:B9"/>
    <mergeCell ref="A10:B10"/>
    <mergeCell ref="A11:B11"/>
    <mergeCell ref="A12:B12"/>
    <mergeCell ref="A13:B13"/>
    <mergeCell ref="A4:K4"/>
    <mergeCell ref="A6:B8"/>
    <mergeCell ref="C6:C8"/>
    <mergeCell ref="D6:D8"/>
    <mergeCell ref="E6:E8"/>
    <mergeCell ref="F6:F8"/>
    <mergeCell ref="G6:G8"/>
    <mergeCell ref="H6:K7"/>
  </mergeCells>
  <pageMargins left="0.70833333333333304" right="0.39374999999999999" top="0.59027777777777801" bottom="0.31527777777777799"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27"/>
  <sheetViews>
    <sheetView view="pageBreakPreview" topLeftCell="A4" zoomScale="137" zoomScaleNormal="150" zoomScalePageLayoutView="137" workbookViewId="0">
      <selection activeCell="E13" sqref="E13"/>
    </sheetView>
  </sheetViews>
  <sheetFormatPr defaultRowHeight="15.75" x14ac:dyDescent="0.25"/>
  <cols>
    <col min="1" max="1" width="39.75" customWidth="1"/>
    <col min="2" max="2" width="8.625" customWidth="1"/>
    <col min="3" max="3" width="10" customWidth="1"/>
    <col min="4" max="4" width="9.25" customWidth="1"/>
    <col min="5" max="5" width="12.75" customWidth="1"/>
    <col min="6" max="6" width="10.625" customWidth="1"/>
    <col min="7" max="7" width="8.625" customWidth="1"/>
    <col min="8" max="8" width="26" customWidth="1"/>
    <col min="9" max="1025" width="8.625" customWidth="1"/>
  </cols>
  <sheetData>
    <row r="1" spans="1:8" x14ac:dyDescent="0.25">
      <c r="A1" s="82"/>
      <c r="H1" s="83" t="s">
        <v>437</v>
      </c>
    </row>
    <row r="2" spans="1:8" x14ac:dyDescent="0.25">
      <c r="B2" s="310" t="s">
        <v>438</v>
      </c>
      <c r="C2" s="310"/>
      <c r="D2" s="310"/>
      <c r="E2" s="310"/>
      <c r="F2" s="310"/>
      <c r="G2" s="310"/>
    </row>
    <row r="3" spans="1:8" ht="65.25" customHeight="1" x14ac:dyDescent="0.25">
      <c r="A3" s="34" t="s">
        <v>439</v>
      </c>
      <c r="B3" s="5" t="s">
        <v>33</v>
      </c>
      <c r="C3" s="5" t="s">
        <v>440</v>
      </c>
      <c r="D3" s="5" t="s">
        <v>128</v>
      </c>
      <c r="E3" s="84" t="s">
        <v>441</v>
      </c>
      <c r="F3" s="5" t="s">
        <v>309</v>
      </c>
      <c r="G3" s="5" t="s">
        <v>442</v>
      </c>
      <c r="H3" s="5" t="s">
        <v>443</v>
      </c>
    </row>
    <row r="4" spans="1:8" x14ac:dyDescent="0.25">
      <c r="A4" s="5">
        <v>1</v>
      </c>
      <c r="B4" s="5">
        <v>2</v>
      </c>
      <c r="C4" s="5">
        <v>3</v>
      </c>
      <c r="D4" s="5">
        <v>4</v>
      </c>
      <c r="E4" s="5">
        <v>5</v>
      </c>
      <c r="F4" s="5">
        <v>6</v>
      </c>
      <c r="G4" s="5">
        <v>7</v>
      </c>
      <c r="H4" s="5">
        <v>8</v>
      </c>
    </row>
    <row r="5" spans="1:8" x14ac:dyDescent="0.25">
      <c r="A5" s="12" t="s">
        <v>444</v>
      </c>
      <c r="B5" s="34"/>
      <c r="C5" s="34"/>
      <c r="D5" s="34"/>
      <c r="E5" s="34"/>
      <c r="F5" s="34"/>
      <c r="G5" s="34"/>
      <c r="H5" s="34"/>
    </row>
    <row r="6" spans="1:8" ht="38.25" x14ac:dyDescent="0.25">
      <c r="A6" s="9" t="s">
        <v>445</v>
      </c>
      <c r="B6" s="5">
        <v>5000</v>
      </c>
      <c r="C6" s="5" t="s">
        <v>446</v>
      </c>
      <c r="D6" s="16">
        <v>0</v>
      </c>
      <c r="E6" s="16">
        <v>0</v>
      </c>
      <c r="F6" s="16">
        <v>0</v>
      </c>
      <c r="G6" s="16">
        <f>таб.1!G20/таб.1!G10*100</f>
        <v>5.9054566728123694</v>
      </c>
      <c r="H6" s="5"/>
    </row>
    <row r="7" spans="1:8" ht="38.25" x14ac:dyDescent="0.25">
      <c r="A7" s="9" t="s">
        <v>447</v>
      </c>
      <c r="B7" s="5">
        <v>5010</v>
      </c>
      <c r="C7" s="5" t="s">
        <v>446</v>
      </c>
      <c r="D7" s="16">
        <v>0</v>
      </c>
      <c r="E7" s="16">
        <v>0</v>
      </c>
      <c r="F7" s="16">
        <v>0</v>
      </c>
      <c r="G7" s="16">
        <f>(таб.1!G87/таб.1!G10)*100</f>
        <v>21.202311728832797</v>
      </c>
      <c r="H7" s="5"/>
    </row>
    <row r="8" spans="1:8" ht="39" customHeight="1" x14ac:dyDescent="0.25">
      <c r="A8" s="29" t="s">
        <v>448</v>
      </c>
      <c r="B8" s="5">
        <v>5020</v>
      </c>
      <c r="C8" s="5" t="s">
        <v>446</v>
      </c>
      <c r="D8" s="16">
        <v>0</v>
      </c>
      <c r="E8" s="16">
        <v>0</v>
      </c>
      <c r="F8" s="16">
        <v>0</v>
      </c>
      <c r="G8" s="16">
        <v>0</v>
      </c>
      <c r="H8" s="9" t="s">
        <v>449</v>
      </c>
    </row>
    <row r="9" spans="1:8" ht="38.25" x14ac:dyDescent="0.25">
      <c r="A9" s="29" t="s">
        <v>450</v>
      </c>
      <c r="B9" s="5">
        <v>5030</v>
      </c>
      <c r="C9" s="5" t="s">
        <v>446</v>
      </c>
      <c r="D9" s="16">
        <v>0</v>
      </c>
      <c r="E9" s="16">
        <v>0.06</v>
      </c>
      <c r="F9" s="16">
        <v>0</v>
      </c>
      <c r="G9" s="16">
        <v>0</v>
      </c>
      <c r="H9" s="9"/>
    </row>
    <row r="10" spans="1:8" ht="42.6" customHeight="1" x14ac:dyDescent="0.25">
      <c r="A10" s="29" t="s">
        <v>451</v>
      </c>
      <c r="B10" s="5">
        <v>5040</v>
      </c>
      <c r="C10" s="5" t="s">
        <v>452</v>
      </c>
      <c r="D10" s="16">
        <v>0</v>
      </c>
      <c r="E10" s="16">
        <v>0.06</v>
      </c>
      <c r="F10" s="16">
        <v>0</v>
      </c>
      <c r="G10" s="16">
        <v>0</v>
      </c>
      <c r="H10" s="9" t="s">
        <v>453</v>
      </c>
    </row>
    <row r="11" spans="1:8" x14ac:dyDescent="0.25">
      <c r="A11" s="12" t="s">
        <v>454</v>
      </c>
      <c r="B11" s="5"/>
      <c r="C11" s="5"/>
      <c r="D11" s="85"/>
      <c r="E11" s="85"/>
      <c r="F11" s="5"/>
      <c r="G11" s="5"/>
      <c r="H11" s="9"/>
    </row>
    <row r="12" spans="1:8" ht="38.25" x14ac:dyDescent="0.25">
      <c r="A12" s="9" t="s">
        <v>455</v>
      </c>
      <c r="B12" s="5">
        <v>5100</v>
      </c>
      <c r="C12" s="39"/>
      <c r="D12" s="16">
        <v>0</v>
      </c>
      <c r="E12" s="16">
        <v>0</v>
      </c>
      <c r="F12" s="16">
        <v>0</v>
      </c>
      <c r="G12" s="16">
        <v>0</v>
      </c>
      <c r="H12" s="9"/>
    </row>
    <row r="13" spans="1:8" ht="51.75" customHeight="1" x14ac:dyDescent="0.25">
      <c r="A13" s="9" t="s">
        <v>456</v>
      </c>
      <c r="B13" s="5">
        <v>5110</v>
      </c>
      <c r="C13" s="5" t="s">
        <v>457</v>
      </c>
      <c r="D13" s="16">
        <f>'фінансовий план'!D87/'фінансовий план'!D84</f>
        <v>0.73977654043290686</v>
      </c>
      <c r="E13" s="16">
        <f>81978/(0+111031)</f>
        <v>0.73833433905846113</v>
      </c>
      <c r="F13" s="16">
        <f>'фінансовий план'!F87/'фінансовий план'!F84</f>
        <v>0.80392156862745101</v>
      </c>
      <c r="G13" s="16">
        <f>'фінансовий план'!G87/'фінансовий план'!G84</f>
        <v>0.96190476190476193</v>
      </c>
      <c r="H13" s="9" t="s">
        <v>458</v>
      </c>
    </row>
    <row r="14" spans="1:8" ht="78.75" customHeight="1" x14ac:dyDescent="0.25">
      <c r="A14" s="9" t="s">
        <v>459</v>
      </c>
      <c r="B14" s="5">
        <v>5120</v>
      </c>
      <c r="C14" s="5" t="s">
        <v>457</v>
      </c>
      <c r="D14" s="16">
        <f>'фінансовий план'!D79/'фінансовий план'!D83</f>
        <v>0.59785574689332199</v>
      </c>
      <c r="E14" s="16">
        <f>77233/111031</f>
        <v>0.69559852653763365</v>
      </c>
      <c r="F14" s="16">
        <f>'фінансовий план'!F79/'фінансовий план'!F83</f>
        <v>0.57843137254901966</v>
      </c>
      <c r="G14" s="16">
        <f>'фінансовий план'!G79/'фінансовий план'!G83</f>
        <v>0.59047619047619049</v>
      </c>
      <c r="H14" s="9" t="s">
        <v>460</v>
      </c>
    </row>
    <row r="15" spans="1:8" ht="25.15" customHeight="1" x14ac:dyDescent="0.25">
      <c r="A15" s="12" t="s">
        <v>461</v>
      </c>
      <c r="B15" s="5"/>
      <c r="C15" s="5"/>
      <c r="D15" s="5"/>
      <c r="E15" s="5"/>
      <c r="F15" s="16"/>
      <c r="G15" s="16"/>
      <c r="H15" s="5"/>
    </row>
    <row r="16" spans="1:8" ht="27.95" customHeight="1" x14ac:dyDescent="0.25">
      <c r="A16" s="9" t="s">
        <v>462</v>
      </c>
      <c r="B16" s="5">
        <v>5200</v>
      </c>
      <c r="C16" s="5"/>
      <c r="D16" s="16">
        <f>таб.4!D10/таб.1!D94</f>
        <v>1.1512791324665987</v>
      </c>
      <c r="E16" s="16">
        <f>7895/9111</f>
        <v>0.86653495774338707</v>
      </c>
      <c r="F16" s="16">
        <f>таб.4!F10/таб.1!F94</f>
        <v>0.99399302762134623</v>
      </c>
      <c r="G16" s="16">
        <f>таб.4!G10/таб.1!G94</f>
        <v>1.60132388052429</v>
      </c>
      <c r="H16" s="5"/>
    </row>
    <row r="17" spans="1:155" ht="42.6" customHeight="1" x14ac:dyDescent="0.25">
      <c r="A17" s="9" t="s">
        <v>463</v>
      </c>
      <c r="B17" s="5">
        <v>5210</v>
      </c>
      <c r="C17" s="5"/>
      <c r="D17" s="16">
        <f>таб.4!D10/таб.1!D10</f>
        <v>0.12144039839731031</v>
      </c>
      <c r="E17" s="16">
        <f>7895/84217</f>
        <v>9.3745918282532037E-2</v>
      </c>
      <c r="F17" s="16">
        <f>таб.4!F10/таб.1!F10</f>
        <v>0.10296111111111111</v>
      </c>
      <c r="G17" s="16">
        <f>таб.4!G10/таб.1!G10</f>
        <v>0.14565296589136292</v>
      </c>
      <c r="H17" s="5"/>
    </row>
    <row r="18" spans="1:155" ht="42.2" customHeight="1" x14ac:dyDescent="0.25">
      <c r="A18" s="86" t="s">
        <v>464</v>
      </c>
      <c r="B18" s="87">
        <v>5220</v>
      </c>
      <c r="C18" s="5" t="s">
        <v>446</v>
      </c>
      <c r="D18" s="88">
        <f>160164/268975</f>
        <v>0.59546054466028442</v>
      </c>
      <c r="E18" s="88">
        <f>168796/276532</f>
        <v>0.61040313598426221</v>
      </c>
      <c r="F18" s="88">
        <v>0.62</v>
      </c>
      <c r="G18" s="88">
        <v>0.6</v>
      </c>
      <c r="H18" s="86" t="s">
        <v>465</v>
      </c>
    </row>
    <row r="19" spans="1:155" s="39" customFormat="1" ht="20.25" customHeight="1" x14ac:dyDescent="0.25">
      <c r="A19" s="89" t="s">
        <v>466</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row>
    <row r="20" spans="1:155" ht="58.5" customHeight="1" x14ac:dyDescent="0.25">
      <c r="A20" s="47" t="s">
        <v>467</v>
      </c>
      <c r="B20" s="38">
        <v>5300</v>
      </c>
      <c r="C20" s="39"/>
      <c r="D20" s="91">
        <v>0</v>
      </c>
      <c r="E20" s="91">
        <v>0</v>
      </c>
      <c r="F20" s="91">
        <v>0</v>
      </c>
      <c r="G20" s="91">
        <v>0</v>
      </c>
      <c r="H20" s="39"/>
    </row>
    <row r="21" spans="1:155" x14ac:dyDescent="0.25">
      <c r="A21" s="92"/>
      <c r="B21" s="93"/>
      <c r="C21" s="94"/>
    </row>
    <row r="22" spans="1:155" x14ac:dyDescent="0.25">
      <c r="A22" s="50"/>
      <c r="B22" s="50"/>
      <c r="C22" s="50"/>
    </row>
    <row r="23" spans="1:155" x14ac:dyDescent="0.25">
      <c r="A23" s="95"/>
      <c r="B23" s="93"/>
      <c r="C23" s="94"/>
    </row>
    <row r="24" spans="1:155" x14ac:dyDescent="0.25">
      <c r="A24" s="92"/>
      <c r="B24" s="96"/>
      <c r="C24" s="96"/>
      <c r="D24" s="90"/>
      <c r="E24" s="97"/>
      <c r="F24" s="90"/>
      <c r="G24" s="90"/>
      <c r="H24" s="90"/>
    </row>
    <row r="25" spans="1:155" ht="15.75" customHeight="1" x14ac:dyDescent="0.25">
      <c r="A25" s="311"/>
      <c r="B25" s="311"/>
      <c r="C25" s="77"/>
      <c r="D25" s="305"/>
      <c r="E25" s="305"/>
      <c r="F25" s="305"/>
      <c r="G25" s="77"/>
      <c r="H25" s="78"/>
    </row>
    <row r="26" spans="1:155" ht="15.75" customHeight="1" x14ac:dyDescent="0.25">
      <c r="A26" s="311"/>
      <c r="B26" s="311"/>
      <c r="C26" s="98"/>
      <c r="D26" s="312"/>
      <c r="E26" s="312"/>
      <c r="F26" s="312"/>
      <c r="G26" s="98"/>
      <c r="H26" s="98"/>
    </row>
    <row r="27" spans="1:155" ht="15" customHeight="1" x14ac:dyDescent="0.25">
      <c r="A27" s="308" t="s">
        <v>417</v>
      </c>
      <c r="B27" s="308"/>
      <c r="C27" s="308"/>
      <c r="D27" s="77"/>
      <c r="E27" s="77"/>
      <c r="F27" s="77"/>
      <c r="G27" s="77"/>
      <c r="H27" s="73" t="s">
        <v>418</v>
      </c>
      <c r="I27" s="78"/>
      <c r="J27" s="78"/>
    </row>
  </sheetData>
  <mergeCells count="6">
    <mergeCell ref="A27:C27"/>
    <mergeCell ref="B2:G2"/>
    <mergeCell ref="A25:B25"/>
    <mergeCell ref="D25:F25"/>
    <mergeCell ref="A26:B26"/>
    <mergeCell ref="D26:F26"/>
  </mergeCells>
  <pageMargins left="0.66944444444444395" right="0.39374999999999999" top="0.62847222222222199" bottom="0.30972222222222201" header="0.51180555555555496" footer="0.51180555555555496"/>
  <pageSetup paperSize="9" firstPageNumber="0" orientation="landscape" horizontalDpi="300" verticalDpi="300" r:id="rId1"/>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view="pageBreakPreview" topLeftCell="A78" zoomScaleNormal="75" zoomScaleSheetLayoutView="100" workbookViewId="0">
      <selection activeCell="J58" sqref="J58"/>
    </sheetView>
  </sheetViews>
  <sheetFormatPr defaultColWidth="7.875" defaultRowHeight="18.75" outlineLevelRow="1" x14ac:dyDescent="0.25"/>
  <cols>
    <col min="1" max="1" width="39.125" style="99" customWidth="1"/>
    <col min="2" max="2" width="11.75" style="100" customWidth="1"/>
    <col min="3" max="3" width="16.125" style="99" customWidth="1"/>
    <col min="4" max="4" width="14" style="99" customWidth="1"/>
    <col min="5" max="5" width="13.375" style="99" customWidth="1"/>
    <col min="6" max="6" width="14.375" style="99" customWidth="1"/>
    <col min="7" max="7" width="13.25" style="99" customWidth="1"/>
    <col min="8" max="8" width="14.375" style="99" customWidth="1"/>
    <col min="9" max="9" width="14" style="99" customWidth="1"/>
    <col min="10" max="10" width="14.25" style="99" customWidth="1"/>
    <col min="11" max="11" width="14.375" style="99" customWidth="1"/>
    <col min="12" max="12" width="14.625" style="99" customWidth="1"/>
    <col min="13" max="15" width="14.5" style="99" customWidth="1"/>
    <col min="16" max="256" width="7.875" style="99"/>
    <col min="257" max="257" width="39.125" style="99" customWidth="1"/>
    <col min="258" max="258" width="11.75" style="99" customWidth="1"/>
    <col min="259" max="259" width="16.125" style="99" customWidth="1"/>
    <col min="260" max="260" width="14" style="99" customWidth="1"/>
    <col min="261" max="261" width="13.375" style="99" customWidth="1"/>
    <col min="262" max="262" width="14.375" style="99" customWidth="1"/>
    <col min="263" max="263" width="13.25" style="99" customWidth="1"/>
    <col min="264" max="264" width="14.375" style="99" customWidth="1"/>
    <col min="265" max="265" width="14" style="99" customWidth="1"/>
    <col min="266" max="266" width="14.25" style="99" customWidth="1"/>
    <col min="267" max="267" width="14.375" style="99" customWidth="1"/>
    <col min="268" max="268" width="14.625" style="99" customWidth="1"/>
    <col min="269" max="271" width="14.5" style="99" customWidth="1"/>
    <col min="272" max="512" width="7.875" style="99"/>
    <col min="513" max="513" width="39.125" style="99" customWidth="1"/>
    <col min="514" max="514" width="11.75" style="99" customWidth="1"/>
    <col min="515" max="515" width="16.125" style="99" customWidth="1"/>
    <col min="516" max="516" width="14" style="99" customWidth="1"/>
    <col min="517" max="517" width="13.375" style="99" customWidth="1"/>
    <col min="518" max="518" width="14.375" style="99" customWidth="1"/>
    <col min="519" max="519" width="13.25" style="99" customWidth="1"/>
    <col min="520" max="520" width="14.375" style="99" customWidth="1"/>
    <col min="521" max="521" width="14" style="99" customWidth="1"/>
    <col min="522" max="522" width="14.25" style="99" customWidth="1"/>
    <col min="523" max="523" width="14.375" style="99" customWidth="1"/>
    <col min="524" max="524" width="14.625" style="99" customWidth="1"/>
    <col min="525" max="527" width="14.5" style="99" customWidth="1"/>
    <col min="528" max="768" width="7.875" style="99"/>
    <col min="769" max="769" width="39.125" style="99" customWidth="1"/>
    <col min="770" max="770" width="11.75" style="99" customWidth="1"/>
    <col min="771" max="771" width="16.125" style="99" customWidth="1"/>
    <col min="772" max="772" width="14" style="99" customWidth="1"/>
    <col min="773" max="773" width="13.375" style="99" customWidth="1"/>
    <col min="774" max="774" width="14.375" style="99" customWidth="1"/>
    <col min="775" max="775" width="13.25" style="99" customWidth="1"/>
    <col min="776" max="776" width="14.375" style="99" customWidth="1"/>
    <col min="777" max="777" width="14" style="99" customWidth="1"/>
    <col min="778" max="778" width="14.25" style="99" customWidth="1"/>
    <col min="779" max="779" width="14.375" style="99" customWidth="1"/>
    <col min="780" max="780" width="14.625" style="99" customWidth="1"/>
    <col min="781" max="783" width="14.5" style="99" customWidth="1"/>
    <col min="784" max="1024" width="7.875" style="99"/>
    <col min="1025" max="1025" width="39.125" style="99" customWidth="1"/>
    <col min="1026" max="1026" width="11.75" style="99" customWidth="1"/>
    <col min="1027" max="1027" width="16.125" style="99" customWidth="1"/>
    <col min="1028" max="1028" width="14" style="99" customWidth="1"/>
    <col min="1029" max="1029" width="13.375" style="99" customWidth="1"/>
    <col min="1030" max="1030" width="14.375" style="99" customWidth="1"/>
    <col min="1031" max="1031" width="13.25" style="99" customWidth="1"/>
    <col min="1032" max="1032" width="14.375" style="99" customWidth="1"/>
    <col min="1033" max="1033" width="14" style="99" customWidth="1"/>
    <col min="1034" max="1034" width="14.25" style="99" customWidth="1"/>
    <col min="1035" max="1035" width="14.375" style="99" customWidth="1"/>
    <col min="1036" max="1036" width="14.625" style="99" customWidth="1"/>
    <col min="1037" max="1039" width="14.5" style="99" customWidth="1"/>
    <col min="1040" max="1280" width="7.875" style="99"/>
    <col min="1281" max="1281" width="39.125" style="99" customWidth="1"/>
    <col min="1282" max="1282" width="11.75" style="99" customWidth="1"/>
    <col min="1283" max="1283" width="16.125" style="99" customWidth="1"/>
    <col min="1284" max="1284" width="14" style="99" customWidth="1"/>
    <col min="1285" max="1285" width="13.375" style="99" customWidth="1"/>
    <col min="1286" max="1286" width="14.375" style="99" customWidth="1"/>
    <col min="1287" max="1287" width="13.25" style="99" customWidth="1"/>
    <col min="1288" max="1288" width="14.375" style="99" customWidth="1"/>
    <col min="1289" max="1289" width="14" style="99" customWidth="1"/>
    <col min="1290" max="1290" width="14.25" style="99" customWidth="1"/>
    <col min="1291" max="1291" width="14.375" style="99" customWidth="1"/>
    <col min="1292" max="1292" width="14.625" style="99" customWidth="1"/>
    <col min="1293" max="1295" width="14.5" style="99" customWidth="1"/>
    <col min="1296" max="1536" width="7.875" style="99"/>
    <col min="1537" max="1537" width="39.125" style="99" customWidth="1"/>
    <col min="1538" max="1538" width="11.75" style="99" customWidth="1"/>
    <col min="1539" max="1539" width="16.125" style="99" customWidth="1"/>
    <col min="1540" max="1540" width="14" style="99" customWidth="1"/>
    <col min="1541" max="1541" width="13.375" style="99" customWidth="1"/>
    <col min="1542" max="1542" width="14.375" style="99" customWidth="1"/>
    <col min="1543" max="1543" width="13.25" style="99" customWidth="1"/>
    <col min="1544" max="1544" width="14.375" style="99" customWidth="1"/>
    <col min="1545" max="1545" width="14" style="99" customWidth="1"/>
    <col min="1546" max="1546" width="14.25" style="99" customWidth="1"/>
    <col min="1547" max="1547" width="14.375" style="99" customWidth="1"/>
    <col min="1548" max="1548" width="14.625" style="99" customWidth="1"/>
    <col min="1549" max="1551" width="14.5" style="99" customWidth="1"/>
    <col min="1552" max="1792" width="7.875" style="99"/>
    <col min="1793" max="1793" width="39.125" style="99" customWidth="1"/>
    <col min="1794" max="1794" width="11.75" style="99" customWidth="1"/>
    <col min="1795" max="1795" width="16.125" style="99" customWidth="1"/>
    <col min="1796" max="1796" width="14" style="99" customWidth="1"/>
    <col min="1797" max="1797" width="13.375" style="99" customWidth="1"/>
    <col min="1798" max="1798" width="14.375" style="99" customWidth="1"/>
    <col min="1799" max="1799" width="13.25" style="99" customWidth="1"/>
    <col min="1800" max="1800" width="14.375" style="99" customWidth="1"/>
    <col min="1801" max="1801" width="14" style="99" customWidth="1"/>
    <col min="1802" max="1802" width="14.25" style="99" customWidth="1"/>
    <col min="1803" max="1803" width="14.375" style="99" customWidth="1"/>
    <col min="1804" max="1804" width="14.625" style="99" customWidth="1"/>
    <col min="1805" max="1807" width="14.5" style="99" customWidth="1"/>
    <col min="1808" max="2048" width="7.875" style="99"/>
    <col min="2049" max="2049" width="39.125" style="99" customWidth="1"/>
    <col min="2050" max="2050" width="11.75" style="99" customWidth="1"/>
    <col min="2051" max="2051" width="16.125" style="99" customWidth="1"/>
    <col min="2052" max="2052" width="14" style="99" customWidth="1"/>
    <col min="2053" max="2053" width="13.375" style="99" customWidth="1"/>
    <col min="2054" max="2054" width="14.375" style="99" customWidth="1"/>
    <col min="2055" max="2055" width="13.25" style="99" customWidth="1"/>
    <col min="2056" max="2056" width="14.375" style="99" customWidth="1"/>
    <col min="2057" max="2057" width="14" style="99" customWidth="1"/>
    <col min="2058" max="2058" width="14.25" style="99" customWidth="1"/>
    <col min="2059" max="2059" width="14.375" style="99" customWidth="1"/>
    <col min="2060" max="2060" width="14.625" style="99" customWidth="1"/>
    <col min="2061" max="2063" width="14.5" style="99" customWidth="1"/>
    <col min="2064" max="2304" width="7.875" style="99"/>
    <col min="2305" max="2305" width="39.125" style="99" customWidth="1"/>
    <col min="2306" max="2306" width="11.75" style="99" customWidth="1"/>
    <col min="2307" max="2307" width="16.125" style="99" customWidth="1"/>
    <col min="2308" max="2308" width="14" style="99" customWidth="1"/>
    <col min="2309" max="2309" width="13.375" style="99" customWidth="1"/>
    <col min="2310" max="2310" width="14.375" style="99" customWidth="1"/>
    <col min="2311" max="2311" width="13.25" style="99" customWidth="1"/>
    <col min="2312" max="2312" width="14.375" style="99" customWidth="1"/>
    <col min="2313" max="2313" width="14" style="99" customWidth="1"/>
    <col min="2314" max="2314" width="14.25" style="99" customWidth="1"/>
    <col min="2315" max="2315" width="14.375" style="99" customWidth="1"/>
    <col min="2316" max="2316" width="14.625" style="99" customWidth="1"/>
    <col min="2317" max="2319" width="14.5" style="99" customWidth="1"/>
    <col min="2320" max="2560" width="7.875" style="99"/>
    <col min="2561" max="2561" width="39.125" style="99" customWidth="1"/>
    <col min="2562" max="2562" width="11.75" style="99" customWidth="1"/>
    <col min="2563" max="2563" width="16.125" style="99" customWidth="1"/>
    <col min="2564" max="2564" width="14" style="99" customWidth="1"/>
    <col min="2565" max="2565" width="13.375" style="99" customWidth="1"/>
    <col min="2566" max="2566" width="14.375" style="99" customWidth="1"/>
    <col min="2567" max="2567" width="13.25" style="99" customWidth="1"/>
    <col min="2568" max="2568" width="14.375" style="99" customWidth="1"/>
    <col min="2569" max="2569" width="14" style="99" customWidth="1"/>
    <col min="2570" max="2570" width="14.25" style="99" customWidth="1"/>
    <col min="2571" max="2571" width="14.375" style="99" customWidth="1"/>
    <col min="2572" max="2572" width="14.625" style="99" customWidth="1"/>
    <col min="2573" max="2575" width="14.5" style="99" customWidth="1"/>
    <col min="2576" max="2816" width="7.875" style="99"/>
    <col min="2817" max="2817" width="39.125" style="99" customWidth="1"/>
    <col min="2818" max="2818" width="11.75" style="99" customWidth="1"/>
    <col min="2819" max="2819" width="16.125" style="99" customWidth="1"/>
    <col min="2820" max="2820" width="14" style="99" customWidth="1"/>
    <col min="2821" max="2821" width="13.375" style="99" customWidth="1"/>
    <col min="2822" max="2822" width="14.375" style="99" customWidth="1"/>
    <col min="2823" max="2823" width="13.25" style="99" customWidth="1"/>
    <col min="2824" max="2824" width="14.375" style="99" customWidth="1"/>
    <col min="2825" max="2825" width="14" style="99" customWidth="1"/>
    <col min="2826" max="2826" width="14.25" style="99" customWidth="1"/>
    <col min="2827" max="2827" width="14.375" style="99" customWidth="1"/>
    <col min="2828" max="2828" width="14.625" style="99" customWidth="1"/>
    <col min="2829" max="2831" width="14.5" style="99" customWidth="1"/>
    <col min="2832" max="3072" width="7.875" style="99"/>
    <col min="3073" max="3073" width="39.125" style="99" customWidth="1"/>
    <col min="3074" max="3074" width="11.75" style="99" customWidth="1"/>
    <col min="3075" max="3075" width="16.125" style="99" customWidth="1"/>
    <col min="3076" max="3076" width="14" style="99" customWidth="1"/>
    <col min="3077" max="3077" width="13.375" style="99" customWidth="1"/>
    <col min="3078" max="3078" width="14.375" style="99" customWidth="1"/>
    <col min="3079" max="3079" width="13.25" style="99" customWidth="1"/>
    <col min="3080" max="3080" width="14.375" style="99" customWidth="1"/>
    <col min="3081" max="3081" width="14" style="99" customWidth="1"/>
    <col min="3082" max="3082" width="14.25" style="99" customWidth="1"/>
    <col min="3083" max="3083" width="14.375" style="99" customWidth="1"/>
    <col min="3084" max="3084" width="14.625" style="99" customWidth="1"/>
    <col min="3085" max="3087" width="14.5" style="99" customWidth="1"/>
    <col min="3088" max="3328" width="7.875" style="99"/>
    <col min="3329" max="3329" width="39.125" style="99" customWidth="1"/>
    <col min="3330" max="3330" width="11.75" style="99" customWidth="1"/>
    <col min="3331" max="3331" width="16.125" style="99" customWidth="1"/>
    <col min="3332" max="3332" width="14" style="99" customWidth="1"/>
    <col min="3333" max="3333" width="13.375" style="99" customWidth="1"/>
    <col min="3334" max="3334" width="14.375" style="99" customWidth="1"/>
    <col min="3335" max="3335" width="13.25" style="99" customWidth="1"/>
    <col min="3336" max="3336" width="14.375" style="99" customWidth="1"/>
    <col min="3337" max="3337" width="14" style="99" customWidth="1"/>
    <col min="3338" max="3338" width="14.25" style="99" customWidth="1"/>
    <col min="3339" max="3339" width="14.375" style="99" customWidth="1"/>
    <col min="3340" max="3340" width="14.625" style="99" customWidth="1"/>
    <col min="3341" max="3343" width="14.5" style="99" customWidth="1"/>
    <col min="3344" max="3584" width="7.875" style="99"/>
    <col min="3585" max="3585" width="39.125" style="99" customWidth="1"/>
    <col min="3586" max="3586" width="11.75" style="99" customWidth="1"/>
    <col min="3587" max="3587" width="16.125" style="99" customWidth="1"/>
    <col min="3588" max="3588" width="14" style="99" customWidth="1"/>
    <col min="3589" max="3589" width="13.375" style="99" customWidth="1"/>
    <col min="3590" max="3590" width="14.375" style="99" customWidth="1"/>
    <col min="3591" max="3591" width="13.25" style="99" customWidth="1"/>
    <col min="3592" max="3592" width="14.375" style="99" customWidth="1"/>
    <col min="3593" max="3593" width="14" style="99" customWidth="1"/>
    <col min="3594" max="3594" width="14.25" style="99" customWidth="1"/>
    <col min="3595" max="3595" width="14.375" style="99" customWidth="1"/>
    <col min="3596" max="3596" width="14.625" style="99" customWidth="1"/>
    <col min="3597" max="3599" width="14.5" style="99" customWidth="1"/>
    <col min="3600" max="3840" width="7.875" style="99"/>
    <col min="3841" max="3841" width="39.125" style="99" customWidth="1"/>
    <col min="3842" max="3842" width="11.75" style="99" customWidth="1"/>
    <col min="3843" max="3843" width="16.125" style="99" customWidth="1"/>
    <col min="3844" max="3844" width="14" style="99" customWidth="1"/>
    <col min="3845" max="3845" width="13.375" style="99" customWidth="1"/>
    <col min="3846" max="3846" width="14.375" style="99" customWidth="1"/>
    <col min="3847" max="3847" width="13.25" style="99" customWidth="1"/>
    <col min="3848" max="3848" width="14.375" style="99" customWidth="1"/>
    <col min="3849" max="3849" width="14" style="99" customWidth="1"/>
    <col min="3850" max="3850" width="14.25" style="99" customWidth="1"/>
    <col min="3851" max="3851" width="14.375" style="99" customWidth="1"/>
    <col min="3852" max="3852" width="14.625" style="99" customWidth="1"/>
    <col min="3853" max="3855" width="14.5" style="99" customWidth="1"/>
    <col min="3856" max="4096" width="7.875" style="99"/>
    <col min="4097" max="4097" width="39.125" style="99" customWidth="1"/>
    <col min="4098" max="4098" width="11.75" style="99" customWidth="1"/>
    <col min="4099" max="4099" width="16.125" style="99" customWidth="1"/>
    <col min="4100" max="4100" width="14" style="99" customWidth="1"/>
    <col min="4101" max="4101" width="13.375" style="99" customWidth="1"/>
    <col min="4102" max="4102" width="14.375" style="99" customWidth="1"/>
    <col min="4103" max="4103" width="13.25" style="99" customWidth="1"/>
    <col min="4104" max="4104" width="14.375" style="99" customWidth="1"/>
    <col min="4105" max="4105" width="14" style="99" customWidth="1"/>
    <col min="4106" max="4106" width="14.25" style="99" customWidth="1"/>
    <col min="4107" max="4107" width="14.375" style="99" customWidth="1"/>
    <col min="4108" max="4108" width="14.625" style="99" customWidth="1"/>
    <col min="4109" max="4111" width="14.5" style="99" customWidth="1"/>
    <col min="4112" max="4352" width="7.875" style="99"/>
    <col min="4353" max="4353" width="39.125" style="99" customWidth="1"/>
    <col min="4354" max="4354" width="11.75" style="99" customWidth="1"/>
    <col min="4355" max="4355" width="16.125" style="99" customWidth="1"/>
    <col min="4356" max="4356" width="14" style="99" customWidth="1"/>
    <col min="4357" max="4357" width="13.375" style="99" customWidth="1"/>
    <col min="4358" max="4358" width="14.375" style="99" customWidth="1"/>
    <col min="4359" max="4359" width="13.25" style="99" customWidth="1"/>
    <col min="4360" max="4360" width="14.375" style="99" customWidth="1"/>
    <col min="4361" max="4361" width="14" style="99" customWidth="1"/>
    <col min="4362" max="4362" width="14.25" style="99" customWidth="1"/>
    <col min="4363" max="4363" width="14.375" style="99" customWidth="1"/>
    <col min="4364" max="4364" width="14.625" style="99" customWidth="1"/>
    <col min="4365" max="4367" width="14.5" style="99" customWidth="1"/>
    <col min="4368" max="4608" width="7.875" style="99"/>
    <col min="4609" max="4609" width="39.125" style="99" customWidth="1"/>
    <col min="4610" max="4610" width="11.75" style="99" customWidth="1"/>
    <col min="4611" max="4611" width="16.125" style="99" customWidth="1"/>
    <col min="4612" max="4612" width="14" style="99" customWidth="1"/>
    <col min="4613" max="4613" width="13.375" style="99" customWidth="1"/>
    <col min="4614" max="4614" width="14.375" style="99" customWidth="1"/>
    <col min="4615" max="4615" width="13.25" style="99" customWidth="1"/>
    <col min="4616" max="4616" width="14.375" style="99" customWidth="1"/>
    <col min="4617" max="4617" width="14" style="99" customWidth="1"/>
    <col min="4618" max="4618" width="14.25" style="99" customWidth="1"/>
    <col min="4619" max="4619" width="14.375" style="99" customWidth="1"/>
    <col min="4620" max="4620" width="14.625" style="99" customWidth="1"/>
    <col min="4621" max="4623" width="14.5" style="99" customWidth="1"/>
    <col min="4624" max="4864" width="7.875" style="99"/>
    <col min="4865" max="4865" width="39.125" style="99" customWidth="1"/>
    <col min="4866" max="4866" width="11.75" style="99" customWidth="1"/>
    <col min="4867" max="4867" width="16.125" style="99" customWidth="1"/>
    <col min="4868" max="4868" width="14" style="99" customWidth="1"/>
    <col min="4869" max="4869" width="13.375" style="99" customWidth="1"/>
    <col min="4870" max="4870" width="14.375" style="99" customWidth="1"/>
    <col min="4871" max="4871" width="13.25" style="99" customWidth="1"/>
    <col min="4872" max="4872" width="14.375" style="99" customWidth="1"/>
    <col min="4873" max="4873" width="14" style="99" customWidth="1"/>
    <col min="4874" max="4874" width="14.25" style="99" customWidth="1"/>
    <col min="4875" max="4875" width="14.375" style="99" customWidth="1"/>
    <col min="4876" max="4876" width="14.625" style="99" customWidth="1"/>
    <col min="4877" max="4879" width="14.5" style="99" customWidth="1"/>
    <col min="4880" max="5120" width="7.875" style="99"/>
    <col min="5121" max="5121" width="39.125" style="99" customWidth="1"/>
    <col min="5122" max="5122" width="11.75" style="99" customWidth="1"/>
    <col min="5123" max="5123" width="16.125" style="99" customWidth="1"/>
    <col min="5124" max="5124" width="14" style="99" customWidth="1"/>
    <col min="5125" max="5125" width="13.375" style="99" customWidth="1"/>
    <col min="5126" max="5126" width="14.375" style="99" customWidth="1"/>
    <col min="5127" max="5127" width="13.25" style="99" customWidth="1"/>
    <col min="5128" max="5128" width="14.375" style="99" customWidth="1"/>
    <col min="5129" max="5129" width="14" style="99" customWidth="1"/>
    <col min="5130" max="5130" width="14.25" style="99" customWidth="1"/>
    <col min="5131" max="5131" width="14.375" style="99" customWidth="1"/>
    <col min="5132" max="5132" width="14.625" style="99" customWidth="1"/>
    <col min="5133" max="5135" width="14.5" style="99" customWidth="1"/>
    <col min="5136" max="5376" width="7.875" style="99"/>
    <col min="5377" max="5377" width="39.125" style="99" customWidth="1"/>
    <col min="5378" max="5378" width="11.75" style="99" customWidth="1"/>
    <col min="5379" max="5379" width="16.125" style="99" customWidth="1"/>
    <col min="5380" max="5380" width="14" style="99" customWidth="1"/>
    <col min="5381" max="5381" width="13.375" style="99" customWidth="1"/>
    <col min="5382" max="5382" width="14.375" style="99" customWidth="1"/>
    <col min="5383" max="5383" width="13.25" style="99" customWidth="1"/>
    <col min="5384" max="5384" width="14.375" style="99" customWidth="1"/>
    <col min="5385" max="5385" width="14" style="99" customWidth="1"/>
    <col min="5386" max="5386" width="14.25" style="99" customWidth="1"/>
    <col min="5387" max="5387" width="14.375" style="99" customWidth="1"/>
    <col min="5388" max="5388" width="14.625" style="99" customWidth="1"/>
    <col min="5389" max="5391" width="14.5" style="99" customWidth="1"/>
    <col min="5392" max="5632" width="7.875" style="99"/>
    <col min="5633" max="5633" width="39.125" style="99" customWidth="1"/>
    <col min="5634" max="5634" width="11.75" style="99" customWidth="1"/>
    <col min="5635" max="5635" width="16.125" style="99" customWidth="1"/>
    <col min="5636" max="5636" width="14" style="99" customWidth="1"/>
    <col min="5637" max="5637" width="13.375" style="99" customWidth="1"/>
    <col min="5638" max="5638" width="14.375" style="99" customWidth="1"/>
    <col min="5639" max="5639" width="13.25" style="99" customWidth="1"/>
    <col min="5640" max="5640" width="14.375" style="99" customWidth="1"/>
    <col min="5641" max="5641" width="14" style="99" customWidth="1"/>
    <col min="5642" max="5642" width="14.25" style="99" customWidth="1"/>
    <col min="5643" max="5643" width="14.375" style="99" customWidth="1"/>
    <col min="5644" max="5644" width="14.625" style="99" customWidth="1"/>
    <col min="5645" max="5647" width="14.5" style="99" customWidth="1"/>
    <col min="5648" max="5888" width="7.875" style="99"/>
    <col min="5889" max="5889" width="39.125" style="99" customWidth="1"/>
    <col min="5890" max="5890" width="11.75" style="99" customWidth="1"/>
    <col min="5891" max="5891" width="16.125" style="99" customWidth="1"/>
    <col min="5892" max="5892" width="14" style="99" customWidth="1"/>
    <col min="5893" max="5893" width="13.375" style="99" customWidth="1"/>
    <col min="5894" max="5894" width="14.375" style="99" customWidth="1"/>
    <col min="5895" max="5895" width="13.25" style="99" customWidth="1"/>
    <col min="5896" max="5896" width="14.375" style="99" customWidth="1"/>
    <col min="5897" max="5897" width="14" style="99" customWidth="1"/>
    <col min="5898" max="5898" width="14.25" style="99" customWidth="1"/>
    <col min="5899" max="5899" width="14.375" style="99" customWidth="1"/>
    <col min="5900" max="5900" width="14.625" style="99" customWidth="1"/>
    <col min="5901" max="5903" width="14.5" style="99" customWidth="1"/>
    <col min="5904" max="6144" width="7.875" style="99"/>
    <col min="6145" max="6145" width="39.125" style="99" customWidth="1"/>
    <col min="6146" max="6146" width="11.75" style="99" customWidth="1"/>
    <col min="6147" max="6147" width="16.125" style="99" customWidth="1"/>
    <col min="6148" max="6148" width="14" style="99" customWidth="1"/>
    <col min="6149" max="6149" width="13.375" style="99" customWidth="1"/>
    <col min="6150" max="6150" width="14.375" style="99" customWidth="1"/>
    <col min="6151" max="6151" width="13.25" style="99" customWidth="1"/>
    <col min="6152" max="6152" width="14.375" style="99" customWidth="1"/>
    <col min="6153" max="6153" width="14" style="99" customWidth="1"/>
    <col min="6154" max="6154" width="14.25" style="99" customWidth="1"/>
    <col min="6155" max="6155" width="14.375" style="99" customWidth="1"/>
    <col min="6156" max="6156" width="14.625" style="99" customWidth="1"/>
    <col min="6157" max="6159" width="14.5" style="99" customWidth="1"/>
    <col min="6160" max="6400" width="7.875" style="99"/>
    <col min="6401" max="6401" width="39.125" style="99" customWidth="1"/>
    <col min="6402" max="6402" width="11.75" style="99" customWidth="1"/>
    <col min="6403" max="6403" width="16.125" style="99" customWidth="1"/>
    <col min="6404" max="6404" width="14" style="99" customWidth="1"/>
    <col min="6405" max="6405" width="13.375" style="99" customWidth="1"/>
    <col min="6406" max="6406" width="14.375" style="99" customWidth="1"/>
    <col min="6407" max="6407" width="13.25" style="99" customWidth="1"/>
    <col min="6408" max="6408" width="14.375" style="99" customWidth="1"/>
    <col min="6409" max="6409" width="14" style="99" customWidth="1"/>
    <col min="6410" max="6410" width="14.25" style="99" customWidth="1"/>
    <col min="6411" max="6411" width="14.375" style="99" customWidth="1"/>
    <col min="6412" max="6412" width="14.625" style="99" customWidth="1"/>
    <col min="6413" max="6415" width="14.5" style="99" customWidth="1"/>
    <col min="6416" max="6656" width="7.875" style="99"/>
    <col min="6657" max="6657" width="39.125" style="99" customWidth="1"/>
    <col min="6658" max="6658" width="11.75" style="99" customWidth="1"/>
    <col min="6659" max="6659" width="16.125" style="99" customWidth="1"/>
    <col min="6660" max="6660" width="14" style="99" customWidth="1"/>
    <col min="6661" max="6661" width="13.375" style="99" customWidth="1"/>
    <col min="6662" max="6662" width="14.375" style="99" customWidth="1"/>
    <col min="6663" max="6663" width="13.25" style="99" customWidth="1"/>
    <col min="6664" max="6664" width="14.375" style="99" customWidth="1"/>
    <col min="6665" max="6665" width="14" style="99" customWidth="1"/>
    <col min="6666" max="6666" width="14.25" style="99" customWidth="1"/>
    <col min="6667" max="6667" width="14.375" style="99" customWidth="1"/>
    <col min="6668" max="6668" width="14.625" style="99" customWidth="1"/>
    <col min="6669" max="6671" width="14.5" style="99" customWidth="1"/>
    <col min="6672" max="6912" width="7.875" style="99"/>
    <col min="6913" max="6913" width="39.125" style="99" customWidth="1"/>
    <col min="6914" max="6914" width="11.75" style="99" customWidth="1"/>
    <col min="6915" max="6915" width="16.125" style="99" customWidth="1"/>
    <col min="6916" max="6916" width="14" style="99" customWidth="1"/>
    <col min="6917" max="6917" width="13.375" style="99" customWidth="1"/>
    <col min="6918" max="6918" width="14.375" style="99" customWidth="1"/>
    <col min="6919" max="6919" width="13.25" style="99" customWidth="1"/>
    <col min="6920" max="6920" width="14.375" style="99" customWidth="1"/>
    <col min="6921" max="6921" width="14" style="99" customWidth="1"/>
    <col min="6922" max="6922" width="14.25" style="99" customWidth="1"/>
    <col min="6923" max="6923" width="14.375" style="99" customWidth="1"/>
    <col min="6924" max="6924" width="14.625" style="99" customWidth="1"/>
    <col min="6925" max="6927" width="14.5" style="99" customWidth="1"/>
    <col min="6928" max="7168" width="7.875" style="99"/>
    <col min="7169" max="7169" width="39.125" style="99" customWidth="1"/>
    <col min="7170" max="7170" width="11.75" style="99" customWidth="1"/>
    <col min="7171" max="7171" width="16.125" style="99" customWidth="1"/>
    <col min="7172" max="7172" width="14" style="99" customWidth="1"/>
    <col min="7173" max="7173" width="13.375" style="99" customWidth="1"/>
    <col min="7174" max="7174" width="14.375" style="99" customWidth="1"/>
    <col min="7175" max="7175" width="13.25" style="99" customWidth="1"/>
    <col min="7176" max="7176" width="14.375" style="99" customWidth="1"/>
    <col min="7177" max="7177" width="14" style="99" customWidth="1"/>
    <col min="7178" max="7178" width="14.25" style="99" customWidth="1"/>
    <col min="7179" max="7179" width="14.375" style="99" customWidth="1"/>
    <col min="7180" max="7180" width="14.625" style="99" customWidth="1"/>
    <col min="7181" max="7183" width="14.5" style="99" customWidth="1"/>
    <col min="7184" max="7424" width="7.875" style="99"/>
    <col min="7425" max="7425" width="39.125" style="99" customWidth="1"/>
    <col min="7426" max="7426" width="11.75" style="99" customWidth="1"/>
    <col min="7427" max="7427" width="16.125" style="99" customWidth="1"/>
    <col min="7428" max="7428" width="14" style="99" customWidth="1"/>
    <col min="7429" max="7429" width="13.375" style="99" customWidth="1"/>
    <col min="7430" max="7430" width="14.375" style="99" customWidth="1"/>
    <col min="7431" max="7431" width="13.25" style="99" customWidth="1"/>
    <col min="7432" max="7432" width="14.375" style="99" customWidth="1"/>
    <col min="7433" max="7433" width="14" style="99" customWidth="1"/>
    <col min="7434" max="7434" width="14.25" style="99" customWidth="1"/>
    <col min="7435" max="7435" width="14.375" style="99" customWidth="1"/>
    <col min="7436" max="7436" width="14.625" style="99" customWidth="1"/>
    <col min="7437" max="7439" width="14.5" style="99" customWidth="1"/>
    <col min="7440" max="7680" width="7.875" style="99"/>
    <col min="7681" max="7681" width="39.125" style="99" customWidth="1"/>
    <col min="7682" max="7682" width="11.75" style="99" customWidth="1"/>
    <col min="7683" max="7683" width="16.125" style="99" customWidth="1"/>
    <col min="7684" max="7684" width="14" style="99" customWidth="1"/>
    <col min="7685" max="7685" width="13.375" style="99" customWidth="1"/>
    <col min="7686" max="7686" width="14.375" style="99" customWidth="1"/>
    <col min="7687" max="7687" width="13.25" style="99" customWidth="1"/>
    <col min="7688" max="7688" width="14.375" style="99" customWidth="1"/>
    <col min="7689" max="7689" width="14" style="99" customWidth="1"/>
    <col min="7690" max="7690" width="14.25" style="99" customWidth="1"/>
    <col min="7691" max="7691" width="14.375" style="99" customWidth="1"/>
    <col min="7692" max="7692" width="14.625" style="99" customWidth="1"/>
    <col min="7693" max="7695" width="14.5" style="99" customWidth="1"/>
    <col min="7696" max="7936" width="7.875" style="99"/>
    <col min="7937" max="7937" width="39.125" style="99" customWidth="1"/>
    <col min="7938" max="7938" width="11.75" style="99" customWidth="1"/>
    <col min="7939" max="7939" width="16.125" style="99" customWidth="1"/>
    <col min="7940" max="7940" width="14" style="99" customWidth="1"/>
    <col min="7941" max="7941" width="13.375" style="99" customWidth="1"/>
    <col min="7942" max="7942" width="14.375" style="99" customWidth="1"/>
    <col min="7943" max="7943" width="13.25" style="99" customWidth="1"/>
    <col min="7944" max="7944" width="14.375" style="99" customWidth="1"/>
    <col min="7945" max="7945" width="14" style="99" customWidth="1"/>
    <col min="7946" max="7946" width="14.25" style="99" customWidth="1"/>
    <col min="7947" max="7947" width="14.375" style="99" customWidth="1"/>
    <col min="7948" max="7948" width="14.625" style="99" customWidth="1"/>
    <col min="7949" max="7951" width="14.5" style="99" customWidth="1"/>
    <col min="7952" max="8192" width="7.875" style="99"/>
    <col min="8193" max="8193" width="39.125" style="99" customWidth="1"/>
    <col min="8194" max="8194" width="11.75" style="99" customWidth="1"/>
    <col min="8195" max="8195" width="16.125" style="99" customWidth="1"/>
    <col min="8196" max="8196" width="14" style="99" customWidth="1"/>
    <col min="8197" max="8197" width="13.375" style="99" customWidth="1"/>
    <col min="8198" max="8198" width="14.375" style="99" customWidth="1"/>
    <col min="8199" max="8199" width="13.25" style="99" customWidth="1"/>
    <col min="8200" max="8200" width="14.375" style="99" customWidth="1"/>
    <col min="8201" max="8201" width="14" style="99" customWidth="1"/>
    <col min="8202" max="8202" width="14.25" style="99" customWidth="1"/>
    <col min="8203" max="8203" width="14.375" style="99" customWidth="1"/>
    <col min="8204" max="8204" width="14.625" style="99" customWidth="1"/>
    <col min="8205" max="8207" width="14.5" style="99" customWidth="1"/>
    <col min="8208" max="8448" width="7.875" style="99"/>
    <col min="8449" max="8449" width="39.125" style="99" customWidth="1"/>
    <col min="8450" max="8450" width="11.75" style="99" customWidth="1"/>
    <col min="8451" max="8451" width="16.125" style="99" customWidth="1"/>
    <col min="8452" max="8452" width="14" style="99" customWidth="1"/>
    <col min="8453" max="8453" width="13.375" style="99" customWidth="1"/>
    <col min="8454" max="8454" width="14.375" style="99" customWidth="1"/>
    <col min="8455" max="8455" width="13.25" style="99" customWidth="1"/>
    <col min="8456" max="8456" width="14.375" style="99" customWidth="1"/>
    <col min="8457" max="8457" width="14" style="99" customWidth="1"/>
    <col min="8458" max="8458" width="14.25" style="99" customWidth="1"/>
    <col min="8459" max="8459" width="14.375" style="99" customWidth="1"/>
    <col min="8460" max="8460" width="14.625" style="99" customWidth="1"/>
    <col min="8461" max="8463" width="14.5" style="99" customWidth="1"/>
    <col min="8464" max="8704" width="7.875" style="99"/>
    <col min="8705" max="8705" width="39.125" style="99" customWidth="1"/>
    <col min="8706" max="8706" width="11.75" style="99" customWidth="1"/>
    <col min="8707" max="8707" width="16.125" style="99" customWidth="1"/>
    <col min="8708" max="8708" width="14" style="99" customWidth="1"/>
    <col min="8709" max="8709" width="13.375" style="99" customWidth="1"/>
    <col min="8710" max="8710" width="14.375" style="99" customWidth="1"/>
    <col min="8711" max="8711" width="13.25" style="99" customWidth="1"/>
    <col min="8712" max="8712" width="14.375" style="99" customWidth="1"/>
    <col min="8713" max="8713" width="14" style="99" customWidth="1"/>
    <col min="8714" max="8714" width="14.25" style="99" customWidth="1"/>
    <col min="8715" max="8715" width="14.375" style="99" customWidth="1"/>
    <col min="8716" max="8716" width="14.625" style="99" customWidth="1"/>
    <col min="8717" max="8719" width="14.5" style="99" customWidth="1"/>
    <col min="8720" max="8960" width="7.875" style="99"/>
    <col min="8961" max="8961" width="39.125" style="99" customWidth="1"/>
    <col min="8962" max="8962" width="11.75" style="99" customWidth="1"/>
    <col min="8963" max="8963" width="16.125" style="99" customWidth="1"/>
    <col min="8964" max="8964" width="14" style="99" customWidth="1"/>
    <col min="8965" max="8965" width="13.375" style="99" customWidth="1"/>
    <col min="8966" max="8966" width="14.375" style="99" customWidth="1"/>
    <col min="8967" max="8967" width="13.25" style="99" customWidth="1"/>
    <col min="8968" max="8968" width="14.375" style="99" customWidth="1"/>
    <col min="8969" max="8969" width="14" style="99" customWidth="1"/>
    <col min="8970" max="8970" width="14.25" style="99" customWidth="1"/>
    <col min="8971" max="8971" width="14.375" style="99" customWidth="1"/>
    <col min="8972" max="8972" width="14.625" style="99" customWidth="1"/>
    <col min="8973" max="8975" width="14.5" style="99" customWidth="1"/>
    <col min="8976" max="9216" width="7.875" style="99"/>
    <col min="9217" max="9217" width="39.125" style="99" customWidth="1"/>
    <col min="9218" max="9218" width="11.75" style="99" customWidth="1"/>
    <col min="9219" max="9219" width="16.125" style="99" customWidth="1"/>
    <col min="9220" max="9220" width="14" style="99" customWidth="1"/>
    <col min="9221" max="9221" width="13.375" style="99" customWidth="1"/>
    <col min="9222" max="9222" width="14.375" style="99" customWidth="1"/>
    <col min="9223" max="9223" width="13.25" style="99" customWidth="1"/>
    <col min="9224" max="9224" width="14.375" style="99" customWidth="1"/>
    <col min="9225" max="9225" width="14" style="99" customWidth="1"/>
    <col min="9226" max="9226" width="14.25" style="99" customWidth="1"/>
    <col min="9227" max="9227" width="14.375" style="99" customWidth="1"/>
    <col min="9228" max="9228" width="14.625" style="99" customWidth="1"/>
    <col min="9229" max="9231" width="14.5" style="99" customWidth="1"/>
    <col min="9232" max="9472" width="7.875" style="99"/>
    <col min="9473" max="9473" width="39.125" style="99" customWidth="1"/>
    <col min="9474" max="9474" width="11.75" style="99" customWidth="1"/>
    <col min="9475" max="9475" width="16.125" style="99" customWidth="1"/>
    <col min="9476" max="9476" width="14" style="99" customWidth="1"/>
    <col min="9477" max="9477" width="13.375" style="99" customWidth="1"/>
    <col min="9478" max="9478" width="14.375" style="99" customWidth="1"/>
    <col min="9479" max="9479" width="13.25" style="99" customWidth="1"/>
    <col min="9480" max="9480" width="14.375" style="99" customWidth="1"/>
    <col min="9481" max="9481" width="14" style="99" customWidth="1"/>
    <col min="9482" max="9482" width="14.25" style="99" customWidth="1"/>
    <col min="9483" max="9483" width="14.375" style="99" customWidth="1"/>
    <col min="9484" max="9484" width="14.625" style="99" customWidth="1"/>
    <col min="9485" max="9487" width="14.5" style="99" customWidth="1"/>
    <col min="9488" max="9728" width="7.875" style="99"/>
    <col min="9729" max="9729" width="39.125" style="99" customWidth="1"/>
    <col min="9730" max="9730" width="11.75" style="99" customWidth="1"/>
    <col min="9731" max="9731" width="16.125" style="99" customWidth="1"/>
    <col min="9732" max="9732" width="14" style="99" customWidth="1"/>
    <col min="9733" max="9733" width="13.375" style="99" customWidth="1"/>
    <col min="9734" max="9734" width="14.375" style="99" customWidth="1"/>
    <col min="9735" max="9735" width="13.25" style="99" customWidth="1"/>
    <col min="9736" max="9736" width="14.375" style="99" customWidth="1"/>
    <col min="9737" max="9737" width="14" style="99" customWidth="1"/>
    <col min="9738" max="9738" width="14.25" style="99" customWidth="1"/>
    <col min="9739" max="9739" width="14.375" style="99" customWidth="1"/>
    <col min="9740" max="9740" width="14.625" style="99" customWidth="1"/>
    <col min="9741" max="9743" width="14.5" style="99" customWidth="1"/>
    <col min="9744" max="9984" width="7.875" style="99"/>
    <col min="9985" max="9985" width="39.125" style="99" customWidth="1"/>
    <col min="9986" max="9986" width="11.75" style="99" customWidth="1"/>
    <col min="9987" max="9987" width="16.125" style="99" customWidth="1"/>
    <col min="9988" max="9988" width="14" style="99" customWidth="1"/>
    <col min="9989" max="9989" width="13.375" style="99" customWidth="1"/>
    <col min="9990" max="9990" width="14.375" style="99" customWidth="1"/>
    <col min="9991" max="9991" width="13.25" style="99" customWidth="1"/>
    <col min="9992" max="9992" width="14.375" style="99" customWidth="1"/>
    <col min="9993" max="9993" width="14" style="99" customWidth="1"/>
    <col min="9994" max="9994" width="14.25" style="99" customWidth="1"/>
    <col min="9995" max="9995" width="14.375" style="99" customWidth="1"/>
    <col min="9996" max="9996" width="14.625" style="99" customWidth="1"/>
    <col min="9997" max="9999" width="14.5" style="99" customWidth="1"/>
    <col min="10000" max="10240" width="7.875" style="99"/>
    <col min="10241" max="10241" width="39.125" style="99" customWidth="1"/>
    <col min="10242" max="10242" width="11.75" style="99" customWidth="1"/>
    <col min="10243" max="10243" width="16.125" style="99" customWidth="1"/>
    <col min="10244" max="10244" width="14" style="99" customWidth="1"/>
    <col min="10245" max="10245" width="13.375" style="99" customWidth="1"/>
    <col min="10246" max="10246" width="14.375" style="99" customWidth="1"/>
    <col min="10247" max="10247" width="13.25" style="99" customWidth="1"/>
    <col min="10248" max="10248" width="14.375" style="99" customWidth="1"/>
    <col min="10249" max="10249" width="14" style="99" customWidth="1"/>
    <col min="10250" max="10250" width="14.25" style="99" customWidth="1"/>
    <col min="10251" max="10251" width="14.375" style="99" customWidth="1"/>
    <col min="10252" max="10252" width="14.625" style="99" customWidth="1"/>
    <col min="10253" max="10255" width="14.5" style="99" customWidth="1"/>
    <col min="10256" max="10496" width="7.875" style="99"/>
    <col min="10497" max="10497" width="39.125" style="99" customWidth="1"/>
    <col min="10498" max="10498" width="11.75" style="99" customWidth="1"/>
    <col min="10499" max="10499" width="16.125" style="99" customWidth="1"/>
    <col min="10500" max="10500" width="14" style="99" customWidth="1"/>
    <col min="10501" max="10501" width="13.375" style="99" customWidth="1"/>
    <col min="10502" max="10502" width="14.375" style="99" customWidth="1"/>
    <col min="10503" max="10503" width="13.25" style="99" customWidth="1"/>
    <col min="10504" max="10504" width="14.375" style="99" customWidth="1"/>
    <col min="10505" max="10505" width="14" style="99" customWidth="1"/>
    <col min="10506" max="10506" width="14.25" style="99" customWidth="1"/>
    <col min="10507" max="10507" width="14.375" style="99" customWidth="1"/>
    <col min="10508" max="10508" width="14.625" style="99" customWidth="1"/>
    <col min="10509" max="10511" width="14.5" style="99" customWidth="1"/>
    <col min="10512" max="10752" width="7.875" style="99"/>
    <col min="10753" max="10753" width="39.125" style="99" customWidth="1"/>
    <col min="10754" max="10754" width="11.75" style="99" customWidth="1"/>
    <col min="10755" max="10755" width="16.125" style="99" customWidth="1"/>
    <col min="10756" max="10756" width="14" style="99" customWidth="1"/>
    <col min="10757" max="10757" width="13.375" style="99" customWidth="1"/>
    <col min="10758" max="10758" width="14.375" style="99" customWidth="1"/>
    <col min="10759" max="10759" width="13.25" style="99" customWidth="1"/>
    <col min="10760" max="10760" width="14.375" style="99" customWidth="1"/>
    <col min="10761" max="10761" width="14" style="99" customWidth="1"/>
    <col min="10762" max="10762" width="14.25" style="99" customWidth="1"/>
    <col min="10763" max="10763" width="14.375" style="99" customWidth="1"/>
    <col min="10764" max="10764" width="14.625" style="99" customWidth="1"/>
    <col min="10765" max="10767" width="14.5" style="99" customWidth="1"/>
    <col min="10768" max="11008" width="7.875" style="99"/>
    <col min="11009" max="11009" width="39.125" style="99" customWidth="1"/>
    <col min="11010" max="11010" width="11.75" style="99" customWidth="1"/>
    <col min="11011" max="11011" width="16.125" style="99" customWidth="1"/>
    <col min="11012" max="11012" width="14" style="99" customWidth="1"/>
    <col min="11013" max="11013" width="13.375" style="99" customWidth="1"/>
    <col min="11014" max="11014" width="14.375" style="99" customWidth="1"/>
    <col min="11015" max="11015" width="13.25" style="99" customWidth="1"/>
    <col min="11016" max="11016" width="14.375" style="99" customWidth="1"/>
    <col min="11017" max="11017" width="14" style="99" customWidth="1"/>
    <col min="11018" max="11018" width="14.25" style="99" customWidth="1"/>
    <col min="11019" max="11019" width="14.375" style="99" customWidth="1"/>
    <col min="11020" max="11020" width="14.625" style="99" customWidth="1"/>
    <col min="11021" max="11023" width="14.5" style="99" customWidth="1"/>
    <col min="11024" max="11264" width="7.875" style="99"/>
    <col min="11265" max="11265" width="39.125" style="99" customWidth="1"/>
    <col min="11266" max="11266" width="11.75" style="99" customWidth="1"/>
    <col min="11267" max="11267" width="16.125" style="99" customWidth="1"/>
    <col min="11268" max="11268" width="14" style="99" customWidth="1"/>
    <col min="11269" max="11269" width="13.375" style="99" customWidth="1"/>
    <col min="11270" max="11270" width="14.375" style="99" customWidth="1"/>
    <col min="11271" max="11271" width="13.25" style="99" customWidth="1"/>
    <col min="11272" max="11272" width="14.375" style="99" customWidth="1"/>
    <col min="11273" max="11273" width="14" style="99" customWidth="1"/>
    <col min="11274" max="11274" width="14.25" style="99" customWidth="1"/>
    <col min="11275" max="11275" width="14.375" style="99" customWidth="1"/>
    <col min="11276" max="11276" width="14.625" style="99" customWidth="1"/>
    <col min="11277" max="11279" width="14.5" style="99" customWidth="1"/>
    <col min="11280" max="11520" width="7.875" style="99"/>
    <col min="11521" max="11521" width="39.125" style="99" customWidth="1"/>
    <col min="11522" max="11522" width="11.75" style="99" customWidth="1"/>
    <col min="11523" max="11523" width="16.125" style="99" customWidth="1"/>
    <col min="11524" max="11524" width="14" style="99" customWidth="1"/>
    <col min="11525" max="11525" width="13.375" style="99" customWidth="1"/>
    <col min="11526" max="11526" width="14.375" style="99" customWidth="1"/>
    <col min="11527" max="11527" width="13.25" style="99" customWidth="1"/>
    <col min="11528" max="11528" width="14.375" style="99" customWidth="1"/>
    <col min="11529" max="11529" width="14" style="99" customWidth="1"/>
    <col min="11530" max="11530" width="14.25" style="99" customWidth="1"/>
    <col min="11531" max="11531" width="14.375" style="99" customWidth="1"/>
    <col min="11532" max="11532" width="14.625" style="99" customWidth="1"/>
    <col min="11533" max="11535" width="14.5" style="99" customWidth="1"/>
    <col min="11536" max="11776" width="7.875" style="99"/>
    <col min="11777" max="11777" width="39.125" style="99" customWidth="1"/>
    <col min="11778" max="11778" width="11.75" style="99" customWidth="1"/>
    <col min="11779" max="11779" width="16.125" style="99" customWidth="1"/>
    <col min="11780" max="11780" width="14" style="99" customWidth="1"/>
    <col min="11781" max="11781" width="13.375" style="99" customWidth="1"/>
    <col min="11782" max="11782" width="14.375" style="99" customWidth="1"/>
    <col min="11783" max="11783" width="13.25" style="99" customWidth="1"/>
    <col min="11784" max="11784" width="14.375" style="99" customWidth="1"/>
    <col min="11785" max="11785" width="14" style="99" customWidth="1"/>
    <col min="11786" max="11786" width="14.25" style="99" customWidth="1"/>
    <col min="11787" max="11787" width="14.375" style="99" customWidth="1"/>
    <col min="11788" max="11788" width="14.625" style="99" customWidth="1"/>
    <col min="11789" max="11791" width="14.5" style="99" customWidth="1"/>
    <col min="11792" max="12032" width="7.875" style="99"/>
    <col min="12033" max="12033" width="39.125" style="99" customWidth="1"/>
    <col min="12034" max="12034" width="11.75" style="99" customWidth="1"/>
    <col min="12035" max="12035" width="16.125" style="99" customWidth="1"/>
    <col min="12036" max="12036" width="14" style="99" customWidth="1"/>
    <col min="12037" max="12037" width="13.375" style="99" customWidth="1"/>
    <col min="12038" max="12038" width="14.375" style="99" customWidth="1"/>
    <col min="12039" max="12039" width="13.25" style="99" customWidth="1"/>
    <col min="12040" max="12040" width="14.375" style="99" customWidth="1"/>
    <col min="12041" max="12041" width="14" style="99" customWidth="1"/>
    <col min="12042" max="12042" width="14.25" style="99" customWidth="1"/>
    <col min="12043" max="12043" width="14.375" style="99" customWidth="1"/>
    <col min="12044" max="12044" width="14.625" style="99" customWidth="1"/>
    <col min="12045" max="12047" width="14.5" style="99" customWidth="1"/>
    <col min="12048" max="12288" width="7.875" style="99"/>
    <col min="12289" max="12289" width="39.125" style="99" customWidth="1"/>
    <col min="12290" max="12290" width="11.75" style="99" customWidth="1"/>
    <col min="12291" max="12291" width="16.125" style="99" customWidth="1"/>
    <col min="12292" max="12292" width="14" style="99" customWidth="1"/>
    <col min="12293" max="12293" width="13.375" style="99" customWidth="1"/>
    <col min="12294" max="12294" width="14.375" style="99" customWidth="1"/>
    <col min="12295" max="12295" width="13.25" style="99" customWidth="1"/>
    <col min="12296" max="12296" width="14.375" style="99" customWidth="1"/>
    <col min="12297" max="12297" width="14" style="99" customWidth="1"/>
    <col min="12298" max="12298" width="14.25" style="99" customWidth="1"/>
    <col min="12299" max="12299" width="14.375" style="99" customWidth="1"/>
    <col min="12300" max="12300" width="14.625" style="99" customWidth="1"/>
    <col min="12301" max="12303" width="14.5" style="99" customWidth="1"/>
    <col min="12304" max="12544" width="7.875" style="99"/>
    <col min="12545" max="12545" width="39.125" style="99" customWidth="1"/>
    <col min="12546" max="12546" width="11.75" style="99" customWidth="1"/>
    <col min="12547" max="12547" width="16.125" style="99" customWidth="1"/>
    <col min="12548" max="12548" width="14" style="99" customWidth="1"/>
    <col min="12549" max="12549" width="13.375" style="99" customWidth="1"/>
    <col min="12550" max="12550" width="14.375" style="99" customWidth="1"/>
    <col min="12551" max="12551" width="13.25" style="99" customWidth="1"/>
    <col min="12552" max="12552" width="14.375" style="99" customWidth="1"/>
    <col min="12553" max="12553" width="14" style="99" customWidth="1"/>
    <col min="12554" max="12554" width="14.25" style="99" customWidth="1"/>
    <col min="12555" max="12555" width="14.375" style="99" customWidth="1"/>
    <col min="12556" max="12556" width="14.625" style="99" customWidth="1"/>
    <col min="12557" max="12559" width="14.5" style="99" customWidth="1"/>
    <col min="12560" max="12800" width="7.875" style="99"/>
    <col min="12801" max="12801" width="39.125" style="99" customWidth="1"/>
    <col min="12802" max="12802" width="11.75" style="99" customWidth="1"/>
    <col min="12803" max="12803" width="16.125" style="99" customWidth="1"/>
    <col min="12804" max="12804" width="14" style="99" customWidth="1"/>
    <col min="12805" max="12805" width="13.375" style="99" customWidth="1"/>
    <col min="12806" max="12806" width="14.375" style="99" customWidth="1"/>
    <col min="12807" max="12807" width="13.25" style="99" customWidth="1"/>
    <col min="12808" max="12808" width="14.375" style="99" customWidth="1"/>
    <col min="12809" max="12809" width="14" style="99" customWidth="1"/>
    <col min="12810" max="12810" width="14.25" style="99" customWidth="1"/>
    <col min="12811" max="12811" width="14.375" style="99" customWidth="1"/>
    <col min="12812" max="12812" width="14.625" style="99" customWidth="1"/>
    <col min="12813" max="12815" width="14.5" style="99" customWidth="1"/>
    <col min="12816" max="13056" width="7.875" style="99"/>
    <col min="13057" max="13057" width="39.125" style="99" customWidth="1"/>
    <col min="13058" max="13058" width="11.75" style="99" customWidth="1"/>
    <col min="13059" max="13059" width="16.125" style="99" customWidth="1"/>
    <col min="13060" max="13060" width="14" style="99" customWidth="1"/>
    <col min="13061" max="13061" width="13.375" style="99" customWidth="1"/>
    <col min="13062" max="13062" width="14.375" style="99" customWidth="1"/>
    <col min="13063" max="13063" width="13.25" style="99" customWidth="1"/>
    <col min="13064" max="13064" width="14.375" style="99" customWidth="1"/>
    <col min="13065" max="13065" width="14" style="99" customWidth="1"/>
    <col min="13066" max="13066" width="14.25" style="99" customWidth="1"/>
    <col min="13067" max="13067" width="14.375" style="99" customWidth="1"/>
    <col min="13068" max="13068" width="14.625" style="99" customWidth="1"/>
    <col min="13069" max="13071" width="14.5" style="99" customWidth="1"/>
    <col min="13072" max="13312" width="7.875" style="99"/>
    <col min="13313" max="13313" width="39.125" style="99" customWidth="1"/>
    <col min="13314" max="13314" width="11.75" style="99" customWidth="1"/>
    <col min="13315" max="13315" width="16.125" style="99" customWidth="1"/>
    <col min="13316" max="13316" width="14" style="99" customWidth="1"/>
    <col min="13317" max="13317" width="13.375" style="99" customWidth="1"/>
    <col min="13318" max="13318" width="14.375" style="99" customWidth="1"/>
    <col min="13319" max="13319" width="13.25" style="99" customWidth="1"/>
    <col min="13320" max="13320" width="14.375" style="99" customWidth="1"/>
    <col min="13321" max="13321" width="14" style="99" customWidth="1"/>
    <col min="13322" max="13322" width="14.25" style="99" customWidth="1"/>
    <col min="13323" max="13323" width="14.375" style="99" customWidth="1"/>
    <col min="13324" max="13324" width="14.625" style="99" customWidth="1"/>
    <col min="13325" max="13327" width="14.5" style="99" customWidth="1"/>
    <col min="13328" max="13568" width="7.875" style="99"/>
    <col min="13569" max="13569" width="39.125" style="99" customWidth="1"/>
    <col min="13570" max="13570" width="11.75" style="99" customWidth="1"/>
    <col min="13571" max="13571" width="16.125" style="99" customWidth="1"/>
    <col min="13572" max="13572" width="14" style="99" customWidth="1"/>
    <col min="13573" max="13573" width="13.375" style="99" customWidth="1"/>
    <col min="13574" max="13574" width="14.375" style="99" customWidth="1"/>
    <col min="13575" max="13575" width="13.25" style="99" customWidth="1"/>
    <col min="13576" max="13576" width="14.375" style="99" customWidth="1"/>
    <col min="13577" max="13577" width="14" style="99" customWidth="1"/>
    <col min="13578" max="13578" width="14.25" style="99" customWidth="1"/>
    <col min="13579" max="13579" width="14.375" style="99" customWidth="1"/>
    <col min="13580" max="13580" width="14.625" style="99" customWidth="1"/>
    <col min="13581" max="13583" width="14.5" style="99" customWidth="1"/>
    <col min="13584" max="13824" width="7.875" style="99"/>
    <col min="13825" max="13825" width="39.125" style="99" customWidth="1"/>
    <col min="13826" max="13826" width="11.75" style="99" customWidth="1"/>
    <col min="13827" max="13827" width="16.125" style="99" customWidth="1"/>
    <col min="13828" max="13828" width="14" style="99" customWidth="1"/>
    <col min="13829" max="13829" width="13.375" style="99" customWidth="1"/>
    <col min="13830" max="13830" width="14.375" style="99" customWidth="1"/>
    <col min="13831" max="13831" width="13.25" style="99" customWidth="1"/>
    <col min="13832" max="13832" width="14.375" style="99" customWidth="1"/>
    <col min="13833" max="13833" width="14" style="99" customWidth="1"/>
    <col min="13834" max="13834" width="14.25" style="99" customWidth="1"/>
    <col min="13835" max="13835" width="14.375" style="99" customWidth="1"/>
    <col min="13836" max="13836" width="14.625" style="99" customWidth="1"/>
    <col min="13837" max="13839" width="14.5" style="99" customWidth="1"/>
    <col min="13840" max="14080" width="7.875" style="99"/>
    <col min="14081" max="14081" width="39.125" style="99" customWidth="1"/>
    <col min="14082" max="14082" width="11.75" style="99" customWidth="1"/>
    <col min="14083" max="14083" width="16.125" style="99" customWidth="1"/>
    <col min="14084" max="14084" width="14" style="99" customWidth="1"/>
    <col min="14085" max="14085" width="13.375" style="99" customWidth="1"/>
    <col min="14086" max="14086" width="14.375" style="99" customWidth="1"/>
    <col min="14087" max="14087" width="13.25" style="99" customWidth="1"/>
    <col min="14088" max="14088" width="14.375" style="99" customWidth="1"/>
    <col min="14089" max="14089" width="14" style="99" customWidth="1"/>
    <col min="14090" max="14090" width="14.25" style="99" customWidth="1"/>
    <col min="14091" max="14091" width="14.375" style="99" customWidth="1"/>
    <col min="14092" max="14092" width="14.625" style="99" customWidth="1"/>
    <col min="14093" max="14095" width="14.5" style="99" customWidth="1"/>
    <col min="14096" max="14336" width="7.875" style="99"/>
    <col min="14337" max="14337" width="39.125" style="99" customWidth="1"/>
    <col min="14338" max="14338" width="11.75" style="99" customWidth="1"/>
    <col min="14339" max="14339" width="16.125" style="99" customWidth="1"/>
    <col min="14340" max="14340" width="14" style="99" customWidth="1"/>
    <col min="14341" max="14341" width="13.375" style="99" customWidth="1"/>
    <col min="14342" max="14342" width="14.375" style="99" customWidth="1"/>
    <col min="14343" max="14343" width="13.25" style="99" customWidth="1"/>
    <col min="14344" max="14344" width="14.375" style="99" customWidth="1"/>
    <col min="14345" max="14345" width="14" style="99" customWidth="1"/>
    <col min="14346" max="14346" width="14.25" style="99" customWidth="1"/>
    <col min="14347" max="14347" width="14.375" style="99" customWidth="1"/>
    <col min="14348" max="14348" width="14.625" style="99" customWidth="1"/>
    <col min="14349" max="14351" width="14.5" style="99" customWidth="1"/>
    <col min="14352" max="14592" width="7.875" style="99"/>
    <col min="14593" max="14593" width="39.125" style="99" customWidth="1"/>
    <col min="14594" max="14594" width="11.75" style="99" customWidth="1"/>
    <col min="14595" max="14595" width="16.125" style="99" customWidth="1"/>
    <col min="14596" max="14596" width="14" style="99" customWidth="1"/>
    <col min="14597" max="14597" width="13.375" style="99" customWidth="1"/>
    <col min="14598" max="14598" width="14.375" style="99" customWidth="1"/>
    <col min="14599" max="14599" width="13.25" style="99" customWidth="1"/>
    <col min="14600" max="14600" width="14.375" style="99" customWidth="1"/>
    <col min="14601" max="14601" width="14" style="99" customWidth="1"/>
    <col min="14602" max="14602" width="14.25" style="99" customWidth="1"/>
    <col min="14603" max="14603" width="14.375" style="99" customWidth="1"/>
    <col min="14604" max="14604" width="14.625" style="99" customWidth="1"/>
    <col min="14605" max="14607" width="14.5" style="99" customWidth="1"/>
    <col min="14608" max="14848" width="7.875" style="99"/>
    <col min="14849" max="14849" width="39.125" style="99" customWidth="1"/>
    <col min="14850" max="14850" width="11.75" style="99" customWidth="1"/>
    <col min="14851" max="14851" width="16.125" style="99" customWidth="1"/>
    <col min="14852" max="14852" width="14" style="99" customWidth="1"/>
    <col min="14853" max="14853" width="13.375" style="99" customWidth="1"/>
    <col min="14854" max="14854" width="14.375" style="99" customWidth="1"/>
    <col min="14855" max="14855" width="13.25" style="99" customWidth="1"/>
    <col min="14856" max="14856" width="14.375" style="99" customWidth="1"/>
    <col min="14857" max="14857" width="14" style="99" customWidth="1"/>
    <col min="14858" max="14858" width="14.25" style="99" customWidth="1"/>
    <col min="14859" max="14859" width="14.375" style="99" customWidth="1"/>
    <col min="14860" max="14860" width="14.625" style="99" customWidth="1"/>
    <col min="14861" max="14863" width="14.5" style="99" customWidth="1"/>
    <col min="14864" max="15104" width="7.875" style="99"/>
    <col min="15105" max="15105" width="39.125" style="99" customWidth="1"/>
    <col min="15106" max="15106" width="11.75" style="99" customWidth="1"/>
    <col min="15107" max="15107" width="16.125" style="99" customWidth="1"/>
    <col min="15108" max="15108" width="14" style="99" customWidth="1"/>
    <col min="15109" max="15109" width="13.375" style="99" customWidth="1"/>
    <col min="15110" max="15110" width="14.375" style="99" customWidth="1"/>
    <col min="15111" max="15111" width="13.25" style="99" customWidth="1"/>
    <col min="15112" max="15112" width="14.375" style="99" customWidth="1"/>
    <col min="15113" max="15113" width="14" style="99" customWidth="1"/>
    <col min="15114" max="15114" width="14.25" style="99" customWidth="1"/>
    <col min="15115" max="15115" width="14.375" style="99" customWidth="1"/>
    <col min="15116" max="15116" width="14.625" style="99" customWidth="1"/>
    <col min="15117" max="15119" width="14.5" style="99" customWidth="1"/>
    <col min="15120" max="15360" width="7.875" style="99"/>
    <col min="15361" max="15361" width="39.125" style="99" customWidth="1"/>
    <col min="15362" max="15362" width="11.75" style="99" customWidth="1"/>
    <col min="15363" max="15363" width="16.125" style="99" customWidth="1"/>
    <col min="15364" max="15364" width="14" style="99" customWidth="1"/>
    <col min="15365" max="15365" width="13.375" style="99" customWidth="1"/>
    <col min="15366" max="15366" width="14.375" style="99" customWidth="1"/>
    <col min="15367" max="15367" width="13.25" style="99" customWidth="1"/>
    <col min="15368" max="15368" width="14.375" style="99" customWidth="1"/>
    <col min="15369" max="15369" width="14" style="99" customWidth="1"/>
    <col min="15370" max="15370" width="14.25" style="99" customWidth="1"/>
    <col min="15371" max="15371" width="14.375" style="99" customWidth="1"/>
    <col min="15372" max="15372" width="14.625" style="99" customWidth="1"/>
    <col min="15373" max="15375" width="14.5" style="99" customWidth="1"/>
    <col min="15376" max="15616" width="7.875" style="99"/>
    <col min="15617" max="15617" width="39.125" style="99" customWidth="1"/>
    <col min="15618" max="15618" width="11.75" style="99" customWidth="1"/>
    <col min="15619" max="15619" width="16.125" style="99" customWidth="1"/>
    <col min="15620" max="15620" width="14" style="99" customWidth="1"/>
    <col min="15621" max="15621" width="13.375" style="99" customWidth="1"/>
    <col min="15622" max="15622" width="14.375" style="99" customWidth="1"/>
    <col min="15623" max="15623" width="13.25" style="99" customWidth="1"/>
    <col min="15624" max="15624" width="14.375" style="99" customWidth="1"/>
    <col min="15625" max="15625" width="14" style="99" customWidth="1"/>
    <col min="15626" max="15626" width="14.25" style="99" customWidth="1"/>
    <col min="15627" max="15627" width="14.375" style="99" customWidth="1"/>
    <col min="15628" max="15628" width="14.625" style="99" customWidth="1"/>
    <col min="15629" max="15631" width="14.5" style="99" customWidth="1"/>
    <col min="15632" max="15872" width="7.875" style="99"/>
    <col min="15873" max="15873" width="39.125" style="99" customWidth="1"/>
    <col min="15874" max="15874" width="11.75" style="99" customWidth="1"/>
    <col min="15875" max="15875" width="16.125" style="99" customWidth="1"/>
    <col min="15876" max="15876" width="14" style="99" customWidth="1"/>
    <col min="15877" max="15877" width="13.375" style="99" customWidth="1"/>
    <col min="15878" max="15878" width="14.375" style="99" customWidth="1"/>
    <col min="15879" max="15879" width="13.25" style="99" customWidth="1"/>
    <col min="15880" max="15880" width="14.375" style="99" customWidth="1"/>
    <col min="15881" max="15881" width="14" style="99" customWidth="1"/>
    <col min="15882" max="15882" width="14.25" style="99" customWidth="1"/>
    <col min="15883" max="15883" width="14.375" style="99" customWidth="1"/>
    <col min="15884" max="15884" width="14.625" style="99" customWidth="1"/>
    <col min="15885" max="15887" width="14.5" style="99" customWidth="1"/>
    <col min="15888" max="16128" width="7.875" style="99"/>
    <col min="16129" max="16129" width="39.125" style="99" customWidth="1"/>
    <col min="16130" max="16130" width="11.75" style="99" customWidth="1"/>
    <col min="16131" max="16131" width="16.125" style="99" customWidth="1"/>
    <col min="16132" max="16132" width="14" style="99" customWidth="1"/>
    <col min="16133" max="16133" width="13.375" style="99" customWidth="1"/>
    <col min="16134" max="16134" width="14.375" style="99" customWidth="1"/>
    <col min="16135" max="16135" width="13.25" style="99" customWidth="1"/>
    <col min="16136" max="16136" width="14.375" style="99" customWidth="1"/>
    <col min="16137" max="16137" width="14" style="99" customWidth="1"/>
    <col min="16138" max="16138" width="14.25" style="99" customWidth="1"/>
    <col min="16139" max="16139" width="14.375" style="99" customWidth="1"/>
    <col min="16140" max="16140" width="14.625" style="99" customWidth="1"/>
    <col min="16141" max="16143" width="14.5" style="99" customWidth="1"/>
    <col min="16144" max="16384" width="7.875" style="99"/>
  </cols>
  <sheetData>
    <row r="1" spans="1:16" ht="18.75" hidden="1" customHeight="1" outlineLevel="1" x14ac:dyDescent="0.25">
      <c r="N1" s="319" t="s">
        <v>468</v>
      </c>
      <c r="O1" s="319"/>
    </row>
    <row r="2" spans="1:16" ht="18.75" hidden="1" customHeight="1" outlineLevel="1" x14ac:dyDescent="0.25">
      <c r="N2" s="319" t="s">
        <v>469</v>
      </c>
      <c r="O2" s="319"/>
    </row>
    <row r="3" spans="1:16" outlineLevel="1" x14ac:dyDescent="0.25">
      <c r="N3" s="101" t="s">
        <v>469</v>
      </c>
      <c r="O3" s="102"/>
    </row>
    <row r="4" spans="1:16" x14ac:dyDescent="0.25">
      <c r="A4" s="314" t="s">
        <v>470</v>
      </c>
      <c r="B4" s="314"/>
      <c r="C4" s="314"/>
      <c r="D4" s="314"/>
      <c r="E4" s="314"/>
      <c r="F4" s="314"/>
      <c r="G4" s="314"/>
      <c r="H4" s="314"/>
      <c r="I4" s="314"/>
      <c r="J4" s="314"/>
      <c r="K4" s="314"/>
      <c r="L4" s="314"/>
      <c r="M4" s="314"/>
      <c r="N4" s="314"/>
      <c r="O4" s="314"/>
      <c r="P4" s="313"/>
    </row>
    <row r="5" spans="1:16" x14ac:dyDescent="0.25">
      <c r="A5" s="314" t="s">
        <v>471</v>
      </c>
      <c r="B5" s="314"/>
      <c r="C5" s="314"/>
      <c r="D5" s="314"/>
      <c r="E5" s="314"/>
      <c r="F5" s="314"/>
      <c r="G5" s="314"/>
      <c r="H5" s="314"/>
      <c r="I5" s="314"/>
      <c r="J5" s="314"/>
      <c r="K5" s="314"/>
      <c r="L5" s="314"/>
      <c r="M5" s="314"/>
      <c r="N5" s="314"/>
      <c r="O5" s="314"/>
      <c r="P5" s="313"/>
    </row>
    <row r="6" spans="1:16" x14ac:dyDescent="0.25">
      <c r="A6" s="314" t="s">
        <v>472</v>
      </c>
      <c r="B6" s="314"/>
      <c r="C6" s="314"/>
      <c r="D6" s="314"/>
      <c r="E6" s="314"/>
      <c r="F6" s="314"/>
      <c r="G6" s="314"/>
      <c r="H6" s="314"/>
      <c r="I6" s="314"/>
      <c r="J6" s="314"/>
      <c r="K6" s="314"/>
      <c r="L6" s="314"/>
      <c r="M6" s="314"/>
      <c r="N6" s="314"/>
      <c r="O6" s="314"/>
      <c r="P6" s="313"/>
    </row>
    <row r="7" spans="1:16" x14ac:dyDescent="0.25">
      <c r="A7" s="315" t="s">
        <v>473</v>
      </c>
      <c r="B7" s="315"/>
      <c r="C7" s="315"/>
      <c r="D7" s="315"/>
      <c r="E7" s="315"/>
      <c r="F7" s="315"/>
      <c r="G7" s="315"/>
      <c r="H7" s="315"/>
      <c r="I7" s="315"/>
      <c r="J7" s="315"/>
      <c r="K7" s="315"/>
      <c r="L7" s="315"/>
      <c r="M7" s="315"/>
      <c r="N7" s="315"/>
      <c r="O7" s="315"/>
      <c r="P7" s="313"/>
    </row>
    <row r="8" spans="1:16" ht="24.95" customHeight="1" x14ac:dyDescent="0.25">
      <c r="A8" s="316" t="s">
        <v>474</v>
      </c>
      <c r="B8" s="316"/>
      <c r="C8" s="316"/>
      <c r="D8" s="316"/>
      <c r="E8" s="316"/>
      <c r="F8" s="316"/>
      <c r="G8" s="316"/>
      <c r="H8" s="316"/>
      <c r="I8" s="316"/>
      <c r="J8" s="316"/>
      <c r="K8" s="316"/>
      <c r="L8" s="316"/>
      <c r="M8" s="316"/>
      <c r="N8" s="316"/>
      <c r="O8" s="316"/>
      <c r="P8" s="313"/>
    </row>
    <row r="9" spans="1:16" ht="9" customHeight="1" x14ac:dyDescent="0.25">
      <c r="A9" s="103"/>
      <c r="B9" s="103"/>
      <c r="C9" s="103"/>
      <c r="D9" s="103"/>
      <c r="E9" s="103"/>
      <c r="F9" s="103"/>
      <c r="G9" s="103"/>
      <c r="H9" s="103"/>
      <c r="I9" s="103"/>
      <c r="J9" s="103"/>
      <c r="K9" s="103"/>
      <c r="L9" s="103"/>
      <c r="M9" s="103"/>
      <c r="N9" s="103"/>
      <c r="O9" s="103"/>
      <c r="P9" s="313"/>
    </row>
    <row r="10" spans="1:16" ht="26.25" customHeight="1" x14ac:dyDescent="0.25">
      <c r="A10" s="317" t="s">
        <v>475</v>
      </c>
      <c r="B10" s="317"/>
      <c r="C10" s="317"/>
      <c r="D10" s="317"/>
      <c r="E10" s="317"/>
      <c r="F10" s="317"/>
      <c r="G10" s="317"/>
      <c r="H10" s="317"/>
      <c r="I10" s="317"/>
      <c r="J10" s="317"/>
      <c r="K10" s="317"/>
      <c r="L10" s="317"/>
      <c r="M10" s="317"/>
      <c r="N10" s="317"/>
      <c r="O10" s="317"/>
      <c r="P10" s="313"/>
    </row>
    <row r="11" spans="1:16" ht="12.75" customHeight="1" x14ac:dyDescent="0.25">
      <c r="B11" s="99"/>
      <c r="P11" s="313"/>
    </row>
    <row r="12" spans="1:16" s="105" customFormat="1" ht="40.5" customHeight="1" x14ac:dyDescent="0.25">
      <c r="A12" s="104" t="s">
        <v>439</v>
      </c>
      <c r="B12" s="318" t="s">
        <v>476</v>
      </c>
      <c r="C12" s="318"/>
      <c r="D12" s="318" t="s">
        <v>128</v>
      </c>
      <c r="E12" s="318"/>
      <c r="F12" s="318" t="s">
        <v>477</v>
      </c>
      <c r="G12" s="318"/>
      <c r="H12" s="318" t="s">
        <v>478</v>
      </c>
      <c r="I12" s="318"/>
      <c r="J12" s="318" t="s">
        <v>479</v>
      </c>
      <c r="K12" s="318"/>
      <c r="L12" s="318" t="s">
        <v>480</v>
      </c>
      <c r="M12" s="318"/>
      <c r="N12" s="318" t="s">
        <v>481</v>
      </c>
      <c r="O12" s="318"/>
      <c r="P12" s="313"/>
    </row>
    <row r="13" spans="1:16" s="105" customFormat="1" ht="17.25" customHeight="1" x14ac:dyDescent="0.25">
      <c r="A13" s="104">
        <v>1</v>
      </c>
      <c r="B13" s="318">
        <v>2</v>
      </c>
      <c r="C13" s="318"/>
      <c r="D13" s="318">
        <v>3</v>
      </c>
      <c r="E13" s="318"/>
      <c r="F13" s="318">
        <v>4</v>
      </c>
      <c r="G13" s="318"/>
      <c r="H13" s="318">
        <v>5</v>
      </c>
      <c r="I13" s="318"/>
      <c r="J13" s="318">
        <v>6</v>
      </c>
      <c r="K13" s="318"/>
      <c r="L13" s="318">
        <v>7</v>
      </c>
      <c r="M13" s="318"/>
      <c r="N13" s="318">
        <v>8</v>
      </c>
      <c r="O13" s="318"/>
      <c r="P13" s="313"/>
    </row>
    <row r="14" spans="1:16" s="105" customFormat="1" ht="34.5" customHeight="1" x14ac:dyDescent="0.25">
      <c r="A14" s="106" t="s">
        <v>482</v>
      </c>
      <c r="B14" s="320">
        <f>B15+B16+B17+B18+B19+B20</f>
        <v>700</v>
      </c>
      <c r="C14" s="320"/>
      <c r="D14" s="320">
        <f>D15+D16+D17+D18+D19+D20</f>
        <v>707</v>
      </c>
      <c r="E14" s="320"/>
      <c r="F14" s="321">
        <f>F15+F16+F17+F18+F19+F20</f>
        <v>720</v>
      </c>
      <c r="G14" s="321"/>
      <c r="H14" s="320">
        <f>H15+H16+H17+H18+H19+H20</f>
        <v>705</v>
      </c>
      <c r="I14" s="320"/>
      <c r="J14" s="320">
        <f>J15+J16+J17+J18+J19+J20</f>
        <v>720</v>
      </c>
      <c r="K14" s="320"/>
      <c r="L14" s="322">
        <f t="shared" ref="L14:L19" si="0">J14-H14</f>
        <v>15</v>
      </c>
      <c r="M14" s="322"/>
      <c r="N14" s="322">
        <f t="shared" ref="N14:N19" si="1">J14/H14*100</f>
        <v>102.12765957446808</v>
      </c>
      <c r="O14" s="322"/>
      <c r="P14" s="313"/>
    </row>
    <row r="15" spans="1:16" s="105" customFormat="1" ht="20.100000000000001" customHeight="1" x14ac:dyDescent="0.25">
      <c r="A15" s="107" t="s">
        <v>483</v>
      </c>
      <c r="B15" s="323">
        <v>61</v>
      </c>
      <c r="C15" s="323"/>
      <c r="D15" s="323">
        <v>63</v>
      </c>
      <c r="E15" s="323"/>
      <c r="F15" s="323">
        <v>63</v>
      </c>
      <c r="G15" s="323"/>
      <c r="H15" s="323">
        <v>63</v>
      </c>
      <c r="I15" s="323"/>
      <c r="J15" s="323">
        <v>63</v>
      </c>
      <c r="K15" s="323"/>
      <c r="L15" s="322">
        <f t="shared" si="0"/>
        <v>0</v>
      </c>
      <c r="M15" s="322"/>
      <c r="N15" s="322">
        <f t="shared" si="1"/>
        <v>100</v>
      </c>
      <c r="O15" s="322"/>
      <c r="P15" s="313"/>
    </row>
    <row r="16" spans="1:16" s="105" customFormat="1" ht="20.100000000000001" customHeight="1" x14ac:dyDescent="0.25">
      <c r="A16" s="107" t="s">
        <v>484</v>
      </c>
      <c r="B16" s="323">
        <v>3</v>
      </c>
      <c r="C16" s="323"/>
      <c r="D16" s="323">
        <v>3</v>
      </c>
      <c r="E16" s="323"/>
      <c r="F16" s="323">
        <v>3</v>
      </c>
      <c r="G16" s="323"/>
      <c r="H16" s="323">
        <v>3</v>
      </c>
      <c r="I16" s="323"/>
      <c r="J16" s="323">
        <v>3</v>
      </c>
      <c r="K16" s="323"/>
      <c r="L16" s="322">
        <f t="shared" si="0"/>
        <v>0</v>
      </c>
      <c r="M16" s="322"/>
      <c r="N16" s="322">
        <f t="shared" si="1"/>
        <v>100</v>
      </c>
      <c r="O16" s="322"/>
      <c r="P16" s="313"/>
    </row>
    <row r="17" spans="1:16" s="105" customFormat="1" ht="20.100000000000001" customHeight="1" x14ac:dyDescent="0.25">
      <c r="A17" s="107" t="s">
        <v>485</v>
      </c>
      <c r="B17" s="323">
        <v>69</v>
      </c>
      <c r="C17" s="323"/>
      <c r="D17" s="323">
        <v>75</v>
      </c>
      <c r="E17" s="323"/>
      <c r="F17" s="323">
        <v>74</v>
      </c>
      <c r="G17" s="323"/>
      <c r="H17" s="323">
        <v>72</v>
      </c>
      <c r="I17" s="323"/>
      <c r="J17" s="323">
        <v>74</v>
      </c>
      <c r="K17" s="323"/>
      <c r="L17" s="322">
        <f t="shared" si="0"/>
        <v>2</v>
      </c>
      <c r="M17" s="322"/>
      <c r="N17" s="322">
        <f t="shared" si="1"/>
        <v>102.77777777777777</v>
      </c>
      <c r="O17" s="322"/>
      <c r="P17" s="313"/>
    </row>
    <row r="18" spans="1:16" s="105" customFormat="1" ht="20.100000000000001" customHeight="1" x14ac:dyDescent="0.25">
      <c r="A18" s="107" t="s">
        <v>486</v>
      </c>
      <c r="B18" s="323">
        <v>3</v>
      </c>
      <c r="C18" s="323"/>
      <c r="D18" s="323">
        <v>3</v>
      </c>
      <c r="E18" s="323"/>
      <c r="F18" s="323">
        <v>3</v>
      </c>
      <c r="G18" s="323"/>
      <c r="H18" s="323">
        <v>3</v>
      </c>
      <c r="I18" s="323"/>
      <c r="J18" s="323">
        <v>3</v>
      </c>
      <c r="K18" s="323"/>
      <c r="L18" s="322">
        <f t="shared" si="0"/>
        <v>0</v>
      </c>
      <c r="M18" s="322"/>
      <c r="N18" s="322">
        <f t="shared" si="1"/>
        <v>100</v>
      </c>
      <c r="O18" s="322"/>
      <c r="P18" s="313"/>
    </row>
    <row r="19" spans="1:16" s="105" customFormat="1" ht="20.100000000000001" customHeight="1" x14ac:dyDescent="0.25">
      <c r="A19" s="107" t="s">
        <v>487</v>
      </c>
      <c r="B19" s="323">
        <v>564</v>
      </c>
      <c r="C19" s="323"/>
      <c r="D19" s="323">
        <v>563</v>
      </c>
      <c r="E19" s="323"/>
      <c r="F19" s="323">
        <v>577</v>
      </c>
      <c r="G19" s="323"/>
      <c r="H19" s="323">
        <v>564</v>
      </c>
      <c r="I19" s="323"/>
      <c r="J19" s="323">
        <v>577</v>
      </c>
      <c r="K19" s="323"/>
      <c r="L19" s="322">
        <f t="shared" si="0"/>
        <v>13</v>
      </c>
      <c r="M19" s="322"/>
      <c r="N19" s="322">
        <f t="shared" si="1"/>
        <v>102.30496453900709</v>
      </c>
      <c r="O19" s="322"/>
      <c r="P19" s="313"/>
    </row>
    <row r="20" spans="1:16" s="105" customFormat="1" ht="20.100000000000001" customHeight="1" x14ac:dyDescent="0.25">
      <c r="A20" s="107" t="s">
        <v>488</v>
      </c>
      <c r="B20" s="323"/>
      <c r="C20" s="323"/>
      <c r="D20" s="323"/>
      <c r="E20" s="323"/>
      <c r="F20" s="323"/>
      <c r="G20" s="323"/>
      <c r="H20" s="323"/>
      <c r="I20" s="323"/>
      <c r="J20" s="323"/>
      <c r="K20" s="323"/>
      <c r="L20" s="322"/>
      <c r="M20" s="322"/>
      <c r="N20" s="322"/>
      <c r="O20" s="322"/>
      <c r="P20" s="313"/>
    </row>
    <row r="21" spans="1:16" s="105" customFormat="1" ht="37.5" customHeight="1" x14ac:dyDescent="0.25">
      <c r="A21" s="106" t="s">
        <v>489</v>
      </c>
      <c r="B21" s="325">
        <f>B22+B23+B24</f>
        <v>48200</v>
      </c>
      <c r="C21" s="325"/>
      <c r="D21" s="326">
        <f>D22+D23+D24</f>
        <v>49585.599999999999</v>
      </c>
      <c r="E21" s="326"/>
      <c r="F21" s="325">
        <f>F22+F23+F24</f>
        <v>83924</v>
      </c>
      <c r="G21" s="325"/>
      <c r="H21" s="325">
        <f>H22+H23+H24</f>
        <v>35737.1</v>
      </c>
      <c r="I21" s="325"/>
      <c r="J21" s="325">
        <f>J22+J23+J24</f>
        <v>30174.7</v>
      </c>
      <c r="K21" s="325"/>
      <c r="L21" s="322">
        <f t="shared" ref="L21:L36" si="2">J21-H21</f>
        <v>-5562.3999999999978</v>
      </c>
      <c r="M21" s="322"/>
      <c r="N21" s="322">
        <f t="shared" ref="N21:N36" si="3">J21/H21*100</f>
        <v>84.435222779688345</v>
      </c>
      <c r="O21" s="322"/>
      <c r="P21" s="313"/>
    </row>
    <row r="22" spans="1:16" s="105" customFormat="1" ht="20.100000000000001" customHeight="1" x14ac:dyDescent="0.25">
      <c r="A22" s="107" t="s">
        <v>490</v>
      </c>
      <c r="B22" s="324">
        <v>445</v>
      </c>
      <c r="C22" s="324"/>
      <c r="D22" s="324">
        <v>616</v>
      </c>
      <c r="E22" s="324"/>
      <c r="F22" s="324">
        <v>705</v>
      </c>
      <c r="G22" s="324"/>
      <c r="H22" s="324">
        <v>343.8</v>
      </c>
      <c r="I22" s="324"/>
      <c r="J22" s="324">
        <v>360.7</v>
      </c>
      <c r="K22" s="324"/>
      <c r="L22" s="322">
        <f t="shared" si="2"/>
        <v>16.899999999999977</v>
      </c>
      <c r="M22" s="322"/>
      <c r="N22" s="322">
        <f t="shared" si="3"/>
        <v>104.91564863292611</v>
      </c>
      <c r="O22" s="322"/>
      <c r="P22" s="313"/>
    </row>
    <row r="23" spans="1:16" s="105" customFormat="1" ht="40.5" customHeight="1" x14ac:dyDescent="0.25">
      <c r="A23" s="107" t="s">
        <v>491</v>
      </c>
      <c r="B23" s="324">
        <v>2075.1999999999998</v>
      </c>
      <c r="C23" s="324"/>
      <c r="D23" s="322">
        <v>3069.5</v>
      </c>
      <c r="E23" s="322"/>
      <c r="F23" s="324">
        <v>5239</v>
      </c>
      <c r="G23" s="324"/>
      <c r="H23" s="324">
        <v>1538.7</v>
      </c>
      <c r="I23" s="324"/>
      <c r="J23" s="324">
        <v>1865.7</v>
      </c>
      <c r="K23" s="324"/>
      <c r="L23" s="322">
        <f t="shared" si="2"/>
        <v>327</v>
      </c>
      <c r="M23" s="322"/>
      <c r="N23" s="322">
        <f t="shared" si="3"/>
        <v>121.25170598557224</v>
      </c>
      <c r="O23" s="322"/>
      <c r="P23" s="313"/>
    </row>
    <row r="24" spans="1:16" s="105" customFormat="1" ht="20.100000000000001" customHeight="1" x14ac:dyDescent="0.25">
      <c r="A24" s="107" t="s">
        <v>492</v>
      </c>
      <c r="B24" s="324">
        <v>45679.8</v>
      </c>
      <c r="C24" s="324"/>
      <c r="D24" s="322">
        <v>45900.1</v>
      </c>
      <c r="E24" s="322"/>
      <c r="F24" s="324">
        <v>77980</v>
      </c>
      <c r="G24" s="324"/>
      <c r="H24" s="324">
        <v>33854.6</v>
      </c>
      <c r="I24" s="324"/>
      <c r="J24" s="324">
        <v>27948.3</v>
      </c>
      <c r="K24" s="324"/>
      <c r="L24" s="322">
        <f t="shared" si="2"/>
        <v>-5906.2999999999993</v>
      </c>
      <c r="M24" s="322"/>
      <c r="N24" s="322">
        <f t="shared" si="3"/>
        <v>82.553921771339787</v>
      </c>
      <c r="O24" s="322"/>
      <c r="P24" s="313"/>
    </row>
    <row r="25" spans="1:16" s="105" customFormat="1" ht="36" customHeight="1" x14ac:dyDescent="0.25">
      <c r="A25" s="106" t="s">
        <v>493</v>
      </c>
      <c r="B25" s="325">
        <f>B26+B27+B28</f>
        <v>48200</v>
      </c>
      <c r="C25" s="325"/>
      <c r="D25" s="326">
        <f>D26+D27+D28</f>
        <v>50312</v>
      </c>
      <c r="E25" s="326"/>
      <c r="F25" s="325">
        <f>F26+F27+F28</f>
        <v>83924</v>
      </c>
      <c r="G25" s="325"/>
      <c r="H25" s="325">
        <f>H26+H27+H28</f>
        <v>35737.1</v>
      </c>
      <c r="I25" s="325"/>
      <c r="J25" s="325">
        <f>J26+J27+J28</f>
        <v>30598</v>
      </c>
      <c r="K25" s="325"/>
      <c r="L25" s="322">
        <f t="shared" si="2"/>
        <v>-5139.0999999999985</v>
      </c>
      <c r="M25" s="322"/>
      <c r="N25" s="322">
        <f t="shared" si="3"/>
        <v>85.619706131723063</v>
      </c>
      <c r="O25" s="322"/>
      <c r="P25" s="313"/>
    </row>
    <row r="26" spans="1:16" s="105" customFormat="1" ht="20.100000000000001" customHeight="1" x14ac:dyDescent="0.25">
      <c r="A26" s="107" t="s">
        <v>490</v>
      </c>
      <c r="B26" s="324">
        <v>445</v>
      </c>
      <c r="C26" s="324"/>
      <c r="D26" s="324">
        <v>616</v>
      </c>
      <c r="E26" s="324"/>
      <c r="F26" s="324">
        <f t="shared" ref="F26:F28" si="4">F22</f>
        <v>705</v>
      </c>
      <c r="G26" s="324"/>
      <c r="H26" s="324">
        <f t="shared" ref="H26:H28" si="5">H22</f>
        <v>343.8</v>
      </c>
      <c r="I26" s="324"/>
      <c r="J26" s="324">
        <v>360.7</v>
      </c>
      <c r="K26" s="324"/>
      <c r="L26" s="322">
        <f t="shared" si="2"/>
        <v>16.899999999999977</v>
      </c>
      <c r="M26" s="322"/>
      <c r="N26" s="322">
        <f t="shared" si="3"/>
        <v>104.91564863292611</v>
      </c>
      <c r="O26" s="322"/>
      <c r="P26" s="313"/>
    </row>
    <row r="27" spans="1:16" s="105" customFormat="1" ht="33.75" customHeight="1" x14ac:dyDescent="0.25">
      <c r="A27" s="107" t="s">
        <v>491</v>
      </c>
      <c r="B27" s="324">
        <v>2075.1999999999998</v>
      </c>
      <c r="C27" s="324"/>
      <c r="D27" s="322">
        <v>3114.46</v>
      </c>
      <c r="E27" s="322"/>
      <c r="F27" s="324">
        <f t="shared" si="4"/>
        <v>5239</v>
      </c>
      <c r="G27" s="324"/>
      <c r="H27" s="324">
        <f t="shared" si="5"/>
        <v>1538.7</v>
      </c>
      <c r="I27" s="324"/>
      <c r="J27" s="324">
        <v>1891.9</v>
      </c>
      <c r="K27" s="324"/>
      <c r="L27" s="322">
        <f t="shared" si="2"/>
        <v>353.20000000000005</v>
      </c>
      <c r="M27" s="322"/>
      <c r="N27" s="322">
        <f t="shared" si="3"/>
        <v>122.95444206148048</v>
      </c>
      <c r="O27" s="322"/>
      <c r="P27" s="313"/>
    </row>
    <row r="28" spans="1:16" s="105" customFormat="1" ht="23.65" customHeight="1" x14ac:dyDescent="0.25">
      <c r="A28" s="107" t="s">
        <v>492</v>
      </c>
      <c r="B28" s="324">
        <v>45679.8</v>
      </c>
      <c r="C28" s="324"/>
      <c r="D28" s="322">
        <v>46581.54</v>
      </c>
      <c r="E28" s="322"/>
      <c r="F28" s="324">
        <f t="shared" si="4"/>
        <v>77980</v>
      </c>
      <c r="G28" s="324"/>
      <c r="H28" s="327">
        <f t="shared" si="5"/>
        <v>33854.6</v>
      </c>
      <c r="I28" s="327"/>
      <c r="J28" s="324">
        <v>28345.4</v>
      </c>
      <c r="K28" s="324"/>
      <c r="L28" s="322">
        <f t="shared" si="2"/>
        <v>-5509.1999999999971</v>
      </c>
      <c r="M28" s="322"/>
      <c r="N28" s="322">
        <f t="shared" si="3"/>
        <v>83.726879065178736</v>
      </c>
      <c r="O28" s="322"/>
      <c r="P28" s="313"/>
    </row>
    <row r="29" spans="1:16" s="105" customFormat="1" ht="36" customHeight="1" x14ac:dyDescent="0.25">
      <c r="A29" s="106" t="s">
        <v>494</v>
      </c>
      <c r="B29" s="329">
        <v>5738</v>
      </c>
      <c r="C29" s="329"/>
      <c r="D29" s="321">
        <f>D21/D14/12*1000</f>
        <v>5844.6016030174451</v>
      </c>
      <c r="E29" s="321"/>
      <c r="F29" s="329">
        <f>F21/F14/12*1000</f>
        <v>9713.425925925927</v>
      </c>
      <c r="G29" s="329" t="e">
        <f>G21/G14/12*1000</f>
        <v>#DIV/0!</v>
      </c>
      <c r="H29" s="326">
        <f>H21/H14/6*1000</f>
        <v>8448.4869976359332</v>
      </c>
      <c r="I29" s="326" t="e">
        <f>I21/I14/12*1000</f>
        <v>#DIV/0!</v>
      </c>
      <c r="J29" s="326">
        <f>J21/J14/6*1000</f>
        <v>6984.8842592592591</v>
      </c>
      <c r="K29" s="326"/>
      <c r="L29" s="322">
        <f t="shared" si="2"/>
        <v>-1463.6027383766741</v>
      </c>
      <c r="M29" s="322"/>
      <c r="N29" s="322">
        <f t="shared" si="3"/>
        <v>82.67615563844484</v>
      </c>
      <c r="O29" s="322"/>
      <c r="P29" s="313"/>
    </row>
    <row r="30" spans="1:16" s="105" customFormat="1" ht="20.100000000000001" customHeight="1" x14ac:dyDescent="0.25">
      <c r="A30" s="107" t="s">
        <v>490</v>
      </c>
      <c r="B30" s="328">
        <v>37083</v>
      </c>
      <c r="C30" s="328"/>
      <c r="D30" s="323">
        <f>D22/12*1000</f>
        <v>51333.333333333336</v>
      </c>
      <c r="E30" s="323"/>
      <c r="F30" s="328">
        <f>F22/12*1000</f>
        <v>58750</v>
      </c>
      <c r="G30" s="328">
        <f>G22/12*1000</f>
        <v>0</v>
      </c>
      <c r="H30" s="322">
        <f>H22/6*1000</f>
        <v>57300.000000000007</v>
      </c>
      <c r="I30" s="322">
        <f>I22/12*1000</f>
        <v>0</v>
      </c>
      <c r="J30" s="322">
        <f>J22/6*1000</f>
        <v>60116.666666666664</v>
      </c>
      <c r="K30" s="322"/>
      <c r="L30" s="322">
        <f t="shared" si="2"/>
        <v>2816.666666666657</v>
      </c>
      <c r="M30" s="322"/>
      <c r="N30" s="322">
        <f t="shared" si="3"/>
        <v>104.91564863292611</v>
      </c>
      <c r="O30" s="322"/>
      <c r="P30" s="313"/>
    </row>
    <row r="31" spans="1:16" s="105" customFormat="1" ht="33" customHeight="1" x14ac:dyDescent="0.25">
      <c r="A31" s="107" t="s">
        <v>491</v>
      </c>
      <c r="B31" s="323">
        <v>6176</v>
      </c>
      <c r="C31" s="323"/>
      <c r="D31" s="323">
        <v>7994</v>
      </c>
      <c r="E31" s="323"/>
      <c r="F31" s="323">
        <f>F23/33/12*1000</f>
        <v>13229.797979797979</v>
      </c>
      <c r="G31" s="323"/>
      <c r="H31" s="322">
        <v>8843</v>
      </c>
      <c r="I31" s="322"/>
      <c r="J31" s="322">
        <v>9423</v>
      </c>
      <c r="K31" s="322"/>
      <c r="L31" s="322">
        <f t="shared" si="2"/>
        <v>580</v>
      </c>
      <c r="M31" s="322"/>
      <c r="N31" s="322">
        <f t="shared" si="3"/>
        <v>106.55886011534548</v>
      </c>
      <c r="O31" s="322"/>
      <c r="P31" s="313"/>
    </row>
    <row r="32" spans="1:16" s="105" customFormat="1" ht="20.100000000000001" customHeight="1" x14ac:dyDescent="0.25">
      <c r="A32" s="107" t="s">
        <v>492</v>
      </c>
      <c r="B32" s="323">
        <v>5673</v>
      </c>
      <c r="C32" s="323"/>
      <c r="D32" s="323">
        <v>5675</v>
      </c>
      <c r="E32" s="323"/>
      <c r="F32" s="323">
        <f>F28/686/12*1000</f>
        <v>9472.7891156462592</v>
      </c>
      <c r="G32" s="323"/>
      <c r="H32" s="322">
        <v>8359</v>
      </c>
      <c r="I32" s="322"/>
      <c r="J32" s="322">
        <v>6790</v>
      </c>
      <c r="K32" s="322"/>
      <c r="L32" s="322">
        <f t="shared" si="2"/>
        <v>-1569</v>
      </c>
      <c r="M32" s="322"/>
      <c r="N32" s="322">
        <f t="shared" si="3"/>
        <v>81.229812178490249</v>
      </c>
      <c r="O32" s="322"/>
      <c r="P32" s="313"/>
    </row>
    <row r="33" spans="1:16" s="105" customFormat="1" ht="35.25" customHeight="1" x14ac:dyDescent="0.25">
      <c r="A33" s="106" t="s">
        <v>495</v>
      </c>
      <c r="B33" s="329">
        <f>B25/12/B14*1000</f>
        <v>5738.0952380952385</v>
      </c>
      <c r="C33" s="329" t="e">
        <f>C25/12/C14*1000</f>
        <v>#DIV/0!</v>
      </c>
      <c r="D33" s="321">
        <f>D25/D14/12*1000</f>
        <v>5930.2215935879303</v>
      </c>
      <c r="E33" s="321"/>
      <c r="F33" s="329">
        <f>F25/F14/12*1000</f>
        <v>9713.425925925927</v>
      </c>
      <c r="G33" s="329" t="e">
        <f>G25/G14/12*1000</f>
        <v>#DIV/0!</v>
      </c>
      <c r="H33" s="326">
        <f>H25/H14/6*1000</f>
        <v>8448.4869976359332</v>
      </c>
      <c r="I33" s="326"/>
      <c r="J33" s="326">
        <f>J25/J14/6*1000</f>
        <v>7082.8703703703695</v>
      </c>
      <c r="K33" s="326"/>
      <c r="L33" s="322">
        <f t="shared" si="2"/>
        <v>-1365.6166272655637</v>
      </c>
      <c r="M33" s="322"/>
      <c r="N33" s="322">
        <f t="shared" si="3"/>
        <v>83.835962253978821</v>
      </c>
      <c r="O33" s="322"/>
      <c r="P33" s="313"/>
    </row>
    <row r="34" spans="1:16" s="105" customFormat="1" ht="20.100000000000001" customHeight="1" x14ac:dyDescent="0.25">
      <c r="A34" s="107" t="s">
        <v>490</v>
      </c>
      <c r="B34" s="328">
        <v>37083</v>
      </c>
      <c r="C34" s="328"/>
      <c r="D34" s="323">
        <f>D26/12*1000</f>
        <v>51333.333333333336</v>
      </c>
      <c r="E34" s="323"/>
      <c r="F34" s="323">
        <f>F26/12*1000</f>
        <v>58750</v>
      </c>
      <c r="G34" s="323">
        <f>G26/12*1000</f>
        <v>0</v>
      </c>
      <c r="H34" s="322">
        <f>H26/6*1000</f>
        <v>57300.000000000007</v>
      </c>
      <c r="I34" s="322">
        <f>I26/3*1000</f>
        <v>0</v>
      </c>
      <c r="J34" s="322">
        <f>J26/6*1000</f>
        <v>60116.666666666664</v>
      </c>
      <c r="K34" s="322"/>
      <c r="L34" s="322">
        <f t="shared" si="2"/>
        <v>2816.666666666657</v>
      </c>
      <c r="M34" s="322"/>
      <c r="N34" s="322">
        <f t="shared" si="3"/>
        <v>104.91564863292611</v>
      </c>
      <c r="O34" s="322"/>
      <c r="P34" s="313"/>
    </row>
    <row r="35" spans="1:16" s="105" customFormat="1" ht="35.25" customHeight="1" x14ac:dyDescent="0.25">
      <c r="A35" s="107" t="s">
        <v>491</v>
      </c>
      <c r="B35" s="323">
        <v>6176</v>
      </c>
      <c r="C35" s="323"/>
      <c r="D35" s="323">
        <v>8110</v>
      </c>
      <c r="E35" s="323"/>
      <c r="F35" s="323">
        <f>F27/33/12*1000</f>
        <v>13229.797979797979</v>
      </c>
      <c r="G35" s="323"/>
      <c r="H35" s="322">
        <v>8843</v>
      </c>
      <c r="I35" s="322"/>
      <c r="J35" s="322">
        <v>9555</v>
      </c>
      <c r="K35" s="322"/>
      <c r="L35" s="322">
        <f t="shared" si="2"/>
        <v>712</v>
      </c>
      <c r="M35" s="322"/>
      <c r="N35" s="322">
        <f t="shared" si="3"/>
        <v>108.05156621056202</v>
      </c>
      <c r="O35" s="322"/>
      <c r="P35" s="313"/>
    </row>
    <row r="36" spans="1:16" s="105" customFormat="1" ht="20.100000000000001" customHeight="1" x14ac:dyDescent="0.25">
      <c r="A36" s="107" t="s">
        <v>492</v>
      </c>
      <c r="B36" s="323">
        <v>5673</v>
      </c>
      <c r="C36" s="323"/>
      <c r="D36" s="323">
        <v>5759</v>
      </c>
      <c r="E36" s="323"/>
      <c r="F36" s="323">
        <f>F28/686/12*1000</f>
        <v>9472.7891156462592</v>
      </c>
      <c r="G36" s="323"/>
      <c r="H36" s="322">
        <v>8359</v>
      </c>
      <c r="I36" s="322"/>
      <c r="J36" s="322">
        <v>6887</v>
      </c>
      <c r="K36" s="322"/>
      <c r="L36" s="322">
        <f t="shared" si="2"/>
        <v>-1472</v>
      </c>
      <c r="M36" s="322"/>
      <c r="N36" s="322">
        <f t="shared" si="3"/>
        <v>82.390238066754392</v>
      </c>
      <c r="O36" s="322"/>
      <c r="P36" s="313"/>
    </row>
    <row r="37" spans="1:16" s="105" customFormat="1" ht="13.5" customHeight="1" x14ac:dyDescent="0.25">
      <c r="A37" s="108"/>
      <c r="B37" s="108"/>
      <c r="C37" s="108"/>
      <c r="D37" s="109"/>
      <c r="E37" s="109"/>
      <c r="F37" s="109"/>
      <c r="G37" s="109"/>
      <c r="H37" s="109"/>
      <c r="I37" s="109"/>
      <c r="J37" s="109"/>
      <c r="K37" s="109"/>
      <c r="L37" s="109"/>
      <c r="M37" s="109"/>
      <c r="N37" s="110"/>
      <c r="O37" s="110"/>
      <c r="P37" s="313"/>
    </row>
    <row r="38" spans="1:16" ht="22.5" customHeight="1" x14ac:dyDescent="0.25">
      <c r="A38" s="330" t="s">
        <v>496</v>
      </c>
      <c r="B38" s="330"/>
      <c r="C38" s="330"/>
      <c r="D38" s="330"/>
      <c r="E38" s="330"/>
      <c r="F38" s="330"/>
      <c r="G38" s="330"/>
      <c r="H38" s="330"/>
      <c r="I38" s="330"/>
      <c r="J38" s="330"/>
      <c r="K38" s="330"/>
      <c r="L38" s="330"/>
      <c r="M38" s="330"/>
      <c r="N38" s="330"/>
      <c r="O38" s="330"/>
      <c r="P38" s="313"/>
    </row>
    <row r="39" spans="1:16" ht="11.25" customHeight="1" x14ac:dyDescent="0.25">
      <c r="A39" s="111"/>
      <c r="B39" s="111"/>
      <c r="C39" s="111"/>
      <c r="D39" s="111"/>
      <c r="E39" s="111"/>
      <c r="F39" s="111"/>
      <c r="G39" s="111"/>
      <c r="H39" s="111"/>
      <c r="I39" s="111"/>
      <c r="P39" s="313"/>
    </row>
    <row r="40" spans="1:16" ht="30.75" customHeight="1" x14ac:dyDescent="0.25">
      <c r="A40" s="316" t="s">
        <v>497</v>
      </c>
      <c r="B40" s="316"/>
      <c r="C40" s="316"/>
      <c r="D40" s="316"/>
      <c r="E40" s="316"/>
      <c r="F40" s="316"/>
      <c r="G40" s="316"/>
      <c r="H40" s="316"/>
      <c r="I40" s="316"/>
      <c r="J40" s="316"/>
      <c r="K40" s="316"/>
      <c r="L40" s="316"/>
      <c r="M40" s="316"/>
      <c r="N40" s="316"/>
      <c r="O40" s="316"/>
      <c r="P40" s="313"/>
    </row>
    <row r="41" spans="1:16" ht="12.75" customHeight="1" x14ac:dyDescent="0.25">
      <c r="P41" s="313"/>
    </row>
    <row r="42" spans="1:16" ht="24.95" customHeight="1" x14ac:dyDescent="0.25">
      <c r="A42" s="112" t="s">
        <v>498</v>
      </c>
      <c r="B42" s="331" t="s">
        <v>499</v>
      </c>
      <c r="C42" s="331"/>
      <c r="D42" s="331"/>
      <c r="E42" s="331"/>
      <c r="F42" s="332" t="s">
        <v>500</v>
      </c>
      <c r="G42" s="332"/>
      <c r="H42" s="332"/>
      <c r="I42" s="332"/>
      <c r="J42" s="332"/>
      <c r="K42" s="332"/>
      <c r="L42" s="332"/>
      <c r="M42" s="332"/>
      <c r="N42" s="332"/>
      <c r="O42" s="332"/>
      <c r="P42" s="313"/>
    </row>
    <row r="43" spans="1:16" ht="17.25" customHeight="1" x14ac:dyDescent="0.25">
      <c r="A43" s="112">
        <v>1</v>
      </c>
      <c r="B43" s="331">
        <v>2</v>
      </c>
      <c r="C43" s="331"/>
      <c r="D43" s="331"/>
      <c r="E43" s="331"/>
      <c r="F43" s="332">
        <v>3</v>
      </c>
      <c r="G43" s="332"/>
      <c r="H43" s="332"/>
      <c r="I43" s="332"/>
      <c r="J43" s="332"/>
      <c r="K43" s="332"/>
      <c r="L43" s="332"/>
      <c r="M43" s="332"/>
      <c r="N43" s="332"/>
      <c r="O43" s="332"/>
      <c r="P43" s="313"/>
    </row>
    <row r="44" spans="1:16" ht="20.100000000000001" customHeight="1" x14ac:dyDescent="0.25">
      <c r="A44" s="113"/>
      <c r="B44" s="333"/>
      <c r="C44" s="333"/>
      <c r="D44" s="333"/>
      <c r="E44" s="333"/>
      <c r="F44" s="334"/>
      <c r="G44" s="334"/>
      <c r="H44" s="334"/>
      <c r="I44" s="334"/>
      <c r="J44" s="334"/>
      <c r="K44" s="334"/>
      <c r="L44" s="334"/>
      <c r="M44" s="334"/>
      <c r="N44" s="334"/>
      <c r="O44" s="334"/>
      <c r="P44" s="313"/>
    </row>
    <row r="45" spans="1:16" ht="20.100000000000001" customHeight="1" x14ac:dyDescent="0.25">
      <c r="A45" s="113"/>
      <c r="B45" s="333"/>
      <c r="C45" s="333"/>
      <c r="D45" s="333"/>
      <c r="E45" s="333"/>
      <c r="F45" s="334"/>
      <c r="G45" s="334"/>
      <c r="H45" s="334"/>
      <c r="I45" s="334"/>
      <c r="J45" s="334"/>
      <c r="K45" s="334"/>
      <c r="L45" s="334"/>
      <c r="M45" s="334"/>
      <c r="N45" s="334"/>
      <c r="O45" s="334"/>
      <c r="P45" s="313"/>
    </row>
    <row r="46" spans="1:16" ht="20.100000000000001" customHeight="1" x14ac:dyDescent="0.25">
      <c r="A46" s="113"/>
      <c r="B46" s="333"/>
      <c r="C46" s="333"/>
      <c r="D46" s="333"/>
      <c r="E46" s="333"/>
      <c r="F46" s="334"/>
      <c r="G46" s="334"/>
      <c r="H46" s="334"/>
      <c r="I46" s="334"/>
      <c r="J46" s="334"/>
      <c r="K46" s="334"/>
      <c r="L46" s="334"/>
      <c r="M46" s="334"/>
      <c r="N46" s="334"/>
      <c r="O46" s="334"/>
      <c r="P46" s="313"/>
    </row>
    <row r="47" spans="1:16" ht="20.100000000000001" customHeight="1" x14ac:dyDescent="0.25">
      <c r="A47" s="113"/>
      <c r="B47" s="333"/>
      <c r="C47" s="333"/>
      <c r="D47" s="333"/>
      <c r="E47" s="333"/>
      <c r="F47" s="334"/>
      <c r="G47" s="334"/>
      <c r="H47" s="334"/>
      <c r="I47" s="334"/>
      <c r="J47" s="334"/>
      <c r="K47" s="334"/>
      <c r="L47" s="334"/>
      <c r="M47" s="334"/>
      <c r="N47" s="334"/>
      <c r="O47" s="334"/>
      <c r="P47" s="313"/>
    </row>
    <row r="48" spans="1:16" ht="20.100000000000001" customHeight="1" x14ac:dyDescent="0.25">
      <c r="A48" s="113"/>
      <c r="B48" s="333"/>
      <c r="C48" s="333"/>
      <c r="D48" s="333"/>
      <c r="E48" s="333"/>
      <c r="F48" s="334"/>
      <c r="G48" s="334"/>
      <c r="H48" s="334"/>
      <c r="I48" s="334"/>
      <c r="J48" s="334"/>
      <c r="K48" s="334"/>
      <c r="L48" s="334"/>
      <c r="M48" s="334"/>
      <c r="N48" s="334"/>
      <c r="O48" s="334"/>
      <c r="P48" s="313"/>
    </row>
    <row r="49" spans="1:16" ht="20.100000000000001" hidden="1" customHeight="1" outlineLevel="1" x14ac:dyDescent="0.25">
      <c r="A49" s="114"/>
      <c r="B49" s="115"/>
      <c r="C49" s="115"/>
      <c r="D49" s="115"/>
      <c r="E49" s="115"/>
      <c r="F49" s="116"/>
      <c r="G49" s="116"/>
      <c r="H49" s="116"/>
      <c r="I49" s="116"/>
      <c r="J49" s="116"/>
      <c r="K49" s="116"/>
      <c r="L49" s="116"/>
      <c r="M49" s="335" t="s">
        <v>468</v>
      </c>
      <c r="N49" s="335"/>
      <c r="O49" s="335"/>
      <c r="P49" s="117"/>
    </row>
    <row r="50" spans="1:16" ht="20.100000000000001" hidden="1" customHeight="1" outlineLevel="1" x14ac:dyDescent="0.25">
      <c r="A50" s="114"/>
      <c r="B50" s="115"/>
      <c r="C50" s="115"/>
      <c r="D50" s="115"/>
      <c r="E50" s="115"/>
      <c r="F50" s="116"/>
      <c r="G50" s="116"/>
      <c r="H50" s="116"/>
      <c r="I50" s="116"/>
      <c r="J50" s="116"/>
      <c r="K50" s="116"/>
      <c r="L50" s="116"/>
      <c r="M50" s="336" t="s">
        <v>501</v>
      </c>
      <c r="N50" s="336"/>
      <c r="O50" s="336"/>
      <c r="P50" s="117"/>
    </row>
    <row r="51" spans="1:16" collapsed="1" x14ac:dyDescent="0.25">
      <c r="A51" s="316" t="s">
        <v>502</v>
      </c>
      <c r="B51" s="316"/>
      <c r="C51" s="316"/>
      <c r="D51" s="316"/>
      <c r="E51" s="316"/>
      <c r="F51" s="316"/>
      <c r="G51" s="316"/>
      <c r="H51" s="316"/>
      <c r="I51" s="316"/>
      <c r="J51" s="316"/>
      <c r="P51" s="313"/>
    </row>
    <row r="52" spans="1:16" x14ac:dyDescent="0.25">
      <c r="A52" s="118"/>
      <c r="P52" s="313"/>
    </row>
    <row r="53" spans="1:16" ht="52.5" customHeight="1" x14ac:dyDescent="0.25">
      <c r="A53" s="318" t="s">
        <v>439</v>
      </c>
      <c r="B53" s="318"/>
      <c r="C53" s="318"/>
      <c r="D53" s="318" t="s">
        <v>503</v>
      </c>
      <c r="E53" s="318"/>
      <c r="F53" s="318"/>
      <c r="G53" s="318" t="s">
        <v>504</v>
      </c>
      <c r="H53" s="318"/>
      <c r="I53" s="318"/>
      <c r="J53" s="318" t="s">
        <v>480</v>
      </c>
      <c r="K53" s="318"/>
      <c r="L53" s="318"/>
      <c r="M53" s="318" t="s">
        <v>481</v>
      </c>
      <c r="N53" s="318"/>
      <c r="O53" s="318" t="s">
        <v>505</v>
      </c>
      <c r="P53" s="313"/>
    </row>
    <row r="54" spans="1:16" ht="146.25" customHeight="1" x14ac:dyDescent="0.25">
      <c r="A54" s="318"/>
      <c r="B54" s="318"/>
      <c r="C54" s="318"/>
      <c r="D54" s="104" t="s">
        <v>506</v>
      </c>
      <c r="E54" s="104" t="s">
        <v>507</v>
      </c>
      <c r="F54" s="104" t="s">
        <v>508</v>
      </c>
      <c r="G54" s="104" t="s">
        <v>506</v>
      </c>
      <c r="H54" s="104" t="s">
        <v>509</v>
      </c>
      <c r="I54" s="104" t="s">
        <v>508</v>
      </c>
      <c r="J54" s="104" t="s">
        <v>506</v>
      </c>
      <c r="K54" s="104" t="s">
        <v>509</v>
      </c>
      <c r="L54" s="104" t="s">
        <v>508</v>
      </c>
      <c r="M54" s="104" t="s">
        <v>510</v>
      </c>
      <c r="N54" s="104" t="s">
        <v>511</v>
      </c>
      <c r="O54" s="318"/>
      <c r="P54" s="313"/>
    </row>
    <row r="55" spans="1:16" ht="18.75" customHeight="1" x14ac:dyDescent="0.25">
      <c r="A55" s="318">
        <v>1</v>
      </c>
      <c r="B55" s="318"/>
      <c r="C55" s="318"/>
      <c r="D55" s="104">
        <v>4</v>
      </c>
      <c r="E55" s="104">
        <v>5</v>
      </c>
      <c r="F55" s="104">
        <v>6</v>
      </c>
      <c r="G55" s="104">
        <v>7</v>
      </c>
      <c r="H55" s="119">
        <v>8</v>
      </c>
      <c r="I55" s="119">
        <v>9</v>
      </c>
      <c r="J55" s="119">
        <v>10</v>
      </c>
      <c r="K55" s="119">
        <v>11</v>
      </c>
      <c r="L55" s="119">
        <v>12</v>
      </c>
      <c r="M55" s="119">
        <v>13</v>
      </c>
      <c r="N55" s="119">
        <v>14</v>
      </c>
      <c r="O55" s="119">
        <v>15</v>
      </c>
      <c r="P55" s="313"/>
    </row>
    <row r="56" spans="1:16" ht="18.75" customHeight="1" x14ac:dyDescent="0.25">
      <c r="A56" s="337" t="s">
        <v>512</v>
      </c>
      <c r="B56" s="337"/>
      <c r="C56" s="337"/>
      <c r="D56" s="120">
        <v>112102</v>
      </c>
      <c r="E56" s="121">
        <v>12220</v>
      </c>
      <c r="F56" s="122">
        <f t="shared" ref="F56:F57" si="6">D56/E56</f>
        <v>9.1736497545008184</v>
      </c>
      <c r="G56" s="123">
        <v>37926</v>
      </c>
      <c r="H56" s="119">
        <v>5729</v>
      </c>
      <c r="I56" s="124">
        <f t="shared" ref="I56:I59" si="7">G56/H56</f>
        <v>6.6200034910106478</v>
      </c>
      <c r="J56" s="125">
        <f t="shared" ref="J56:L59" si="8">G56-D56</f>
        <v>-74176</v>
      </c>
      <c r="K56" s="119">
        <f t="shared" si="8"/>
        <v>-6491</v>
      </c>
      <c r="L56" s="125">
        <f t="shared" si="8"/>
        <v>-2.5536462634901707</v>
      </c>
      <c r="M56" s="125">
        <f t="shared" ref="M56:N57" si="9">G56/D56*100</f>
        <v>33.831688997520118</v>
      </c>
      <c r="N56" s="125">
        <f t="shared" si="9"/>
        <v>46.882160392798689</v>
      </c>
      <c r="O56" s="119"/>
      <c r="P56" s="313"/>
    </row>
    <row r="57" spans="1:16" ht="18.75" customHeight="1" x14ac:dyDescent="0.25">
      <c r="A57" s="337" t="s">
        <v>513</v>
      </c>
      <c r="B57" s="337"/>
      <c r="C57" s="337"/>
      <c r="D57" s="120">
        <v>104830</v>
      </c>
      <c r="E57" s="121">
        <v>11120</v>
      </c>
      <c r="F57" s="122">
        <f t="shared" si="6"/>
        <v>9.4271582733812949</v>
      </c>
      <c r="G57" s="123">
        <v>14688</v>
      </c>
      <c r="H57" s="119">
        <v>2628</v>
      </c>
      <c r="I57" s="124">
        <f t="shared" si="7"/>
        <v>5.5890410958904111</v>
      </c>
      <c r="J57" s="125">
        <f t="shared" si="8"/>
        <v>-90142</v>
      </c>
      <c r="K57" s="119">
        <f t="shared" si="8"/>
        <v>-8492</v>
      </c>
      <c r="L57" s="125">
        <f t="shared" si="8"/>
        <v>-3.8381171774908838</v>
      </c>
      <c r="M57" s="125">
        <f t="shared" si="9"/>
        <v>14.011256319755795</v>
      </c>
      <c r="N57" s="125">
        <f t="shared" si="9"/>
        <v>23.633093525179856</v>
      </c>
      <c r="O57" s="119"/>
      <c r="P57" s="313"/>
    </row>
    <row r="58" spans="1:16" ht="20.100000000000001" customHeight="1" x14ac:dyDescent="0.25">
      <c r="A58" s="337" t="s">
        <v>514</v>
      </c>
      <c r="B58" s="337"/>
      <c r="C58" s="337"/>
      <c r="D58" s="123"/>
      <c r="E58" s="121"/>
      <c r="F58" s="122"/>
      <c r="G58" s="123">
        <v>46214</v>
      </c>
      <c r="H58" s="119">
        <v>6758</v>
      </c>
      <c r="I58" s="124">
        <f t="shared" si="7"/>
        <v>6.8384137318733353</v>
      </c>
      <c r="J58" s="125">
        <f t="shared" si="8"/>
        <v>46214</v>
      </c>
      <c r="K58" s="119">
        <f t="shared" si="8"/>
        <v>6758</v>
      </c>
      <c r="L58" s="125">
        <f t="shared" si="8"/>
        <v>6.8384137318733353</v>
      </c>
      <c r="M58" s="125"/>
      <c r="N58" s="125"/>
      <c r="O58" s="126"/>
      <c r="P58" s="313"/>
    </row>
    <row r="59" spans="1:16" ht="20.100000000000001" customHeight="1" x14ac:dyDescent="0.25">
      <c r="A59" s="337" t="s">
        <v>515</v>
      </c>
      <c r="B59" s="337"/>
      <c r="C59" s="337"/>
      <c r="D59" s="123"/>
      <c r="E59" s="121"/>
      <c r="F59" s="122"/>
      <c r="G59" s="123">
        <v>50144</v>
      </c>
      <c r="H59" s="119">
        <v>8764</v>
      </c>
      <c r="I59" s="124">
        <f t="shared" si="7"/>
        <v>5.7215883158375167</v>
      </c>
      <c r="J59" s="125">
        <f t="shared" si="8"/>
        <v>50144</v>
      </c>
      <c r="K59" s="119">
        <f t="shared" si="8"/>
        <v>8764</v>
      </c>
      <c r="L59" s="125">
        <f t="shared" si="8"/>
        <v>5.7215883158375167</v>
      </c>
      <c r="M59" s="125"/>
      <c r="N59" s="125"/>
      <c r="O59" s="126"/>
      <c r="P59" s="313"/>
    </row>
    <row r="60" spans="1:16" ht="24.95" customHeight="1" x14ac:dyDescent="0.25">
      <c r="A60" s="338" t="s">
        <v>516</v>
      </c>
      <c r="B60" s="338"/>
      <c r="C60" s="338"/>
      <c r="D60" s="123"/>
      <c r="E60" s="120"/>
      <c r="F60" s="122"/>
      <c r="G60" s="123"/>
      <c r="H60" s="119"/>
      <c r="I60" s="124"/>
      <c r="J60" s="125"/>
      <c r="K60" s="119"/>
      <c r="L60" s="125"/>
      <c r="M60" s="125"/>
      <c r="N60" s="125"/>
      <c r="O60" s="127"/>
      <c r="P60" s="313"/>
    </row>
    <row r="61" spans="1:16" ht="24.95" customHeight="1" x14ac:dyDescent="0.25">
      <c r="A61" s="338" t="s">
        <v>517</v>
      </c>
      <c r="B61" s="338"/>
      <c r="C61" s="338"/>
      <c r="D61" s="123">
        <f>D56+D57+D58+D59</f>
        <v>216932</v>
      </c>
      <c r="E61" s="120"/>
      <c r="F61" s="120"/>
      <c r="G61" s="123">
        <f>G56+G57+G58+G59</f>
        <v>148972</v>
      </c>
      <c r="H61" s="120">
        <f>H56+H57+H58+H59</f>
        <v>23879</v>
      </c>
      <c r="I61" s="128">
        <f>G61/H61</f>
        <v>6.2386197076929522</v>
      </c>
      <c r="J61" s="125">
        <f t="shared" ref="J61:J63" si="10">G61-D61</f>
        <v>-67960</v>
      </c>
      <c r="K61" s="119">
        <f>H61-E61</f>
        <v>23879</v>
      </c>
      <c r="L61" s="125">
        <f>I61-F61</f>
        <v>6.2386197076929522</v>
      </c>
      <c r="M61" s="125">
        <f t="shared" ref="M61:M63" si="11">G61/D61*100</f>
        <v>68.67221064665425</v>
      </c>
      <c r="N61" s="125"/>
      <c r="O61" s="127"/>
      <c r="P61" s="313"/>
    </row>
    <row r="62" spans="1:16" ht="24.95" customHeight="1" x14ac:dyDescent="0.25">
      <c r="A62" s="338" t="s">
        <v>518</v>
      </c>
      <c r="B62" s="338"/>
      <c r="C62" s="338"/>
      <c r="D62" s="123">
        <v>8700</v>
      </c>
      <c r="E62" s="120"/>
      <c r="F62" s="120"/>
      <c r="G62" s="123">
        <v>9262</v>
      </c>
      <c r="H62" s="120"/>
      <c r="I62" s="128"/>
      <c r="J62" s="125">
        <f t="shared" si="10"/>
        <v>562</v>
      </c>
      <c r="K62" s="119"/>
      <c r="L62" s="119"/>
      <c r="M62" s="125">
        <f t="shared" si="11"/>
        <v>106.45977011494251</v>
      </c>
      <c r="N62" s="128"/>
      <c r="O62" s="127"/>
      <c r="P62" s="313"/>
    </row>
    <row r="63" spans="1:16" ht="24.95" customHeight="1" x14ac:dyDescent="0.25">
      <c r="A63" s="338" t="s">
        <v>519</v>
      </c>
      <c r="B63" s="338"/>
      <c r="C63" s="338"/>
      <c r="D63" s="123">
        <f>D61+D62</f>
        <v>225632</v>
      </c>
      <c r="E63" s="120"/>
      <c r="F63" s="120"/>
      <c r="G63" s="123">
        <f>G61+G62</f>
        <v>158234</v>
      </c>
      <c r="H63" s="120"/>
      <c r="I63" s="128"/>
      <c r="J63" s="125">
        <f t="shared" si="10"/>
        <v>-67398</v>
      </c>
      <c r="K63" s="119"/>
      <c r="L63" s="119"/>
      <c r="M63" s="125">
        <f t="shared" si="11"/>
        <v>70.129236987661329</v>
      </c>
      <c r="N63" s="128"/>
      <c r="O63" s="127"/>
      <c r="P63" s="313"/>
    </row>
    <row r="64" spans="1:16" x14ac:dyDescent="0.25">
      <c r="A64" s="129"/>
      <c r="B64" s="130"/>
      <c r="C64" s="130"/>
      <c r="D64" s="130"/>
      <c r="E64" s="130"/>
      <c r="F64" s="131"/>
      <c r="G64" s="131"/>
      <c r="H64" s="131"/>
      <c r="I64" s="103"/>
      <c r="J64" s="103"/>
      <c r="K64" s="103"/>
      <c r="L64" s="103"/>
      <c r="M64" s="103"/>
      <c r="N64" s="103"/>
      <c r="O64" s="103"/>
      <c r="P64" s="313"/>
    </row>
    <row r="65" spans="1:16" x14ac:dyDescent="0.25">
      <c r="A65" s="316" t="s">
        <v>520</v>
      </c>
      <c r="B65" s="316"/>
      <c r="C65" s="316"/>
      <c r="D65" s="316"/>
      <c r="E65" s="316"/>
      <c r="F65" s="316"/>
      <c r="G65" s="316"/>
      <c r="H65" s="316"/>
      <c r="I65" s="316"/>
      <c r="J65" s="316"/>
      <c r="K65" s="316"/>
      <c r="L65" s="316"/>
      <c r="M65" s="316"/>
      <c r="N65" s="316"/>
      <c r="O65" s="316"/>
      <c r="P65" s="313"/>
    </row>
    <row r="66" spans="1:16" x14ac:dyDescent="0.25">
      <c r="A66" s="118"/>
      <c r="P66" s="313"/>
    </row>
    <row r="67" spans="1:16" ht="56.25" customHeight="1" x14ac:dyDescent="0.25">
      <c r="A67" s="104" t="s">
        <v>521</v>
      </c>
      <c r="B67" s="318" t="s">
        <v>522</v>
      </c>
      <c r="C67" s="318"/>
      <c r="D67" s="318" t="s">
        <v>523</v>
      </c>
      <c r="E67" s="318"/>
      <c r="F67" s="318" t="s">
        <v>524</v>
      </c>
      <c r="G67" s="318"/>
      <c r="H67" s="318" t="s">
        <v>525</v>
      </c>
      <c r="I67" s="318"/>
      <c r="J67" s="318"/>
      <c r="K67" s="318" t="s">
        <v>526</v>
      </c>
      <c r="L67" s="318"/>
      <c r="M67" s="318" t="s">
        <v>527</v>
      </c>
      <c r="N67" s="318"/>
      <c r="O67" s="318"/>
      <c r="P67" s="313"/>
    </row>
    <row r="68" spans="1:16" x14ac:dyDescent="0.25">
      <c r="A68" s="119">
        <v>1</v>
      </c>
      <c r="B68" s="332">
        <v>2</v>
      </c>
      <c r="C68" s="332"/>
      <c r="D68" s="332">
        <v>3</v>
      </c>
      <c r="E68" s="332"/>
      <c r="F68" s="332">
        <v>4</v>
      </c>
      <c r="G68" s="332"/>
      <c r="H68" s="332">
        <v>5</v>
      </c>
      <c r="I68" s="332"/>
      <c r="J68" s="332"/>
      <c r="K68" s="332">
        <v>6</v>
      </c>
      <c r="L68" s="332"/>
      <c r="M68" s="332">
        <v>7</v>
      </c>
      <c r="N68" s="332"/>
      <c r="O68" s="332"/>
      <c r="P68" s="313"/>
    </row>
    <row r="69" spans="1:16" ht="18.75" customHeight="1" x14ac:dyDescent="0.25">
      <c r="A69" s="132"/>
      <c r="B69" s="334"/>
      <c r="C69" s="334"/>
      <c r="D69" s="323"/>
      <c r="E69" s="323"/>
      <c r="F69" s="322" t="s">
        <v>528</v>
      </c>
      <c r="G69" s="322"/>
      <c r="H69" s="339"/>
      <c r="I69" s="339"/>
      <c r="J69" s="339"/>
      <c r="K69" s="323"/>
      <c r="L69" s="323"/>
      <c r="M69" s="323"/>
      <c r="N69" s="323"/>
      <c r="O69" s="323"/>
      <c r="P69" s="313"/>
    </row>
    <row r="70" spans="1:16" ht="18.75" customHeight="1" x14ac:dyDescent="0.25">
      <c r="A70" s="132"/>
      <c r="B70" s="334"/>
      <c r="C70" s="334"/>
      <c r="D70" s="323"/>
      <c r="E70" s="323"/>
      <c r="F70" s="322"/>
      <c r="G70" s="322"/>
      <c r="H70" s="339"/>
      <c r="I70" s="339"/>
      <c r="J70" s="339"/>
      <c r="K70" s="323"/>
      <c r="L70" s="323"/>
      <c r="M70" s="323"/>
      <c r="N70" s="323"/>
      <c r="O70" s="323"/>
      <c r="P70" s="313"/>
    </row>
    <row r="71" spans="1:16" ht="18.75" customHeight="1" x14ac:dyDescent="0.25">
      <c r="A71" s="132"/>
      <c r="B71" s="340"/>
      <c r="C71" s="340"/>
      <c r="D71" s="323"/>
      <c r="E71" s="323"/>
      <c r="F71" s="322"/>
      <c r="G71" s="322"/>
      <c r="H71" s="339"/>
      <c r="I71" s="339"/>
      <c r="J71" s="339"/>
      <c r="K71" s="323"/>
      <c r="L71" s="323"/>
      <c r="M71" s="323"/>
      <c r="N71" s="323"/>
      <c r="O71" s="323"/>
      <c r="P71" s="313"/>
    </row>
    <row r="72" spans="1:16" ht="18.75" customHeight="1" x14ac:dyDescent="0.25">
      <c r="A72" s="132"/>
      <c r="B72" s="334"/>
      <c r="C72" s="334"/>
      <c r="D72" s="323"/>
      <c r="E72" s="323"/>
      <c r="F72" s="322"/>
      <c r="G72" s="322"/>
      <c r="H72" s="339"/>
      <c r="I72" s="339"/>
      <c r="J72" s="339"/>
      <c r="K72" s="323"/>
      <c r="L72" s="323"/>
      <c r="M72" s="323"/>
      <c r="N72" s="323"/>
      <c r="O72" s="323"/>
      <c r="P72" s="313"/>
    </row>
    <row r="73" spans="1:16" ht="18.75" customHeight="1" x14ac:dyDescent="0.25">
      <c r="A73" s="133" t="s">
        <v>303</v>
      </c>
      <c r="B73" s="332" t="s">
        <v>529</v>
      </c>
      <c r="C73" s="332"/>
      <c r="D73" s="332" t="s">
        <v>529</v>
      </c>
      <c r="E73" s="332"/>
      <c r="F73" s="332" t="s">
        <v>529</v>
      </c>
      <c r="G73" s="332"/>
      <c r="H73" s="339"/>
      <c r="I73" s="339"/>
      <c r="J73" s="339"/>
      <c r="K73" s="323"/>
      <c r="L73" s="323"/>
      <c r="M73" s="323"/>
      <c r="N73" s="323"/>
      <c r="O73" s="323"/>
      <c r="P73" s="313"/>
    </row>
    <row r="74" spans="1:16" ht="12" customHeight="1" x14ac:dyDescent="0.25">
      <c r="A74" s="131"/>
      <c r="B74" s="134"/>
      <c r="C74" s="134"/>
      <c r="D74" s="134"/>
      <c r="E74" s="134"/>
      <c r="F74" s="134"/>
      <c r="G74" s="134"/>
      <c r="H74" s="134"/>
      <c r="I74" s="134"/>
      <c r="J74" s="134"/>
      <c r="K74" s="105"/>
      <c r="L74" s="105"/>
      <c r="M74" s="105"/>
      <c r="N74" s="105"/>
      <c r="O74" s="105"/>
      <c r="P74" s="313"/>
    </row>
    <row r="75" spans="1:16" x14ac:dyDescent="0.25">
      <c r="A75" s="316" t="s">
        <v>530</v>
      </c>
      <c r="B75" s="316"/>
      <c r="C75" s="316"/>
      <c r="D75" s="316"/>
      <c r="E75" s="316"/>
      <c r="F75" s="316"/>
      <c r="G75" s="316"/>
      <c r="H75" s="316"/>
      <c r="I75" s="316"/>
      <c r="J75" s="316"/>
      <c r="K75" s="316"/>
      <c r="L75" s="316"/>
      <c r="M75" s="316"/>
      <c r="N75" s="316"/>
      <c r="O75" s="316"/>
      <c r="P75" s="313"/>
    </row>
    <row r="76" spans="1:16" ht="9" customHeight="1" x14ac:dyDescent="0.25">
      <c r="A76" s="103"/>
      <c r="B76" s="135"/>
      <c r="C76" s="103"/>
      <c r="D76" s="103"/>
      <c r="E76" s="103"/>
      <c r="F76" s="103"/>
      <c r="G76" s="103"/>
      <c r="H76" s="103"/>
      <c r="I76" s="136"/>
      <c r="P76" s="313"/>
    </row>
    <row r="77" spans="1:16" ht="42.75" customHeight="1" x14ac:dyDescent="0.25">
      <c r="A77" s="318" t="s">
        <v>531</v>
      </c>
      <c r="B77" s="318"/>
      <c r="C77" s="318"/>
      <c r="D77" s="318" t="s">
        <v>532</v>
      </c>
      <c r="E77" s="318"/>
      <c r="F77" s="318" t="s">
        <v>533</v>
      </c>
      <c r="G77" s="318"/>
      <c r="H77" s="318"/>
      <c r="I77" s="318"/>
      <c r="J77" s="318" t="s">
        <v>534</v>
      </c>
      <c r="K77" s="318"/>
      <c r="L77" s="318"/>
      <c r="M77" s="318"/>
      <c r="N77" s="318" t="s">
        <v>535</v>
      </c>
      <c r="O77" s="318"/>
      <c r="P77" s="313"/>
    </row>
    <row r="78" spans="1:16" ht="21.75" customHeight="1" x14ac:dyDescent="0.25">
      <c r="A78" s="318"/>
      <c r="B78" s="318"/>
      <c r="C78" s="318"/>
      <c r="D78" s="318"/>
      <c r="E78" s="318"/>
      <c r="F78" s="332" t="s">
        <v>536</v>
      </c>
      <c r="G78" s="332"/>
      <c r="H78" s="318" t="s">
        <v>537</v>
      </c>
      <c r="I78" s="318"/>
      <c r="J78" s="332" t="s">
        <v>536</v>
      </c>
      <c r="K78" s="332"/>
      <c r="L78" s="318" t="s">
        <v>537</v>
      </c>
      <c r="M78" s="318"/>
      <c r="N78" s="318"/>
      <c r="O78" s="318"/>
      <c r="P78" s="313"/>
    </row>
    <row r="79" spans="1:16" ht="18.75" customHeight="1" x14ac:dyDescent="0.25">
      <c r="A79" s="318">
        <v>1</v>
      </c>
      <c r="B79" s="318"/>
      <c r="C79" s="318"/>
      <c r="D79" s="318">
        <v>2</v>
      </c>
      <c r="E79" s="318"/>
      <c r="F79" s="318">
        <v>3</v>
      </c>
      <c r="G79" s="318"/>
      <c r="H79" s="332">
        <v>4</v>
      </c>
      <c r="I79" s="332"/>
      <c r="J79" s="332">
        <v>5</v>
      </c>
      <c r="K79" s="332"/>
      <c r="L79" s="332">
        <v>6</v>
      </c>
      <c r="M79" s="332"/>
      <c r="N79" s="332">
        <v>7</v>
      </c>
      <c r="O79" s="332"/>
      <c r="P79" s="313"/>
    </row>
    <row r="80" spans="1:16" ht="20.100000000000001" customHeight="1" x14ac:dyDescent="0.25">
      <c r="A80" s="337" t="s">
        <v>538</v>
      </c>
      <c r="B80" s="337"/>
      <c r="C80" s="337"/>
      <c r="D80" s="323"/>
      <c r="E80" s="323"/>
      <c r="F80" s="323"/>
      <c r="G80" s="323"/>
      <c r="H80" s="323"/>
      <c r="I80" s="323"/>
      <c r="J80" s="323"/>
      <c r="K80" s="323"/>
      <c r="L80" s="323"/>
      <c r="M80" s="323"/>
      <c r="N80" s="323"/>
      <c r="O80" s="323"/>
      <c r="P80" s="313"/>
    </row>
    <row r="81" spans="1:16" ht="20.100000000000001" customHeight="1" x14ac:dyDescent="0.25">
      <c r="A81" s="337" t="s">
        <v>539</v>
      </c>
      <c r="B81" s="337"/>
      <c r="C81" s="337"/>
      <c r="D81" s="323"/>
      <c r="E81" s="323"/>
      <c r="F81" s="323"/>
      <c r="G81" s="323"/>
      <c r="H81" s="323"/>
      <c r="I81" s="323"/>
      <c r="J81" s="323"/>
      <c r="K81" s="323"/>
      <c r="L81" s="323"/>
      <c r="M81" s="323"/>
      <c r="N81" s="323"/>
      <c r="O81" s="323"/>
      <c r="P81" s="313"/>
    </row>
    <row r="82" spans="1:16" ht="20.100000000000001" customHeight="1" x14ac:dyDescent="0.25">
      <c r="A82" s="337"/>
      <c r="B82" s="337"/>
      <c r="C82" s="337"/>
      <c r="D82" s="323"/>
      <c r="E82" s="323"/>
      <c r="F82" s="323"/>
      <c r="G82" s="323"/>
      <c r="H82" s="323"/>
      <c r="I82" s="323"/>
      <c r="J82" s="323"/>
      <c r="K82" s="323"/>
      <c r="L82" s="323"/>
      <c r="M82" s="323"/>
      <c r="N82" s="323"/>
      <c r="O82" s="323"/>
      <c r="P82" s="313"/>
    </row>
    <row r="83" spans="1:16" ht="20.100000000000001" customHeight="1" x14ac:dyDescent="0.25">
      <c r="A83" s="337" t="s">
        <v>540</v>
      </c>
      <c r="B83" s="337"/>
      <c r="C83" s="337"/>
      <c r="D83" s="323"/>
      <c r="E83" s="323"/>
      <c r="F83" s="323"/>
      <c r="G83" s="323"/>
      <c r="H83" s="323"/>
      <c r="I83" s="323"/>
      <c r="J83" s="323"/>
      <c r="K83" s="323"/>
      <c r="L83" s="323"/>
      <c r="M83" s="323"/>
      <c r="N83" s="323"/>
      <c r="O83" s="323"/>
      <c r="P83" s="313"/>
    </row>
    <row r="84" spans="1:16" ht="20.100000000000001" customHeight="1" x14ac:dyDescent="0.25">
      <c r="A84" s="337" t="s">
        <v>541</v>
      </c>
      <c r="B84" s="337"/>
      <c r="C84" s="337"/>
      <c r="D84" s="323"/>
      <c r="E84" s="323"/>
      <c r="F84" s="323"/>
      <c r="G84" s="323"/>
      <c r="H84" s="323"/>
      <c r="I84" s="323"/>
      <c r="J84" s="323"/>
      <c r="K84" s="323"/>
      <c r="L84" s="323"/>
      <c r="M84" s="323"/>
      <c r="N84" s="323"/>
      <c r="O84" s="323"/>
      <c r="P84" s="313"/>
    </row>
    <row r="85" spans="1:16" ht="20.100000000000001" customHeight="1" x14ac:dyDescent="0.25">
      <c r="A85" s="337"/>
      <c r="B85" s="337"/>
      <c r="C85" s="337"/>
      <c r="D85" s="323"/>
      <c r="E85" s="323"/>
      <c r="F85" s="323"/>
      <c r="G85" s="323"/>
      <c r="H85" s="323"/>
      <c r="I85" s="323"/>
      <c r="J85" s="323"/>
      <c r="K85" s="323"/>
      <c r="L85" s="323"/>
      <c r="M85" s="323"/>
      <c r="N85" s="323"/>
      <c r="O85" s="323"/>
      <c r="P85" s="313"/>
    </row>
    <row r="86" spans="1:16" ht="20.100000000000001" customHeight="1" x14ac:dyDescent="0.25">
      <c r="A86" s="337" t="s">
        <v>542</v>
      </c>
      <c r="B86" s="337"/>
      <c r="C86" s="337"/>
      <c r="D86" s="323"/>
      <c r="E86" s="323"/>
      <c r="F86" s="323"/>
      <c r="G86" s="323"/>
      <c r="H86" s="323"/>
      <c r="I86" s="323"/>
      <c r="J86" s="323"/>
      <c r="K86" s="323"/>
      <c r="L86" s="323"/>
      <c r="M86" s="323"/>
      <c r="N86" s="323"/>
      <c r="O86" s="323"/>
      <c r="P86" s="313"/>
    </row>
    <row r="87" spans="1:16" ht="20.100000000000001" customHeight="1" x14ac:dyDescent="0.25">
      <c r="A87" s="337" t="s">
        <v>539</v>
      </c>
      <c r="B87" s="337"/>
      <c r="C87" s="337"/>
      <c r="D87" s="323"/>
      <c r="E87" s="323"/>
      <c r="F87" s="323"/>
      <c r="G87" s="323"/>
      <c r="H87" s="323"/>
      <c r="I87" s="323"/>
      <c r="J87" s="323"/>
      <c r="K87" s="323"/>
      <c r="L87" s="323"/>
      <c r="M87" s="323"/>
      <c r="N87" s="323"/>
      <c r="O87" s="323"/>
      <c r="P87" s="313"/>
    </row>
    <row r="88" spans="1:16" ht="24.95" customHeight="1" x14ac:dyDescent="0.25">
      <c r="A88" s="337" t="s">
        <v>303</v>
      </c>
      <c r="B88" s="337"/>
      <c r="C88" s="337"/>
      <c r="D88" s="323"/>
      <c r="E88" s="323"/>
      <c r="F88" s="323"/>
      <c r="G88" s="323"/>
      <c r="H88" s="323"/>
      <c r="I88" s="323"/>
      <c r="J88" s="323"/>
      <c r="K88" s="323"/>
      <c r="L88" s="323"/>
      <c r="M88" s="323"/>
      <c r="N88" s="323"/>
      <c r="O88" s="323"/>
      <c r="P88" s="313"/>
    </row>
  </sheetData>
  <sheetProtection selectLockedCells="1" selectUnlockedCells="1"/>
  <mergeCells count="342">
    <mergeCell ref="N87:O87"/>
    <mergeCell ref="A88:C88"/>
    <mergeCell ref="D88:E88"/>
    <mergeCell ref="F88:G88"/>
    <mergeCell ref="H88:I88"/>
    <mergeCell ref="J88:K88"/>
    <mergeCell ref="L88:M88"/>
    <mergeCell ref="N88:O88"/>
    <mergeCell ref="A87:C87"/>
    <mergeCell ref="D87:E87"/>
    <mergeCell ref="F87:G87"/>
    <mergeCell ref="H87:I87"/>
    <mergeCell ref="J87:K87"/>
    <mergeCell ref="L87:M87"/>
    <mergeCell ref="N85:O85"/>
    <mergeCell ref="A86:C86"/>
    <mergeCell ref="D86:E86"/>
    <mergeCell ref="F86:G86"/>
    <mergeCell ref="H86:I86"/>
    <mergeCell ref="J86:K86"/>
    <mergeCell ref="L86:M86"/>
    <mergeCell ref="N86:O86"/>
    <mergeCell ref="A85:C85"/>
    <mergeCell ref="D85:E85"/>
    <mergeCell ref="F85:G85"/>
    <mergeCell ref="H85:I85"/>
    <mergeCell ref="J85:K85"/>
    <mergeCell ref="L85:M85"/>
    <mergeCell ref="N83:O83"/>
    <mergeCell ref="A84:C84"/>
    <mergeCell ref="D84:E84"/>
    <mergeCell ref="F84:G84"/>
    <mergeCell ref="H84:I84"/>
    <mergeCell ref="J84:K84"/>
    <mergeCell ref="L84:M84"/>
    <mergeCell ref="N84:O84"/>
    <mergeCell ref="A83:C83"/>
    <mergeCell ref="D83:E83"/>
    <mergeCell ref="F83:G83"/>
    <mergeCell ref="H83:I83"/>
    <mergeCell ref="J83:K83"/>
    <mergeCell ref="L83:M83"/>
    <mergeCell ref="N81:O81"/>
    <mergeCell ref="A82:C82"/>
    <mergeCell ref="D82:E82"/>
    <mergeCell ref="F82:G82"/>
    <mergeCell ref="H82:I82"/>
    <mergeCell ref="J82:K82"/>
    <mergeCell ref="L82:M82"/>
    <mergeCell ref="N82:O82"/>
    <mergeCell ref="A81:C81"/>
    <mergeCell ref="D81:E81"/>
    <mergeCell ref="F81:G81"/>
    <mergeCell ref="H81:I81"/>
    <mergeCell ref="J81:K81"/>
    <mergeCell ref="L81:M81"/>
    <mergeCell ref="N79:O79"/>
    <mergeCell ref="A80:C80"/>
    <mergeCell ref="D80:E80"/>
    <mergeCell ref="F80:G80"/>
    <mergeCell ref="H80:I80"/>
    <mergeCell ref="J80:K80"/>
    <mergeCell ref="L80:M80"/>
    <mergeCell ref="N80:O80"/>
    <mergeCell ref="A79:C79"/>
    <mergeCell ref="D79:E79"/>
    <mergeCell ref="F79:G79"/>
    <mergeCell ref="H79:I79"/>
    <mergeCell ref="J79:K79"/>
    <mergeCell ref="L79:M79"/>
    <mergeCell ref="A75:O75"/>
    <mergeCell ref="A77:C78"/>
    <mergeCell ref="D77:E78"/>
    <mergeCell ref="F77:I77"/>
    <mergeCell ref="J77:M77"/>
    <mergeCell ref="N77:O78"/>
    <mergeCell ref="F78:G78"/>
    <mergeCell ref="H78:I78"/>
    <mergeCell ref="J78:K78"/>
    <mergeCell ref="L78:M78"/>
    <mergeCell ref="B73:C73"/>
    <mergeCell ref="D73:E73"/>
    <mergeCell ref="F73:G73"/>
    <mergeCell ref="H73:J73"/>
    <mergeCell ref="K73:L73"/>
    <mergeCell ref="M73:O73"/>
    <mergeCell ref="B72:C72"/>
    <mergeCell ref="D72:E72"/>
    <mergeCell ref="F72:G72"/>
    <mergeCell ref="H72:J72"/>
    <mergeCell ref="K72:L72"/>
    <mergeCell ref="M72:O72"/>
    <mergeCell ref="B71:C71"/>
    <mergeCell ref="D71:E71"/>
    <mergeCell ref="F71:G71"/>
    <mergeCell ref="H71:J71"/>
    <mergeCell ref="K71:L71"/>
    <mergeCell ref="M71:O71"/>
    <mergeCell ref="B70:C70"/>
    <mergeCell ref="D70:E70"/>
    <mergeCell ref="F70:G70"/>
    <mergeCell ref="H70:J70"/>
    <mergeCell ref="K70:L70"/>
    <mergeCell ref="M70:O70"/>
    <mergeCell ref="B69:C69"/>
    <mergeCell ref="D69:E69"/>
    <mergeCell ref="F69:G69"/>
    <mergeCell ref="H69:J69"/>
    <mergeCell ref="K69:L69"/>
    <mergeCell ref="M69:O69"/>
    <mergeCell ref="B68:C68"/>
    <mergeCell ref="D68:E68"/>
    <mergeCell ref="F68:G68"/>
    <mergeCell ref="H68:J68"/>
    <mergeCell ref="K68:L68"/>
    <mergeCell ref="M68:O68"/>
    <mergeCell ref="A51:J51"/>
    <mergeCell ref="P51:P88"/>
    <mergeCell ref="A53:C54"/>
    <mergeCell ref="D53:F53"/>
    <mergeCell ref="G53:I53"/>
    <mergeCell ref="J53:L53"/>
    <mergeCell ref="M53:N53"/>
    <mergeCell ref="O53:O54"/>
    <mergeCell ref="A55:C55"/>
    <mergeCell ref="A56:C56"/>
    <mergeCell ref="A63:C63"/>
    <mergeCell ref="A65:O65"/>
    <mergeCell ref="B67:C67"/>
    <mergeCell ref="D67:E67"/>
    <mergeCell ref="F67:G67"/>
    <mergeCell ref="H67:J67"/>
    <mergeCell ref="K67:L67"/>
    <mergeCell ref="M67:O67"/>
    <mergeCell ref="A57:C57"/>
    <mergeCell ref="A58:C58"/>
    <mergeCell ref="A59:C59"/>
    <mergeCell ref="A60:C60"/>
    <mergeCell ref="A61:C61"/>
    <mergeCell ref="A62:C62"/>
    <mergeCell ref="B47:E47"/>
    <mergeCell ref="F47:O47"/>
    <mergeCell ref="B48:E48"/>
    <mergeCell ref="F48:O48"/>
    <mergeCell ref="M49:O49"/>
    <mergeCell ref="M50:O50"/>
    <mergeCell ref="B44:E44"/>
    <mergeCell ref="F44:O44"/>
    <mergeCell ref="B45:E45"/>
    <mergeCell ref="F45:O45"/>
    <mergeCell ref="B46:E46"/>
    <mergeCell ref="F46:O46"/>
    <mergeCell ref="A38:O38"/>
    <mergeCell ref="A40:O40"/>
    <mergeCell ref="B42:E42"/>
    <mergeCell ref="F42:O42"/>
    <mergeCell ref="B43:E43"/>
    <mergeCell ref="F43:O43"/>
    <mergeCell ref="N35:O35"/>
    <mergeCell ref="B36:C36"/>
    <mergeCell ref="D36:E36"/>
    <mergeCell ref="F36:G36"/>
    <mergeCell ref="H36:I36"/>
    <mergeCell ref="J36:K36"/>
    <mergeCell ref="L36:M36"/>
    <mergeCell ref="N36:O36"/>
    <mergeCell ref="B35:C35"/>
    <mergeCell ref="D35:E35"/>
    <mergeCell ref="F35:G35"/>
    <mergeCell ref="H35:I35"/>
    <mergeCell ref="J35:K35"/>
    <mergeCell ref="L35:M35"/>
    <mergeCell ref="N33:O33"/>
    <mergeCell ref="B34:C34"/>
    <mergeCell ref="D34:E34"/>
    <mergeCell ref="F34:G34"/>
    <mergeCell ref="H34:I34"/>
    <mergeCell ref="J34:K34"/>
    <mergeCell ref="L34:M34"/>
    <mergeCell ref="N34:O34"/>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29:O29"/>
    <mergeCell ref="B30:C30"/>
    <mergeCell ref="D30:E30"/>
    <mergeCell ref="F30:G30"/>
    <mergeCell ref="H30:I30"/>
    <mergeCell ref="J30:K30"/>
    <mergeCell ref="L30:M30"/>
    <mergeCell ref="N30:O30"/>
    <mergeCell ref="B29:C29"/>
    <mergeCell ref="D29:E29"/>
    <mergeCell ref="F29:G29"/>
    <mergeCell ref="H29:I29"/>
    <mergeCell ref="J29:K29"/>
    <mergeCell ref="L29:M29"/>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N25:O25"/>
    <mergeCell ref="B26:C26"/>
    <mergeCell ref="D26:E26"/>
    <mergeCell ref="F26:G26"/>
    <mergeCell ref="H26:I26"/>
    <mergeCell ref="J26:K26"/>
    <mergeCell ref="L26:M26"/>
    <mergeCell ref="N26:O26"/>
    <mergeCell ref="B25:C25"/>
    <mergeCell ref="D25:E25"/>
    <mergeCell ref="F25:G25"/>
    <mergeCell ref="H25:I25"/>
    <mergeCell ref="J25:K25"/>
    <mergeCell ref="L25:M25"/>
    <mergeCell ref="N23:O23"/>
    <mergeCell ref="B24:C24"/>
    <mergeCell ref="D24:E24"/>
    <mergeCell ref="F24:G24"/>
    <mergeCell ref="H24:I24"/>
    <mergeCell ref="J24:K24"/>
    <mergeCell ref="L24:M24"/>
    <mergeCell ref="N24:O24"/>
    <mergeCell ref="B23:C23"/>
    <mergeCell ref="D23:E23"/>
    <mergeCell ref="F23:G23"/>
    <mergeCell ref="H23:I23"/>
    <mergeCell ref="J23:K23"/>
    <mergeCell ref="L23:M23"/>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O1"/>
    <mergeCell ref="N2:O2"/>
    <mergeCell ref="A4:O4"/>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P4:P48"/>
    <mergeCell ref="A5:O5"/>
    <mergeCell ref="A6:O6"/>
    <mergeCell ref="A7:O7"/>
    <mergeCell ref="A8:O8"/>
    <mergeCell ref="A10:O10"/>
    <mergeCell ref="B12:C12"/>
    <mergeCell ref="D12:E12"/>
    <mergeCell ref="F12:G12"/>
    <mergeCell ref="H12:I12"/>
    <mergeCell ref="J12:K12"/>
    <mergeCell ref="L12:M12"/>
    <mergeCell ref="N12:O12"/>
    <mergeCell ref="N15:O15"/>
    <mergeCell ref="B16:C16"/>
    <mergeCell ref="D16:E16"/>
    <mergeCell ref="F16:G16"/>
    <mergeCell ref="H16:I16"/>
    <mergeCell ref="J16:K16"/>
    <mergeCell ref="L16:M16"/>
    <mergeCell ref="N16:O16"/>
    <mergeCell ref="B15:C15"/>
    <mergeCell ref="D15:E15"/>
    <mergeCell ref="F15:G15"/>
  </mergeCells>
  <pageMargins left="0.64444444444444449" right="9.375E-2" top="0.78749999999999998" bottom="0.26250000000000001" header="0.31527777777777777" footer="0.51180555555555551"/>
  <pageSetup paperSize="9" scale="50" firstPageNumber="0" orientation="landscape" horizontalDpi="300" verticalDpi="300" r:id="rId1"/>
  <headerFooter alignWithMargins="0">
    <oddHeader xml:space="preserve">&amp;R&amp;"Times New Roman,Обычный"&amp;14Таблиця 6  </oddHeader>
  </headerFooter>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9"/>
  <sheetViews>
    <sheetView topLeftCell="A86" zoomScale="71" zoomScaleNormal="71" workbookViewId="0">
      <selection activeCell="B44" sqref="B44:F44"/>
    </sheetView>
  </sheetViews>
  <sheetFormatPr defaultColWidth="7.875" defaultRowHeight="18.75" x14ac:dyDescent="0.25"/>
  <cols>
    <col min="1" max="1" width="2.875" style="99" customWidth="1"/>
    <col min="2" max="2" width="15.875" style="99" customWidth="1"/>
    <col min="3" max="3" width="5.75" style="99" customWidth="1"/>
    <col min="4" max="4" width="4.375" style="99" customWidth="1"/>
    <col min="5" max="5" width="5" style="99" customWidth="1"/>
    <col min="6" max="6" width="5.375" style="99" customWidth="1"/>
    <col min="7" max="7" width="11.25" style="99" customWidth="1"/>
    <col min="8" max="8" width="10.625" style="99" customWidth="1"/>
    <col min="9" max="9" width="9.875" style="99" customWidth="1"/>
    <col min="10" max="10" width="10" style="99" customWidth="1"/>
    <col min="11" max="11" width="10.125" style="99" customWidth="1"/>
    <col min="12" max="12" width="5" style="99" customWidth="1"/>
    <col min="13" max="13" width="5.625" style="99" customWidth="1"/>
    <col min="14" max="14" width="5.5" style="99" customWidth="1"/>
    <col min="15" max="15" width="2.875" style="99" customWidth="1"/>
    <col min="16" max="16" width="8" style="99" customWidth="1"/>
    <col min="17" max="17" width="4" style="99" customWidth="1"/>
    <col min="18" max="18" width="5.25" style="99" customWidth="1"/>
    <col min="19" max="20" width="5.375" style="99" customWidth="1"/>
    <col min="21" max="21" width="8.375" style="99" customWidth="1"/>
    <col min="22" max="22" width="6.875" style="99" customWidth="1"/>
    <col min="23" max="23" width="12.125" style="99" customWidth="1"/>
    <col min="24" max="24" width="5.625" style="99" customWidth="1"/>
    <col min="25" max="25" width="5.5" style="99" customWidth="1"/>
    <col min="26" max="26" width="4.625" style="99" customWidth="1"/>
    <col min="27" max="27" width="6.125" style="99" customWidth="1"/>
    <col min="28" max="29" width="6.375" style="99" customWidth="1"/>
    <col min="30" max="31" width="5" style="99" customWidth="1"/>
    <col min="32" max="33" width="7.875" style="99" customWidth="1"/>
    <col min="34" max="34" width="11.125" style="99" customWidth="1"/>
    <col min="35" max="256" width="7.875" style="99"/>
    <col min="257" max="257" width="2.875" style="99" customWidth="1"/>
    <col min="258" max="258" width="15.875" style="99" customWidth="1"/>
    <col min="259" max="259" width="5.75" style="99" customWidth="1"/>
    <col min="260" max="260" width="4.375" style="99" customWidth="1"/>
    <col min="261" max="261" width="5" style="99" customWidth="1"/>
    <col min="262" max="262" width="5.375" style="99" customWidth="1"/>
    <col min="263" max="263" width="11.25" style="99" customWidth="1"/>
    <col min="264" max="264" width="10.625" style="99" customWidth="1"/>
    <col min="265" max="265" width="9.875" style="99" customWidth="1"/>
    <col min="266" max="266" width="10" style="99" customWidth="1"/>
    <col min="267" max="267" width="10.125" style="99" customWidth="1"/>
    <col min="268" max="268" width="5" style="99" customWidth="1"/>
    <col min="269" max="269" width="5.625" style="99" customWidth="1"/>
    <col min="270" max="270" width="5.5" style="99" customWidth="1"/>
    <col min="271" max="271" width="2.875" style="99" customWidth="1"/>
    <col min="272" max="272" width="8" style="99" customWidth="1"/>
    <col min="273" max="273" width="4" style="99" customWidth="1"/>
    <col min="274" max="274" width="5.25" style="99" customWidth="1"/>
    <col min="275" max="276" width="5.375" style="99" customWidth="1"/>
    <col min="277" max="277" width="8.375" style="99" customWidth="1"/>
    <col min="278" max="278" width="6.875" style="99" customWidth="1"/>
    <col min="279" max="279" width="12.125" style="99" customWidth="1"/>
    <col min="280" max="280" width="5.625" style="99" customWidth="1"/>
    <col min="281" max="281" width="5.5" style="99" customWidth="1"/>
    <col min="282" max="282" width="4.625" style="99" customWidth="1"/>
    <col min="283" max="283" width="6.125" style="99" customWidth="1"/>
    <col min="284" max="285" width="6.375" style="99" customWidth="1"/>
    <col min="286" max="287" width="5" style="99" customWidth="1"/>
    <col min="288" max="289" width="7.875" style="99" customWidth="1"/>
    <col min="290" max="290" width="11.125" style="99" customWidth="1"/>
    <col min="291" max="512" width="7.875" style="99"/>
    <col min="513" max="513" width="2.875" style="99" customWidth="1"/>
    <col min="514" max="514" width="15.875" style="99" customWidth="1"/>
    <col min="515" max="515" width="5.75" style="99" customWidth="1"/>
    <col min="516" max="516" width="4.375" style="99" customWidth="1"/>
    <col min="517" max="517" width="5" style="99" customWidth="1"/>
    <col min="518" max="518" width="5.375" style="99" customWidth="1"/>
    <col min="519" max="519" width="11.25" style="99" customWidth="1"/>
    <col min="520" max="520" width="10.625" style="99" customWidth="1"/>
    <col min="521" max="521" width="9.875" style="99" customWidth="1"/>
    <col min="522" max="522" width="10" style="99" customWidth="1"/>
    <col min="523" max="523" width="10.125" style="99" customWidth="1"/>
    <col min="524" max="524" width="5" style="99" customWidth="1"/>
    <col min="525" max="525" width="5.625" style="99" customWidth="1"/>
    <col min="526" max="526" width="5.5" style="99" customWidth="1"/>
    <col min="527" max="527" width="2.875" style="99" customWidth="1"/>
    <col min="528" max="528" width="8" style="99" customWidth="1"/>
    <col min="529" max="529" width="4" style="99" customWidth="1"/>
    <col min="530" max="530" width="5.25" style="99" customWidth="1"/>
    <col min="531" max="532" width="5.375" style="99" customWidth="1"/>
    <col min="533" max="533" width="8.375" style="99" customWidth="1"/>
    <col min="534" max="534" width="6.875" style="99" customWidth="1"/>
    <col min="535" max="535" width="12.125" style="99" customWidth="1"/>
    <col min="536" max="536" width="5.625" style="99" customWidth="1"/>
    <col min="537" max="537" width="5.5" style="99" customWidth="1"/>
    <col min="538" max="538" width="4.625" style="99" customWidth="1"/>
    <col min="539" max="539" width="6.125" style="99" customWidth="1"/>
    <col min="540" max="541" width="6.375" style="99" customWidth="1"/>
    <col min="542" max="543" width="5" style="99" customWidth="1"/>
    <col min="544" max="545" width="7.875" style="99" customWidth="1"/>
    <col min="546" max="546" width="11.125" style="99" customWidth="1"/>
    <col min="547" max="768" width="7.875" style="99"/>
    <col min="769" max="769" width="2.875" style="99" customWidth="1"/>
    <col min="770" max="770" width="15.875" style="99" customWidth="1"/>
    <col min="771" max="771" width="5.75" style="99" customWidth="1"/>
    <col min="772" max="772" width="4.375" style="99" customWidth="1"/>
    <col min="773" max="773" width="5" style="99" customWidth="1"/>
    <col min="774" max="774" width="5.375" style="99" customWidth="1"/>
    <col min="775" max="775" width="11.25" style="99" customWidth="1"/>
    <col min="776" max="776" width="10.625" style="99" customWidth="1"/>
    <col min="777" max="777" width="9.875" style="99" customWidth="1"/>
    <col min="778" max="778" width="10" style="99" customWidth="1"/>
    <col min="779" max="779" width="10.125" style="99" customWidth="1"/>
    <col min="780" max="780" width="5" style="99" customWidth="1"/>
    <col min="781" max="781" width="5.625" style="99" customWidth="1"/>
    <col min="782" max="782" width="5.5" style="99" customWidth="1"/>
    <col min="783" max="783" width="2.875" style="99" customWidth="1"/>
    <col min="784" max="784" width="8" style="99" customWidth="1"/>
    <col min="785" max="785" width="4" style="99" customWidth="1"/>
    <col min="786" max="786" width="5.25" style="99" customWidth="1"/>
    <col min="787" max="788" width="5.375" style="99" customWidth="1"/>
    <col min="789" max="789" width="8.375" style="99" customWidth="1"/>
    <col min="790" max="790" width="6.875" style="99" customWidth="1"/>
    <col min="791" max="791" width="12.125" style="99" customWidth="1"/>
    <col min="792" max="792" width="5.625" style="99" customWidth="1"/>
    <col min="793" max="793" width="5.5" style="99" customWidth="1"/>
    <col min="794" max="794" width="4.625" style="99" customWidth="1"/>
    <col min="795" max="795" width="6.125" style="99" customWidth="1"/>
    <col min="796" max="797" width="6.375" style="99" customWidth="1"/>
    <col min="798" max="799" width="5" style="99" customWidth="1"/>
    <col min="800" max="801" width="7.875" style="99" customWidth="1"/>
    <col min="802" max="802" width="11.125" style="99" customWidth="1"/>
    <col min="803" max="1024" width="7.875" style="99"/>
    <col min="1025" max="1025" width="2.875" style="99" customWidth="1"/>
    <col min="1026" max="1026" width="15.875" style="99" customWidth="1"/>
    <col min="1027" max="1027" width="5.75" style="99" customWidth="1"/>
    <col min="1028" max="1028" width="4.375" style="99" customWidth="1"/>
    <col min="1029" max="1029" width="5" style="99" customWidth="1"/>
    <col min="1030" max="1030" width="5.375" style="99" customWidth="1"/>
    <col min="1031" max="1031" width="11.25" style="99" customWidth="1"/>
    <col min="1032" max="1032" width="10.625" style="99" customWidth="1"/>
    <col min="1033" max="1033" width="9.875" style="99" customWidth="1"/>
    <col min="1034" max="1034" width="10" style="99" customWidth="1"/>
    <col min="1035" max="1035" width="10.125" style="99" customWidth="1"/>
    <col min="1036" max="1036" width="5" style="99" customWidth="1"/>
    <col min="1037" max="1037" width="5.625" style="99" customWidth="1"/>
    <col min="1038" max="1038" width="5.5" style="99" customWidth="1"/>
    <col min="1039" max="1039" width="2.875" style="99" customWidth="1"/>
    <col min="1040" max="1040" width="8" style="99" customWidth="1"/>
    <col min="1041" max="1041" width="4" style="99" customWidth="1"/>
    <col min="1042" max="1042" width="5.25" style="99" customWidth="1"/>
    <col min="1043" max="1044" width="5.375" style="99" customWidth="1"/>
    <col min="1045" max="1045" width="8.375" style="99" customWidth="1"/>
    <col min="1046" max="1046" width="6.875" style="99" customWidth="1"/>
    <col min="1047" max="1047" width="12.125" style="99" customWidth="1"/>
    <col min="1048" max="1048" width="5.625" style="99" customWidth="1"/>
    <col min="1049" max="1049" width="5.5" style="99" customWidth="1"/>
    <col min="1050" max="1050" width="4.625" style="99" customWidth="1"/>
    <col min="1051" max="1051" width="6.125" style="99" customWidth="1"/>
    <col min="1052" max="1053" width="6.375" style="99" customWidth="1"/>
    <col min="1054" max="1055" width="5" style="99" customWidth="1"/>
    <col min="1056" max="1057" width="7.875" style="99" customWidth="1"/>
    <col min="1058" max="1058" width="11.125" style="99" customWidth="1"/>
    <col min="1059" max="1280" width="7.875" style="99"/>
    <col min="1281" max="1281" width="2.875" style="99" customWidth="1"/>
    <col min="1282" max="1282" width="15.875" style="99" customWidth="1"/>
    <col min="1283" max="1283" width="5.75" style="99" customWidth="1"/>
    <col min="1284" max="1284" width="4.375" style="99" customWidth="1"/>
    <col min="1285" max="1285" width="5" style="99" customWidth="1"/>
    <col min="1286" max="1286" width="5.375" style="99" customWidth="1"/>
    <col min="1287" max="1287" width="11.25" style="99" customWidth="1"/>
    <col min="1288" max="1288" width="10.625" style="99" customWidth="1"/>
    <col min="1289" max="1289" width="9.875" style="99" customWidth="1"/>
    <col min="1290" max="1290" width="10" style="99" customWidth="1"/>
    <col min="1291" max="1291" width="10.125" style="99" customWidth="1"/>
    <col min="1292" max="1292" width="5" style="99" customWidth="1"/>
    <col min="1293" max="1293" width="5.625" style="99" customWidth="1"/>
    <col min="1294" max="1294" width="5.5" style="99" customWidth="1"/>
    <col min="1295" max="1295" width="2.875" style="99" customWidth="1"/>
    <col min="1296" max="1296" width="8" style="99" customWidth="1"/>
    <col min="1297" max="1297" width="4" style="99" customWidth="1"/>
    <col min="1298" max="1298" width="5.25" style="99" customWidth="1"/>
    <col min="1299" max="1300" width="5.375" style="99" customWidth="1"/>
    <col min="1301" max="1301" width="8.375" style="99" customWidth="1"/>
    <col min="1302" max="1302" width="6.875" style="99" customWidth="1"/>
    <col min="1303" max="1303" width="12.125" style="99" customWidth="1"/>
    <col min="1304" max="1304" width="5.625" style="99" customWidth="1"/>
    <col min="1305" max="1305" width="5.5" style="99" customWidth="1"/>
    <col min="1306" max="1306" width="4.625" style="99" customWidth="1"/>
    <col min="1307" max="1307" width="6.125" style="99" customWidth="1"/>
    <col min="1308" max="1309" width="6.375" style="99" customWidth="1"/>
    <col min="1310" max="1311" width="5" style="99" customWidth="1"/>
    <col min="1312" max="1313" width="7.875" style="99" customWidth="1"/>
    <col min="1314" max="1314" width="11.125" style="99" customWidth="1"/>
    <col min="1315" max="1536" width="7.875" style="99"/>
    <col min="1537" max="1537" width="2.875" style="99" customWidth="1"/>
    <col min="1538" max="1538" width="15.875" style="99" customWidth="1"/>
    <col min="1539" max="1539" width="5.75" style="99" customWidth="1"/>
    <col min="1540" max="1540" width="4.375" style="99" customWidth="1"/>
    <col min="1541" max="1541" width="5" style="99" customWidth="1"/>
    <col min="1542" max="1542" width="5.375" style="99" customWidth="1"/>
    <col min="1543" max="1543" width="11.25" style="99" customWidth="1"/>
    <col min="1544" max="1544" width="10.625" style="99" customWidth="1"/>
    <col min="1545" max="1545" width="9.875" style="99" customWidth="1"/>
    <col min="1546" max="1546" width="10" style="99" customWidth="1"/>
    <col min="1547" max="1547" width="10.125" style="99" customWidth="1"/>
    <col min="1548" max="1548" width="5" style="99" customWidth="1"/>
    <col min="1549" max="1549" width="5.625" style="99" customWidth="1"/>
    <col min="1550" max="1550" width="5.5" style="99" customWidth="1"/>
    <col min="1551" max="1551" width="2.875" style="99" customWidth="1"/>
    <col min="1552" max="1552" width="8" style="99" customWidth="1"/>
    <col min="1553" max="1553" width="4" style="99" customWidth="1"/>
    <col min="1554" max="1554" width="5.25" style="99" customWidth="1"/>
    <col min="1555" max="1556" width="5.375" style="99" customWidth="1"/>
    <col min="1557" max="1557" width="8.375" style="99" customWidth="1"/>
    <col min="1558" max="1558" width="6.875" style="99" customWidth="1"/>
    <col min="1559" max="1559" width="12.125" style="99" customWidth="1"/>
    <col min="1560" max="1560" width="5.625" style="99" customWidth="1"/>
    <col min="1561" max="1561" width="5.5" style="99" customWidth="1"/>
    <col min="1562" max="1562" width="4.625" style="99" customWidth="1"/>
    <col min="1563" max="1563" width="6.125" style="99" customWidth="1"/>
    <col min="1564" max="1565" width="6.375" style="99" customWidth="1"/>
    <col min="1566" max="1567" width="5" style="99" customWidth="1"/>
    <col min="1568" max="1569" width="7.875" style="99" customWidth="1"/>
    <col min="1570" max="1570" width="11.125" style="99" customWidth="1"/>
    <col min="1571" max="1792" width="7.875" style="99"/>
    <col min="1793" max="1793" width="2.875" style="99" customWidth="1"/>
    <col min="1794" max="1794" width="15.875" style="99" customWidth="1"/>
    <col min="1795" max="1795" width="5.75" style="99" customWidth="1"/>
    <col min="1796" max="1796" width="4.375" style="99" customWidth="1"/>
    <col min="1797" max="1797" width="5" style="99" customWidth="1"/>
    <col min="1798" max="1798" width="5.375" style="99" customWidth="1"/>
    <col min="1799" max="1799" width="11.25" style="99" customWidth="1"/>
    <col min="1800" max="1800" width="10.625" style="99" customWidth="1"/>
    <col min="1801" max="1801" width="9.875" style="99" customWidth="1"/>
    <col min="1802" max="1802" width="10" style="99" customWidth="1"/>
    <col min="1803" max="1803" width="10.125" style="99" customWidth="1"/>
    <col min="1804" max="1804" width="5" style="99" customWidth="1"/>
    <col min="1805" max="1805" width="5.625" style="99" customWidth="1"/>
    <col min="1806" max="1806" width="5.5" style="99" customWidth="1"/>
    <col min="1807" max="1807" width="2.875" style="99" customWidth="1"/>
    <col min="1808" max="1808" width="8" style="99" customWidth="1"/>
    <col min="1809" max="1809" width="4" style="99" customWidth="1"/>
    <col min="1810" max="1810" width="5.25" style="99" customWidth="1"/>
    <col min="1811" max="1812" width="5.375" style="99" customWidth="1"/>
    <col min="1813" max="1813" width="8.375" style="99" customWidth="1"/>
    <col min="1814" max="1814" width="6.875" style="99" customWidth="1"/>
    <col min="1815" max="1815" width="12.125" style="99" customWidth="1"/>
    <col min="1816" max="1816" width="5.625" style="99" customWidth="1"/>
    <col min="1817" max="1817" width="5.5" style="99" customWidth="1"/>
    <col min="1818" max="1818" width="4.625" style="99" customWidth="1"/>
    <col min="1819" max="1819" width="6.125" style="99" customWidth="1"/>
    <col min="1820" max="1821" width="6.375" style="99" customWidth="1"/>
    <col min="1822" max="1823" width="5" style="99" customWidth="1"/>
    <col min="1824" max="1825" width="7.875" style="99" customWidth="1"/>
    <col min="1826" max="1826" width="11.125" style="99" customWidth="1"/>
    <col min="1827" max="2048" width="7.875" style="99"/>
    <col min="2049" max="2049" width="2.875" style="99" customWidth="1"/>
    <col min="2050" max="2050" width="15.875" style="99" customWidth="1"/>
    <col min="2051" max="2051" width="5.75" style="99" customWidth="1"/>
    <col min="2052" max="2052" width="4.375" style="99" customWidth="1"/>
    <col min="2053" max="2053" width="5" style="99" customWidth="1"/>
    <col min="2054" max="2054" width="5.375" style="99" customWidth="1"/>
    <col min="2055" max="2055" width="11.25" style="99" customWidth="1"/>
    <col min="2056" max="2056" width="10.625" style="99" customWidth="1"/>
    <col min="2057" max="2057" width="9.875" style="99" customWidth="1"/>
    <col min="2058" max="2058" width="10" style="99" customWidth="1"/>
    <col min="2059" max="2059" width="10.125" style="99" customWidth="1"/>
    <col min="2060" max="2060" width="5" style="99" customWidth="1"/>
    <col min="2061" max="2061" width="5.625" style="99" customWidth="1"/>
    <col min="2062" max="2062" width="5.5" style="99" customWidth="1"/>
    <col min="2063" max="2063" width="2.875" style="99" customWidth="1"/>
    <col min="2064" max="2064" width="8" style="99" customWidth="1"/>
    <col min="2065" max="2065" width="4" style="99" customWidth="1"/>
    <col min="2066" max="2066" width="5.25" style="99" customWidth="1"/>
    <col min="2067" max="2068" width="5.375" style="99" customWidth="1"/>
    <col min="2069" max="2069" width="8.375" style="99" customWidth="1"/>
    <col min="2070" max="2070" width="6.875" style="99" customWidth="1"/>
    <col min="2071" max="2071" width="12.125" style="99" customWidth="1"/>
    <col min="2072" max="2072" width="5.625" style="99" customWidth="1"/>
    <col min="2073" max="2073" width="5.5" style="99" customWidth="1"/>
    <col min="2074" max="2074" width="4.625" style="99" customWidth="1"/>
    <col min="2075" max="2075" width="6.125" style="99" customWidth="1"/>
    <col min="2076" max="2077" width="6.375" style="99" customWidth="1"/>
    <col min="2078" max="2079" width="5" style="99" customWidth="1"/>
    <col min="2080" max="2081" width="7.875" style="99" customWidth="1"/>
    <col min="2082" max="2082" width="11.125" style="99" customWidth="1"/>
    <col min="2083" max="2304" width="7.875" style="99"/>
    <col min="2305" max="2305" width="2.875" style="99" customWidth="1"/>
    <col min="2306" max="2306" width="15.875" style="99" customWidth="1"/>
    <col min="2307" max="2307" width="5.75" style="99" customWidth="1"/>
    <col min="2308" max="2308" width="4.375" style="99" customWidth="1"/>
    <col min="2309" max="2309" width="5" style="99" customWidth="1"/>
    <col min="2310" max="2310" width="5.375" style="99" customWidth="1"/>
    <col min="2311" max="2311" width="11.25" style="99" customWidth="1"/>
    <col min="2312" max="2312" width="10.625" style="99" customWidth="1"/>
    <col min="2313" max="2313" width="9.875" style="99" customWidth="1"/>
    <col min="2314" max="2314" width="10" style="99" customWidth="1"/>
    <col min="2315" max="2315" width="10.125" style="99" customWidth="1"/>
    <col min="2316" max="2316" width="5" style="99" customWidth="1"/>
    <col min="2317" max="2317" width="5.625" style="99" customWidth="1"/>
    <col min="2318" max="2318" width="5.5" style="99" customWidth="1"/>
    <col min="2319" max="2319" width="2.875" style="99" customWidth="1"/>
    <col min="2320" max="2320" width="8" style="99" customWidth="1"/>
    <col min="2321" max="2321" width="4" style="99" customWidth="1"/>
    <col min="2322" max="2322" width="5.25" style="99" customWidth="1"/>
    <col min="2323" max="2324" width="5.375" style="99" customWidth="1"/>
    <col min="2325" max="2325" width="8.375" style="99" customWidth="1"/>
    <col min="2326" max="2326" width="6.875" style="99" customWidth="1"/>
    <col min="2327" max="2327" width="12.125" style="99" customWidth="1"/>
    <col min="2328" max="2328" width="5.625" style="99" customWidth="1"/>
    <col min="2329" max="2329" width="5.5" style="99" customWidth="1"/>
    <col min="2330" max="2330" width="4.625" style="99" customWidth="1"/>
    <col min="2331" max="2331" width="6.125" style="99" customWidth="1"/>
    <col min="2332" max="2333" width="6.375" style="99" customWidth="1"/>
    <col min="2334" max="2335" width="5" style="99" customWidth="1"/>
    <col min="2336" max="2337" width="7.875" style="99" customWidth="1"/>
    <col min="2338" max="2338" width="11.125" style="99" customWidth="1"/>
    <col min="2339" max="2560" width="7.875" style="99"/>
    <col min="2561" max="2561" width="2.875" style="99" customWidth="1"/>
    <col min="2562" max="2562" width="15.875" style="99" customWidth="1"/>
    <col min="2563" max="2563" width="5.75" style="99" customWidth="1"/>
    <col min="2564" max="2564" width="4.375" style="99" customWidth="1"/>
    <col min="2565" max="2565" width="5" style="99" customWidth="1"/>
    <col min="2566" max="2566" width="5.375" style="99" customWidth="1"/>
    <col min="2567" max="2567" width="11.25" style="99" customWidth="1"/>
    <col min="2568" max="2568" width="10.625" style="99" customWidth="1"/>
    <col min="2569" max="2569" width="9.875" style="99" customWidth="1"/>
    <col min="2570" max="2570" width="10" style="99" customWidth="1"/>
    <col min="2571" max="2571" width="10.125" style="99" customWidth="1"/>
    <col min="2572" max="2572" width="5" style="99" customWidth="1"/>
    <col min="2573" max="2573" width="5.625" style="99" customWidth="1"/>
    <col min="2574" max="2574" width="5.5" style="99" customWidth="1"/>
    <col min="2575" max="2575" width="2.875" style="99" customWidth="1"/>
    <col min="2576" max="2576" width="8" style="99" customWidth="1"/>
    <col min="2577" max="2577" width="4" style="99" customWidth="1"/>
    <col min="2578" max="2578" width="5.25" style="99" customWidth="1"/>
    <col min="2579" max="2580" width="5.375" style="99" customWidth="1"/>
    <col min="2581" max="2581" width="8.375" style="99" customWidth="1"/>
    <col min="2582" max="2582" width="6.875" style="99" customWidth="1"/>
    <col min="2583" max="2583" width="12.125" style="99" customWidth="1"/>
    <col min="2584" max="2584" width="5.625" style="99" customWidth="1"/>
    <col min="2585" max="2585" width="5.5" style="99" customWidth="1"/>
    <col min="2586" max="2586" width="4.625" style="99" customWidth="1"/>
    <col min="2587" max="2587" width="6.125" style="99" customWidth="1"/>
    <col min="2588" max="2589" width="6.375" style="99" customWidth="1"/>
    <col min="2590" max="2591" width="5" style="99" customWidth="1"/>
    <col min="2592" max="2593" width="7.875" style="99" customWidth="1"/>
    <col min="2594" max="2594" width="11.125" style="99" customWidth="1"/>
    <col min="2595" max="2816" width="7.875" style="99"/>
    <col min="2817" max="2817" width="2.875" style="99" customWidth="1"/>
    <col min="2818" max="2818" width="15.875" style="99" customWidth="1"/>
    <col min="2819" max="2819" width="5.75" style="99" customWidth="1"/>
    <col min="2820" max="2820" width="4.375" style="99" customWidth="1"/>
    <col min="2821" max="2821" width="5" style="99" customWidth="1"/>
    <col min="2822" max="2822" width="5.375" style="99" customWidth="1"/>
    <col min="2823" max="2823" width="11.25" style="99" customWidth="1"/>
    <col min="2824" max="2824" width="10.625" style="99" customWidth="1"/>
    <col min="2825" max="2825" width="9.875" style="99" customWidth="1"/>
    <col min="2826" max="2826" width="10" style="99" customWidth="1"/>
    <col min="2827" max="2827" width="10.125" style="99" customWidth="1"/>
    <col min="2828" max="2828" width="5" style="99" customWidth="1"/>
    <col min="2829" max="2829" width="5.625" style="99" customWidth="1"/>
    <col min="2830" max="2830" width="5.5" style="99" customWidth="1"/>
    <col min="2831" max="2831" width="2.875" style="99" customWidth="1"/>
    <col min="2832" max="2832" width="8" style="99" customWidth="1"/>
    <col min="2833" max="2833" width="4" style="99" customWidth="1"/>
    <col min="2834" max="2834" width="5.25" style="99" customWidth="1"/>
    <col min="2835" max="2836" width="5.375" style="99" customWidth="1"/>
    <col min="2837" max="2837" width="8.375" style="99" customWidth="1"/>
    <col min="2838" max="2838" width="6.875" style="99" customWidth="1"/>
    <col min="2839" max="2839" width="12.125" style="99" customWidth="1"/>
    <col min="2840" max="2840" width="5.625" style="99" customWidth="1"/>
    <col min="2841" max="2841" width="5.5" style="99" customWidth="1"/>
    <col min="2842" max="2842" width="4.625" style="99" customWidth="1"/>
    <col min="2843" max="2843" width="6.125" style="99" customWidth="1"/>
    <col min="2844" max="2845" width="6.375" style="99" customWidth="1"/>
    <col min="2846" max="2847" width="5" style="99" customWidth="1"/>
    <col min="2848" max="2849" width="7.875" style="99" customWidth="1"/>
    <col min="2850" max="2850" width="11.125" style="99" customWidth="1"/>
    <col min="2851" max="3072" width="7.875" style="99"/>
    <col min="3073" max="3073" width="2.875" style="99" customWidth="1"/>
    <col min="3074" max="3074" width="15.875" style="99" customWidth="1"/>
    <col min="3075" max="3075" width="5.75" style="99" customWidth="1"/>
    <col min="3076" max="3076" width="4.375" style="99" customWidth="1"/>
    <col min="3077" max="3077" width="5" style="99" customWidth="1"/>
    <col min="3078" max="3078" width="5.375" style="99" customWidth="1"/>
    <col min="3079" max="3079" width="11.25" style="99" customWidth="1"/>
    <col min="3080" max="3080" width="10.625" style="99" customWidth="1"/>
    <col min="3081" max="3081" width="9.875" style="99" customWidth="1"/>
    <col min="3082" max="3082" width="10" style="99" customWidth="1"/>
    <col min="3083" max="3083" width="10.125" style="99" customWidth="1"/>
    <col min="3084" max="3084" width="5" style="99" customWidth="1"/>
    <col min="3085" max="3085" width="5.625" style="99" customWidth="1"/>
    <col min="3086" max="3086" width="5.5" style="99" customWidth="1"/>
    <col min="3087" max="3087" width="2.875" style="99" customWidth="1"/>
    <col min="3088" max="3088" width="8" style="99" customWidth="1"/>
    <col min="3089" max="3089" width="4" style="99" customWidth="1"/>
    <col min="3090" max="3090" width="5.25" style="99" customWidth="1"/>
    <col min="3091" max="3092" width="5.375" style="99" customWidth="1"/>
    <col min="3093" max="3093" width="8.375" style="99" customWidth="1"/>
    <col min="3094" max="3094" width="6.875" style="99" customWidth="1"/>
    <col min="3095" max="3095" width="12.125" style="99" customWidth="1"/>
    <col min="3096" max="3096" width="5.625" style="99" customWidth="1"/>
    <col min="3097" max="3097" width="5.5" style="99" customWidth="1"/>
    <col min="3098" max="3098" width="4.625" style="99" customWidth="1"/>
    <col min="3099" max="3099" width="6.125" style="99" customWidth="1"/>
    <col min="3100" max="3101" width="6.375" style="99" customWidth="1"/>
    <col min="3102" max="3103" width="5" style="99" customWidth="1"/>
    <col min="3104" max="3105" width="7.875" style="99" customWidth="1"/>
    <col min="3106" max="3106" width="11.125" style="99" customWidth="1"/>
    <col min="3107" max="3328" width="7.875" style="99"/>
    <col min="3329" max="3329" width="2.875" style="99" customWidth="1"/>
    <col min="3330" max="3330" width="15.875" style="99" customWidth="1"/>
    <col min="3331" max="3331" width="5.75" style="99" customWidth="1"/>
    <col min="3332" max="3332" width="4.375" style="99" customWidth="1"/>
    <col min="3333" max="3333" width="5" style="99" customWidth="1"/>
    <col min="3334" max="3334" width="5.375" style="99" customWidth="1"/>
    <col min="3335" max="3335" width="11.25" style="99" customWidth="1"/>
    <col min="3336" max="3336" width="10.625" style="99" customWidth="1"/>
    <col min="3337" max="3337" width="9.875" style="99" customWidth="1"/>
    <col min="3338" max="3338" width="10" style="99" customWidth="1"/>
    <col min="3339" max="3339" width="10.125" style="99" customWidth="1"/>
    <col min="3340" max="3340" width="5" style="99" customWidth="1"/>
    <col min="3341" max="3341" width="5.625" style="99" customWidth="1"/>
    <col min="3342" max="3342" width="5.5" style="99" customWidth="1"/>
    <col min="3343" max="3343" width="2.875" style="99" customWidth="1"/>
    <col min="3344" max="3344" width="8" style="99" customWidth="1"/>
    <col min="3345" max="3345" width="4" style="99" customWidth="1"/>
    <col min="3346" max="3346" width="5.25" style="99" customWidth="1"/>
    <col min="3347" max="3348" width="5.375" style="99" customWidth="1"/>
    <col min="3349" max="3349" width="8.375" style="99" customWidth="1"/>
    <col min="3350" max="3350" width="6.875" style="99" customWidth="1"/>
    <col min="3351" max="3351" width="12.125" style="99" customWidth="1"/>
    <col min="3352" max="3352" width="5.625" style="99" customWidth="1"/>
    <col min="3353" max="3353" width="5.5" style="99" customWidth="1"/>
    <col min="3354" max="3354" width="4.625" style="99" customWidth="1"/>
    <col min="3355" max="3355" width="6.125" style="99" customWidth="1"/>
    <col min="3356" max="3357" width="6.375" style="99" customWidth="1"/>
    <col min="3358" max="3359" width="5" style="99" customWidth="1"/>
    <col min="3360" max="3361" width="7.875" style="99" customWidth="1"/>
    <col min="3362" max="3362" width="11.125" style="99" customWidth="1"/>
    <col min="3363" max="3584" width="7.875" style="99"/>
    <col min="3585" max="3585" width="2.875" style="99" customWidth="1"/>
    <col min="3586" max="3586" width="15.875" style="99" customWidth="1"/>
    <col min="3587" max="3587" width="5.75" style="99" customWidth="1"/>
    <col min="3588" max="3588" width="4.375" style="99" customWidth="1"/>
    <col min="3589" max="3589" width="5" style="99" customWidth="1"/>
    <col min="3590" max="3590" width="5.375" style="99" customWidth="1"/>
    <col min="3591" max="3591" width="11.25" style="99" customWidth="1"/>
    <col min="3592" max="3592" width="10.625" style="99" customWidth="1"/>
    <col min="3593" max="3593" width="9.875" style="99" customWidth="1"/>
    <col min="3594" max="3594" width="10" style="99" customWidth="1"/>
    <col min="3595" max="3595" width="10.125" style="99" customWidth="1"/>
    <col min="3596" max="3596" width="5" style="99" customWidth="1"/>
    <col min="3597" max="3597" width="5.625" style="99" customWidth="1"/>
    <col min="3598" max="3598" width="5.5" style="99" customWidth="1"/>
    <col min="3599" max="3599" width="2.875" style="99" customWidth="1"/>
    <col min="3600" max="3600" width="8" style="99" customWidth="1"/>
    <col min="3601" max="3601" width="4" style="99" customWidth="1"/>
    <col min="3602" max="3602" width="5.25" style="99" customWidth="1"/>
    <col min="3603" max="3604" width="5.375" style="99" customWidth="1"/>
    <col min="3605" max="3605" width="8.375" style="99" customWidth="1"/>
    <col min="3606" max="3606" width="6.875" style="99" customWidth="1"/>
    <col min="3607" max="3607" width="12.125" style="99" customWidth="1"/>
    <col min="3608" max="3608" width="5.625" style="99" customWidth="1"/>
    <col min="3609" max="3609" width="5.5" style="99" customWidth="1"/>
    <col min="3610" max="3610" width="4.625" style="99" customWidth="1"/>
    <col min="3611" max="3611" width="6.125" style="99" customWidth="1"/>
    <col min="3612" max="3613" width="6.375" style="99" customWidth="1"/>
    <col min="3614" max="3615" width="5" style="99" customWidth="1"/>
    <col min="3616" max="3617" width="7.875" style="99" customWidth="1"/>
    <col min="3618" max="3618" width="11.125" style="99" customWidth="1"/>
    <col min="3619" max="3840" width="7.875" style="99"/>
    <col min="3841" max="3841" width="2.875" style="99" customWidth="1"/>
    <col min="3842" max="3842" width="15.875" style="99" customWidth="1"/>
    <col min="3843" max="3843" width="5.75" style="99" customWidth="1"/>
    <col min="3844" max="3844" width="4.375" style="99" customWidth="1"/>
    <col min="3845" max="3845" width="5" style="99" customWidth="1"/>
    <col min="3846" max="3846" width="5.375" style="99" customWidth="1"/>
    <col min="3847" max="3847" width="11.25" style="99" customWidth="1"/>
    <col min="3848" max="3848" width="10.625" style="99" customWidth="1"/>
    <col min="3849" max="3849" width="9.875" style="99" customWidth="1"/>
    <col min="3850" max="3850" width="10" style="99" customWidth="1"/>
    <col min="3851" max="3851" width="10.125" style="99" customWidth="1"/>
    <col min="3852" max="3852" width="5" style="99" customWidth="1"/>
    <col min="3853" max="3853" width="5.625" style="99" customWidth="1"/>
    <col min="3854" max="3854" width="5.5" style="99" customWidth="1"/>
    <col min="3855" max="3855" width="2.875" style="99" customWidth="1"/>
    <col min="3856" max="3856" width="8" style="99" customWidth="1"/>
    <col min="3857" max="3857" width="4" style="99" customWidth="1"/>
    <col min="3858" max="3858" width="5.25" style="99" customWidth="1"/>
    <col min="3859" max="3860" width="5.375" style="99" customWidth="1"/>
    <col min="3861" max="3861" width="8.375" style="99" customWidth="1"/>
    <col min="3862" max="3862" width="6.875" style="99" customWidth="1"/>
    <col min="3863" max="3863" width="12.125" style="99" customWidth="1"/>
    <col min="3864" max="3864" width="5.625" style="99" customWidth="1"/>
    <col min="3865" max="3865" width="5.5" style="99" customWidth="1"/>
    <col min="3866" max="3866" width="4.625" style="99" customWidth="1"/>
    <col min="3867" max="3867" width="6.125" style="99" customWidth="1"/>
    <col min="3868" max="3869" width="6.375" style="99" customWidth="1"/>
    <col min="3870" max="3871" width="5" style="99" customWidth="1"/>
    <col min="3872" max="3873" width="7.875" style="99" customWidth="1"/>
    <col min="3874" max="3874" width="11.125" style="99" customWidth="1"/>
    <col min="3875" max="4096" width="7.875" style="99"/>
    <col min="4097" max="4097" width="2.875" style="99" customWidth="1"/>
    <col min="4098" max="4098" width="15.875" style="99" customWidth="1"/>
    <col min="4099" max="4099" width="5.75" style="99" customWidth="1"/>
    <col min="4100" max="4100" width="4.375" style="99" customWidth="1"/>
    <col min="4101" max="4101" width="5" style="99" customWidth="1"/>
    <col min="4102" max="4102" width="5.375" style="99" customWidth="1"/>
    <col min="4103" max="4103" width="11.25" style="99" customWidth="1"/>
    <col min="4104" max="4104" width="10.625" style="99" customWidth="1"/>
    <col min="4105" max="4105" width="9.875" style="99" customWidth="1"/>
    <col min="4106" max="4106" width="10" style="99" customWidth="1"/>
    <col min="4107" max="4107" width="10.125" style="99" customWidth="1"/>
    <col min="4108" max="4108" width="5" style="99" customWidth="1"/>
    <col min="4109" max="4109" width="5.625" style="99" customWidth="1"/>
    <col min="4110" max="4110" width="5.5" style="99" customWidth="1"/>
    <col min="4111" max="4111" width="2.875" style="99" customWidth="1"/>
    <col min="4112" max="4112" width="8" style="99" customWidth="1"/>
    <col min="4113" max="4113" width="4" style="99" customWidth="1"/>
    <col min="4114" max="4114" width="5.25" style="99" customWidth="1"/>
    <col min="4115" max="4116" width="5.375" style="99" customWidth="1"/>
    <col min="4117" max="4117" width="8.375" style="99" customWidth="1"/>
    <col min="4118" max="4118" width="6.875" style="99" customWidth="1"/>
    <col min="4119" max="4119" width="12.125" style="99" customWidth="1"/>
    <col min="4120" max="4120" width="5.625" style="99" customWidth="1"/>
    <col min="4121" max="4121" width="5.5" style="99" customWidth="1"/>
    <col min="4122" max="4122" width="4.625" style="99" customWidth="1"/>
    <col min="4123" max="4123" width="6.125" style="99" customWidth="1"/>
    <col min="4124" max="4125" width="6.375" style="99" customWidth="1"/>
    <col min="4126" max="4127" width="5" style="99" customWidth="1"/>
    <col min="4128" max="4129" width="7.875" style="99" customWidth="1"/>
    <col min="4130" max="4130" width="11.125" style="99" customWidth="1"/>
    <col min="4131" max="4352" width="7.875" style="99"/>
    <col min="4353" max="4353" width="2.875" style="99" customWidth="1"/>
    <col min="4354" max="4354" width="15.875" style="99" customWidth="1"/>
    <col min="4355" max="4355" width="5.75" style="99" customWidth="1"/>
    <col min="4356" max="4356" width="4.375" style="99" customWidth="1"/>
    <col min="4357" max="4357" width="5" style="99" customWidth="1"/>
    <col min="4358" max="4358" width="5.375" style="99" customWidth="1"/>
    <col min="4359" max="4359" width="11.25" style="99" customWidth="1"/>
    <col min="4360" max="4360" width="10.625" style="99" customWidth="1"/>
    <col min="4361" max="4361" width="9.875" style="99" customWidth="1"/>
    <col min="4362" max="4362" width="10" style="99" customWidth="1"/>
    <col min="4363" max="4363" width="10.125" style="99" customWidth="1"/>
    <col min="4364" max="4364" width="5" style="99" customWidth="1"/>
    <col min="4365" max="4365" width="5.625" style="99" customWidth="1"/>
    <col min="4366" max="4366" width="5.5" style="99" customWidth="1"/>
    <col min="4367" max="4367" width="2.875" style="99" customWidth="1"/>
    <col min="4368" max="4368" width="8" style="99" customWidth="1"/>
    <col min="4369" max="4369" width="4" style="99" customWidth="1"/>
    <col min="4370" max="4370" width="5.25" style="99" customWidth="1"/>
    <col min="4371" max="4372" width="5.375" style="99" customWidth="1"/>
    <col min="4373" max="4373" width="8.375" style="99" customWidth="1"/>
    <col min="4374" max="4374" width="6.875" style="99" customWidth="1"/>
    <col min="4375" max="4375" width="12.125" style="99" customWidth="1"/>
    <col min="4376" max="4376" width="5.625" style="99" customWidth="1"/>
    <col min="4377" max="4377" width="5.5" style="99" customWidth="1"/>
    <col min="4378" max="4378" width="4.625" style="99" customWidth="1"/>
    <col min="4379" max="4379" width="6.125" style="99" customWidth="1"/>
    <col min="4380" max="4381" width="6.375" style="99" customWidth="1"/>
    <col min="4382" max="4383" width="5" style="99" customWidth="1"/>
    <col min="4384" max="4385" width="7.875" style="99" customWidth="1"/>
    <col min="4386" max="4386" width="11.125" style="99" customWidth="1"/>
    <col min="4387" max="4608" width="7.875" style="99"/>
    <col min="4609" max="4609" width="2.875" style="99" customWidth="1"/>
    <col min="4610" max="4610" width="15.875" style="99" customWidth="1"/>
    <col min="4611" max="4611" width="5.75" style="99" customWidth="1"/>
    <col min="4612" max="4612" width="4.375" style="99" customWidth="1"/>
    <col min="4613" max="4613" width="5" style="99" customWidth="1"/>
    <col min="4614" max="4614" width="5.375" style="99" customWidth="1"/>
    <col min="4615" max="4615" width="11.25" style="99" customWidth="1"/>
    <col min="4616" max="4616" width="10.625" style="99" customWidth="1"/>
    <col min="4617" max="4617" width="9.875" style="99" customWidth="1"/>
    <col min="4618" max="4618" width="10" style="99" customWidth="1"/>
    <col min="4619" max="4619" width="10.125" style="99" customWidth="1"/>
    <col min="4620" max="4620" width="5" style="99" customWidth="1"/>
    <col min="4621" max="4621" width="5.625" style="99" customWidth="1"/>
    <col min="4622" max="4622" width="5.5" style="99" customWidth="1"/>
    <col min="4623" max="4623" width="2.875" style="99" customWidth="1"/>
    <col min="4624" max="4624" width="8" style="99" customWidth="1"/>
    <col min="4625" max="4625" width="4" style="99" customWidth="1"/>
    <col min="4626" max="4626" width="5.25" style="99" customWidth="1"/>
    <col min="4627" max="4628" width="5.375" style="99" customWidth="1"/>
    <col min="4629" max="4629" width="8.375" style="99" customWidth="1"/>
    <col min="4630" max="4630" width="6.875" style="99" customWidth="1"/>
    <col min="4631" max="4631" width="12.125" style="99" customWidth="1"/>
    <col min="4632" max="4632" width="5.625" style="99" customWidth="1"/>
    <col min="4633" max="4633" width="5.5" style="99" customWidth="1"/>
    <col min="4634" max="4634" width="4.625" style="99" customWidth="1"/>
    <col min="4635" max="4635" width="6.125" style="99" customWidth="1"/>
    <col min="4636" max="4637" width="6.375" style="99" customWidth="1"/>
    <col min="4638" max="4639" width="5" style="99" customWidth="1"/>
    <col min="4640" max="4641" width="7.875" style="99" customWidth="1"/>
    <col min="4642" max="4642" width="11.125" style="99" customWidth="1"/>
    <col min="4643" max="4864" width="7.875" style="99"/>
    <col min="4865" max="4865" width="2.875" style="99" customWidth="1"/>
    <col min="4866" max="4866" width="15.875" style="99" customWidth="1"/>
    <col min="4867" max="4867" width="5.75" style="99" customWidth="1"/>
    <col min="4868" max="4868" width="4.375" style="99" customWidth="1"/>
    <col min="4869" max="4869" width="5" style="99" customWidth="1"/>
    <col min="4870" max="4870" width="5.375" style="99" customWidth="1"/>
    <col min="4871" max="4871" width="11.25" style="99" customWidth="1"/>
    <col min="4872" max="4872" width="10.625" style="99" customWidth="1"/>
    <col min="4873" max="4873" width="9.875" style="99" customWidth="1"/>
    <col min="4874" max="4874" width="10" style="99" customWidth="1"/>
    <col min="4875" max="4875" width="10.125" style="99" customWidth="1"/>
    <col min="4876" max="4876" width="5" style="99" customWidth="1"/>
    <col min="4877" max="4877" width="5.625" style="99" customWidth="1"/>
    <col min="4878" max="4878" width="5.5" style="99" customWidth="1"/>
    <col min="4879" max="4879" width="2.875" style="99" customWidth="1"/>
    <col min="4880" max="4880" width="8" style="99" customWidth="1"/>
    <col min="4881" max="4881" width="4" style="99" customWidth="1"/>
    <col min="4882" max="4882" width="5.25" style="99" customWidth="1"/>
    <col min="4883" max="4884" width="5.375" style="99" customWidth="1"/>
    <col min="4885" max="4885" width="8.375" style="99" customWidth="1"/>
    <col min="4886" max="4886" width="6.875" style="99" customWidth="1"/>
    <col min="4887" max="4887" width="12.125" style="99" customWidth="1"/>
    <col min="4888" max="4888" width="5.625" style="99" customWidth="1"/>
    <col min="4889" max="4889" width="5.5" style="99" customWidth="1"/>
    <col min="4890" max="4890" width="4.625" style="99" customWidth="1"/>
    <col min="4891" max="4891" width="6.125" style="99" customWidth="1"/>
    <col min="4892" max="4893" width="6.375" style="99" customWidth="1"/>
    <col min="4894" max="4895" width="5" style="99" customWidth="1"/>
    <col min="4896" max="4897" width="7.875" style="99" customWidth="1"/>
    <col min="4898" max="4898" width="11.125" style="99" customWidth="1"/>
    <col min="4899" max="5120" width="7.875" style="99"/>
    <col min="5121" max="5121" width="2.875" style="99" customWidth="1"/>
    <col min="5122" max="5122" width="15.875" style="99" customWidth="1"/>
    <col min="5123" max="5123" width="5.75" style="99" customWidth="1"/>
    <col min="5124" max="5124" width="4.375" style="99" customWidth="1"/>
    <col min="5125" max="5125" width="5" style="99" customWidth="1"/>
    <col min="5126" max="5126" width="5.375" style="99" customWidth="1"/>
    <col min="5127" max="5127" width="11.25" style="99" customWidth="1"/>
    <col min="5128" max="5128" width="10.625" style="99" customWidth="1"/>
    <col min="5129" max="5129" width="9.875" style="99" customWidth="1"/>
    <col min="5130" max="5130" width="10" style="99" customWidth="1"/>
    <col min="5131" max="5131" width="10.125" style="99" customWidth="1"/>
    <col min="5132" max="5132" width="5" style="99" customWidth="1"/>
    <col min="5133" max="5133" width="5.625" style="99" customWidth="1"/>
    <col min="5134" max="5134" width="5.5" style="99" customWidth="1"/>
    <col min="5135" max="5135" width="2.875" style="99" customWidth="1"/>
    <col min="5136" max="5136" width="8" style="99" customWidth="1"/>
    <col min="5137" max="5137" width="4" style="99" customWidth="1"/>
    <col min="5138" max="5138" width="5.25" style="99" customWidth="1"/>
    <col min="5139" max="5140" width="5.375" style="99" customWidth="1"/>
    <col min="5141" max="5141" width="8.375" style="99" customWidth="1"/>
    <col min="5142" max="5142" width="6.875" style="99" customWidth="1"/>
    <col min="5143" max="5143" width="12.125" style="99" customWidth="1"/>
    <col min="5144" max="5144" width="5.625" style="99" customWidth="1"/>
    <col min="5145" max="5145" width="5.5" style="99" customWidth="1"/>
    <col min="5146" max="5146" width="4.625" style="99" customWidth="1"/>
    <col min="5147" max="5147" width="6.125" style="99" customWidth="1"/>
    <col min="5148" max="5149" width="6.375" style="99" customWidth="1"/>
    <col min="5150" max="5151" width="5" style="99" customWidth="1"/>
    <col min="5152" max="5153" width="7.875" style="99" customWidth="1"/>
    <col min="5154" max="5154" width="11.125" style="99" customWidth="1"/>
    <col min="5155" max="5376" width="7.875" style="99"/>
    <col min="5377" max="5377" width="2.875" style="99" customWidth="1"/>
    <col min="5378" max="5378" width="15.875" style="99" customWidth="1"/>
    <col min="5379" max="5379" width="5.75" style="99" customWidth="1"/>
    <col min="5380" max="5380" width="4.375" style="99" customWidth="1"/>
    <col min="5381" max="5381" width="5" style="99" customWidth="1"/>
    <col min="5382" max="5382" width="5.375" style="99" customWidth="1"/>
    <col min="5383" max="5383" width="11.25" style="99" customWidth="1"/>
    <col min="5384" max="5384" width="10.625" style="99" customWidth="1"/>
    <col min="5385" max="5385" width="9.875" style="99" customWidth="1"/>
    <col min="5386" max="5386" width="10" style="99" customWidth="1"/>
    <col min="5387" max="5387" width="10.125" style="99" customWidth="1"/>
    <col min="5388" max="5388" width="5" style="99" customWidth="1"/>
    <col min="5389" max="5389" width="5.625" style="99" customWidth="1"/>
    <col min="5390" max="5390" width="5.5" style="99" customWidth="1"/>
    <col min="5391" max="5391" width="2.875" style="99" customWidth="1"/>
    <col min="5392" max="5392" width="8" style="99" customWidth="1"/>
    <col min="5393" max="5393" width="4" style="99" customWidth="1"/>
    <col min="5394" max="5394" width="5.25" style="99" customWidth="1"/>
    <col min="5395" max="5396" width="5.375" style="99" customWidth="1"/>
    <col min="5397" max="5397" width="8.375" style="99" customWidth="1"/>
    <col min="5398" max="5398" width="6.875" style="99" customWidth="1"/>
    <col min="5399" max="5399" width="12.125" style="99" customWidth="1"/>
    <col min="5400" max="5400" width="5.625" style="99" customWidth="1"/>
    <col min="5401" max="5401" width="5.5" style="99" customWidth="1"/>
    <col min="5402" max="5402" width="4.625" style="99" customWidth="1"/>
    <col min="5403" max="5403" width="6.125" style="99" customWidth="1"/>
    <col min="5404" max="5405" width="6.375" style="99" customWidth="1"/>
    <col min="5406" max="5407" width="5" style="99" customWidth="1"/>
    <col min="5408" max="5409" width="7.875" style="99" customWidth="1"/>
    <col min="5410" max="5410" width="11.125" style="99" customWidth="1"/>
    <col min="5411" max="5632" width="7.875" style="99"/>
    <col min="5633" max="5633" width="2.875" style="99" customWidth="1"/>
    <col min="5634" max="5634" width="15.875" style="99" customWidth="1"/>
    <col min="5635" max="5635" width="5.75" style="99" customWidth="1"/>
    <col min="5636" max="5636" width="4.375" style="99" customWidth="1"/>
    <col min="5637" max="5637" width="5" style="99" customWidth="1"/>
    <col min="5638" max="5638" width="5.375" style="99" customWidth="1"/>
    <col min="5639" max="5639" width="11.25" style="99" customWidth="1"/>
    <col min="5640" max="5640" width="10.625" style="99" customWidth="1"/>
    <col min="5641" max="5641" width="9.875" style="99" customWidth="1"/>
    <col min="5642" max="5642" width="10" style="99" customWidth="1"/>
    <col min="5643" max="5643" width="10.125" style="99" customWidth="1"/>
    <col min="5644" max="5644" width="5" style="99" customWidth="1"/>
    <col min="5645" max="5645" width="5.625" style="99" customWidth="1"/>
    <col min="5646" max="5646" width="5.5" style="99" customWidth="1"/>
    <col min="5647" max="5647" width="2.875" style="99" customWidth="1"/>
    <col min="5648" max="5648" width="8" style="99" customWidth="1"/>
    <col min="5649" max="5649" width="4" style="99" customWidth="1"/>
    <col min="5650" max="5650" width="5.25" style="99" customWidth="1"/>
    <col min="5651" max="5652" width="5.375" style="99" customWidth="1"/>
    <col min="5653" max="5653" width="8.375" style="99" customWidth="1"/>
    <col min="5654" max="5654" width="6.875" style="99" customWidth="1"/>
    <col min="5655" max="5655" width="12.125" style="99" customWidth="1"/>
    <col min="5656" max="5656" width="5.625" style="99" customWidth="1"/>
    <col min="5657" max="5657" width="5.5" style="99" customWidth="1"/>
    <col min="5658" max="5658" width="4.625" style="99" customWidth="1"/>
    <col min="5659" max="5659" width="6.125" style="99" customWidth="1"/>
    <col min="5660" max="5661" width="6.375" style="99" customWidth="1"/>
    <col min="5662" max="5663" width="5" style="99" customWidth="1"/>
    <col min="5664" max="5665" width="7.875" style="99" customWidth="1"/>
    <col min="5666" max="5666" width="11.125" style="99" customWidth="1"/>
    <col min="5667" max="5888" width="7.875" style="99"/>
    <col min="5889" max="5889" width="2.875" style="99" customWidth="1"/>
    <col min="5890" max="5890" width="15.875" style="99" customWidth="1"/>
    <col min="5891" max="5891" width="5.75" style="99" customWidth="1"/>
    <col min="5892" max="5892" width="4.375" style="99" customWidth="1"/>
    <col min="5893" max="5893" width="5" style="99" customWidth="1"/>
    <col min="5894" max="5894" width="5.375" style="99" customWidth="1"/>
    <col min="5895" max="5895" width="11.25" style="99" customWidth="1"/>
    <col min="5896" max="5896" width="10.625" style="99" customWidth="1"/>
    <col min="5897" max="5897" width="9.875" style="99" customWidth="1"/>
    <col min="5898" max="5898" width="10" style="99" customWidth="1"/>
    <col min="5899" max="5899" width="10.125" style="99" customWidth="1"/>
    <col min="5900" max="5900" width="5" style="99" customWidth="1"/>
    <col min="5901" max="5901" width="5.625" style="99" customWidth="1"/>
    <col min="5902" max="5902" width="5.5" style="99" customWidth="1"/>
    <col min="5903" max="5903" width="2.875" style="99" customWidth="1"/>
    <col min="5904" max="5904" width="8" style="99" customWidth="1"/>
    <col min="5905" max="5905" width="4" style="99" customWidth="1"/>
    <col min="5906" max="5906" width="5.25" style="99" customWidth="1"/>
    <col min="5907" max="5908" width="5.375" style="99" customWidth="1"/>
    <col min="5909" max="5909" width="8.375" style="99" customWidth="1"/>
    <col min="5910" max="5910" width="6.875" style="99" customWidth="1"/>
    <col min="5911" max="5911" width="12.125" style="99" customWidth="1"/>
    <col min="5912" max="5912" width="5.625" style="99" customWidth="1"/>
    <col min="5913" max="5913" width="5.5" style="99" customWidth="1"/>
    <col min="5914" max="5914" width="4.625" style="99" customWidth="1"/>
    <col min="5915" max="5915" width="6.125" style="99" customWidth="1"/>
    <col min="5916" max="5917" width="6.375" style="99" customWidth="1"/>
    <col min="5918" max="5919" width="5" style="99" customWidth="1"/>
    <col min="5920" max="5921" width="7.875" style="99" customWidth="1"/>
    <col min="5922" max="5922" width="11.125" style="99" customWidth="1"/>
    <col min="5923" max="6144" width="7.875" style="99"/>
    <col min="6145" max="6145" width="2.875" style="99" customWidth="1"/>
    <col min="6146" max="6146" width="15.875" style="99" customWidth="1"/>
    <col min="6147" max="6147" width="5.75" style="99" customWidth="1"/>
    <col min="6148" max="6148" width="4.375" style="99" customWidth="1"/>
    <col min="6149" max="6149" width="5" style="99" customWidth="1"/>
    <col min="6150" max="6150" width="5.375" style="99" customWidth="1"/>
    <col min="6151" max="6151" width="11.25" style="99" customWidth="1"/>
    <col min="6152" max="6152" width="10.625" style="99" customWidth="1"/>
    <col min="6153" max="6153" width="9.875" style="99" customWidth="1"/>
    <col min="6154" max="6154" width="10" style="99" customWidth="1"/>
    <col min="6155" max="6155" width="10.125" style="99" customWidth="1"/>
    <col min="6156" max="6156" width="5" style="99" customWidth="1"/>
    <col min="6157" max="6157" width="5.625" style="99" customWidth="1"/>
    <col min="6158" max="6158" width="5.5" style="99" customWidth="1"/>
    <col min="6159" max="6159" width="2.875" style="99" customWidth="1"/>
    <col min="6160" max="6160" width="8" style="99" customWidth="1"/>
    <col min="6161" max="6161" width="4" style="99" customWidth="1"/>
    <col min="6162" max="6162" width="5.25" style="99" customWidth="1"/>
    <col min="6163" max="6164" width="5.375" style="99" customWidth="1"/>
    <col min="6165" max="6165" width="8.375" style="99" customWidth="1"/>
    <col min="6166" max="6166" width="6.875" style="99" customWidth="1"/>
    <col min="6167" max="6167" width="12.125" style="99" customWidth="1"/>
    <col min="6168" max="6168" width="5.625" style="99" customWidth="1"/>
    <col min="6169" max="6169" width="5.5" style="99" customWidth="1"/>
    <col min="6170" max="6170" width="4.625" style="99" customWidth="1"/>
    <col min="6171" max="6171" width="6.125" style="99" customWidth="1"/>
    <col min="6172" max="6173" width="6.375" style="99" customWidth="1"/>
    <col min="6174" max="6175" width="5" style="99" customWidth="1"/>
    <col min="6176" max="6177" width="7.875" style="99" customWidth="1"/>
    <col min="6178" max="6178" width="11.125" style="99" customWidth="1"/>
    <col min="6179" max="6400" width="7.875" style="99"/>
    <col min="6401" max="6401" width="2.875" style="99" customWidth="1"/>
    <col min="6402" max="6402" width="15.875" style="99" customWidth="1"/>
    <col min="6403" max="6403" width="5.75" style="99" customWidth="1"/>
    <col min="6404" max="6404" width="4.375" style="99" customWidth="1"/>
    <col min="6405" max="6405" width="5" style="99" customWidth="1"/>
    <col min="6406" max="6406" width="5.375" style="99" customWidth="1"/>
    <col min="6407" max="6407" width="11.25" style="99" customWidth="1"/>
    <col min="6408" max="6408" width="10.625" style="99" customWidth="1"/>
    <col min="6409" max="6409" width="9.875" style="99" customWidth="1"/>
    <col min="6410" max="6410" width="10" style="99" customWidth="1"/>
    <col min="6411" max="6411" width="10.125" style="99" customWidth="1"/>
    <col min="6412" max="6412" width="5" style="99" customWidth="1"/>
    <col min="6413" max="6413" width="5.625" style="99" customWidth="1"/>
    <col min="6414" max="6414" width="5.5" style="99" customWidth="1"/>
    <col min="6415" max="6415" width="2.875" style="99" customWidth="1"/>
    <col min="6416" max="6416" width="8" style="99" customWidth="1"/>
    <col min="6417" max="6417" width="4" style="99" customWidth="1"/>
    <col min="6418" max="6418" width="5.25" style="99" customWidth="1"/>
    <col min="6419" max="6420" width="5.375" style="99" customWidth="1"/>
    <col min="6421" max="6421" width="8.375" style="99" customWidth="1"/>
    <col min="6422" max="6422" width="6.875" style="99" customWidth="1"/>
    <col min="6423" max="6423" width="12.125" style="99" customWidth="1"/>
    <col min="6424" max="6424" width="5.625" style="99" customWidth="1"/>
    <col min="6425" max="6425" width="5.5" style="99" customWidth="1"/>
    <col min="6426" max="6426" width="4.625" style="99" customWidth="1"/>
    <col min="6427" max="6427" width="6.125" style="99" customWidth="1"/>
    <col min="6428" max="6429" width="6.375" style="99" customWidth="1"/>
    <col min="6430" max="6431" width="5" style="99" customWidth="1"/>
    <col min="6432" max="6433" width="7.875" style="99" customWidth="1"/>
    <col min="6434" max="6434" width="11.125" style="99" customWidth="1"/>
    <col min="6435" max="6656" width="7.875" style="99"/>
    <col min="6657" max="6657" width="2.875" style="99" customWidth="1"/>
    <col min="6658" max="6658" width="15.875" style="99" customWidth="1"/>
    <col min="6659" max="6659" width="5.75" style="99" customWidth="1"/>
    <col min="6660" max="6660" width="4.375" style="99" customWidth="1"/>
    <col min="6661" max="6661" width="5" style="99" customWidth="1"/>
    <col min="6662" max="6662" width="5.375" style="99" customWidth="1"/>
    <col min="6663" max="6663" width="11.25" style="99" customWidth="1"/>
    <col min="6664" max="6664" width="10.625" style="99" customWidth="1"/>
    <col min="6665" max="6665" width="9.875" style="99" customWidth="1"/>
    <col min="6666" max="6666" width="10" style="99" customWidth="1"/>
    <col min="6667" max="6667" width="10.125" style="99" customWidth="1"/>
    <col min="6668" max="6668" width="5" style="99" customWidth="1"/>
    <col min="6669" max="6669" width="5.625" style="99" customWidth="1"/>
    <col min="6670" max="6670" width="5.5" style="99" customWidth="1"/>
    <col min="6671" max="6671" width="2.875" style="99" customWidth="1"/>
    <col min="6672" max="6672" width="8" style="99" customWidth="1"/>
    <col min="6673" max="6673" width="4" style="99" customWidth="1"/>
    <col min="6674" max="6674" width="5.25" style="99" customWidth="1"/>
    <col min="6675" max="6676" width="5.375" style="99" customWidth="1"/>
    <col min="6677" max="6677" width="8.375" style="99" customWidth="1"/>
    <col min="6678" max="6678" width="6.875" style="99" customWidth="1"/>
    <col min="6679" max="6679" width="12.125" style="99" customWidth="1"/>
    <col min="6680" max="6680" width="5.625" style="99" customWidth="1"/>
    <col min="6681" max="6681" width="5.5" style="99" customWidth="1"/>
    <col min="6682" max="6682" width="4.625" style="99" customWidth="1"/>
    <col min="6683" max="6683" width="6.125" style="99" customWidth="1"/>
    <col min="6684" max="6685" width="6.375" style="99" customWidth="1"/>
    <col min="6686" max="6687" width="5" style="99" customWidth="1"/>
    <col min="6688" max="6689" width="7.875" style="99" customWidth="1"/>
    <col min="6690" max="6690" width="11.125" style="99" customWidth="1"/>
    <col min="6691" max="6912" width="7.875" style="99"/>
    <col min="6913" max="6913" width="2.875" style="99" customWidth="1"/>
    <col min="6914" max="6914" width="15.875" style="99" customWidth="1"/>
    <col min="6915" max="6915" width="5.75" style="99" customWidth="1"/>
    <col min="6916" max="6916" width="4.375" style="99" customWidth="1"/>
    <col min="6917" max="6917" width="5" style="99" customWidth="1"/>
    <col min="6918" max="6918" width="5.375" style="99" customWidth="1"/>
    <col min="6919" max="6919" width="11.25" style="99" customWidth="1"/>
    <col min="6920" max="6920" width="10.625" style="99" customWidth="1"/>
    <col min="6921" max="6921" width="9.875" style="99" customWidth="1"/>
    <col min="6922" max="6922" width="10" style="99" customWidth="1"/>
    <col min="6923" max="6923" width="10.125" style="99" customWidth="1"/>
    <col min="6924" max="6924" width="5" style="99" customWidth="1"/>
    <col min="6925" max="6925" width="5.625" style="99" customWidth="1"/>
    <col min="6926" max="6926" width="5.5" style="99" customWidth="1"/>
    <col min="6927" max="6927" width="2.875" style="99" customWidth="1"/>
    <col min="6928" max="6928" width="8" style="99" customWidth="1"/>
    <col min="6929" max="6929" width="4" style="99" customWidth="1"/>
    <col min="6930" max="6930" width="5.25" style="99" customWidth="1"/>
    <col min="6931" max="6932" width="5.375" style="99" customWidth="1"/>
    <col min="6933" max="6933" width="8.375" style="99" customWidth="1"/>
    <col min="6934" max="6934" width="6.875" style="99" customWidth="1"/>
    <col min="6935" max="6935" width="12.125" style="99" customWidth="1"/>
    <col min="6936" max="6936" width="5.625" style="99" customWidth="1"/>
    <col min="6937" max="6937" width="5.5" style="99" customWidth="1"/>
    <col min="6938" max="6938" width="4.625" style="99" customWidth="1"/>
    <col min="6939" max="6939" width="6.125" style="99" customWidth="1"/>
    <col min="6940" max="6941" width="6.375" style="99" customWidth="1"/>
    <col min="6942" max="6943" width="5" style="99" customWidth="1"/>
    <col min="6944" max="6945" width="7.875" style="99" customWidth="1"/>
    <col min="6946" max="6946" width="11.125" style="99" customWidth="1"/>
    <col min="6947" max="7168" width="7.875" style="99"/>
    <col min="7169" max="7169" width="2.875" style="99" customWidth="1"/>
    <col min="7170" max="7170" width="15.875" style="99" customWidth="1"/>
    <col min="7171" max="7171" width="5.75" style="99" customWidth="1"/>
    <col min="7172" max="7172" width="4.375" style="99" customWidth="1"/>
    <col min="7173" max="7173" width="5" style="99" customWidth="1"/>
    <col min="7174" max="7174" width="5.375" style="99" customWidth="1"/>
    <col min="7175" max="7175" width="11.25" style="99" customWidth="1"/>
    <col min="7176" max="7176" width="10.625" style="99" customWidth="1"/>
    <col min="7177" max="7177" width="9.875" style="99" customWidth="1"/>
    <col min="7178" max="7178" width="10" style="99" customWidth="1"/>
    <col min="7179" max="7179" width="10.125" style="99" customWidth="1"/>
    <col min="7180" max="7180" width="5" style="99" customWidth="1"/>
    <col min="7181" max="7181" width="5.625" style="99" customWidth="1"/>
    <col min="7182" max="7182" width="5.5" style="99" customWidth="1"/>
    <col min="7183" max="7183" width="2.875" style="99" customWidth="1"/>
    <col min="7184" max="7184" width="8" style="99" customWidth="1"/>
    <col min="7185" max="7185" width="4" style="99" customWidth="1"/>
    <col min="7186" max="7186" width="5.25" style="99" customWidth="1"/>
    <col min="7187" max="7188" width="5.375" style="99" customWidth="1"/>
    <col min="7189" max="7189" width="8.375" style="99" customWidth="1"/>
    <col min="7190" max="7190" width="6.875" style="99" customWidth="1"/>
    <col min="7191" max="7191" width="12.125" style="99" customWidth="1"/>
    <col min="7192" max="7192" width="5.625" style="99" customWidth="1"/>
    <col min="7193" max="7193" width="5.5" style="99" customWidth="1"/>
    <col min="7194" max="7194" width="4.625" style="99" customWidth="1"/>
    <col min="7195" max="7195" width="6.125" style="99" customWidth="1"/>
    <col min="7196" max="7197" width="6.375" style="99" customWidth="1"/>
    <col min="7198" max="7199" width="5" style="99" customWidth="1"/>
    <col min="7200" max="7201" width="7.875" style="99" customWidth="1"/>
    <col min="7202" max="7202" width="11.125" style="99" customWidth="1"/>
    <col min="7203" max="7424" width="7.875" style="99"/>
    <col min="7425" max="7425" width="2.875" style="99" customWidth="1"/>
    <col min="7426" max="7426" width="15.875" style="99" customWidth="1"/>
    <col min="7427" max="7427" width="5.75" style="99" customWidth="1"/>
    <col min="7428" max="7428" width="4.375" style="99" customWidth="1"/>
    <col min="7429" max="7429" width="5" style="99" customWidth="1"/>
    <col min="7430" max="7430" width="5.375" style="99" customWidth="1"/>
    <col min="7431" max="7431" width="11.25" style="99" customWidth="1"/>
    <col min="7432" max="7432" width="10.625" style="99" customWidth="1"/>
    <col min="7433" max="7433" width="9.875" style="99" customWidth="1"/>
    <col min="7434" max="7434" width="10" style="99" customWidth="1"/>
    <col min="7435" max="7435" width="10.125" style="99" customWidth="1"/>
    <col min="7436" max="7436" width="5" style="99" customWidth="1"/>
    <col min="7437" max="7437" width="5.625" style="99" customWidth="1"/>
    <col min="7438" max="7438" width="5.5" style="99" customWidth="1"/>
    <col min="7439" max="7439" width="2.875" style="99" customWidth="1"/>
    <col min="7440" max="7440" width="8" style="99" customWidth="1"/>
    <col min="7441" max="7441" width="4" style="99" customWidth="1"/>
    <col min="7442" max="7442" width="5.25" style="99" customWidth="1"/>
    <col min="7443" max="7444" width="5.375" style="99" customWidth="1"/>
    <col min="7445" max="7445" width="8.375" style="99" customWidth="1"/>
    <col min="7446" max="7446" width="6.875" style="99" customWidth="1"/>
    <col min="7447" max="7447" width="12.125" style="99" customWidth="1"/>
    <col min="7448" max="7448" width="5.625" style="99" customWidth="1"/>
    <col min="7449" max="7449" width="5.5" style="99" customWidth="1"/>
    <col min="7450" max="7450" width="4.625" style="99" customWidth="1"/>
    <col min="7451" max="7451" width="6.125" style="99" customWidth="1"/>
    <col min="7452" max="7453" width="6.375" style="99" customWidth="1"/>
    <col min="7454" max="7455" width="5" style="99" customWidth="1"/>
    <col min="7456" max="7457" width="7.875" style="99" customWidth="1"/>
    <col min="7458" max="7458" width="11.125" style="99" customWidth="1"/>
    <col min="7459" max="7680" width="7.875" style="99"/>
    <col min="7681" max="7681" width="2.875" style="99" customWidth="1"/>
    <col min="7682" max="7682" width="15.875" style="99" customWidth="1"/>
    <col min="7683" max="7683" width="5.75" style="99" customWidth="1"/>
    <col min="7684" max="7684" width="4.375" style="99" customWidth="1"/>
    <col min="7685" max="7685" width="5" style="99" customWidth="1"/>
    <col min="7686" max="7686" width="5.375" style="99" customWidth="1"/>
    <col min="7687" max="7687" width="11.25" style="99" customWidth="1"/>
    <col min="7688" max="7688" width="10.625" style="99" customWidth="1"/>
    <col min="7689" max="7689" width="9.875" style="99" customWidth="1"/>
    <col min="7690" max="7690" width="10" style="99" customWidth="1"/>
    <col min="7691" max="7691" width="10.125" style="99" customWidth="1"/>
    <col min="7692" max="7692" width="5" style="99" customWidth="1"/>
    <col min="7693" max="7693" width="5.625" style="99" customWidth="1"/>
    <col min="7694" max="7694" width="5.5" style="99" customWidth="1"/>
    <col min="7695" max="7695" width="2.875" style="99" customWidth="1"/>
    <col min="7696" max="7696" width="8" style="99" customWidth="1"/>
    <col min="7697" max="7697" width="4" style="99" customWidth="1"/>
    <col min="7698" max="7698" width="5.25" style="99" customWidth="1"/>
    <col min="7699" max="7700" width="5.375" style="99" customWidth="1"/>
    <col min="7701" max="7701" width="8.375" style="99" customWidth="1"/>
    <col min="7702" max="7702" width="6.875" style="99" customWidth="1"/>
    <col min="7703" max="7703" width="12.125" style="99" customWidth="1"/>
    <col min="7704" max="7704" width="5.625" style="99" customWidth="1"/>
    <col min="7705" max="7705" width="5.5" style="99" customWidth="1"/>
    <col min="7706" max="7706" width="4.625" style="99" customWidth="1"/>
    <col min="7707" max="7707" width="6.125" style="99" customWidth="1"/>
    <col min="7708" max="7709" width="6.375" style="99" customWidth="1"/>
    <col min="7710" max="7711" width="5" style="99" customWidth="1"/>
    <col min="7712" max="7713" width="7.875" style="99" customWidth="1"/>
    <col min="7714" max="7714" width="11.125" style="99" customWidth="1"/>
    <col min="7715" max="7936" width="7.875" style="99"/>
    <col min="7937" max="7937" width="2.875" style="99" customWidth="1"/>
    <col min="7938" max="7938" width="15.875" style="99" customWidth="1"/>
    <col min="7939" max="7939" width="5.75" style="99" customWidth="1"/>
    <col min="7940" max="7940" width="4.375" style="99" customWidth="1"/>
    <col min="7941" max="7941" width="5" style="99" customWidth="1"/>
    <col min="7942" max="7942" width="5.375" style="99" customWidth="1"/>
    <col min="7943" max="7943" width="11.25" style="99" customWidth="1"/>
    <col min="7944" max="7944" width="10.625" style="99" customWidth="1"/>
    <col min="7945" max="7945" width="9.875" style="99" customWidth="1"/>
    <col min="7946" max="7946" width="10" style="99" customWidth="1"/>
    <col min="7947" max="7947" width="10.125" style="99" customWidth="1"/>
    <col min="7948" max="7948" width="5" style="99" customWidth="1"/>
    <col min="7949" max="7949" width="5.625" style="99" customWidth="1"/>
    <col min="7950" max="7950" width="5.5" style="99" customWidth="1"/>
    <col min="7951" max="7951" width="2.875" style="99" customWidth="1"/>
    <col min="7952" max="7952" width="8" style="99" customWidth="1"/>
    <col min="7953" max="7953" width="4" style="99" customWidth="1"/>
    <col min="7954" max="7954" width="5.25" style="99" customWidth="1"/>
    <col min="7955" max="7956" width="5.375" style="99" customWidth="1"/>
    <col min="7957" max="7957" width="8.375" style="99" customWidth="1"/>
    <col min="7958" max="7958" width="6.875" style="99" customWidth="1"/>
    <col min="7959" max="7959" width="12.125" style="99" customWidth="1"/>
    <col min="7960" max="7960" width="5.625" style="99" customWidth="1"/>
    <col min="7961" max="7961" width="5.5" style="99" customWidth="1"/>
    <col min="7962" max="7962" width="4.625" style="99" customWidth="1"/>
    <col min="7963" max="7963" width="6.125" style="99" customWidth="1"/>
    <col min="7964" max="7965" width="6.375" style="99" customWidth="1"/>
    <col min="7966" max="7967" width="5" style="99" customWidth="1"/>
    <col min="7968" max="7969" width="7.875" style="99" customWidth="1"/>
    <col min="7970" max="7970" width="11.125" style="99" customWidth="1"/>
    <col min="7971" max="8192" width="7.875" style="99"/>
    <col min="8193" max="8193" width="2.875" style="99" customWidth="1"/>
    <col min="8194" max="8194" width="15.875" style="99" customWidth="1"/>
    <col min="8195" max="8195" width="5.75" style="99" customWidth="1"/>
    <col min="8196" max="8196" width="4.375" style="99" customWidth="1"/>
    <col min="8197" max="8197" width="5" style="99" customWidth="1"/>
    <col min="8198" max="8198" width="5.375" style="99" customWidth="1"/>
    <col min="8199" max="8199" width="11.25" style="99" customWidth="1"/>
    <col min="8200" max="8200" width="10.625" style="99" customWidth="1"/>
    <col min="8201" max="8201" width="9.875" style="99" customWidth="1"/>
    <col min="8202" max="8202" width="10" style="99" customWidth="1"/>
    <col min="8203" max="8203" width="10.125" style="99" customWidth="1"/>
    <col min="8204" max="8204" width="5" style="99" customWidth="1"/>
    <col min="8205" max="8205" width="5.625" style="99" customWidth="1"/>
    <col min="8206" max="8206" width="5.5" style="99" customWidth="1"/>
    <col min="8207" max="8207" width="2.875" style="99" customWidth="1"/>
    <col min="8208" max="8208" width="8" style="99" customWidth="1"/>
    <col min="8209" max="8209" width="4" style="99" customWidth="1"/>
    <col min="8210" max="8210" width="5.25" style="99" customWidth="1"/>
    <col min="8211" max="8212" width="5.375" style="99" customWidth="1"/>
    <col min="8213" max="8213" width="8.375" style="99" customWidth="1"/>
    <col min="8214" max="8214" width="6.875" style="99" customWidth="1"/>
    <col min="8215" max="8215" width="12.125" style="99" customWidth="1"/>
    <col min="8216" max="8216" width="5.625" style="99" customWidth="1"/>
    <col min="8217" max="8217" width="5.5" style="99" customWidth="1"/>
    <col min="8218" max="8218" width="4.625" style="99" customWidth="1"/>
    <col min="8219" max="8219" width="6.125" style="99" customWidth="1"/>
    <col min="8220" max="8221" width="6.375" style="99" customWidth="1"/>
    <col min="8222" max="8223" width="5" style="99" customWidth="1"/>
    <col min="8224" max="8225" width="7.875" style="99" customWidth="1"/>
    <col min="8226" max="8226" width="11.125" style="99" customWidth="1"/>
    <col min="8227" max="8448" width="7.875" style="99"/>
    <col min="8449" max="8449" width="2.875" style="99" customWidth="1"/>
    <col min="8450" max="8450" width="15.875" style="99" customWidth="1"/>
    <col min="8451" max="8451" width="5.75" style="99" customWidth="1"/>
    <col min="8452" max="8452" width="4.375" style="99" customWidth="1"/>
    <col min="8453" max="8453" width="5" style="99" customWidth="1"/>
    <col min="8454" max="8454" width="5.375" style="99" customWidth="1"/>
    <col min="8455" max="8455" width="11.25" style="99" customWidth="1"/>
    <col min="8456" max="8456" width="10.625" style="99" customWidth="1"/>
    <col min="8457" max="8457" width="9.875" style="99" customWidth="1"/>
    <col min="8458" max="8458" width="10" style="99" customWidth="1"/>
    <col min="8459" max="8459" width="10.125" style="99" customWidth="1"/>
    <col min="8460" max="8460" width="5" style="99" customWidth="1"/>
    <col min="8461" max="8461" width="5.625" style="99" customWidth="1"/>
    <col min="8462" max="8462" width="5.5" style="99" customWidth="1"/>
    <col min="8463" max="8463" width="2.875" style="99" customWidth="1"/>
    <col min="8464" max="8464" width="8" style="99" customWidth="1"/>
    <col min="8465" max="8465" width="4" style="99" customWidth="1"/>
    <col min="8466" max="8466" width="5.25" style="99" customWidth="1"/>
    <col min="8467" max="8468" width="5.375" style="99" customWidth="1"/>
    <col min="8469" max="8469" width="8.375" style="99" customWidth="1"/>
    <col min="8470" max="8470" width="6.875" style="99" customWidth="1"/>
    <col min="8471" max="8471" width="12.125" style="99" customWidth="1"/>
    <col min="8472" max="8472" width="5.625" style="99" customWidth="1"/>
    <col min="8473" max="8473" width="5.5" style="99" customWidth="1"/>
    <col min="8474" max="8474" width="4.625" style="99" customWidth="1"/>
    <col min="8475" max="8475" width="6.125" style="99" customWidth="1"/>
    <col min="8476" max="8477" width="6.375" style="99" customWidth="1"/>
    <col min="8478" max="8479" width="5" style="99" customWidth="1"/>
    <col min="8480" max="8481" width="7.875" style="99" customWidth="1"/>
    <col min="8482" max="8482" width="11.125" style="99" customWidth="1"/>
    <col min="8483" max="8704" width="7.875" style="99"/>
    <col min="8705" max="8705" width="2.875" style="99" customWidth="1"/>
    <col min="8706" max="8706" width="15.875" style="99" customWidth="1"/>
    <col min="8707" max="8707" width="5.75" style="99" customWidth="1"/>
    <col min="8708" max="8708" width="4.375" style="99" customWidth="1"/>
    <col min="8709" max="8709" width="5" style="99" customWidth="1"/>
    <col min="8710" max="8710" width="5.375" style="99" customWidth="1"/>
    <col min="8711" max="8711" width="11.25" style="99" customWidth="1"/>
    <col min="8712" max="8712" width="10.625" style="99" customWidth="1"/>
    <col min="8713" max="8713" width="9.875" style="99" customWidth="1"/>
    <col min="8714" max="8714" width="10" style="99" customWidth="1"/>
    <col min="8715" max="8715" width="10.125" style="99" customWidth="1"/>
    <col min="8716" max="8716" width="5" style="99" customWidth="1"/>
    <col min="8717" max="8717" width="5.625" style="99" customWidth="1"/>
    <col min="8718" max="8718" width="5.5" style="99" customWidth="1"/>
    <col min="8719" max="8719" width="2.875" style="99" customWidth="1"/>
    <col min="8720" max="8720" width="8" style="99" customWidth="1"/>
    <col min="8721" max="8721" width="4" style="99" customWidth="1"/>
    <col min="8722" max="8722" width="5.25" style="99" customWidth="1"/>
    <col min="8723" max="8724" width="5.375" style="99" customWidth="1"/>
    <col min="8725" max="8725" width="8.375" style="99" customWidth="1"/>
    <col min="8726" max="8726" width="6.875" style="99" customWidth="1"/>
    <col min="8727" max="8727" width="12.125" style="99" customWidth="1"/>
    <col min="8728" max="8728" width="5.625" style="99" customWidth="1"/>
    <col min="8729" max="8729" width="5.5" style="99" customWidth="1"/>
    <col min="8730" max="8730" width="4.625" style="99" customWidth="1"/>
    <col min="8731" max="8731" width="6.125" style="99" customWidth="1"/>
    <col min="8732" max="8733" width="6.375" style="99" customWidth="1"/>
    <col min="8734" max="8735" width="5" style="99" customWidth="1"/>
    <col min="8736" max="8737" width="7.875" style="99" customWidth="1"/>
    <col min="8738" max="8738" width="11.125" style="99" customWidth="1"/>
    <col min="8739" max="8960" width="7.875" style="99"/>
    <col min="8961" max="8961" width="2.875" style="99" customWidth="1"/>
    <col min="8962" max="8962" width="15.875" style="99" customWidth="1"/>
    <col min="8963" max="8963" width="5.75" style="99" customWidth="1"/>
    <col min="8964" max="8964" width="4.375" style="99" customWidth="1"/>
    <col min="8965" max="8965" width="5" style="99" customWidth="1"/>
    <col min="8966" max="8966" width="5.375" style="99" customWidth="1"/>
    <col min="8967" max="8967" width="11.25" style="99" customWidth="1"/>
    <col min="8968" max="8968" width="10.625" style="99" customWidth="1"/>
    <col min="8969" max="8969" width="9.875" style="99" customWidth="1"/>
    <col min="8970" max="8970" width="10" style="99" customWidth="1"/>
    <col min="8971" max="8971" width="10.125" style="99" customWidth="1"/>
    <col min="8972" max="8972" width="5" style="99" customWidth="1"/>
    <col min="8973" max="8973" width="5.625" style="99" customWidth="1"/>
    <col min="8974" max="8974" width="5.5" style="99" customWidth="1"/>
    <col min="8975" max="8975" width="2.875" style="99" customWidth="1"/>
    <col min="8976" max="8976" width="8" style="99" customWidth="1"/>
    <col min="8977" max="8977" width="4" style="99" customWidth="1"/>
    <col min="8978" max="8978" width="5.25" style="99" customWidth="1"/>
    <col min="8979" max="8980" width="5.375" style="99" customWidth="1"/>
    <col min="8981" max="8981" width="8.375" style="99" customWidth="1"/>
    <col min="8982" max="8982" width="6.875" style="99" customWidth="1"/>
    <col min="8983" max="8983" width="12.125" style="99" customWidth="1"/>
    <col min="8984" max="8984" width="5.625" style="99" customWidth="1"/>
    <col min="8985" max="8985" width="5.5" style="99" customWidth="1"/>
    <col min="8986" max="8986" width="4.625" style="99" customWidth="1"/>
    <col min="8987" max="8987" width="6.125" style="99" customWidth="1"/>
    <col min="8988" max="8989" width="6.375" style="99" customWidth="1"/>
    <col min="8990" max="8991" width="5" style="99" customWidth="1"/>
    <col min="8992" max="8993" width="7.875" style="99" customWidth="1"/>
    <col min="8994" max="8994" width="11.125" style="99" customWidth="1"/>
    <col min="8995" max="9216" width="7.875" style="99"/>
    <col min="9217" max="9217" width="2.875" style="99" customWidth="1"/>
    <col min="9218" max="9218" width="15.875" style="99" customWidth="1"/>
    <col min="9219" max="9219" width="5.75" style="99" customWidth="1"/>
    <col min="9220" max="9220" width="4.375" style="99" customWidth="1"/>
    <col min="9221" max="9221" width="5" style="99" customWidth="1"/>
    <col min="9222" max="9222" width="5.375" style="99" customWidth="1"/>
    <col min="9223" max="9223" width="11.25" style="99" customWidth="1"/>
    <col min="9224" max="9224" width="10.625" style="99" customWidth="1"/>
    <col min="9225" max="9225" width="9.875" style="99" customWidth="1"/>
    <col min="9226" max="9226" width="10" style="99" customWidth="1"/>
    <col min="9227" max="9227" width="10.125" style="99" customWidth="1"/>
    <col min="9228" max="9228" width="5" style="99" customWidth="1"/>
    <col min="9229" max="9229" width="5.625" style="99" customWidth="1"/>
    <col min="9230" max="9230" width="5.5" style="99" customWidth="1"/>
    <col min="9231" max="9231" width="2.875" style="99" customWidth="1"/>
    <col min="9232" max="9232" width="8" style="99" customWidth="1"/>
    <col min="9233" max="9233" width="4" style="99" customWidth="1"/>
    <col min="9234" max="9234" width="5.25" style="99" customWidth="1"/>
    <col min="9235" max="9236" width="5.375" style="99" customWidth="1"/>
    <col min="9237" max="9237" width="8.375" style="99" customWidth="1"/>
    <col min="9238" max="9238" width="6.875" style="99" customWidth="1"/>
    <col min="9239" max="9239" width="12.125" style="99" customWidth="1"/>
    <col min="9240" max="9240" width="5.625" style="99" customWidth="1"/>
    <col min="9241" max="9241" width="5.5" style="99" customWidth="1"/>
    <col min="9242" max="9242" width="4.625" style="99" customWidth="1"/>
    <col min="9243" max="9243" width="6.125" style="99" customWidth="1"/>
    <col min="9244" max="9245" width="6.375" style="99" customWidth="1"/>
    <col min="9246" max="9247" width="5" style="99" customWidth="1"/>
    <col min="9248" max="9249" width="7.875" style="99" customWidth="1"/>
    <col min="9250" max="9250" width="11.125" style="99" customWidth="1"/>
    <col min="9251" max="9472" width="7.875" style="99"/>
    <col min="9473" max="9473" width="2.875" style="99" customWidth="1"/>
    <col min="9474" max="9474" width="15.875" style="99" customWidth="1"/>
    <col min="9475" max="9475" width="5.75" style="99" customWidth="1"/>
    <col min="9476" max="9476" width="4.375" style="99" customWidth="1"/>
    <col min="9477" max="9477" width="5" style="99" customWidth="1"/>
    <col min="9478" max="9478" width="5.375" style="99" customWidth="1"/>
    <col min="9479" max="9479" width="11.25" style="99" customWidth="1"/>
    <col min="9480" max="9480" width="10.625" style="99" customWidth="1"/>
    <col min="9481" max="9481" width="9.875" style="99" customWidth="1"/>
    <col min="9482" max="9482" width="10" style="99" customWidth="1"/>
    <col min="9483" max="9483" width="10.125" style="99" customWidth="1"/>
    <col min="9484" max="9484" width="5" style="99" customWidth="1"/>
    <col min="9485" max="9485" width="5.625" style="99" customWidth="1"/>
    <col min="9486" max="9486" width="5.5" style="99" customWidth="1"/>
    <col min="9487" max="9487" width="2.875" style="99" customWidth="1"/>
    <col min="9488" max="9488" width="8" style="99" customWidth="1"/>
    <col min="9489" max="9489" width="4" style="99" customWidth="1"/>
    <col min="9490" max="9490" width="5.25" style="99" customWidth="1"/>
    <col min="9491" max="9492" width="5.375" style="99" customWidth="1"/>
    <col min="9493" max="9493" width="8.375" style="99" customWidth="1"/>
    <col min="9494" max="9494" width="6.875" style="99" customWidth="1"/>
    <col min="9495" max="9495" width="12.125" style="99" customWidth="1"/>
    <col min="9496" max="9496" width="5.625" style="99" customWidth="1"/>
    <col min="9497" max="9497" width="5.5" style="99" customWidth="1"/>
    <col min="9498" max="9498" width="4.625" style="99" customWidth="1"/>
    <col min="9499" max="9499" width="6.125" style="99" customWidth="1"/>
    <col min="9500" max="9501" width="6.375" style="99" customWidth="1"/>
    <col min="9502" max="9503" width="5" style="99" customWidth="1"/>
    <col min="9504" max="9505" width="7.875" style="99" customWidth="1"/>
    <col min="9506" max="9506" width="11.125" style="99" customWidth="1"/>
    <col min="9507" max="9728" width="7.875" style="99"/>
    <col min="9729" max="9729" width="2.875" style="99" customWidth="1"/>
    <col min="9730" max="9730" width="15.875" style="99" customWidth="1"/>
    <col min="9731" max="9731" width="5.75" style="99" customWidth="1"/>
    <col min="9732" max="9732" width="4.375" style="99" customWidth="1"/>
    <col min="9733" max="9733" width="5" style="99" customWidth="1"/>
    <col min="9734" max="9734" width="5.375" style="99" customWidth="1"/>
    <col min="9735" max="9735" width="11.25" style="99" customWidth="1"/>
    <col min="9736" max="9736" width="10.625" style="99" customWidth="1"/>
    <col min="9737" max="9737" width="9.875" style="99" customWidth="1"/>
    <col min="9738" max="9738" width="10" style="99" customWidth="1"/>
    <col min="9739" max="9739" width="10.125" style="99" customWidth="1"/>
    <col min="9740" max="9740" width="5" style="99" customWidth="1"/>
    <col min="9741" max="9741" width="5.625" style="99" customWidth="1"/>
    <col min="9742" max="9742" width="5.5" style="99" customWidth="1"/>
    <col min="9743" max="9743" width="2.875" style="99" customWidth="1"/>
    <col min="9744" max="9744" width="8" style="99" customWidth="1"/>
    <col min="9745" max="9745" width="4" style="99" customWidth="1"/>
    <col min="9746" max="9746" width="5.25" style="99" customWidth="1"/>
    <col min="9747" max="9748" width="5.375" style="99" customWidth="1"/>
    <col min="9749" max="9749" width="8.375" style="99" customWidth="1"/>
    <col min="9750" max="9750" width="6.875" style="99" customWidth="1"/>
    <col min="9751" max="9751" width="12.125" style="99" customWidth="1"/>
    <col min="9752" max="9752" width="5.625" style="99" customWidth="1"/>
    <col min="9753" max="9753" width="5.5" style="99" customWidth="1"/>
    <col min="9754" max="9754" width="4.625" style="99" customWidth="1"/>
    <col min="9755" max="9755" width="6.125" style="99" customWidth="1"/>
    <col min="9756" max="9757" width="6.375" style="99" customWidth="1"/>
    <col min="9758" max="9759" width="5" style="99" customWidth="1"/>
    <col min="9760" max="9761" width="7.875" style="99" customWidth="1"/>
    <col min="9762" max="9762" width="11.125" style="99" customWidth="1"/>
    <col min="9763" max="9984" width="7.875" style="99"/>
    <col min="9985" max="9985" width="2.875" style="99" customWidth="1"/>
    <col min="9986" max="9986" width="15.875" style="99" customWidth="1"/>
    <col min="9987" max="9987" width="5.75" style="99" customWidth="1"/>
    <col min="9988" max="9988" width="4.375" style="99" customWidth="1"/>
    <col min="9989" max="9989" width="5" style="99" customWidth="1"/>
    <col min="9990" max="9990" width="5.375" style="99" customWidth="1"/>
    <col min="9991" max="9991" width="11.25" style="99" customWidth="1"/>
    <col min="9992" max="9992" width="10.625" style="99" customWidth="1"/>
    <col min="9993" max="9993" width="9.875" style="99" customWidth="1"/>
    <col min="9994" max="9994" width="10" style="99" customWidth="1"/>
    <col min="9995" max="9995" width="10.125" style="99" customWidth="1"/>
    <col min="9996" max="9996" width="5" style="99" customWidth="1"/>
    <col min="9997" max="9997" width="5.625" style="99" customWidth="1"/>
    <col min="9998" max="9998" width="5.5" style="99" customWidth="1"/>
    <col min="9999" max="9999" width="2.875" style="99" customWidth="1"/>
    <col min="10000" max="10000" width="8" style="99" customWidth="1"/>
    <col min="10001" max="10001" width="4" style="99" customWidth="1"/>
    <col min="10002" max="10002" width="5.25" style="99" customWidth="1"/>
    <col min="10003" max="10004" width="5.375" style="99" customWidth="1"/>
    <col min="10005" max="10005" width="8.375" style="99" customWidth="1"/>
    <col min="10006" max="10006" width="6.875" style="99" customWidth="1"/>
    <col min="10007" max="10007" width="12.125" style="99" customWidth="1"/>
    <col min="10008" max="10008" width="5.625" style="99" customWidth="1"/>
    <col min="10009" max="10009" width="5.5" style="99" customWidth="1"/>
    <col min="10010" max="10010" width="4.625" style="99" customWidth="1"/>
    <col min="10011" max="10011" width="6.125" style="99" customWidth="1"/>
    <col min="10012" max="10013" width="6.375" style="99" customWidth="1"/>
    <col min="10014" max="10015" width="5" style="99" customWidth="1"/>
    <col min="10016" max="10017" width="7.875" style="99" customWidth="1"/>
    <col min="10018" max="10018" width="11.125" style="99" customWidth="1"/>
    <col min="10019" max="10240" width="7.875" style="99"/>
    <col min="10241" max="10241" width="2.875" style="99" customWidth="1"/>
    <col min="10242" max="10242" width="15.875" style="99" customWidth="1"/>
    <col min="10243" max="10243" width="5.75" style="99" customWidth="1"/>
    <col min="10244" max="10244" width="4.375" style="99" customWidth="1"/>
    <col min="10245" max="10245" width="5" style="99" customWidth="1"/>
    <col min="10246" max="10246" width="5.375" style="99" customWidth="1"/>
    <col min="10247" max="10247" width="11.25" style="99" customWidth="1"/>
    <col min="10248" max="10248" width="10.625" style="99" customWidth="1"/>
    <col min="10249" max="10249" width="9.875" style="99" customWidth="1"/>
    <col min="10250" max="10250" width="10" style="99" customWidth="1"/>
    <col min="10251" max="10251" width="10.125" style="99" customWidth="1"/>
    <col min="10252" max="10252" width="5" style="99" customWidth="1"/>
    <col min="10253" max="10253" width="5.625" style="99" customWidth="1"/>
    <col min="10254" max="10254" width="5.5" style="99" customWidth="1"/>
    <col min="10255" max="10255" width="2.875" style="99" customWidth="1"/>
    <col min="10256" max="10256" width="8" style="99" customWidth="1"/>
    <col min="10257" max="10257" width="4" style="99" customWidth="1"/>
    <col min="10258" max="10258" width="5.25" style="99" customWidth="1"/>
    <col min="10259" max="10260" width="5.375" style="99" customWidth="1"/>
    <col min="10261" max="10261" width="8.375" style="99" customWidth="1"/>
    <col min="10262" max="10262" width="6.875" style="99" customWidth="1"/>
    <col min="10263" max="10263" width="12.125" style="99" customWidth="1"/>
    <col min="10264" max="10264" width="5.625" style="99" customWidth="1"/>
    <col min="10265" max="10265" width="5.5" style="99" customWidth="1"/>
    <col min="10266" max="10266" width="4.625" style="99" customWidth="1"/>
    <col min="10267" max="10267" width="6.125" style="99" customWidth="1"/>
    <col min="10268" max="10269" width="6.375" style="99" customWidth="1"/>
    <col min="10270" max="10271" width="5" style="99" customWidth="1"/>
    <col min="10272" max="10273" width="7.875" style="99" customWidth="1"/>
    <col min="10274" max="10274" width="11.125" style="99" customWidth="1"/>
    <col min="10275" max="10496" width="7.875" style="99"/>
    <col min="10497" max="10497" width="2.875" style="99" customWidth="1"/>
    <col min="10498" max="10498" width="15.875" style="99" customWidth="1"/>
    <col min="10499" max="10499" width="5.75" style="99" customWidth="1"/>
    <col min="10500" max="10500" width="4.375" style="99" customWidth="1"/>
    <col min="10501" max="10501" width="5" style="99" customWidth="1"/>
    <col min="10502" max="10502" width="5.375" style="99" customWidth="1"/>
    <col min="10503" max="10503" width="11.25" style="99" customWidth="1"/>
    <col min="10504" max="10504" width="10.625" style="99" customWidth="1"/>
    <col min="10505" max="10505" width="9.875" style="99" customWidth="1"/>
    <col min="10506" max="10506" width="10" style="99" customWidth="1"/>
    <col min="10507" max="10507" width="10.125" style="99" customWidth="1"/>
    <col min="10508" max="10508" width="5" style="99" customWidth="1"/>
    <col min="10509" max="10509" width="5.625" style="99" customWidth="1"/>
    <col min="10510" max="10510" width="5.5" style="99" customWidth="1"/>
    <col min="10511" max="10511" width="2.875" style="99" customWidth="1"/>
    <col min="10512" max="10512" width="8" style="99" customWidth="1"/>
    <col min="10513" max="10513" width="4" style="99" customWidth="1"/>
    <col min="10514" max="10514" width="5.25" style="99" customWidth="1"/>
    <col min="10515" max="10516" width="5.375" style="99" customWidth="1"/>
    <col min="10517" max="10517" width="8.375" style="99" customWidth="1"/>
    <col min="10518" max="10518" width="6.875" style="99" customWidth="1"/>
    <col min="10519" max="10519" width="12.125" style="99" customWidth="1"/>
    <col min="10520" max="10520" width="5.625" style="99" customWidth="1"/>
    <col min="10521" max="10521" width="5.5" style="99" customWidth="1"/>
    <col min="10522" max="10522" width="4.625" style="99" customWidth="1"/>
    <col min="10523" max="10523" width="6.125" style="99" customWidth="1"/>
    <col min="10524" max="10525" width="6.375" style="99" customWidth="1"/>
    <col min="10526" max="10527" width="5" style="99" customWidth="1"/>
    <col min="10528" max="10529" width="7.875" style="99" customWidth="1"/>
    <col min="10530" max="10530" width="11.125" style="99" customWidth="1"/>
    <col min="10531" max="10752" width="7.875" style="99"/>
    <col min="10753" max="10753" width="2.875" style="99" customWidth="1"/>
    <col min="10754" max="10754" width="15.875" style="99" customWidth="1"/>
    <col min="10755" max="10755" width="5.75" style="99" customWidth="1"/>
    <col min="10756" max="10756" width="4.375" style="99" customWidth="1"/>
    <col min="10757" max="10757" width="5" style="99" customWidth="1"/>
    <col min="10758" max="10758" width="5.375" style="99" customWidth="1"/>
    <col min="10759" max="10759" width="11.25" style="99" customWidth="1"/>
    <col min="10760" max="10760" width="10.625" style="99" customWidth="1"/>
    <col min="10761" max="10761" width="9.875" style="99" customWidth="1"/>
    <col min="10762" max="10762" width="10" style="99" customWidth="1"/>
    <col min="10763" max="10763" width="10.125" style="99" customWidth="1"/>
    <col min="10764" max="10764" width="5" style="99" customWidth="1"/>
    <col min="10765" max="10765" width="5.625" style="99" customWidth="1"/>
    <col min="10766" max="10766" width="5.5" style="99" customWidth="1"/>
    <col min="10767" max="10767" width="2.875" style="99" customWidth="1"/>
    <col min="10768" max="10768" width="8" style="99" customWidth="1"/>
    <col min="10769" max="10769" width="4" style="99" customWidth="1"/>
    <col min="10770" max="10770" width="5.25" style="99" customWidth="1"/>
    <col min="10771" max="10772" width="5.375" style="99" customWidth="1"/>
    <col min="10773" max="10773" width="8.375" style="99" customWidth="1"/>
    <col min="10774" max="10774" width="6.875" style="99" customWidth="1"/>
    <col min="10775" max="10775" width="12.125" style="99" customWidth="1"/>
    <col min="10776" max="10776" width="5.625" style="99" customWidth="1"/>
    <col min="10777" max="10777" width="5.5" style="99" customWidth="1"/>
    <col min="10778" max="10778" width="4.625" style="99" customWidth="1"/>
    <col min="10779" max="10779" width="6.125" style="99" customWidth="1"/>
    <col min="10780" max="10781" width="6.375" style="99" customWidth="1"/>
    <col min="10782" max="10783" width="5" style="99" customWidth="1"/>
    <col min="10784" max="10785" width="7.875" style="99" customWidth="1"/>
    <col min="10786" max="10786" width="11.125" style="99" customWidth="1"/>
    <col min="10787" max="11008" width="7.875" style="99"/>
    <col min="11009" max="11009" width="2.875" style="99" customWidth="1"/>
    <col min="11010" max="11010" width="15.875" style="99" customWidth="1"/>
    <col min="11011" max="11011" width="5.75" style="99" customWidth="1"/>
    <col min="11012" max="11012" width="4.375" style="99" customWidth="1"/>
    <col min="11013" max="11013" width="5" style="99" customWidth="1"/>
    <col min="11014" max="11014" width="5.375" style="99" customWidth="1"/>
    <col min="11015" max="11015" width="11.25" style="99" customWidth="1"/>
    <col min="11016" max="11016" width="10.625" style="99" customWidth="1"/>
    <col min="11017" max="11017" width="9.875" style="99" customWidth="1"/>
    <col min="11018" max="11018" width="10" style="99" customWidth="1"/>
    <col min="11019" max="11019" width="10.125" style="99" customWidth="1"/>
    <col min="11020" max="11020" width="5" style="99" customWidth="1"/>
    <col min="11021" max="11021" width="5.625" style="99" customWidth="1"/>
    <col min="11022" max="11022" width="5.5" style="99" customWidth="1"/>
    <col min="11023" max="11023" width="2.875" style="99" customWidth="1"/>
    <col min="11024" max="11024" width="8" style="99" customWidth="1"/>
    <col min="11025" max="11025" width="4" style="99" customWidth="1"/>
    <col min="11026" max="11026" width="5.25" style="99" customWidth="1"/>
    <col min="11027" max="11028" width="5.375" style="99" customWidth="1"/>
    <col min="11029" max="11029" width="8.375" style="99" customWidth="1"/>
    <col min="11030" max="11030" width="6.875" style="99" customWidth="1"/>
    <col min="11031" max="11031" width="12.125" style="99" customWidth="1"/>
    <col min="11032" max="11032" width="5.625" style="99" customWidth="1"/>
    <col min="11033" max="11033" width="5.5" style="99" customWidth="1"/>
    <col min="11034" max="11034" width="4.625" style="99" customWidth="1"/>
    <col min="11035" max="11035" width="6.125" style="99" customWidth="1"/>
    <col min="11036" max="11037" width="6.375" style="99" customWidth="1"/>
    <col min="11038" max="11039" width="5" style="99" customWidth="1"/>
    <col min="11040" max="11041" width="7.875" style="99" customWidth="1"/>
    <col min="11042" max="11042" width="11.125" style="99" customWidth="1"/>
    <col min="11043" max="11264" width="7.875" style="99"/>
    <col min="11265" max="11265" width="2.875" style="99" customWidth="1"/>
    <col min="11266" max="11266" width="15.875" style="99" customWidth="1"/>
    <col min="11267" max="11267" width="5.75" style="99" customWidth="1"/>
    <col min="11268" max="11268" width="4.375" style="99" customWidth="1"/>
    <col min="11269" max="11269" width="5" style="99" customWidth="1"/>
    <col min="11270" max="11270" width="5.375" style="99" customWidth="1"/>
    <col min="11271" max="11271" width="11.25" style="99" customWidth="1"/>
    <col min="11272" max="11272" width="10.625" style="99" customWidth="1"/>
    <col min="11273" max="11273" width="9.875" style="99" customWidth="1"/>
    <col min="11274" max="11274" width="10" style="99" customWidth="1"/>
    <col min="11275" max="11275" width="10.125" style="99" customWidth="1"/>
    <col min="11276" max="11276" width="5" style="99" customWidth="1"/>
    <col min="11277" max="11277" width="5.625" style="99" customWidth="1"/>
    <col min="11278" max="11278" width="5.5" style="99" customWidth="1"/>
    <col min="11279" max="11279" width="2.875" style="99" customWidth="1"/>
    <col min="11280" max="11280" width="8" style="99" customWidth="1"/>
    <col min="11281" max="11281" width="4" style="99" customWidth="1"/>
    <col min="11282" max="11282" width="5.25" style="99" customWidth="1"/>
    <col min="11283" max="11284" width="5.375" style="99" customWidth="1"/>
    <col min="11285" max="11285" width="8.375" style="99" customWidth="1"/>
    <col min="11286" max="11286" width="6.875" style="99" customWidth="1"/>
    <col min="11287" max="11287" width="12.125" style="99" customWidth="1"/>
    <col min="11288" max="11288" width="5.625" style="99" customWidth="1"/>
    <col min="11289" max="11289" width="5.5" style="99" customWidth="1"/>
    <col min="11290" max="11290" width="4.625" style="99" customWidth="1"/>
    <col min="11291" max="11291" width="6.125" style="99" customWidth="1"/>
    <col min="11292" max="11293" width="6.375" style="99" customWidth="1"/>
    <col min="11294" max="11295" width="5" style="99" customWidth="1"/>
    <col min="11296" max="11297" width="7.875" style="99" customWidth="1"/>
    <col min="11298" max="11298" width="11.125" style="99" customWidth="1"/>
    <col min="11299" max="11520" width="7.875" style="99"/>
    <col min="11521" max="11521" width="2.875" style="99" customWidth="1"/>
    <col min="11522" max="11522" width="15.875" style="99" customWidth="1"/>
    <col min="11523" max="11523" width="5.75" style="99" customWidth="1"/>
    <col min="11524" max="11524" width="4.375" style="99" customWidth="1"/>
    <col min="11525" max="11525" width="5" style="99" customWidth="1"/>
    <col min="11526" max="11526" width="5.375" style="99" customWidth="1"/>
    <col min="11527" max="11527" width="11.25" style="99" customWidth="1"/>
    <col min="11528" max="11528" width="10.625" style="99" customWidth="1"/>
    <col min="11529" max="11529" width="9.875" style="99" customWidth="1"/>
    <col min="11530" max="11530" width="10" style="99" customWidth="1"/>
    <col min="11531" max="11531" width="10.125" style="99" customWidth="1"/>
    <col min="11532" max="11532" width="5" style="99" customWidth="1"/>
    <col min="11533" max="11533" width="5.625" style="99" customWidth="1"/>
    <col min="11534" max="11534" width="5.5" style="99" customWidth="1"/>
    <col min="11535" max="11535" width="2.875" style="99" customWidth="1"/>
    <col min="11536" max="11536" width="8" style="99" customWidth="1"/>
    <col min="11537" max="11537" width="4" style="99" customWidth="1"/>
    <col min="11538" max="11538" width="5.25" style="99" customWidth="1"/>
    <col min="11539" max="11540" width="5.375" style="99" customWidth="1"/>
    <col min="11541" max="11541" width="8.375" style="99" customWidth="1"/>
    <col min="11542" max="11542" width="6.875" style="99" customWidth="1"/>
    <col min="11543" max="11543" width="12.125" style="99" customWidth="1"/>
    <col min="11544" max="11544" width="5.625" style="99" customWidth="1"/>
    <col min="11545" max="11545" width="5.5" style="99" customWidth="1"/>
    <col min="11546" max="11546" width="4.625" style="99" customWidth="1"/>
    <col min="11547" max="11547" width="6.125" style="99" customWidth="1"/>
    <col min="11548" max="11549" width="6.375" style="99" customWidth="1"/>
    <col min="11550" max="11551" width="5" style="99" customWidth="1"/>
    <col min="11552" max="11553" width="7.875" style="99" customWidth="1"/>
    <col min="11554" max="11554" width="11.125" style="99" customWidth="1"/>
    <col min="11555" max="11776" width="7.875" style="99"/>
    <col min="11777" max="11777" width="2.875" style="99" customWidth="1"/>
    <col min="11778" max="11778" width="15.875" style="99" customWidth="1"/>
    <col min="11779" max="11779" width="5.75" style="99" customWidth="1"/>
    <col min="11780" max="11780" width="4.375" style="99" customWidth="1"/>
    <col min="11781" max="11781" width="5" style="99" customWidth="1"/>
    <col min="11782" max="11782" width="5.375" style="99" customWidth="1"/>
    <col min="11783" max="11783" width="11.25" style="99" customWidth="1"/>
    <col min="11784" max="11784" width="10.625" style="99" customWidth="1"/>
    <col min="11785" max="11785" width="9.875" style="99" customWidth="1"/>
    <col min="11786" max="11786" width="10" style="99" customWidth="1"/>
    <col min="11787" max="11787" width="10.125" style="99" customWidth="1"/>
    <col min="11788" max="11788" width="5" style="99" customWidth="1"/>
    <col min="11789" max="11789" width="5.625" style="99" customWidth="1"/>
    <col min="11790" max="11790" width="5.5" style="99" customWidth="1"/>
    <col min="11791" max="11791" width="2.875" style="99" customWidth="1"/>
    <col min="11792" max="11792" width="8" style="99" customWidth="1"/>
    <col min="11793" max="11793" width="4" style="99" customWidth="1"/>
    <col min="11794" max="11794" width="5.25" style="99" customWidth="1"/>
    <col min="11795" max="11796" width="5.375" style="99" customWidth="1"/>
    <col min="11797" max="11797" width="8.375" style="99" customWidth="1"/>
    <col min="11798" max="11798" width="6.875" style="99" customWidth="1"/>
    <col min="11799" max="11799" width="12.125" style="99" customWidth="1"/>
    <col min="11800" max="11800" width="5.625" style="99" customWidth="1"/>
    <col min="11801" max="11801" width="5.5" style="99" customWidth="1"/>
    <col min="11802" max="11802" width="4.625" style="99" customWidth="1"/>
    <col min="11803" max="11803" width="6.125" style="99" customWidth="1"/>
    <col min="11804" max="11805" width="6.375" style="99" customWidth="1"/>
    <col min="11806" max="11807" width="5" style="99" customWidth="1"/>
    <col min="11808" max="11809" width="7.875" style="99" customWidth="1"/>
    <col min="11810" max="11810" width="11.125" style="99" customWidth="1"/>
    <col min="11811" max="12032" width="7.875" style="99"/>
    <col min="12033" max="12033" width="2.875" style="99" customWidth="1"/>
    <col min="12034" max="12034" width="15.875" style="99" customWidth="1"/>
    <col min="12035" max="12035" width="5.75" style="99" customWidth="1"/>
    <col min="12036" max="12036" width="4.375" style="99" customWidth="1"/>
    <col min="12037" max="12037" width="5" style="99" customWidth="1"/>
    <col min="12038" max="12038" width="5.375" style="99" customWidth="1"/>
    <col min="12039" max="12039" width="11.25" style="99" customWidth="1"/>
    <col min="12040" max="12040" width="10.625" style="99" customWidth="1"/>
    <col min="12041" max="12041" width="9.875" style="99" customWidth="1"/>
    <col min="12042" max="12042" width="10" style="99" customWidth="1"/>
    <col min="12043" max="12043" width="10.125" style="99" customWidth="1"/>
    <col min="12044" max="12044" width="5" style="99" customWidth="1"/>
    <col min="12045" max="12045" width="5.625" style="99" customWidth="1"/>
    <col min="12046" max="12046" width="5.5" style="99" customWidth="1"/>
    <col min="12047" max="12047" width="2.875" style="99" customWidth="1"/>
    <col min="12048" max="12048" width="8" style="99" customWidth="1"/>
    <col min="12049" max="12049" width="4" style="99" customWidth="1"/>
    <col min="12050" max="12050" width="5.25" style="99" customWidth="1"/>
    <col min="12051" max="12052" width="5.375" style="99" customWidth="1"/>
    <col min="12053" max="12053" width="8.375" style="99" customWidth="1"/>
    <col min="12054" max="12054" width="6.875" style="99" customWidth="1"/>
    <col min="12055" max="12055" width="12.125" style="99" customWidth="1"/>
    <col min="12056" max="12056" width="5.625" style="99" customWidth="1"/>
    <col min="12057" max="12057" width="5.5" style="99" customWidth="1"/>
    <col min="12058" max="12058" width="4.625" style="99" customWidth="1"/>
    <col min="12059" max="12059" width="6.125" style="99" customWidth="1"/>
    <col min="12060" max="12061" width="6.375" style="99" customWidth="1"/>
    <col min="12062" max="12063" width="5" style="99" customWidth="1"/>
    <col min="12064" max="12065" width="7.875" style="99" customWidth="1"/>
    <col min="12066" max="12066" width="11.125" style="99" customWidth="1"/>
    <col min="12067" max="12288" width="7.875" style="99"/>
    <col min="12289" max="12289" width="2.875" style="99" customWidth="1"/>
    <col min="12290" max="12290" width="15.875" style="99" customWidth="1"/>
    <col min="12291" max="12291" width="5.75" style="99" customWidth="1"/>
    <col min="12292" max="12292" width="4.375" style="99" customWidth="1"/>
    <col min="12293" max="12293" width="5" style="99" customWidth="1"/>
    <col min="12294" max="12294" width="5.375" style="99" customWidth="1"/>
    <col min="12295" max="12295" width="11.25" style="99" customWidth="1"/>
    <col min="12296" max="12296" width="10.625" style="99" customWidth="1"/>
    <col min="12297" max="12297" width="9.875" style="99" customWidth="1"/>
    <col min="12298" max="12298" width="10" style="99" customWidth="1"/>
    <col min="12299" max="12299" width="10.125" style="99" customWidth="1"/>
    <col min="12300" max="12300" width="5" style="99" customWidth="1"/>
    <col min="12301" max="12301" width="5.625" style="99" customWidth="1"/>
    <col min="12302" max="12302" width="5.5" style="99" customWidth="1"/>
    <col min="12303" max="12303" width="2.875" style="99" customWidth="1"/>
    <col min="12304" max="12304" width="8" style="99" customWidth="1"/>
    <col min="12305" max="12305" width="4" style="99" customWidth="1"/>
    <col min="12306" max="12306" width="5.25" style="99" customWidth="1"/>
    <col min="12307" max="12308" width="5.375" style="99" customWidth="1"/>
    <col min="12309" max="12309" width="8.375" style="99" customWidth="1"/>
    <col min="12310" max="12310" width="6.875" style="99" customWidth="1"/>
    <col min="12311" max="12311" width="12.125" style="99" customWidth="1"/>
    <col min="12312" max="12312" width="5.625" style="99" customWidth="1"/>
    <col min="12313" max="12313" width="5.5" style="99" customWidth="1"/>
    <col min="12314" max="12314" width="4.625" style="99" customWidth="1"/>
    <col min="12315" max="12315" width="6.125" style="99" customWidth="1"/>
    <col min="12316" max="12317" width="6.375" style="99" customWidth="1"/>
    <col min="12318" max="12319" width="5" style="99" customWidth="1"/>
    <col min="12320" max="12321" width="7.875" style="99" customWidth="1"/>
    <col min="12322" max="12322" width="11.125" style="99" customWidth="1"/>
    <col min="12323" max="12544" width="7.875" style="99"/>
    <col min="12545" max="12545" width="2.875" style="99" customWidth="1"/>
    <col min="12546" max="12546" width="15.875" style="99" customWidth="1"/>
    <col min="12547" max="12547" width="5.75" style="99" customWidth="1"/>
    <col min="12548" max="12548" width="4.375" style="99" customWidth="1"/>
    <col min="12549" max="12549" width="5" style="99" customWidth="1"/>
    <col min="12550" max="12550" width="5.375" style="99" customWidth="1"/>
    <col min="12551" max="12551" width="11.25" style="99" customWidth="1"/>
    <col min="12552" max="12552" width="10.625" style="99" customWidth="1"/>
    <col min="12553" max="12553" width="9.875" style="99" customWidth="1"/>
    <col min="12554" max="12554" width="10" style="99" customWidth="1"/>
    <col min="12555" max="12555" width="10.125" style="99" customWidth="1"/>
    <col min="12556" max="12556" width="5" style="99" customWidth="1"/>
    <col min="12557" max="12557" width="5.625" style="99" customWidth="1"/>
    <col min="12558" max="12558" width="5.5" style="99" customWidth="1"/>
    <col min="12559" max="12559" width="2.875" style="99" customWidth="1"/>
    <col min="12560" max="12560" width="8" style="99" customWidth="1"/>
    <col min="12561" max="12561" width="4" style="99" customWidth="1"/>
    <col min="12562" max="12562" width="5.25" style="99" customWidth="1"/>
    <col min="12563" max="12564" width="5.375" style="99" customWidth="1"/>
    <col min="12565" max="12565" width="8.375" style="99" customWidth="1"/>
    <col min="12566" max="12566" width="6.875" style="99" customWidth="1"/>
    <col min="12567" max="12567" width="12.125" style="99" customWidth="1"/>
    <col min="12568" max="12568" width="5.625" style="99" customWidth="1"/>
    <col min="12569" max="12569" width="5.5" style="99" customWidth="1"/>
    <col min="12570" max="12570" width="4.625" style="99" customWidth="1"/>
    <col min="12571" max="12571" width="6.125" style="99" customWidth="1"/>
    <col min="12572" max="12573" width="6.375" style="99" customWidth="1"/>
    <col min="12574" max="12575" width="5" style="99" customWidth="1"/>
    <col min="12576" max="12577" width="7.875" style="99" customWidth="1"/>
    <col min="12578" max="12578" width="11.125" style="99" customWidth="1"/>
    <col min="12579" max="12800" width="7.875" style="99"/>
    <col min="12801" max="12801" width="2.875" style="99" customWidth="1"/>
    <col min="12802" max="12802" width="15.875" style="99" customWidth="1"/>
    <col min="12803" max="12803" width="5.75" style="99" customWidth="1"/>
    <col min="12804" max="12804" width="4.375" style="99" customWidth="1"/>
    <col min="12805" max="12805" width="5" style="99" customWidth="1"/>
    <col min="12806" max="12806" width="5.375" style="99" customWidth="1"/>
    <col min="12807" max="12807" width="11.25" style="99" customWidth="1"/>
    <col min="12808" max="12808" width="10.625" style="99" customWidth="1"/>
    <col min="12809" max="12809" width="9.875" style="99" customWidth="1"/>
    <col min="12810" max="12810" width="10" style="99" customWidth="1"/>
    <col min="12811" max="12811" width="10.125" style="99" customWidth="1"/>
    <col min="12812" max="12812" width="5" style="99" customWidth="1"/>
    <col min="12813" max="12813" width="5.625" style="99" customWidth="1"/>
    <col min="12814" max="12814" width="5.5" style="99" customWidth="1"/>
    <col min="12815" max="12815" width="2.875" style="99" customWidth="1"/>
    <col min="12816" max="12816" width="8" style="99" customWidth="1"/>
    <col min="12817" max="12817" width="4" style="99" customWidth="1"/>
    <col min="12818" max="12818" width="5.25" style="99" customWidth="1"/>
    <col min="12819" max="12820" width="5.375" style="99" customWidth="1"/>
    <col min="12821" max="12821" width="8.375" style="99" customWidth="1"/>
    <col min="12822" max="12822" width="6.875" style="99" customWidth="1"/>
    <col min="12823" max="12823" width="12.125" style="99" customWidth="1"/>
    <col min="12824" max="12824" width="5.625" style="99" customWidth="1"/>
    <col min="12825" max="12825" width="5.5" style="99" customWidth="1"/>
    <col min="12826" max="12826" width="4.625" style="99" customWidth="1"/>
    <col min="12827" max="12827" width="6.125" style="99" customWidth="1"/>
    <col min="12828" max="12829" width="6.375" style="99" customWidth="1"/>
    <col min="12830" max="12831" width="5" style="99" customWidth="1"/>
    <col min="12832" max="12833" width="7.875" style="99" customWidth="1"/>
    <col min="12834" max="12834" width="11.125" style="99" customWidth="1"/>
    <col min="12835" max="13056" width="7.875" style="99"/>
    <col min="13057" max="13057" width="2.875" style="99" customWidth="1"/>
    <col min="13058" max="13058" width="15.875" style="99" customWidth="1"/>
    <col min="13059" max="13059" width="5.75" style="99" customWidth="1"/>
    <col min="13060" max="13060" width="4.375" style="99" customWidth="1"/>
    <col min="13061" max="13061" width="5" style="99" customWidth="1"/>
    <col min="13062" max="13062" width="5.375" style="99" customWidth="1"/>
    <col min="13063" max="13063" width="11.25" style="99" customWidth="1"/>
    <col min="13064" max="13064" width="10.625" style="99" customWidth="1"/>
    <col min="13065" max="13065" width="9.875" style="99" customWidth="1"/>
    <col min="13066" max="13066" width="10" style="99" customWidth="1"/>
    <col min="13067" max="13067" width="10.125" style="99" customWidth="1"/>
    <col min="13068" max="13068" width="5" style="99" customWidth="1"/>
    <col min="13069" max="13069" width="5.625" style="99" customWidth="1"/>
    <col min="13070" max="13070" width="5.5" style="99" customWidth="1"/>
    <col min="13071" max="13071" width="2.875" style="99" customWidth="1"/>
    <col min="13072" max="13072" width="8" style="99" customWidth="1"/>
    <col min="13073" max="13073" width="4" style="99" customWidth="1"/>
    <col min="13074" max="13074" width="5.25" style="99" customWidth="1"/>
    <col min="13075" max="13076" width="5.375" style="99" customWidth="1"/>
    <col min="13077" max="13077" width="8.375" style="99" customWidth="1"/>
    <col min="13078" max="13078" width="6.875" style="99" customWidth="1"/>
    <col min="13079" max="13079" width="12.125" style="99" customWidth="1"/>
    <col min="13080" max="13080" width="5.625" style="99" customWidth="1"/>
    <col min="13081" max="13081" width="5.5" style="99" customWidth="1"/>
    <col min="13082" max="13082" width="4.625" style="99" customWidth="1"/>
    <col min="13083" max="13083" width="6.125" style="99" customWidth="1"/>
    <col min="13084" max="13085" width="6.375" style="99" customWidth="1"/>
    <col min="13086" max="13087" width="5" style="99" customWidth="1"/>
    <col min="13088" max="13089" width="7.875" style="99" customWidth="1"/>
    <col min="13090" max="13090" width="11.125" style="99" customWidth="1"/>
    <col min="13091" max="13312" width="7.875" style="99"/>
    <col min="13313" max="13313" width="2.875" style="99" customWidth="1"/>
    <col min="13314" max="13314" width="15.875" style="99" customWidth="1"/>
    <col min="13315" max="13315" width="5.75" style="99" customWidth="1"/>
    <col min="13316" max="13316" width="4.375" style="99" customWidth="1"/>
    <col min="13317" max="13317" width="5" style="99" customWidth="1"/>
    <col min="13318" max="13318" width="5.375" style="99" customWidth="1"/>
    <col min="13319" max="13319" width="11.25" style="99" customWidth="1"/>
    <col min="13320" max="13320" width="10.625" style="99" customWidth="1"/>
    <col min="13321" max="13321" width="9.875" style="99" customWidth="1"/>
    <col min="13322" max="13322" width="10" style="99" customWidth="1"/>
    <col min="13323" max="13323" width="10.125" style="99" customWidth="1"/>
    <col min="13324" max="13324" width="5" style="99" customWidth="1"/>
    <col min="13325" max="13325" width="5.625" style="99" customWidth="1"/>
    <col min="13326" max="13326" width="5.5" style="99" customWidth="1"/>
    <col min="13327" max="13327" width="2.875" style="99" customWidth="1"/>
    <col min="13328" max="13328" width="8" style="99" customWidth="1"/>
    <col min="13329" max="13329" width="4" style="99" customWidth="1"/>
    <col min="13330" max="13330" width="5.25" style="99" customWidth="1"/>
    <col min="13331" max="13332" width="5.375" style="99" customWidth="1"/>
    <col min="13333" max="13333" width="8.375" style="99" customWidth="1"/>
    <col min="13334" max="13334" width="6.875" style="99" customWidth="1"/>
    <col min="13335" max="13335" width="12.125" style="99" customWidth="1"/>
    <col min="13336" max="13336" width="5.625" style="99" customWidth="1"/>
    <col min="13337" max="13337" width="5.5" style="99" customWidth="1"/>
    <col min="13338" max="13338" width="4.625" style="99" customWidth="1"/>
    <col min="13339" max="13339" width="6.125" style="99" customWidth="1"/>
    <col min="13340" max="13341" width="6.375" style="99" customWidth="1"/>
    <col min="13342" max="13343" width="5" style="99" customWidth="1"/>
    <col min="13344" max="13345" width="7.875" style="99" customWidth="1"/>
    <col min="13346" max="13346" width="11.125" style="99" customWidth="1"/>
    <col min="13347" max="13568" width="7.875" style="99"/>
    <col min="13569" max="13569" width="2.875" style="99" customWidth="1"/>
    <col min="13570" max="13570" width="15.875" style="99" customWidth="1"/>
    <col min="13571" max="13571" width="5.75" style="99" customWidth="1"/>
    <col min="13572" max="13572" width="4.375" style="99" customWidth="1"/>
    <col min="13573" max="13573" width="5" style="99" customWidth="1"/>
    <col min="13574" max="13574" width="5.375" style="99" customWidth="1"/>
    <col min="13575" max="13575" width="11.25" style="99" customWidth="1"/>
    <col min="13576" max="13576" width="10.625" style="99" customWidth="1"/>
    <col min="13577" max="13577" width="9.875" style="99" customWidth="1"/>
    <col min="13578" max="13578" width="10" style="99" customWidth="1"/>
    <col min="13579" max="13579" width="10.125" style="99" customWidth="1"/>
    <col min="13580" max="13580" width="5" style="99" customWidth="1"/>
    <col min="13581" max="13581" width="5.625" style="99" customWidth="1"/>
    <col min="13582" max="13582" width="5.5" style="99" customWidth="1"/>
    <col min="13583" max="13583" width="2.875" style="99" customWidth="1"/>
    <col min="13584" max="13584" width="8" style="99" customWidth="1"/>
    <col min="13585" max="13585" width="4" style="99" customWidth="1"/>
    <col min="13586" max="13586" width="5.25" style="99" customWidth="1"/>
    <col min="13587" max="13588" width="5.375" style="99" customWidth="1"/>
    <col min="13589" max="13589" width="8.375" style="99" customWidth="1"/>
    <col min="13590" max="13590" width="6.875" style="99" customWidth="1"/>
    <col min="13591" max="13591" width="12.125" style="99" customWidth="1"/>
    <col min="13592" max="13592" width="5.625" style="99" customWidth="1"/>
    <col min="13593" max="13593" width="5.5" style="99" customWidth="1"/>
    <col min="13594" max="13594" width="4.625" style="99" customWidth="1"/>
    <col min="13595" max="13595" width="6.125" style="99" customWidth="1"/>
    <col min="13596" max="13597" width="6.375" style="99" customWidth="1"/>
    <col min="13598" max="13599" width="5" style="99" customWidth="1"/>
    <col min="13600" max="13601" width="7.875" style="99" customWidth="1"/>
    <col min="13602" max="13602" width="11.125" style="99" customWidth="1"/>
    <col min="13603" max="13824" width="7.875" style="99"/>
    <col min="13825" max="13825" width="2.875" style="99" customWidth="1"/>
    <col min="13826" max="13826" width="15.875" style="99" customWidth="1"/>
    <col min="13827" max="13827" width="5.75" style="99" customWidth="1"/>
    <col min="13828" max="13828" width="4.375" style="99" customWidth="1"/>
    <col min="13829" max="13829" width="5" style="99" customWidth="1"/>
    <col min="13830" max="13830" width="5.375" style="99" customWidth="1"/>
    <col min="13831" max="13831" width="11.25" style="99" customWidth="1"/>
    <col min="13832" max="13832" width="10.625" style="99" customWidth="1"/>
    <col min="13833" max="13833" width="9.875" style="99" customWidth="1"/>
    <col min="13834" max="13834" width="10" style="99" customWidth="1"/>
    <col min="13835" max="13835" width="10.125" style="99" customWidth="1"/>
    <col min="13836" max="13836" width="5" style="99" customWidth="1"/>
    <col min="13837" max="13837" width="5.625" style="99" customWidth="1"/>
    <col min="13838" max="13838" width="5.5" style="99" customWidth="1"/>
    <col min="13839" max="13839" width="2.875" style="99" customWidth="1"/>
    <col min="13840" max="13840" width="8" style="99" customWidth="1"/>
    <col min="13841" max="13841" width="4" style="99" customWidth="1"/>
    <col min="13842" max="13842" width="5.25" style="99" customWidth="1"/>
    <col min="13843" max="13844" width="5.375" style="99" customWidth="1"/>
    <col min="13845" max="13845" width="8.375" style="99" customWidth="1"/>
    <col min="13846" max="13846" width="6.875" style="99" customWidth="1"/>
    <col min="13847" max="13847" width="12.125" style="99" customWidth="1"/>
    <col min="13848" max="13848" width="5.625" style="99" customWidth="1"/>
    <col min="13849" max="13849" width="5.5" style="99" customWidth="1"/>
    <col min="13850" max="13850" width="4.625" style="99" customWidth="1"/>
    <col min="13851" max="13851" width="6.125" style="99" customWidth="1"/>
    <col min="13852" max="13853" width="6.375" style="99" customWidth="1"/>
    <col min="13854" max="13855" width="5" style="99" customWidth="1"/>
    <col min="13856" max="13857" width="7.875" style="99" customWidth="1"/>
    <col min="13858" max="13858" width="11.125" style="99" customWidth="1"/>
    <col min="13859" max="14080" width="7.875" style="99"/>
    <col min="14081" max="14081" width="2.875" style="99" customWidth="1"/>
    <col min="14082" max="14082" width="15.875" style="99" customWidth="1"/>
    <col min="14083" max="14083" width="5.75" style="99" customWidth="1"/>
    <col min="14084" max="14084" width="4.375" style="99" customWidth="1"/>
    <col min="14085" max="14085" width="5" style="99" customWidth="1"/>
    <col min="14086" max="14086" width="5.375" style="99" customWidth="1"/>
    <col min="14087" max="14087" width="11.25" style="99" customWidth="1"/>
    <col min="14088" max="14088" width="10.625" style="99" customWidth="1"/>
    <col min="14089" max="14089" width="9.875" style="99" customWidth="1"/>
    <col min="14090" max="14090" width="10" style="99" customWidth="1"/>
    <col min="14091" max="14091" width="10.125" style="99" customWidth="1"/>
    <col min="14092" max="14092" width="5" style="99" customWidth="1"/>
    <col min="14093" max="14093" width="5.625" style="99" customWidth="1"/>
    <col min="14094" max="14094" width="5.5" style="99" customWidth="1"/>
    <col min="14095" max="14095" width="2.875" style="99" customWidth="1"/>
    <col min="14096" max="14096" width="8" style="99" customWidth="1"/>
    <col min="14097" max="14097" width="4" style="99" customWidth="1"/>
    <col min="14098" max="14098" width="5.25" style="99" customWidth="1"/>
    <col min="14099" max="14100" width="5.375" style="99" customWidth="1"/>
    <col min="14101" max="14101" width="8.375" style="99" customWidth="1"/>
    <col min="14102" max="14102" width="6.875" style="99" customWidth="1"/>
    <col min="14103" max="14103" width="12.125" style="99" customWidth="1"/>
    <col min="14104" max="14104" width="5.625" style="99" customWidth="1"/>
    <col min="14105" max="14105" width="5.5" style="99" customWidth="1"/>
    <col min="14106" max="14106" width="4.625" style="99" customWidth="1"/>
    <col min="14107" max="14107" width="6.125" style="99" customWidth="1"/>
    <col min="14108" max="14109" width="6.375" style="99" customWidth="1"/>
    <col min="14110" max="14111" width="5" style="99" customWidth="1"/>
    <col min="14112" max="14113" width="7.875" style="99" customWidth="1"/>
    <col min="14114" max="14114" width="11.125" style="99" customWidth="1"/>
    <col min="14115" max="14336" width="7.875" style="99"/>
    <col min="14337" max="14337" width="2.875" style="99" customWidth="1"/>
    <col min="14338" max="14338" width="15.875" style="99" customWidth="1"/>
    <col min="14339" max="14339" width="5.75" style="99" customWidth="1"/>
    <col min="14340" max="14340" width="4.375" style="99" customWidth="1"/>
    <col min="14341" max="14341" width="5" style="99" customWidth="1"/>
    <col min="14342" max="14342" width="5.375" style="99" customWidth="1"/>
    <col min="14343" max="14343" width="11.25" style="99" customWidth="1"/>
    <col min="14344" max="14344" width="10.625" style="99" customWidth="1"/>
    <col min="14345" max="14345" width="9.875" style="99" customWidth="1"/>
    <col min="14346" max="14346" width="10" style="99" customWidth="1"/>
    <col min="14347" max="14347" width="10.125" style="99" customWidth="1"/>
    <col min="14348" max="14348" width="5" style="99" customWidth="1"/>
    <col min="14349" max="14349" width="5.625" style="99" customWidth="1"/>
    <col min="14350" max="14350" width="5.5" style="99" customWidth="1"/>
    <col min="14351" max="14351" width="2.875" style="99" customWidth="1"/>
    <col min="14352" max="14352" width="8" style="99" customWidth="1"/>
    <col min="14353" max="14353" width="4" style="99" customWidth="1"/>
    <col min="14354" max="14354" width="5.25" style="99" customWidth="1"/>
    <col min="14355" max="14356" width="5.375" style="99" customWidth="1"/>
    <col min="14357" max="14357" width="8.375" style="99" customWidth="1"/>
    <col min="14358" max="14358" width="6.875" style="99" customWidth="1"/>
    <col min="14359" max="14359" width="12.125" style="99" customWidth="1"/>
    <col min="14360" max="14360" width="5.625" style="99" customWidth="1"/>
    <col min="14361" max="14361" width="5.5" style="99" customWidth="1"/>
    <col min="14362" max="14362" width="4.625" style="99" customWidth="1"/>
    <col min="14363" max="14363" width="6.125" style="99" customWidth="1"/>
    <col min="14364" max="14365" width="6.375" style="99" customWidth="1"/>
    <col min="14366" max="14367" width="5" style="99" customWidth="1"/>
    <col min="14368" max="14369" width="7.875" style="99" customWidth="1"/>
    <col min="14370" max="14370" width="11.125" style="99" customWidth="1"/>
    <col min="14371" max="14592" width="7.875" style="99"/>
    <col min="14593" max="14593" width="2.875" style="99" customWidth="1"/>
    <col min="14594" max="14594" width="15.875" style="99" customWidth="1"/>
    <col min="14595" max="14595" width="5.75" style="99" customWidth="1"/>
    <col min="14596" max="14596" width="4.375" style="99" customWidth="1"/>
    <col min="14597" max="14597" width="5" style="99" customWidth="1"/>
    <col min="14598" max="14598" width="5.375" style="99" customWidth="1"/>
    <col min="14599" max="14599" width="11.25" style="99" customWidth="1"/>
    <col min="14600" max="14600" width="10.625" style="99" customWidth="1"/>
    <col min="14601" max="14601" width="9.875" style="99" customWidth="1"/>
    <col min="14602" max="14602" width="10" style="99" customWidth="1"/>
    <col min="14603" max="14603" width="10.125" style="99" customWidth="1"/>
    <col min="14604" max="14604" width="5" style="99" customWidth="1"/>
    <col min="14605" max="14605" width="5.625" style="99" customWidth="1"/>
    <col min="14606" max="14606" width="5.5" style="99" customWidth="1"/>
    <col min="14607" max="14607" width="2.875" style="99" customWidth="1"/>
    <col min="14608" max="14608" width="8" style="99" customWidth="1"/>
    <col min="14609" max="14609" width="4" style="99" customWidth="1"/>
    <col min="14610" max="14610" width="5.25" style="99" customWidth="1"/>
    <col min="14611" max="14612" width="5.375" style="99" customWidth="1"/>
    <col min="14613" max="14613" width="8.375" style="99" customWidth="1"/>
    <col min="14614" max="14614" width="6.875" style="99" customWidth="1"/>
    <col min="14615" max="14615" width="12.125" style="99" customWidth="1"/>
    <col min="14616" max="14616" width="5.625" style="99" customWidth="1"/>
    <col min="14617" max="14617" width="5.5" style="99" customWidth="1"/>
    <col min="14618" max="14618" width="4.625" style="99" customWidth="1"/>
    <col min="14619" max="14619" width="6.125" style="99" customWidth="1"/>
    <col min="14620" max="14621" width="6.375" style="99" customWidth="1"/>
    <col min="14622" max="14623" width="5" style="99" customWidth="1"/>
    <col min="14624" max="14625" width="7.875" style="99" customWidth="1"/>
    <col min="14626" max="14626" width="11.125" style="99" customWidth="1"/>
    <col min="14627" max="14848" width="7.875" style="99"/>
    <col min="14849" max="14849" width="2.875" style="99" customWidth="1"/>
    <col min="14850" max="14850" width="15.875" style="99" customWidth="1"/>
    <col min="14851" max="14851" width="5.75" style="99" customWidth="1"/>
    <col min="14852" max="14852" width="4.375" style="99" customWidth="1"/>
    <col min="14853" max="14853" width="5" style="99" customWidth="1"/>
    <col min="14854" max="14854" width="5.375" style="99" customWidth="1"/>
    <col min="14855" max="14855" width="11.25" style="99" customWidth="1"/>
    <col min="14856" max="14856" width="10.625" style="99" customWidth="1"/>
    <col min="14857" max="14857" width="9.875" style="99" customWidth="1"/>
    <col min="14858" max="14858" width="10" style="99" customWidth="1"/>
    <col min="14859" max="14859" width="10.125" style="99" customWidth="1"/>
    <col min="14860" max="14860" width="5" style="99" customWidth="1"/>
    <col min="14861" max="14861" width="5.625" style="99" customWidth="1"/>
    <col min="14862" max="14862" width="5.5" style="99" customWidth="1"/>
    <col min="14863" max="14863" width="2.875" style="99" customWidth="1"/>
    <col min="14864" max="14864" width="8" style="99" customWidth="1"/>
    <col min="14865" max="14865" width="4" style="99" customWidth="1"/>
    <col min="14866" max="14866" width="5.25" style="99" customWidth="1"/>
    <col min="14867" max="14868" width="5.375" style="99" customWidth="1"/>
    <col min="14869" max="14869" width="8.375" style="99" customWidth="1"/>
    <col min="14870" max="14870" width="6.875" style="99" customWidth="1"/>
    <col min="14871" max="14871" width="12.125" style="99" customWidth="1"/>
    <col min="14872" max="14872" width="5.625" style="99" customWidth="1"/>
    <col min="14873" max="14873" width="5.5" style="99" customWidth="1"/>
    <col min="14874" max="14874" width="4.625" style="99" customWidth="1"/>
    <col min="14875" max="14875" width="6.125" style="99" customWidth="1"/>
    <col min="14876" max="14877" width="6.375" style="99" customWidth="1"/>
    <col min="14878" max="14879" width="5" style="99" customWidth="1"/>
    <col min="14880" max="14881" width="7.875" style="99" customWidth="1"/>
    <col min="14882" max="14882" width="11.125" style="99" customWidth="1"/>
    <col min="14883" max="15104" width="7.875" style="99"/>
    <col min="15105" max="15105" width="2.875" style="99" customWidth="1"/>
    <col min="15106" max="15106" width="15.875" style="99" customWidth="1"/>
    <col min="15107" max="15107" width="5.75" style="99" customWidth="1"/>
    <col min="15108" max="15108" width="4.375" style="99" customWidth="1"/>
    <col min="15109" max="15109" width="5" style="99" customWidth="1"/>
    <col min="15110" max="15110" width="5.375" style="99" customWidth="1"/>
    <col min="15111" max="15111" width="11.25" style="99" customWidth="1"/>
    <col min="15112" max="15112" width="10.625" style="99" customWidth="1"/>
    <col min="15113" max="15113" width="9.875" style="99" customWidth="1"/>
    <col min="15114" max="15114" width="10" style="99" customWidth="1"/>
    <col min="15115" max="15115" width="10.125" style="99" customWidth="1"/>
    <col min="15116" max="15116" width="5" style="99" customWidth="1"/>
    <col min="15117" max="15117" width="5.625" style="99" customWidth="1"/>
    <col min="15118" max="15118" width="5.5" style="99" customWidth="1"/>
    <col min="15119" max="15119" width="2.875" style="99" customWidth="1"/>
    <col min="15120" max="15120" width="8" style="99" customWidth="1"/>
    <col min="15121" max="15121" width="4" style="99" customWidth="1"/>
    <col min="15122" max="15122" width="5.25" style="99" customWidth="1"/>
    <col min="15123" max="15124" width="5.375" style="99" customWidth="1"/>
    <col min="15125" max="15125" width="8.375" style="99" customWidth="1"/>
    <col min="15126" max="15126" width="6.875" style="99" customWidth="1"/>
    <col min="15127" max="15127" width="12.125" style="99" customWidth="1"/>
    <col min="15128" max="15128" width="5.625" style="99" customWidth="1"/>
    <col min="15129" max="15129" width="5.5" style="99" customWidth="1"/>
    <col min="15130" max="15130" width="4.625" style="99" customWidth="1"/>
    <col min="15131" max="15131" width="6.125" style="99" customWidth="1"/>
    <col min="15132" max="15133" width="6.375" style="99" customWidth="1"/>
    <col min="15134" max="15135" width="5" style="99" customWidth="1"/>
    <col min="15136" max="15137" width="7.875" style="99" customWidth="1"/>
    <col min="15138" max="15138" width="11.125" style="99" customWidth="1"/>
    <col min="15139" max="15360" width="7.875" style="99"/>
    <col min="15361" max="15361" width="2.875" style="99" customWidth="1"/>
    <col min="15362" max="15362" width="15.875" style="99" customWidth="1"/>
    <col min="15363" max="15363" width="5.75" style="99" customWidth="1"/>
    <col min="15364" max="15364" width="4.375" style="99" customWidth="1"/>
    <col min="15365" max="15365" width="5" style="99" customWidth="1"/>
    <col min="15366" max="15366" width="5.375" style="99" customWidth="1"/>
    <col min="15367" max="15367" width="11.25" style="99" customWidth="1"/>
    <col min="15368" max="15368" width="10.625" style="99" customWidth="1"/>
    <col min="15369" max="15369" width="9.875" style="99" customWidth="1"/>
    <col min="15370" max="15370" width="10" style="99" customWidth="1"/>
    <col min="15371" max="15371" width="10.125" style="99" customWidth="1"/>
    <col min="15372" max="15372" width="5" style="99" customWidth="1"/>
    <col min="15373" max="15373" width="5.625" style="99" customWidth="1"/>
    <col min="15374" max="15374" width="5.5" style="99" customWidth="1"/>
    <col min="15375" max="15375" width="2.875" style="99" customWidth="1"/>
    <col min="15376" max="15376" width="8" style="99" customWidth="1"/>
    <col min="15377" max="15377" width="4" style="99" customWidth="1"/>
    <col min="15378" max="15378" width="5.25" style="99" customWidth="1"/>
    <col min="15379" max="15380" width="5.375" style="99" customWidth="1"/>
    <col min="15381" max="15381" width="8.375" style="99" customWidth="1"/>
    <col min="15382" max="15382" width="6.875" style="99" customWidth="1"/>
    <col min="15383" max="15383" width="12.125" style="99" customWidth="1"/>
    <col min="15384" max="15384" width="5.625" style="99" customWidth="1"/>
    <col min="15385" max="15385" width="5.5" style="99" customWidth="1"/>
    <col min="15386" max="15386" width="4.625" style="99" customWidth="1"/>
    <col min="15387" max="15387" width="6.125" style="99" customWidth="1"/>
    <col min="15388" max="15389" width="6.375" style="99" customWidth="1"/>
    <col min="15390" max="15391" width="5" style="99" customWidth="1"/>
    <col min="15392" max="15393" width="7.875" style="99" customWidth="1"/>
    <col min="15394" max="15394" width="11.125" style="99" customWidth="1"/>
    <col min="15395" max="15616" width="7.875" style="99"/>
    <col min="15617" max="15617" width="2.875" style="99" customWidth="1"/>
    <col min="15618" max="15618" width="15.875" style="99" customWidth="1"/>
    <col min="15619" max="15619" width="5.75" style="99" customWidth="1"/>
    <col min="15620" max="15620" width="4.375" style="99" customWidth="1"/>
    <col min="15621" max="15621" width="5" style="99" customWidth="1"/>
    <col min="15622" max="15622" width="5.375" style="99" customWidth="1"/>
    <col min="15623" max="15623" width="11.25" style="99" customWidth="1"/>
    <col min="15624" max="15624" width="10.625" style="99" customWidth="1"/>
    <col min="15625" max="15625" width="9.875" style="99" customWidth="1"/>
    <col min="15626" max="15626" width="10" style="99" customWidth="1"/>
    <col min="15627" max="15627" width="10.125" style="99" customWidth="1"/>
    <col min="15628" max="15628" width="5" style="99" customWidth="1"/>
    <col min="15629" max="15629" width="5.625" style="99" customWidth="1"/>
    <col min="15630" max="15630" width="5.5" style="99" customWidth="1"/>
    <col min="15631" max="15631" width="2.875" style="99" customWidth="1"/>
    <col min="15632" max="15632" width="8" style="99" customWidth="1"/>
    <col min="15633" max="15633" width="4" style="99" customWidth="1"/>
    <col min="15634" max="15634" width="5.25" style="99" customWidth="1"/>
    <col min="15635" max="15636" width="5.375" style="99" customWidth="1"/>
    <col min="15637" max="15637" width="8.375" style="99" customWidth="1"/>
    <col min="15638" max="15638" width="6.875" style="99" customWidth="1"/>
    <col min="15639" max="15639" width="12.125" style="99" customWidth="1"/>
    <col min="15640" max="15640" width="5.625" style="99" customWidth="1"/>
    <col min="15641" max="15641" width="5.5" style="99" customWidth="1"/>
    <col min="15642" max="15642" width="4.625" style="99" customWidth="1"/>
    <col min="15643" max="15643" width="6.125" style="99" customWidth="1"/>
    <col min="15644" max="15645" width="6.375" style="99" customWidth="1"/>
    <col min="15646" max="15647" width="5" style="99" customWidth="1"/>
    <col min="15648" max="15649" width="7.875" style="99" customWidth="1"/>
    <col min="15650" max="15650" width="11.125" style="99" customWidth="1"/>
    <col min="15651" max="15872" width="7.875" style="99"/>
    <col min="15873" max="15873" width="2.875" style="99" customWidth="1"/>
    <col min="15874" max="15874" width="15.875" style="99" customWidth="1"/>
    <col min="15875" max="15875" width="5.75" style="99" customWidth="1"/>
    <col min="15876" max="15876" width="4.375" style="99" customWidth="1"/>
    <col min="15877" max="15877" width="5" style="99" customWidth="1"/>
    <col min="15878" max="15878" width="5.375" style="99" customWidth="1"/>
    <col min="15879" max="15879" width="11.25" style="99" customWidth="1"/>
    <col min="15880" max="15880" width="10.625" style="99" customWidth="1"/>
    <col min="15881" max="15881" width="9.875" style="99" customWidth="1"/>
    <col min="15882" max="15882" width="10" style="99" customWidth="1"/>
    <col min="15883" max="15883" width="10.125" style="99" customWidth="1"/>
    <col min="15884" max="15884" width="5" style="99" customWidth="1"/>
    <col min="15885" max="15885" width="5.625" style="99" customWidth="1"/>
    <col min="15886" max="15886" width="5.5" style="99" customWidth="1"/>
    <col min="15887" max="15887" width="2.875" style="99" customWidth="1"/>
    <col min="15888" max="15888" width="8" style="99" customWidth="1"/>
    <col min="15889" max="15889" width="4" style="99" customWidth="1"/>
    <col min="15890" max="15890" width="5.25" style="99" customWidth="1"/>
    <col min="15891" max="15892" width="5.375" style="99" customWidth="1"/>
    <col min="15893" max="15893" width="8.375" style="99" customWidth="1"/>
    <col min="15894" max="15894" width="6.875" style="99" customWidth="1"/>
    <col min="15895" max="15895" width="12.125" style="99" customWidth="1"/>
    <col min="15896" max="15896" width="5.625" style="99" customWidth="1"/>
    <col min="15897" max="15897" width="5.5" style="99" customWidth="1"/>
    <col min="15898" max="15898" width="4.625" style="99" customWidth="1"/>
    <col min="15899" max="15899" width="6.125" style="99" customWidth="1"/>
    <col min="15900" max="15901" width="6.375" style="99" customWidth="1"/>
    <col min="15902" max="15903" width="5" style="99" customWidth="1"/>
    <col min="15904" max="15905" width="7.875" style="99" customWidth="1"/>
    <col min="15906" max="15906" width="11.125" style="99" customWidth="1"/>
    <col min="15907" max="16128" width="7.875" style="99"/>
    <col min="16129" max="16129" width="2.875" style="99" customWidth="1"/>
    <col min="16130" max="16130" width="15.875" style="99" customWidth="1"/>
    <col min="16131" max="16131" width="5.75" style="99" customWidth="1"/>
    <col min="16132" max="16132" width="4.375" style="99" customWidth="1"/>
    <col min="16133" max="16133" width="5" style="99" customWidth="1"/>
    <col min="16134" max="16134" width="5.375" style="99" customWidth="1"/>
    <col min="16135" max="16135" width="11.25" style="99" customWidth="1"/>
    <col min="16136" max="16136" width="10.625" style="99" customWidth="1"/>
    <col min="16137" max="16137" width="9.875" style="99" customWidth="1"/>
    <col min="16138" max="16138" width="10" style="99" customWidth="1"/>
    <col min="16139" max="16139" width="10.125" style="99" customWidth="1"/>
    <col min="16140" max="16140" width="5" style="99" customWidth="1"/>
    <col min="16141" max="16141" width="5.625" style="99" customWidth="1"/>
    <col min="16142" max="16142" width="5.5" style="99" customWidth="1"/>
    <col min="16143" max="16143" width="2.875" style="99" customWidth="1"/>
    <col min="16144" max="16144" width="8" style="99" customWidth="1"/>
    <col min="16145" max="16145" width="4" style="99" customWidth="1"/>
    <col min="16146" max="16146" width="5.25" style="99" customWidth="1"/>
    <col min="16147" max="16148" width="5.375" style="99" customWidth="1"/>
    <col min="16149" max="16149" width="8.375" style="99" customWidth="1"/>
    <col min="16150" max="16150" width="6.875" style="99" customWidth="1"/>
    <col min="16151" max="16151" width="12.125" style="99" customWidth="1"/>
    <col min="16152" max="16152" width="5.625" style="99" customWidth="1"/>
    <col min="16153" max="16153" width="5.5" style="99" customWidth="1"/>
    <col min="16154" max="16154" width="4.625" style="99" customWidth="1"/>
    <col min="16155" max="16155" width="6.125" style="99" customWidth="1"/>
    <col min="16156" max="16157" width="6.375" style="99" customWidth="1"/>
    <col min="16158" max="16159" width="5" style="99" customWidth="1"/>
    <col min="16160" max="16161" width="7.875" style="99" customWidth="1"/>
    <col min="16162" max="16162" width="11.125" style="99" customWidth="1"/>
    <col min="16163" max="16384" width="7.875" style="99"/>
  </cols>
  <sheetData>
    <row r="1" spans="1:32" ht="6.75" customHeight="1" x14ac:dyDescent="0.25">
      <c r="A1" s="134"/>
      <c r="B1" s="134"/>
      <c r="C1" s="134"/>
      <c r="D1" s="134"/>
      <c r="E1" s="134"/>
      <c r="F1" s="134"/>
      <c r="G1" s="134"/>
      <c r="H1" s="134"/>
      <c r="I1" s="134"/>
      <c r="J1" s="134"/>
      <c r="K1" s="134"/>
      <c r="L1" s="134"/>
      <c r="M1" s="134"/>
      <c r="N1" s="134"/>
      <c r="O1" s="134"/>
      <c r="Q1" s="137"/>
      <c r="R1" s="137"/>
      <c r="S1" s="137"/>
      <c r="T1" s="137"/>
      <c r="U1" s="137"/>
      <c r="AB1" s="319"/>
      <c r="AC1" s="319"/>
      <c r="AD1" s="319"/>
      <c r="AE1" s="319"/>
      <c r="AF1" s="313"/>
    </row>
    <row r="2" spans="1:32" ht="30.75" customHeight="1" x14ac:dyDescent="0.25">
      <c r="B2" s="138" t="s">
        <v>543</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313"/>
    </row>
    <row r="3" spans="1:32" ht="8.25" customHeight="1" x14ac:dyDescent="0.2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313"/>
    </row>
    <row r="4" spans="1:32" ht="16.5" customHeight="1" x14ac:dyDescent="0.25">
      <c r="A4" s="341" t="s">
        <v>544</v>
      </c>
      <c r="B4" s="342" t="s">
        <v>545</v>
      </c>
      <c r="C4" s="318" t="s">
        <v>546</v>
      </c>
      <c r="D4" s="318"/>
      <c r="E4" s="318"/>
      <c r="F4" s="318"/>
      <c r="G4" s="318" t="s">
        <v>547</v>
      </c>
      <c r="H4" s="318"/>
      <c r="I4" s="318"/>
      <c r="J4" s="318"/>
      <c r="K4" s="318"/>
      <c r="L4" s="318"/>
      <c r="M4" s="318" t="s">
        <v>548</v>
      </c>
      <c r="N4" s="318"/>
      <c r="O4" s="318"/>
      <c r="P4" s="318"/>
      <c r="Q4" s="332" t="s">
        <v>549</v>
      </c>
      <c r="R4" s="332"/>
      <c r="S4" s="332"/>
      <c r="T4" s="332"/>
      <c r="U4" s="332"/>
      <c r="V4" s="332"/>
      <c r="W4" s="332"/>
      <c r="X4" s="332"/>
      <c r="Y4" s="332"/>
      <c r="Z4" s="332"/>
      <c r="AA4" s="332"/>
      <c r="AB4" s="332"/>
      <c r="AC4" s="332"/>
      <c r="AD4" s="332"/>
      <c r="AE4" s="332"/>
      <c r="AF4" s="313"/>
    </row>
    <row r="5" spans="1:32" ht="39.75" customHeight="1" x14ac:dyDescent="0.25">
      <c r="A5" s="341"/>
      <c r="B5" s="342"/>
      <c r="C5" s="318"/>
      <c r="D5" s="318"/>
      <c r="E5" s="318"/>
      <c r="F5" s="318"/>
      <c r="G5" s="318"/>
      <c r="H5" s="318"/>
      <c r="I5" s="318"/>
      <c r="J5" s="318"/>
      <c r="K5" s="318"/>
      <c r="L5" s="318"/>
      <c r="M5" s="318"/>
      <c r="N5" s="318"/>
      <c r="O5" s="318"/>
      <c r="P5" s="318"/>
      <c r="Q5" s="318" t="s">
        <v>550</v>
      </c>
      <c r="R5" s="318"/>
      <c r="S5" s="318"/>
      <c r="T5" s="318" t="s">
        <v>551</v>
      </c>
      <c r="U5" s="318"/>
      <c r="V5" s="318"/>
      <c r="W5" s="318" t="s">
        <v>152</v>
      </c>
      <c r="X5" s="318"/>
      <c r="Y5" s="318"/>
      <c r="Z5" s="332" t="s">
        <v>552</v>
      </c>
      <c r="AA5" s="332"/>
      <c r="AB5" s="332"/>
      <c r="AC5" s="332" t="s">
        <v>553</v>
      </c>
      <c r="AD5" s="332"/>
      <c r="AE5" s="332"/>
      <c r="AF5" s="313"/>
    </row>
    <row r="6" spans="1:32" ht="9.75" customHeight="1" x14ac:dyDescent="0.25">
      <c r="A6" s="141">
        <v>1</v>
      </c>
      <c r="B6" s="142">
        <v>2</v>
      </c>
      <c r="C6" s="343">
        <v>3</v>
      </c>
      <c r="D6" s="343"/>
      <c r="E6" s="343"/>
      <c r="F6" s="343"/>
      <c r="G6" s="343">
        <v>4</v>
      </c>
      <c r="H6" s="343"/>
      <c r="I6" s="343"/>
      <c r="J6" s="343"/>
      <c r="K6" s="343"/>
      <c r="L6" s="343"/>
      <c r="M6" s="343">
        <v>5</v>
      </c>
      <c r="N6" s="343"/>
      <c r="O6" s="343"/>
      <c r="P6" s="343"/>
      <c r="Q6" s="343">
        <v>6</v>
      </c>
      <c r="R6" s="343"/>
      <c r="S6" s="343"/>
      <c r="T6" s="343">
        <v>7</v>
      </c>
      <c r="U6" s="343"/>
      <c r="V6" s="343"/>
      <c r="W6" s="344">
        <v>8</v>
      </c>
      <c r="X6" s="344"/>
      <c r="Y6" s="344"/>
      <c r="Z6" s="344">
        <v>9</v>
      </c>
      <c r="AA6" s="344"/>
      <c r="AB6" s="344"/>
      <c r="AC6" s="344">
        <v>10</v>
      </c>
      <c r="AD6" s="344"/>
      <c r="AE6" s="344"/>
      <c r="AF6" s="313"/>
    </row>
    <row r="7" spans="1:32" ht="17.25" customHeight="1" x14ac:dyDescent="0.25">
      <c r="A7" s="143"/>
      <c r="B7" s="144" t="s">
        <v>554</v>
      </c>
      <c r="C7" s="345">
        <v>2004</v>
      </c>
      <c r="D7" s="345"/>
      <c r="E7" s="345"/>
      <c r="F7" s="345"/>
      <c r="G7" s="346" t="s">
        <v>555</v>
      </c>
      <c r="H7" s="346"/>
      <c r="I7" s="346"/>
      <c r="J7" s="346"/>
      <c r="K7" s="346"/>
      <c r="L7" s="346"/>
      <c r="M7" s="347">
        <f t="shared" ref="M7:M11" si="0">Q7+T7+W7+Z7+AC7</f>
        <v>262.39999999999998</v>
      </c>
      <c r="N7" s="347"/>
      <c r="O7" s="347"/>
      <c r="P7" s="347"/>
      <c r="Q7" s="347">
        <v>90</v>
      </c>
      <c r="R7" s="347"/>
      <c r="S7" s="347"/>
      <c r="T7" s="347">
        <v>120</v>
      </c>
      <c r="U7" s="347"/>
      <c r="V7" s="347"/>
      <c r="W7" s="347">
        <f t="shared" ref="W7:W8" si="1">T7*0.22</f>
        <v>26.4</v>
      </c>
      <c r="X7" s="347"/>
      <c r="Y7" s="347"/>
      <c r="Z7" s="347"/>
      <c r="AA7" s="347"/>
      <c r="AB7" s="347"/>
      <c r="AC7" s="347">
        <v>26</v>
      </c>
      <c r="AD7" s="347"/>
      <c r="AE7" s="347"/>
      <c r="AF7" s="313"/>
    </row>
    <row r="8" spans="1:32" ht="17.25" customHeight="1" x14ac:dyDescent="0.25">
      <c r="A8" s="143"/>
      <c r="B8" s="144" t="s">
        <v>556</v>
      </c>
      <c r="C8" s="345">
        <v>2014</v>
      </c>
      <c r="D8" s="345"/>
      <c r="E8" s="345"/>
      <c r="F8" s="345"/>
      <c r="G8" s="346" t="s">
        <v>555</v>
      </c>
      <c r="H8" s="346"/>
      <c r="I8" s="346"/>
      <c r="J8" s="346"/>
      <c r="K8" s="346"/>
      <c r="L8" s="346"/>
      <c r="M8" s="347">
        <f t="shared" si="0"/>
        <v>467.6</v>
      </c>
      <c r="N8" s="347"/>
      <c r="O8" s="347"/>
      <c r="P8" s="347"/>
      <c r="Q8" s="347">
        <v>260</v>
      </c>
      <c r="R8" s="347"/>
      <c r="S8" s="347"/>
      <c r="T8" s="347">
        <v>130</v>
      </c>
      <c r="U8" s="347"/>
      <c r="V8" s="347"/>
      <c r="W8" s="347">
        <f t="shared" si="1"/>
        <v>28.6</v>
      </c>
      <c r="X8" s="347"/>
      <c r="Y8" s="347"/>
      <c r="Z8" s="347">
        <v>3.5</v>
      </c>
      <c r="AA8" s="347"/>
      <c r="AB8" s="347"/>
      <c r="AC8" s="347">
        <v>45.5</v>
      </c>
      <c r="AD8" s="347"/>
      <c r="AE8" s="347"/>
      <c r="AF8" s="313"/>
    </row>
    <row r="9" spans="1:32" ht="17.25" customHeight="1" x14ac:dyDescent="0.25">
      <c r="A9" s="143"/>
      <c r="B9" s="144"/>
      <c r="C9" s="345"/>
      <c r="D9" s="345"/>
      <c r="E9" s="345"/>
      <c r="F9" s="345"/>
      <c r="G9" s="346"/>
      <c r="H9" s="346"/>
      <c r="I9" s="346"/>
      <c r="J9" s="346"/>
      <c r="K9" s="346"/>
      <c r="L9" s="346"/>
      <c r="M9" s="347">
        <f t="shared" si="0"/>
        <v>0</v>
      </c>
      <c r="N9" s="347"/>
      <c r="O9" s="347"/>
      <c r="P9" s="347"/>
      <c r="Q9" s="347"/>
      <c r="R9" s="347"/>
      <c r="S9" s="347"/>
      <c r="T9" s="347"/>
      <c r="U9" s="347"/>
      <c r="V9" s="347"/>
      <c r="W9" s="347"/>
      <c r="X9" s="347"/>
      <c r="Y9" s="347"/>
      <c r="Z9" s="347"/>
      <c r="AA9" s="347"/>
      <c r="AB9" s="347"/>
      <c r="AC9" s="347"/>
      <c r="AD9" s="347"/>
      <c r="AE9" s="347"/>
      <c r="AF9" s="313"/>
    </row>
    <row r="10" spans="1:32" ht="18.75" customHeight="1" x14ac:dyDescent="0.25">
      <c r="A10" s="143"/>
      <c r="B10" s="144"/>
      <c r="C10" s="345"/>
      <c r="D10" s="345"/>
      <c r="E10" s="345"/>
      <c r="F10" s="345"/>
      <c r="G10" s="346"/>
      <c r="H10" s="346"/>
      <c r="I10" s="346"/>
      <c r="J10" s="346"/>
      <c r="K10" s="346"/>
      <c r="L10" s="346"/>
      <c r="M10" s="347">
        <f t="shared" si="0"/>
        <v>0</v>
      </c>
      <c r="N10" s="347"/>
      <c r="O10" s="347"/>
      <c r="P10" s="347"/>
      <c r="Q10" s="347"/>
      <c r="R10" s="347"/>
      <c r="S10" s="347"/>
      <c r="T10" s="347"/>
      <c r="U10" s="347"/>
      <c r="V10" s="347"/>
      <c r="W10" s="347"/>
      <c r="X10" s="347"/>
      <c r="Y10" s="347"/>
      <c r="Z10" s="347"/>
      <c r="AA10" s="347"/>
      <c r="AB10" s="347"/>
      <c r="AC10" s="347"/>
      <c r="AD10" s="347"/>
      <c r="AE10" s="347"/>
      <c r="AF10" s="313"/>
    </row>
    <row r="11" spans="1:32" ht="20.100000000000001" customHeight="1" x14ac:dyDescent="0.25">
      <c r="A11" s="342" t="s">
        <v>303</v>
      </c>
      <c r="B11" s="342"/>
      <c r="C11" s="342"/>
      <c r="D11" s="342"/>
      <c r="E11" s="342"/>
      <c r="F11" s="342"/>
      <c r="G11" s="342"/>
      <c r="H11" s="342"/>
      <c r="I11" s="342"/>
      <c r="J11" s="342"/>
      <c r="K11" s="342"/>
      <c r="L11" s="342"/>
      <c r="M11" s="347">
        <f t="shared" si="0"/>
        <v>730</v>
      </c>
      <c r="N11" s="347"/>
      <c r="O11" s="347"/>
      <c r="P11" s="347"/>
      <c r="Q11" s="348">
        <f t="shared" ref="Q11:AE11" si="2">SUM(Q7:Q10)</f>
        <v>350</v>
      </c>
      <c r="R11" s="348">
        <f t="shared" si="2"/>
        <v>0</v>
      </c>
      <c r="S11" s="348">
        <f t="shared" si="2"/>
        <v>0</v>
      </c>
      <c r="T11" s="348">
        <f t="shared" si="2"/>
        <v>250</v>
      </c>
      <c r="U11" s="348">
        <f t="shared" si="2"/>
        <v>0</v>
      </c>
      <c r="V11" s="348">
        <f t="shared" si="2"/>
        <v>0</v>
      </c>
      <c r="W11" s="348">
        <f t="shared" si="2"/>
        <v>55</v>
      </c>
      <c r="X11" s="348">
        <f t="shared" si="2"/>
        <v>0</v>
      </c>
      <c r="Y11" s="348">
        <f t="shared" si="2"/>
        <v>0</v>
      </c>
      <c r="Z11" s="348">
        <f t="shared" si="2"/>
        <v>3.5</v>
      </c>
      <c r="AA11" s="348">
        <f t="shared" si="2"/>
        <v>0</v>
      </c>
      <c r="AB11" s="348">
        <f t="shared" si="2"/>
        <v>0</v>
      </c>
      <c r="AC11" s="348">
        <f t="shared" si="2"/>
        <v>71.5</v>
      </c>
      <c r="AD11" s="348">
        <f t="shared" si="2"/>
        <v>0</v>
      </c>
      <c r="AE11" s="348">
        <f t="shared" si="2"/>
        <v>0</v>
      </c>
      <c r="AF11" s="313"/>
    </row>
    <row r="12" spans="1:32" ht="1.5" customHeight="1" x14ac:dyDescent="0.25">
      <c r="A12" s="145"/>
      <c r="B12" s="145"/>
      <c r="C12" s="145"/>
      <c r="D12" s="145"/>
      <c r="E12" s="145"/>
      <c r="F12" s="145"/>
      <c r="G12" s="145"/>
      <c r="H12" s="145"/>
      <c r="I12" s="145"/>
      <c r="J12" s="145"/>
      <c r="K12" s="145"/>
      <c r="L12" s="145"/>
      <c r="M12" s="146"/>
      <c r="N12" s="146"/>
      <c r="O12" s="146"/>
      <c r="P12" s="146"/>
      <c r="Q12" s="147"/>
      <c r="R12" s="147"/>
      <c r="S12" s="147"/>
      <c r="T12" s="147"/>
      <c r="U12" s="147"/>
      <c r="V12" s="147"/>
      <c r="W12" s="148"/>
      <c r="X12" s="148"/>
      <c r="Y12" s="148"/>
      <c r="Z12" s="148"/>
      <c r="AA12" s="148"/>
      <c r="AB12" s="148"/>
      <c r="AC12" s="148"/>
      <c r="AD12" s="148"/>
      <c r="AE12" s="148"/>
      <c r="AF12" s="313"/>
    </row>
    <row r="13" spans="1:32" s="138" customFormat="1" ht="23.25" customHeight="1" x14ac:dyDescent="0.25">
      <c r="B13" s="138" t="s">
        <v>557</v>
      </c>
      <c r="AF13" s="313"/>
    </row>
    <row r="14" spans="1:32" s="138" customFormat="1" ht="23.25" hidden="1" customHeight="1" x14ac:dyDescent="0.25">
      <c r="AF14" s="313"/>
    </row>
    <row r="15" spans="1:32" ht="18.75" customHeight="1" x14ac:dyDescent="0.25">
      <c r="A15" s="341" t="s">
        <v>544</v>
      </c>
      <c r="B15" s="342" t="s">
        <v>558</v>
      </c>
      <c r="C15" s="318" t="s">
        <v>545</v>
      </c>
      <c r="D15" s="318"/>
      <c r="E15" s="318"/>
      <c r="F15" s="318"/>
      <c r="G15" s="318" t="s">
        <v>547</v>
      </c>
      <c r="H15" s="318"/>
      <c r="I15" s="318"/>
      <c r="J15" s="318"/>
      <c r="K15" s="318"/>
      <c r="L15" s="318"/>
      <c r="M15" s="318"/>
      <c r="N15" s="318"/>
      <c r="O15" s="318"/>
      <c r="P15" s="318"/>
      <c r="Q15" s="318" t="s">
        <v>559</v>
      </c>
      <c r="R15" s="318"/>
      <c r="S15" s="318"/>
      <c r="T15" s="318"/>
      <c r="U15" s="318"/>
      <c r="V15" s="332" t="s">
        <v>560</v>
      </c>
      <c r="W15" s="332"/>
      <c r="X15" s="332"/>
      <c r="Y15" s="332"/>
      <c r="Z15" s="332"/>
      <c r="AA15" s="332"/>
      <c r="AB15" s="332"/>
      <c r="AC15" s="332"/>
      <c r="AD15" s="332"/>
      <c r="AE15" s="332"/>
      <c r="AF15" s="313"/>
    </row>
    <row r="16" spans="1:32" ht="15" customHeight="1" x14ac:dyDescent="0.25">
      <c r="A16" s="341"/>
      <c r="B16" s="342"/>
      <c r="C16" s="318"/>
      <c r="D16" s="318"/>
      <c r="E16" s="318"/>
      <c r="F16" s="318"/>
      <c r="G16" s="318"/>
      <c r="H16" s="318"/>
      <c r="I16" s="318"/>
      <c r="J16" s="318"/>
      <c r="K16" s="318"/>
      <c r="L16" s="318"/>
      <c r="M16" s="318"/>
      <c r="N16" s="318"/>
      <c r="O16" s="318"/>
      <c r="P16" s="318"/>
      <c r="Q16" s="318"/>
      <c r="R16" s="318"/>
      <c r="S16" s="318"/>
      <c r="T16" s="318"/>
      <c r="U16" s="318"/>
      <c r="V16" s="332" t="s">
        <v>561</v>
      </c>
      <c r="W16" s="332"/>
      <c r="X16" s="349" t="s">
        <v>562</v>
      </c>
      <c r="Y16" s="349"/>
      <c r="Z16" s="349"/>
      <c r="AA16" s="349"/>
      <c r="AB16" s="349"/>
      <c r="AC16" s="349"/>
      <c r="AD16" s="349"/>
      <c r="AE16" s="349"/>
      <c r="AF16" s="313"/>
    </row>
    <row r="17" spans="1:32" ht="16.5" customHeight="1" x14ac:dyDescent="0.25">
      <c r="A17" s="341"/>
      <c r="B17" s="342"/>
      <c r="C17" s="318"/>
      <c r="D17" s="318"/>
      <c r="E17" s="318"/>
      <c r="F17" s="318"/>
      <c r="G17" s="318"/>
      <c r="H17" s="318"/>
      <c r="I17" s="318"/>
      <c r="J17" s="318"/>
      <c r="K17" s="318"/>
      <c r="L17" s="318"/>
      <c r="M17" s="318"/>
      <c r="N17" s="318"/>
      <c r="O17" s="318"/>
      <c r="P17" s="318"/>
      <c r="Q17" s="318"/>
      <c r="R17" s="318"/>
      <c r="S17" s="318"/>
      <c r="T17" s="318"/>
      <c r="U17" s="318"/>
      <c r="V17" s="332"/>
      <c r="W17" s="332"/>
      <c r="X17" s="332" t="s">
        <v>563</v>
      </c>
      <c r="Y17" s="332"/>
      <c r="Z17" s="332" t="s">
        <v>421</v>
      </c>
      <c r="AA17" s="332"/>
      <c r="AB17" s="332" t="s">
        <v>422</v>
      </c>
      <c r="AC17" s="332"/>
      <c r="AD17" s="332" t="s">
        <v>564</v>
      </c>
      <c r="AE17" s="332"/>
      <c r="AF17" s="313"/>
    </row>
    <row r="18" spans="1:32" ht="12" customHeight="1" x14ac:dyDescent="0.25">
      <c r="A18" s="149">
        <v>1</v>
      </c>
      <c r="B18" s="149">
        <v>2</v>
      </c>
      <c r="C18" s="350">
        <v>3</v>
      </c>
      <c r="D18" s="350"/>
      <c r="E18" s="350"/>
      <c r="F18" s="350"/>
      <c r="G18" s="350">
        <v>4</v>
      </c>
      <c r="H18" s="350"/>
      <c r="I18" s="350"/>
      <c r="J18" s="350"/>
      <c r="K18" s="350"/>
      <c r="L18" s="350"/>
      <c r="M18" s="350"/>
      <c r="N18" s="350"/>
      <c r="O18" s="350"/>
      <c r="P18" s="350"/>
      <c r="Q18" s="350">
        <v>5</v>
      </c>
      <c r="R18" s="350"/>
      <c r="S18" s="350"/>
      <c r="T18" s="350"/>
      <c r="U18" s="350"/>
      <c r="V18" s="350">
        <v>6</v>
      </c>
      <c r="W18" s="350"/>
      <c r="X18" s="351">
        <v>7</v>
      </c>
      <c r="Y18" s="351"/>
      <c r="Z18" s="351">
        <v>8</v>
      </c>
      <c r="AA18" s="351"/>
      <c r="AB18" s="351">
        <v>9</v>
      </c>
      <c r="AC18" s="351"/>
      <c r="AD18" s="351">
        <v>10</v>
      </c>
      <c r="AE18" s="351"/>
      <c r="AF18" s="313"/>
    </row>
    <row r="19" spans="1:32" ht="19.5" customHeight="1" x14ac:dyDescent="0.25">
      <c r="A19" s="150"/>
      <c r="B19" s="151">
        <v>0</v>
      </c>
      <c r="C19" s="356">
        <v>0</v>
      </c>
      <c r="D19" s="356"/>
      <c r="E19" s="356"/>
      <c r="F19" s="356"/>
      <c r="G19" s="356" t="s">
        <v>565</v>
      </c>
      <c r="H19" s="356"/>
      <c r="I19" s="356"/>
      <c r="J19" s="356"/>
      <c r="K19" s="356"/>
      <c r="L19" s="356"/>
      <c r="M19" s="356"/>
      <c r="N19" s="356"/>
      <c r="O19" s="356"/>
      <c r="P19" s="356"/>
      <c r="Q19" s="355"/>
      <c r="R19" s="355"/>
      <c r="S19" s="355"/>
      <c r="T19" s="355"/>
      <c r="U19" s="355"/>
      <c r="V19" s="353">
        <v>0</v>
      </c>
      <c r="W19" s="353"/>
      <c r="X19" s="353">
        <v>0</v>
      </c>
      <c r="Y19" s="353"/>
      <c r="Z19" s="353">
        <v>0</v>
      </c>
      <c r="AA19" s="353"/>
      <c r="AB19" s="353">
        <v>0</v>
      </c>
      <c r="AC19" s="353"/>
      <c r="AD19" s="353">
        <v>0</v>
      </c>
      <c r="AE19" s="353"/>
      <c r="AF19" s="313"/>
    </row>
    <row r="20" spans="1:32" ht="16.5" customHeight="1" x14ac:dyDescent="0.25">
      <c r="A20" s="150"/>
      <c r="B20" s="152"/>
      <c r="C20" s="354"/>
      <c r="D20" s="354"/>
      <c r="E20" s="354"/>
      <c r="F20" s="354"/>
      <c r="G20" s="346"/>
      <c r="H20" s="346"/>
      <c r="I20" s="346"/>
      <c r="J20" s="346"/>
      <c r="K20" s="346"/>
      <c r="L20" s="346"/>
      <c r="M20" s="346"/>
      <c r="N20" s="346"/>
      <c r="O20" s="346"/>
      <c r="P20" s="346"/>
      <c r="Q20" s="355"/>
      <c r="R20" s="355"/>
      <c r="S20" s="355"/>
      <c r="T20" s="355"/>
      <c r="U20" s="355"/>
      <c r="V20" s="353">
        <f>SUM(X20,Z20,AB20,AD20)</f>
        <v>0</v>
      </c>
      <c r="W20" s="353"/>
      <c r="X20" s="353"/>
      <c r="Y20" s="353"/>
      <c r="Z20" s="353"/>
      <c r="AA20" s="353"/>
      <c r="AB20" s="353"/>
      <c r="AC20" s="353"/>
      <c r="AD20" s="353"/>
      <c r="AE20" s="353"/>
      <c r="AF20" s="313"/>
    </row>
    <row r="21" spans="1:32" ht="15" customHeight="1" x14ac:dyDescent="0.25">
      <c r="A21" s="342" t="s">
        <v>303</v>
      </c>
      <c r="B21" s="342"/>
      <c r="C21" s="342"/>
      <c r="D21" s="342"/>
      <c r="E21" s="342"/>
      <c r="F21" s="342"/>
      <c r="G21" s="342"/>
      <c r="H21" s="342"/>
      <c r="I21" s="342"/>
      <c r="J21" s="342"/>
      <c r="K21" s="342"/>
      <c r="L21" s="342"/>
      <c r="M21" s="342"/>
      <c r="N21" s="342"/>
      <c r="O21" s="342"/>
      <c r="P21" s="342"/>
      <c r="Q21" s="342"/>
      <c r="R21" s="342"/>
      <c r="S21" s="342"/>
      <c r="T21" s="342"/>
      <c r="U21" s="342"/>
      <c r="V21" s="352">
        <f>SUM(V19:W20)</f>
        <v>0</v>
      </c>
      <c r="W21" s="352"/>
      <c r="X21" s="352">
        <f>SUM(X19:Y20)</f>
        <v>0</v>
      </c>
      <c r="Y21" s="352"/>
      <c r="Z21" s="352">
        <f>SUM(Z19:AA20)</f>
        <v>0</v>
      </c>
      <c r="AA21" s="352"/>
      <c r="AB21" s="352">
        <f>SUM(AB19:AC20)</f>
        <v>0</v>
      </c>
      <c r="AC21" s="352"/>
      <c r="AD21" s="352">
        <f>SUM(AD19:AE20)</f>
        <v>0</v>
      </c>
      <c r="AE21" s="352"/>
      <c r="AF21" s="313"/>
    </row>
    <row r="22" spans="1:32" ht="4.5" hidden="1" customHeight="1" x14ac:dyDescent="0.25">
      <c r="A22" s="134"/>
      <c r="B22" s="134"/>
      <c r="C22" s="134"/>
      <c r="D22" s="134"/>
      <c r="E22" s="134"/>
      <c r="F22" s="134"/>
      <c r="G22" s="134"/>
      <c r="H22" s="134"/>
      <c r="I22" s="134"/>
      <c r="J22" s="134"/>
      <c r="K22" s="134"/>
      <c r="L22" s="134"/>
      <c r="M22" s="134"/>
      <c r="N22" s="134"/>
      <c r="O22" s="134"/>
      <c r="Q22" s="137"/>
      <c r="R22" s="137"/>
      <c r="S22" s="137"/>
      <c r="T22" s="137"/>
      <c r="U22" s="137"/>
      <c r="AE22" s="137"/>
      <c r="AF22" s="313"/>
    </row>
    <row r="23" spans="1:32" s="138" customFormat="1" ht="23.25" customHeight="1" x14ac:dyDescent="0.25">
      <c r="B23" s="138" t="s">
        <v>566</v>
      </c>
      <c r="AF23" s="313"/>
    </row>
    <row r="24" spans="1:32" ht="17.25" hidden="1" customHeight="1" x14ac:dyDescent="0.25">
      <c r="A24" s="153"/>
      <c r="B24" s="153"/>
      <c r="C24" s="153"/>
      <c r="D24" s="153"/>
      <c r="E24" s="153"/>
      <c r="F24" s="153"/>
      <c r="G24" s="153"/>
      <c r="H24" s="154"/>
      <c r="I24" s="154"/>
      <c r="J24" s="154"/>
      <c r="K24" s="154"/>
      <c r="L24" s="154"/>
      <c r="M24" s="154"/>
      <c r="N24" s="154"/>
      <c r="O24" s="154"/>
      <c r="P24" s="154"/>
      <c r="Q24" s="154"/>
      <c r="R24" s="154"/>
      <c r="S24" s="154"/>
      <c r="T24" s="154"/>
      <c r="U24" s="154"/>
      <c r="V24" s="153"/>
      <c r="AD24" s="155" t="s">
        <v>567</v>
      </c>
      <c r="AF24" s="313"/>
    </row>
    <row r="25" spans="1:32" ht="36.75" customHeight="1" x14ac:dyDescent="0.25">
      <c r="A25" s="350" t="s">
        <v>544</v>
      </c>
      <c r="B25" s="318" t="s">
        <v>568</v>
      </c>
      <c r="C25" s="318"/>
      <c r="D25" s="318"/>
      <c r="E25" s="318"/>
      <c r="F25" s="318"/>
      <c r="G25" s="318" t="s">
        <v>569</v>
      </c>
      <c r="H25" s="318"/>
      <c r="I25" s="318"/>
      <c r="J25" s="318"/>
      <c r="K25" s="318"/>
      <c r="L25" s="318" t="s">
        <v>570</v>
      </c>
      <c r="M25" s="318"/>
      <c r="N25" s="318"/>
      <c r="O25" s="318"/>
      <c r="P25" s="318"/>
      <c r="Q25" s="318"/>
      <c r="R25" s="318"/>
      <c r="S25" s="318"/>
      <c r="T25" s="318"/>
      <c r="U25" s="318"/>
      <c r="V25" s="318" t="s">
        <v>571</v>
      </c>
      <c r="W25" s="318"/>
      <c r="X25" s="318"/>
      <c r="Y25" s="318"/>
      <c r="Z25" s="318"/>
      <c r="AA25" s="318"/>
      <c r="AB25" s="318"/>
      <c r="AC25" s="318"/>
      <c r="AD25" s="318"/>
      <c r="AE25" s="318"/>
      <c r="AF25" s="313"/>
    </row>
    <row r="26" spans="1:32" ht="16.5" customHeight="1" x14ac:dyDescent="0.25">
      <c r="A26" s="350"/>
      <c r="B26" s="318"/>
      <c r="C26" s="318"/>
      <c r="D26" s="318"/>
      <c r="E26" s="318"/>
      <c r="F26" s="318"/>
      <c r="G26" s="318" t="s">
        <v>572</v>
      </c>
      <c r="H26" s="345" t="s">
        <v>562</v>
      </c>
      <c r="I26" s="345"/>
      <c r="J26" s="345"/>
      <c r="K26" s="345"/>
      <c r="L26" s="318" t="s">
        <v>572</v>
      </c>
      <c r="M26" s="318"/>
      <c r="N26" s="357" t="s">
        <v>562</v>
      </c>
      <c r="O26" s="357"/>
      <c r="P26" s="357"/>
      <c r="Q26" s="357"/>
      <c r="R26" s="357"/>
      <c r="S26" s="357"/>
      <c r="T26" s="357"/>
      <c r="U26" s="357"/>
      <c r="V26" s="318" t="s">
        <v>572</v>
      </c>
      <c r="W26" s="318"/>
      <c r="X26" s="357" t="s">
        <v>562</v>
      </c>
      <c r="Y26" s="357"/>
      <c r="Z26" s="357"/>
      <c r="AA26" s="357"/>
      <c r="AB26" s="357"/>
      <c r="AC26" s="357"/>
      <c r="AD26" s="357"/>
      <c r="AE26" s="357"/>
      <c r="AF26" s="313"/>
    </row>
    <row r="27" spans="1:32" ht="19.5" customHeight="1" x14ac:dyDescent="0.25">
      <c r="A27" s="350"/>
      <c r="B27" s="318"/>
      <c r="C27" s="318"/>
      <c r="D27" s="318"/>
      <c r="E27" s="318"/>
      <c r="F27" s="318"/>
      <c r="G27" s="318"/>
      <c r="H27" s="104" t="s">
        <v>563</v>
      </c>
      <c r="I27" s="104" t="s">
        <v>421</v>
      </c>
      <c r="J27" s="104" t="s">
        <v>422</v>
      </c>
      <c r="K27" s="104" t="s">
        <v>564</v>
      </c>
      <c r="L27" s="318"/>
      <c r="M27" s="318"/>
      <c r="N27" s="318" t="s">
        <v>563</v>
      </c>
      <c r="O27" s="318"/>
      <c r="P27" s="318" t="s">
        <v>135</v>
      </c>
      <c r="Q27" s="318"/>
      <c r="R27" s="318" t="s">
        <v>136</v>
      </c>
      <c r="S27" s="318"/>
      <c r="T27" s="318" t="s">
        <v>564</v>
      </c>
      <c r="U27" s="318"/>
      <c r="V27" s="318"/>
      <c r="W27" s="318"/>
      <c r="X27" s="318" t="s">
        <v>563</v>
      </c>
      <c r="Y27" s="318"/>
      <c r="Z27" s="318" t="s">
        <v>135</v>
      </c>
      <c r="AA27" s="318"/>
      <c r="AB27" s="318" t="s">
        <v>136</v>
      </c>
      <c r="AC27" s="318"/>
      <c r="AD27" s="318" t="s">
        <v>564</v>
      </c>
      <c r="AE27" s="318"/>
      <c r="AF27" s="313"/>
    </row>
    <row r="28" spans="1:32" ht="11.25" customHeight="1" x14ac:dyDescent="0.25">
      <c r="A28" s="156">
        <v>1</v>
      </c>
      <c r="B28" s="343">
        <v>2</v>
      </c>
      <c r="C28" s="343"/>
      <c r="D28" s="343"/>
      <c r="E28" s="343"/>
      <c r="F28" s="343"/>
      <c r="G28" s="156">
        <v>3</v>
      </c>
      <c r="H28" s="156">
        <v>4</v>
      </c>
      <c r="I28" s="156">
        <v>5</v>
      </c>
      <c r="J28" s="156">
        <v>6</v>
      </c>
      <c r="K28" s="156">
        <v>7</v>
      </c>
      <c r="L28" s="343">
        <v>8</v>
      </c>
      <c r="M28" s="343"/>
      <c r="N28" s="343">
        <v>9</v>
      </c>
      <c r="O28" s="343"/>
      <c r="P28" s="343">
        <v>10</v>
      </c>
      <c r="Q28" s="343"/>
      <c r="R28" s="343">
        <v>11</v>
      </c>
      <c r="S28" s="343"/>
      <c r="T28" s="343">
        <v>12</v>
      </c>
      <c r="U28" s="343"/>
      <c r="V28" s="343">
        <v>13</v>
      </c>
      <c r="W28" s="343"/>
      <c r="X28" s="343">
        <v>14</v>
      </c>
      <c r="Y28" s="343"/>
      <c r="Z28" s="343">
        <v>15</v>
      </c>
      <c r="AA28" s="343"/>
      <c r="AB28" s="343">
        <v>16</v>
      </c>
      <c r="AC28" s="343"/>
      <c r="AD28" s="343">
        <v>17</v>
      </c>
      <c r="AE28" s="343"/>
      <c r="AF28" s="313"/>
    </row>
    <row r="29" spans="1:32" ht="20.100000000000001" customHeight="1" x14ac:dyDescent="0.25">
      <c r="A29" s="126"/>
      <c r="B29" s="334" t="s">
        <v>425</v>
      </c>
      <c r="C29" s="334"/>
      <c r="D29" s="334"/>
      <c r="E29" s="334"/>
      <c r="F29" s="334"/>
      <c r="G29" s="157">
        <f t="shared" ref="G29:G31" si="3">SUM(H29,I29,J29,K29)</f>
        <v>0</v>
      </c>
      <c r="H29" s="157"/>
      <c r="I29" s="157"/>
      <c r="J29" s="157"/>
      <c r="K29" s="157"/>
      <c r="L29" s="352"/>
      <c r="M29" s="352"/>
      <c r="N29" s="352"/>
      <c r="O29" s="352"/>
      <c r="P29" s="352"/>
      <c r="Q29" s="352"/>
      <c r="R29" s="352"/>
      <c r="S29" s="352"/>
      <c r="T29" s="352"/>
      <c r="U29" s="352"/>
      <c r="V29" s="352">
        <f t="shared" ref="V29:V31" si="4">SUM(X29:AE29)</f>
        <v>0</v>
      </c>
      <c r="W29" s="352"/>
      <c r="X29" s="352"/>
      <c r="Y29" s="352"/>
      <c r="Z29" s="352"/>
      <c r="AA29" s="352"/>
      <c r="AB29" s="352"/>
      <c r="AC29" s="352"/>
      <c r="AD29" s="352"/>
      <c r="AE29" s="352"/>
      <c r="AF29" s="313"/>
    </row>
    <row r="30" spans="1:32" ht="20.100000000000001" customHeight="1" x14ac:dyDescent="0.25">
      <c r="A30" s="126"/>
      <c r="B30" s="334" t="s">
        <v>573</v>
      </c>
      <c r="C30" s="334"/>
      <c r="D30" s="334"/>
      <c r="E30" s="334"/>
      <c r="F30" s="334"/>
      <c r="G30" s="157">
        <f t="shared" si="3"/>
        <v>0</v>
      </c>
      <c r="H30" s="157"/>
      <c r="I30" s="157"/>
      <c r="J30" s="157"/>
      <c r="K30" s="157"/>
      <c r="L30" s="352"/>
      <c r="M30" s="352"/>
      <c r="N30" s="352"/>
      <c r="O30" s="352"/>
      <c r="P30" s="352"/>
      <c r="Q30" s="352"/>
      <c r="R30" s="352"/>
      <c r="S30" s="352"/>
      <c r="T30" s="352"/>
      <c r="U30" s="352"/>
      <c r="V30" s="352">
        <f t="shared" si="4"/>
        <v>0</v>
      </c>
      <c r="W30" s="352"/>
      <c r="X30" s="352"/>
      <c r="Y30" s="352"/>
      <c r="Z30" s="352"/>
      <c r="AA30" s="352"/>
      <c r="AB30" s="352"/>
      <c r="AC30" s="352"/>
      <c r="AD30" s="352"/>
      <c r="AE30" s="352"/>
      <c r="AF30" s="313"/>
    </row>
    <row r="31" spans="1:32" ht="41.25" customHeight="1" x14ac:dyDescent="0.25">
      <c r="A31" s="126"/>
      <c r="B31" s="334" t="s">
        <v>574</v>
      </c>
      <c r="C31" s="334"/>
      <c r="D31" s="334"/>
      <c r="E31" s="334"/>
      <c r="F31" s="334"/>
      <c r="G31" s="157">
        <f t="shared" si="3"/>
        <v>0</v>
      </c>
      <c r="H31" s="157"/>
      <c r="I31" s="157"/>
      <c r="J31" s="157"/>
      <c r="K31" s="157"/>
      <c r="L31" s="352"/>
      <c r="M31" s="352"/>
      <c r="N31" s="352"/>
      <c r="O31" s="352"/>
      <c r="P31" s="352"/>
      <c r="Q31" s="352"/>
      <c r="R31" s="352"/>
      <c r="S31" s="352"/>
      <c r="T31" s="352"/>
      <c r="U31" s="352"/>
      <c r="V31" s="352">
        <f t="shared" si="4"/>
        <v>0</v>
      </c>
      <c r="W31" s="352"/>
      <c r="X31" s="352"/>
      <c r="Y31" s="352"/>
      <c r="Z31" s="352"/>
      <c r="AA31" s="352"/>
      <c r="AB31" s="352"/>
      <c r="AC31" s="352"/>
      <c r="AD31" s="352"/>
      <c r="AE31" s="352"/>
      <c r="AF31" s="313"/>
    </row>
    <row r="32" spans="1:32" ht="20.100000000000001" customHeight="1" x14ac:dyDescent="0.25">
      <c r="A32" s="126"/>
      <c r="B32" s="361" t="s">
        <v>575</v>
      </c>
      <c r="C32" s="361"/>
      <c r="D32" s="361"/>
      <c r="E32" s="361"/>
      <c r="F32" s="361"/>
      <c r="G32" s="158"/>
      <c r="H32" s="158"/>
      <c r="I32" s="158"/>
      <c r="J32" s="158"/>
      <c r="K32" s="158"/>
      <c r="L32" s="362">
        <f>N32+P32+R32+T32</f>
        <v>17042.3</v>
      </c>
      <c r="M32" s="362"/>
      <c r="N32" s="363"/>
      <c r="O32" s="363"/>
      <c r="P32" s="362">
        <f>P33</f>
        <v>8500</v>
      </c>
      <c r="Q32" s="362"/>
      <c r="R32" s="362">
        <f>R33</f>
        <v>8542.2999999999993</v>
      </c>
      <c r="S32" s="362"/>
      <c r="T32" s="352"/>
      <c r="U32" s="352"/>
      <c r="V32" s="159"/>
      <c r="W32" s="160"/>
      <c r="X32" s="159"/>
      <c r="Y32" s="160"/>
      <c r="Z32" s="159"/>
      <c r="AA32" s="160"/>
      <c r="AB32" s="159"/>
      <c r="AC32" s="160"/>
      <c r="AD32" s="159"/>
      <c r="AE32" s="160"/>
      <c r="AF32" s="313"/>
    </row>
    <row r="33" spans="1:34" ht="41.25" customHeight="1" x14ac:dyDescent="0.25">
      <c r="A33" s="126"/>
      <c r="B33" s="358" t="s">
        <v>576</v>
      </c>
      <c r="C33" s="358"/>
      <c r="D33" s="358"/>
      <c r="E33" s="358"/>
      <c r="F33" s="358"/>
      <c r="G33" s="157"/>
      <c r="H33" s="157"/>
      <c r="I33" s="157"/>
      <c r="J33" s="157"/>
      <c r="K33" s="157"/>
      <c r="L33" s="359">
        <f>P33+R33</f>
        <v>17042.3</v>
      </c>
      <c r="M33" s="359"/>
      <c r="N33" s="352"/>
      <c r="O33" s="352"/>
      <c r="P33" s="360">
        <v>8500</v>
      </c>
      <c r="Q33" s="360"/>
      <c r="R33" s="360">
        <v>8542.2999999999993</v>
      </c>
      <c r="S33" s="360"/>
      <c r="T33" s="352"/>
      <c r="U33" s="352"/>
      <c r="V33" s="159"/>
      <c r="W33" s="160"/>
      <c r="X33" s="159"/>
      <c r="Y33" s="160"/>
      <c r="Z33" s="159"/>
      <c r="AA33" s="160"/>
      <c r="AB33" s="159"/>
      <c r="AC33" s="160"/>
      <c r="AD33" s="159"/>
      <c r="AE33" s="160"/>
      <c r="AF33" s="313"/>
    </row>
    <row r="34" spans="1:34" ht="20.100000000000001" customHeight="1" x14ac:dyDescent="0.25">
      <c r="A34" s="126"/>
      <c r="B34" s="334" t="s">
        <v>577</v>
      </c>
      <c r="C34" s="334"/>
      <c r="D34" s="334"/>
      <c r="E34" s="334"/>
      <c r="F34" s="334"/>
      <c r="G34" s="157">
        <f>SUM(H34,I34,J34,K34)</f>
        <v>0</v>
      </c>
      <c r="H34" s="157"/>
      <c r="I34" s="157"/>
      <c r="J34" s="157"/>
      <c r="K34" s="157"/>
      <c r="L34" s="322"/>
      <c r="M34" s="322"/>
      <c r="N34" s="322"/>
      <c r="O34" s="322"/>
      <c r="P34" s="322"/>
      <c r="Q34" s="322"/>
      <c r="R34" s="322"/>
      <c r="S34" s="322"/>
      <c r="T34" s="322"/>
      <c r="U34" s="322"/>
      <c r="V34" s="352">
        <f t="shared" ref="V34:V35" si="5">SUM(X34:AE34)</f>
        <v>0</v>
      </c>
      <c r="W34" s="352"/>
      <c r="X34" s="352"/>
      <c r="Y34" s="352"/>
      <c r="Z34" s="352"/>
      <c r="AA34" s="352"/>
      <c r="AB34" s="352"/>
      <c r="AC34" s="352"/>
      <c r="AD34" s="352"/>
      <c r="AE34" s="352"/>
      <c r="AF34" s="313"/>
    </row>
    <row r="35" spans="1:34" ht="20.100000000000001" customHeight="1" x14ac:dyDescent="0.25">
      <c r="A35" s="364" t="s">
        <v>303</v>
      </c>
      <c r="B35" s="364"/>
      <c r="C35" s="364"/>
      <c r="D35" s="364"/>
      <c r="E35" s="364"/>
      <c r="F35" s="364"/>
      <c r="G35" s="157">
        <f>SUM(G29:G34)</f>
        <v>0</v>
      </c>
      <c r="H35" s="157">
        <f>SUM(H29:H34)</f>
        <v>0</v>
      </c>
      <c r="I35" s="157">
        <f>SUM(I29:I34)</f>
        <v>0</v>
      </c>
      <c r="J35" s="157">
        <f>SUM(J29:J34)</f>
        <v>0</v>
      </c>
      <c r="K35" s="157">
        <f>SUM(K29:K34)</f>
        <v>0</v>
      </c>
      <c r="L35" s="322"/>
      <c r="M35" s="322"/>
      <c r="N35" s="322"/>
      <c r="O35" s="322"/>
      <c r="P35" s="322"/>
      <c r="Q35" s="322"/>
      <c r="R35" s="322"/>
      <c r="S35" s="322"/>
      <c r="T35" s="322"/>
      <c r="U35" s="322"/>
      <c r="V35" s="352">
        <f t="shared" si="5"/>
        <v>0</v>
      </c>
      <c r="W35" s="352"/>
      <c r="X35" s="352">
        <f>SUM(X29:X34)</f>
        <v>0</v>
      </c>
      <c r="Y35" s="352"/>
      <c r="Z35" s="352">
        <f>SUM(Z29:Z34)</f>
        <v>0</v>
      </c>
      <c r="AA35" s="352"/>
      <c r="AB35" s="352">
        <f>SUM(AB29:AB34)</f>
        <v>0</v>
      </c>
      <c r="AC35" s="352"/>
      <c r="AD35" s="352">
        <f>SUM(AD29:AD34)</f>
        <v>0</v>
      </c>
      <c r="AE35" s="352"/>
      <c r="AF35" s="313"/>
    </row>
    <row r="36" spans="1:34" ht="20.100000000000001" customHeight="1" x14ac:dyDescent="0.25">
      <c r="A36" s="337" t="s">
        <v>578</v>
      </c>
      <c r="B36" s="337"/>
      <c r="C36" s="337"/>
      <c r="D36" s="337"/>
      <c r="E36" s="337"/>
      <c r="F36" s="337"/>
      <c r="G36" s="120"/>
      <c r="H36" s="120"/>
      <c r="I36" s="120"/>
      <c r="J36" s="120"/>
      <c r="K36" s="120"/>
      <c r="L36" s="324"/>
      <c r="M36" s="324"/>
      <c r="N36" s="324"/>
      <c r="O36" s="324"/>
      <c r="P36" s="352"/>
      <c r="Q36" s="352"/>
      <c r="R36" s="352"/>
      <c r="S36" s="352"/>
      <c r="T36" s="352"/>
      <c r="U36" s="352"/>
      <c r="V36" s="339"/>
      <c r="W36" s="339"/>
      <c r="X36" s="324"/>
      <c r="Y36" s="324"/>
      <c r="Z36" s="352"/>
      <c r="AA36" s="352"/>
      <c r="AB36" s="352"/>
      <c r="AC36" s="352"/>
      <c r="AD36" s="352"/>
      <c r="AE36" s="352"/>
      <c r="AF36" s="313"/>
    </row>
    <row r="37" spans="1:34" ht="18.75" customHeight="1" x14ac:dyDescent="0.25">
      <c r="A37" s="161"/>
      <c r="B37" s="365" t="s">
        <v>579</v>
      </c>
      <c r="C37" s="365"/>
      <c r="D37" s="365"/>
      <c r="E37" s="365"/>
      <c r="F37" s="365"/>
      <c r="G37" s="162"/>
      <c r="H37" s="162"/>
      <c r="I37" s="162"/>
      <c r="J37" s="162"/>
      <c r="K37" s="162"/>
      <c r="L37" s="162"/>
      <c r="M37" s="162"/>
      <c r="N37" s="162"/>
      <c r="O37" s="162"/>
      <c r="P37" s="162"/>
      <c r="Q37" s="162"/>
      <c r="R37" s="162"/>
      <c r="S37" s="161"/>
      <c r="T37" s="161"/>
      <c r="U37" s="161"/>
      <c r="V37" s="161"/>
      <c r="W37" s="162"/>
      <c r="X37" s="161"/>
      <c r="Y37" s="161"/>
      <c r="Z37" s="161"/>
      <c r="AA37" s="161"/>
      <c r="AB37" s="163"/>
      <c r="AC37" s="163"/>
      <c r="AD37" s="163"/>
      <c r="AF37" s="313"/>
    </row>
    <row r="38" spans="1:34" ht="21.75" customHeight="1" x14ac:dyDescent="0.25">
      <c r="A38" s="350" t="s">
        <v>544</v>
      </c>
      <c r="B38" s="366" t="s">
        <v>568</v>
      </c>
      <c r="C38" s="366"/>
      <c r="D38" s="366"/>
      <c r="E38" s="366"/>
      <c r="F38" s="366"/>
      <c r="G38" s="318" t="s">
        <v>580</v>
      </c>
      <c r="H38" s="318"/>
      <c r="I38" s="318"/>
      <c r="J38" s="318"/>
      <c r="K38" s="318"/>
      <c r="L38" s="318" t="s">
        <v>581</v>
      </c>
      <c r="M38" s="318"/>
      <c r="N38" s="318"/>
      <c r="O38" s="318"/>
      <c r="P38" s="318"/>
      <c r="Q38" s="318"/>
      <c r="R38" s="318"/>
      <c r="S38" s="318"/>
      <c r="T38" s="318"/>
      <c r="U38" s="318"/>
      <c r="V38" s="318" t="s">
        <v>582</v>
      </c>
      <c r="W38" s="318"/>
      <c r="X38" s="318"/>
      <c r="Y38" s="318"/>
      <c r="Z38" s="318"/>
      <c r="AA38" s="318"/>
      <c r="AB38" s="318"/>
      <c r="AC38" s="318"/>
      <c r="AD38" s="318"/>
      <c r="AE38" s="318"/>
      <c r="AF38" s="313"/>
    </row>
    <row r="39" spans="1:34" ht="20.25" customHeight="1" x14ac:dyDescent="0.25">
      <c r="A39" s="350"/>
      <c r="B39" s="366"/>
      <c r="C39" s="366"/>
      <c r="D39" s="366"/>
      <c r="E39" s="366"/>
      <c r="F39" s="366"/>
      <c r="G39" s="318" t="s">
        <v>572</v>
      </c>
      <c r="H39" s="345" t="s">
        <v>562</v>
      </c>
      <c r="I39" s="345"/>
      <c r="J39" s="345"/>
      <c r="K39" s="345"/>
      <c r="L39" s="318" t="s">
        <v>572</v>
      </c>
      <c r="M39" s="318"/>
      <c r="N39" s="357" t="s">
        <v>562</v>
      </c>
      <c r="O39" s="357"/>
      <c r="P39" s="357"/>
      <c r="Q39" s="357"/>
      <c r="R39" s="357"/>
      <c r="S39" s="357"/>
      <c r="T39" s="357"/>
      <c r="U39" s="357"/>
      <c r="V39" s="318" t="s">
        <v>572</v>
      </c>
      <c r="W39" s="318"/>
      <c r="X39" s="357" t="s">
        <v>562</v>
      </c>
      <c r="Y39" s="357"/>
      <c r="Z39" s="357"/>
      <c r="AA39" s="357"/>
      <c r="AB39" s="357"/>
      <c r="AC39" s="357"/>
      <c r="AD39" s="357"/>
      <c r="AE39" s="357"/>
      <c r="AF39" s="313"/>
    </row>
    <row r="40" spans="1:34" ht="18.75" customHeight="1" x14ac:dyDescent="0.25">
      <c r="A40" s="350"/>
      <c r="B40" s="366"/>
      <c r="C40" s="366"/>
      <c r="D40" s="366"/>
      <c r="E40" s="366"/>
      <c r="F40" s="366"/>
      <c r="G40" s="318"/>
      <c r="H40" s="104" t="s">
        <v>563</v>
      </c>
      <c r="I40" s="104" t="s">
        <v>421</v>
      </c>
      <c r="J40" s="104" t="s">
        <v>422</v>
      </c>
      <c r="K40" s="104" t="s">
        <v>564</v>
      </c>
      <c r="L40" s="318"/>
      <c r="M40" s="318"/>
      <c r="N40" s="318" t="s">
        <v>563</v>
      </c>
      <c r="O40" s="318"/>
      <c r="P40" s="318" t="s">
        <v>135</v>
      </c>
      <c r="Q40" s="318"/>
      <c r="R40" s="318" t="s">
        <v>136</v>
      </c>
      <c r="S40" s="318"/>
      <c r="T40" s="318" t="s">
        <v>564</v>
      </c>
      <c r="U40" s="318"/>
      <c r="V40" s="318"/>
      <c r="W40" s="318"/>
      <c r="X40" s="318" t="s">
        <v>563</v>
      </c>
      <c r="Y40" s="318"/>
      <c r="Z40" s="318" t="s">
        <v>135</v>
      </c>
      <c r="AA40" s="318"/>
      <c r="AB40" s="318" t="s">
        <v>136</v>
      </c>
      <c r="AC40" s="318"/>
      <c r="AD40" s="318" t="s">
        <v>564</v>
      </c>
      <c r="AE40" s="318"/>
      <c r="AF40" s="313"/>
    </row>
    <row r="41" spans="1:34" ht="12" customHeight="1" x14ac:dyDescent="0.25">
      <c r="A41" s="156"/>
      <c r="B41" s="343"/>
      <c r="C41" s="343"/>
      <c r="D41" s="343"/>
      <c r="E41" s="343"/>
      <c r="F41" s="343"/>
      <c r="G41" s="156">
        <v>18</v>
      </c>
      <c r="H41" s="156">
        <v>19</v>
      </c>
      <c r="I41" s="156">
        <v>20</v>
      </c>
      <c r="J41" s="156">
        <v>21</v>
      </c>
      <c r="K41" s="156">
        <v>22</v>
      </c>
      <c r="L41" s="343">
        <v>23</v>
      </c>
      <c r="M41" s="343"/>
      <c r="N41" s="343">
        <v>24</v>
      </c>
      <c r="O41" s="343"/>
      <c r="P41" s="343">
        <v>25</v>
      </c>
      <c r="Q41" s="343"/>
      <c r="R41" s="343">
        <v>26</v>
      </c>
      <c r="S41" s="343"/>
      <c r="T41" s="343">
        <v>27</v>
      </c>
      <c r="U41" s="343"/>
      <c r="V41" s="343">
        <v>28</v>
      </c>
      <c r="W41" s="343"/>
      <c r="X41" s="343">
        <v>29</v>
      </c>
      <c r="Y41" s="343"/>
      <c r="Z41" s="343">
        <v>30</v>
      </c>
      <c r="AA41" s="343"/>
      <c r="AB41" s="343">
        <v>31</v>
      </c>
      <c r="AC41" s="343"/>
      <c r="AD41" s="343">
        <v>32</v>
      </c>
      <c r="AE41" s="343"/>
      <c r="AF41" s="313"/>
    </row>
    <row r="42" spans="1:34" ht="20.100000000000001" customHeight="1" x14ac:dyDescent="0.25">
      <c r="A42" s="126"/>
      <c r="B42" s="361" t="s">
        <v>425</v>
      </c>
      <c r="C42" s="361"/>
      <c r="D42" s="361"/>
      <c r="E42" s="361"/>
      <c r="F42" s="361"/>
      <c r="G42" s="157">
        <f t="shared" ref="G42:G43" si="6">SUM(H42:K42)</f>
        <v>0</v>
      </c>
      <c r="H42" s="157"/>
      <c r="I42" s="157"/>
      <c r="J42" s="157"/>
      <c r="K42" s="157"/>
      <c r="L42" s="352"/>
      <c r="M42" s="352"/>
      <c r="N42" s="352"/>
      <c r="O42" s="352"/>
      <c r="P42" s="352"/>
      <c r="Q42" s="352"/>
      <c r="R42" s="352"/>
      <c r="S42" s="352"/>
      <c r="T42" s="352"/>
      <c r="U42" s="352"/>
      <c r="V42" s="363">
        <f t="shared" ref="V42:V43" si="7">SUM(X42,Z42,AB42,AD42)</f>
        <v>0</v>
      </c>
      <c r="W42" s="363"/>
      <c r="X42" s="352"/>
      <c r="Y42" s="352"/>
      <c r="Z42" s="352"/>
      <c r="AA42" s="352"/>
      <c r="AB42" s="352"/>
      <c r="AC42" s="352"/>
      <c r="AD42" s="352"/>
      <c r="AE42" s="352"/>
      <c r="AF42" s="313"/>
    </row>
    <row r="43" spans="1:34" ht="32.85" customHeight="1" x14ac:dyDescent="0.25">
      <c r="A43" s="126"/>
      <c r="B43" s="361" t="s">
        <v>583</v>
      </c>
      <c r="C43" s="361"/>
      <c r="D43" s="361"/>
      <c r="E43" s="361"/>
      <c r="F43" s="361"/>
      <c r="G43" s="164">
        <f t="shared" si="6"/>
        <v>13811.720000000001</v>
      </c>
      <c r="H43" s="164">
        <f>H44+H45+H46+H47+H48+H49+H50+H51+H52+H53+H54</f>
        <v>1117.44</v>
      </c>
      <c r="I43" s="164">
        <f>I44+I45+I46+I47+I48+I49+I50+I51+I52+I53+I54</f>
        <v>1626.8200000000002</v>
      </c>
      <c r="J43" s="164">
        <f>J44+J45+J46+J47+J48+J49+J50+J51+J52+J53+J54</f>
        <v>3222.01</v>
      </c>
      <c r="K43" s="164">
        <f>K44+K45+K46+K47+K48+K49+K50+K51+K52+K53+K54</f>
        <v>7845.45</v>
      </c>
      <c r="L43" s="352"/>
      <c r="M43" s="352"/>
      <c r="N43" s="352"/>
      <c r="O43" s="352"/>
      <c r="P43" s="352"/>
      <c r="Q43" s="352"/>
      <c r="R43" s="352"/>
      <c r="S43" s="352"/>
      <c r="T43" s="352"/>
      <c r="U43" s="352"/>
      <c r="V43" s="362">
        <f t="shared" si="7"/>
        <v>13811.720000000001</v>
      </c>
      <c r="W43" s="362"/>
      <c r="X43" s="362">
        <f>X44+X45+X46+X47+X48+X49+X50+X51+X52+X53+X54</f>
        <v>1117.44</v>
      </c>
      <c r="Y43" s="362"/>
      <c r="Z43" s="362">
        <f>Z44+Z45+Z46+Z47+Z48+Z49+Z50+Z51+Z52+Z53+Z54</f>
        <v>1626.8200000000002</v>
      </c>
      <c r="AA43" s="362">
        <f>AA44+AA45+AA46+AA47+AA48+AA49+AA50+AA51+AA52+AA53+AA54+AA55+AA56</f>
        <v>0</v>
      </c>
      <c r="AB43" s="362">
        <f>AB44+AB45+AB46+AB47+AB48+AB49+AB50+AB51+AB52+AB53+AB54</f>
        <v>3222.01</v>
      </c>
      <c r="AC43" s="362">
        <f>AC44+AC45+AC46+AC47+AC48+AC49+AC50+AC51+AC52+AC53+AC54+AC55+AC56</f>
        <v>0</v>
      </c>
      <c r="AD43" s="362">
        <f>AD44+AD45+AD46+AD47+AD48+AD49+AD50+AD51+AD52+AD53+AD54</f>
        <v>7845.45</v>
      </c>
      <c r="AE43" s="362"/>
      <c r="AF43" s="313"/>
      <c r="AG43" s="367"/>
      <c r="AH43" s="367"/>
    </row>
    <row r="44" spans="1:34" ht="37.5" customHeight="1" x14ac:dyDescent="0.25">
      <c r="A44" s="126"/>
      <c r="B44" s="457" t="s">
        <v>584</v>
      </c>
      <c r="C44" s="457"/>
      <c r="D44" s="457"/>
      <c r="E44" s="457"/>
      <c r="F44" s="457"/>
      <c r="G44" s="165">
        <f t="shared" ref="G44:G54" si="8">H44+I44+J44+K44</f>
        <v>316.44</v>
      </c>
      <c r="H44" s="165">
        <v>316.44</v>
      </c>
      <c r="I44" s="165"/>
      <c r="J44" s="165"/>
      <c r="K44" s="165"/>
      <c r="L44" s="352"/>
      <c r="M44" s="352"/>
      <c r="N44" s="352"/>
      <c r="O44" s="352"/>
      <c r="P44" s="352"/>
      <c r="Q44" s="352"/>
      <c r="R44" s="352"/>
      <c r="S44" s="352"/>
      <c r="T44" s="352"/>
      <c r="U44" s="352"/>
      <c r="V44" s="359">
        <f t="shared" ref="V44:V54" si="9">X44+Z44+AB44+AD44</f>
        <v>316.44</v>
      </c>
      <c r="W44" s="359"/>
      <c r="X44" s="359">
        <f t="shared" ref="X44:X55" si="10">H44</f>
        <v>316.44</v>
      </c>
      <c r="Y44" s="359"/>
      <c r="Z44" s="359">
        <f t="shared" ref="Z44:Z55" si="11">I44</f>
        <v>0</v>
      </c>
      <c r="AA44" s="359"/>
      <c r="AB44" s="359">
        <f t="shared" ref="AB44:AB55" si="12">J44</f>
        <v>0</v>
      </c>
      <c r="AC44" s="359"/>
      <c r="AD44" s="359">
        <f t="shared" ref="AD44:AD55" si="13">K44</f>
        <v>0</v>
      </c>
      <c r="AE44" s="359"/>
      <c r="AF44" s="313"/>
    </row>
    <row r="45" spans="1:34" ht="50.25" customHeight="1" x14ac:dyDescent="0.25">
      <c r="A45" s="126"/>
      <c r="B45" s="368" t="s">
        <v>585</v>
      </c>
      <c r="C45" s="368"/>
      <c r="D45" s="368"/>
      <c r="E45" s="368"/>
      <c r="F45" s="368"/>
      <c r="G45" s="165">
        <f t="shared" si="8"/>
        <v>1133.19</v>
      </c>
      <c r="H45" s="165">
        <v>283</v>
      </c>
      <c r="I45" s="165">
        <v>283</v>
      </c>
      <c r="J45" s="165">
        <v>283</v>
      </c>
      <c r="K45" s="165">
        <v>284.19</v>
      </c>
      <c r="L45" s="352"/>
      <c r="M45" s="352"/>
      <c r="N45" s="352"/>
      <c r="O45" s="352"/>
      <c r="P45" s="352"/>
      <c r="Q45" s="352"/>
      <c r="R45" s="352"/>
      <c r="S45" s="352"/>
      <c r="T45" s="352"/>
      <c r="U45" s="352"/>
      <c r="V45" s="359">
        <f t="shared" si="9"/>
        <v>1133.19</v>
      </c>
      <c r="W45" s="359"/>
      <c r="X45" s="359">
        <f t="shared" si="10"/>
        <v>283</v>
      </c>
      <c r="Y45" s="359"/>
      <c r="Z45" s="359">
        <f t="shared" si="11"/>
        <v>283</v>
      </c>
      <c r="AA45" s="359"/>
      <c r="AB45" s="359">
        <f t="shared" si="12"/>
        <v>283</v>
      </c>
      <c r="AC45" s="359"/>
      <c r="AD45" s="359">
        <f t="shared" si="13"/>
        <v>284.19</v>
      </c>
      <c r="AE45" s="359"/>
      <c r="AF45" s="313"/>
    </row>
    <row r="46" spans="1:34" ht="96" customHeight="1" x14ac:dyDescent="0.25">
      <c r="A46" s="126"/>
      <c r="B46" s="370" t="s">
        <v>586</v>
      </c>
      <c r="C46" s="370"/>
      <c r="D46" s="370"/>
      <c r="E46" s="370"/>
      <c r="F46" s="370"/>
      <c r="G46" s="165">
        <f t="shared" si="8"/>
        <v>429.16999999999996</v>
      </c>
      <c r="H46" s="165">
        <v>143</v>
      </c>
      <c r="I46" s="165">
        <v>143</v>
      </c>
      <c r="J46" s="165">
        <v>143.16999999999999</v>
      </c>
      <c r="K46" s="165"/>
      <c r="L46" s="352"/>
      <c r="M46" s="352"/>
      <c r="N46" s="352"/>
      <c r="O46" s="352"/>
      <c r="P46" s="352"/>
      <c r="Q46" s="352"/>
      <c r="R46" s="352"/>
      <c r="S46" s="352"/>
      <c r="T46" s="352"/>
      <c r="U46" s="352"/>
      <c r="V46" s="359">
        <f t="shared" si="9"/>
        <v>429.16999999999996</v>
      </c>
      <c r="W46" s="359"/>
      <c r="X46" s="359">
        <f t="shared" si="10"/>
        <v>143</v>
      </c>
      <c r="Y46" s="359"/>
      <c r="Z46" s="359">
        <f t="shared" si="11"/>
        <v>143</v>
      </c>
      <c r="AA46" s="359"/>
      <c r="AB46" s="359">
        <f t="shared" si="12"/>
        <v>143.16999999999999</v>
      </c>
      <c r="AC46" s="359"/>
      <c r="AD46" s="359">
        <f t="shared" si="13"/>
        <v>0</v>
      </c>
      <c r="AE46" s="359"/>
      <c r="AF46" s="313"/>
    </row>
    <row r="47" spans="1:34" ht="46.5" customHeight="1" x14ac:dyDescent="0.25">
      <c r="A47" s="126"/>
      <c r="B47" s="369" t="s">
        <v>587</v>
      </c>
      <c r="C47" s="369"/>
      <c r="D47" s="369"/>
      <c r="E47" s="369"/>
      <c r="F47" s="369"/>
      <c r="G47" s="165">
        <f t="shared" si="8"/>
        <v>825.82</v>
      </c>
      <c r="H47" s="165"/>
      <c r="I47" s="165">
        <v>825.82</v>
      </c>
      <c r="J47" s="165"/>
      <c r="K47" s="165"/>
      <c r="L47" s="352"/>
      <c r="M47" s="352"/>
      <c r="N47" s="352"/>
      <c r="O47" s="352"/>
      <c r="P47" s="352"/>
      <c r="Q47" s="352"/>
      <c r="R47" s="352"/>
      <c r="S47" s="352"/>
      <c r="T47" s="352"/>
      <c r="U47" s="352"/>
      <c r="V47" s="359">
        <f t="shared" si="9"/>
        <v>825.82</v>
      </c>
      <c r="W47" s="359"/>
      <c r="X47" s="359">
        <f t="shared" si="10"/>
        <v>0</v>
      </c>
      <c r="Y47" s="359"/>
      <c r="Z47" s="359">
        <f t="shared" si="11"/>
        <v>825.82</v>
      </c>
      <c r="AA47" s="359"/>
      <c r="AB47" s="359">
        <f t="shared" si="12"/>
        <v>0</v>
      </c>
      <c r="AC47" s="359"/>
      <c r="AD47" s="359">
        <f t="shared" si="13"/>
        <v>0</v>
      </c>
      <c r="AE47" s="359"/>
      <c r="AF47" s="313"/>
    </row>
    <row r="48" spans="1:34" ht="20.100000000000001" customHeight="1" x14ac:dyDescent="0.25">
      <c r="A48" s="126"/>
      <c r="B48" s="371" t="s">
        <v>588</v>
      </c>
      <c r="C48" s="371"/>
      <c r="D48" s="371"/>
      <c r="E48" s="371"/>
      <c r="F48" s="371"/>
      <c r="G48" s="165">
        <f t="shared" si="8"/>
        <v>3148.27</v>
      </c>
      <c r="H48" s="165"/>
      <c r="I48" s="165"/>
      <c r="J48" s="165"/>
      <c r="K48" s="165">
        <v>3148.27</v>
      </c>
      <c r="L48" s="352"/>
      <c r="M48" s="352"/>
      <c r="N48" s="352"/>
      <c r="O48" s="352"/>
      <c r="P48" s="352"/>
      <c r="Q48" s="352"/>
      <c r="R48" s="352"/>
      <c r="S48" s="352"/>
      <c r="T48" s="352"/>
      <c r="U48" s="352"/>
      <c r="V48" s="359">
        <f t="shared" si="9"/>
        <v>3148.27</v>
      </c>
      <c r="W48" s="359"/>
      <c r="X48" s="359">
        <f t="shared" si="10"/>
        <v>0</v>
      </c>
      <c r="Y48" s="359"/>
      <c r="Z48" s="359">
        <f t="shared" si="11"/>
        <v>0</v>
      </c>
      <c r="AA48" s="359"/>
      <c r="AB48" s="359">
        <f t="shared" si="12"/>
        <v>0</v>
      </c>
      <c r="AC48" s="359"/>
      <c r="AD48" s="359">
        <f t="shared" si="13"/>
        <v>3148.27</v>
      </c>
      <c r="AE48" s="359"/>
      <c r="AF48" s="313"/>
    </row>
    <row r="49" spans="1:34" ht="20.100000000000001" customHeight="1" x14ac:dyDescent="0.25">
      <c r="A49" s="126"/>
      <c r="B49" s="371" t="s">
        <v>589</v>
      </c>
      <c r="C49" s="371"/>
      <c r="D49" s="371"/>
      <c r="E49" s="371"/>
      <c r="F49" s="371"/>
      <c r="G49" s="165">
        <f t="shared" si="8"/>
        <v>1195.83</v>
      </c>
      <c r="H49" s="165"/>
      <c r="I49" s="165"/>
      <c r="J49" s="165"/>
      <c r="K49" s="165">
        <v>1195.83</v>
      </c>
      <c r="L49" s="352"/>
      <c r="M49" s="352"/>
      <c r="N49" s="352"/>
      <c r="O49" s="352"/>
      <c r="P49" s="352"/>
      <c r="Q49" s="352"/>
      <c r="R49" s="352"/>
      <c r="S49" s="352"/>
      <c r="T49" s="352"/>
      <c r="U49" s="352"/>
      <c r="V49" s="359">
        <f t="shared" si="9"/>
        <v>1195.83</v>
      </c>
      <c r="W49" s="359"/>
      <c r="X49" s="359">
        <f t="shared" si="10"/>
        <v>0</v>
      </c>
      <c r="Y49" s="359"/>
      <c r="Z49" s="359">
        <f t="shared" si="11"/>
        <v>0</v>
      </c>
      <c r="AA49" s="359"/>
      <c r="AB49" s="359">
        <f t="shared" si="12"/>
        <v>0</v>
      </c>
      <c r="AC49" s="359"/>
      <c r="AD49" s="359">
        <f t="shared" si="13"/>
        <v>1195.83</v>
      </c>
      <c r="AE49" s="359"/>
      <c r="AF49" s="313"/>
    </row>
    <row r="50" spans="1:34" ht="48.75" customHeight="1" x14ac:dyDescent="0.25">
      <c r="A50" s="126"/>
      <c r="B50" s="369" t="s">
        <v>585</v>
      </c>
      <c r="C50" s="369"/>
      <c r="D50" s="369"/>
      <c r="E50" s="369"/>
      <c r="F50" s="369"/>
      <c r="G50" s="165">
        <f t="shared" si="8"/>
        <v>1502.13</v>
      </c>
      <c r="H50" s="165">
        <v>375</v>
      </c>
      <c r="I50" s="165">
        <v>375</v>
      </c>
      <c r="J50" s="165">
        <v>375</v>
      </c>
      <c r="K50" s="165">
        <v>377.13</v>
      </c>
      <c r="L50" s="352"/>
      <c r="M50" s="352"/>
      <c r="N50" s="352"/>
      <c r="O50" s="352"/>
      <c r="P50" s="352"/>
      <c r="Q50" s="352"/>
      <c r="R50" s="352"/>
      <c r="S50" s="352"/>
      <c r="T50" s="352"/>
      <c r="U50" s="352"/>
      <c r="V50" s="359">
        <f t="shared" si="9"/>
        <v>1502.13</v>
      </c>
      <c r="W50" s="359"/>
      <c r="X50" s="359">
        <f t="shared" si="10"/>
        <v>375</v>
      </c>
      <c r="Y50" s="359"/>
      <c r="Z50" s="359">
        <f t="shared" si="11"/>
        <v>375</v>
      </c>
      <c r="AA50" s="359"/>
      <c r="AB50" s="359">
        <f t="shared" si="12"/>
        <v>375</v>
      </c>
      <c r="AC50" s="359"/>
      <c r="AD50" s="359">
        <f t="shared" si="13"/>
        <v>377.13</v>
      </c>
      <c r="AE50" s="359"/>
      <c r="AF50" s="313"/>
    </row>
    <row r="51" spans="1:34" ht="20.100000000000001" customHeight="1" x14ac:dyDescent="0.25">
      <c r="A51" s="126"/>
      <c r="B51" s="354" t="s">
        <v>590</v>
      </c>
      <c r="C51" s="354"/>
      <c r="D51" s="354"/>
      <c r="E51" s="354"/>
      <c r="F51" s="354"/>
      <c r="G51" s="165">
        <f t="shared" si="8"/>
        <v>1929.17</v>
      </c>
      <c r="H51" s="165"/>
      <c r="I51" s="165"/>
      <c r="J51" s="165">
        <v>1929.17</v>
      </c>
      <c r="K51" s="165"/>
      <c r="L51" s="352"/>
      <c r="M51" s="352"/>
      <c r="N51" s="352"/>
      <c r="O51" s="352"/>
      <c r="P51" s="352"/>
      <c r="Q51" s="352"/>
      <c r="R51" s="352"/>
      <c r="S51" s="352"/>
      <c r="T51" s="352"/>
      <c r="U51" s="352"/>
      <c r="V51" s="359">
        <f t="shared" si="9"/>
        <v>1929.17</v>
      </c>
      <c r="W51" s="359"/>
      <c r="X51" s="359">
        <f t="shared" si="10"/>
        <v>0</v>
      </c>
      <c r="Y51" s="359"/>
      <c r="Z51" s="359">
        <f t="shared" si="11"/>
        <v>0</v>
      </c>
      <c r="AA51" s="359"/>
      <c r="AB51" s="359">
        <f t="shared" si="12"/>
        <v>1929.17</v>
      </c>
      <c r="AC51" s="359"/>
      <c r="AD51" s="359">
        <f t="shared" si="13"/>
        <v>0</v>
      </c>
      <c r="AE51" s="359"/>
      <c r="AF51" s="313"/>
    </row>
    <row r="52" spans="1:34" ht="20.100000000000001" customHeight="1" x14ac:dyDescent="0.25">
      <c r="A52" s="126"/>
      <c r="B52" s="346" t="s">
        <v>589</v>
      </c>
      <c r="C52" s="346"/>
      <c r="D52" s="346"/>
      <c r="E52" s="346"/>
      <c r="F52" s="346"/>
      <c r="G52" s="165">
        <f t="shared" si="8"/>
        <v>1195.83</v>
      </c>
      <c r="H52" s="165"/>
      <c r="I52" s="165"/>
      <c r="J52" s="165"/>
      <c r="K52" s="165">
        <v>1195.83</v>
      </c>
      <c r="L52" s="352"/>
      <c r="M52" s="352"/>
      <c r="N52" s="352"/>
      <c r="O52" s="352"/>
      <c r="P52" s="352"/>
      <c r="Q52" s="352"/>
      <c r="R52" s="352"/>
      <c r="S52" s="352"/>
      <c r="T52" s="352"/>
      <c r="U52" s="352"/>
      <c r="V52" s="359">
        <f t="shared" si="9"/>
        <v>1195.83</v>
      </c>
      <c r="W52" s="359"/>
      <c r="X52" s="359">
        <f t="shared" si="10"/>
        <v>0</v>
      </c>
      <c r="Y52" s="359"/>
      <c r="Z52" s="359">
        <f t="shared" si="11"/>
        <v>0</v>
      </c>
      <c r="AA52" s="359"/>
      <c r="AB52" s="359">
        <f t="shared" si="12"/>
        <v>0</v>
      </c>
      <c r="AC52" s="359"/>
      <c r="AD52" s="359">
        <f t="shared" si="13"/>
        <v>1195.83</v>
      </c>
      <c r="AE52" s="359"/>
      <c r="AF52" s="313"/>
    </row>
    <row r="53" spans="1:34" ht="79.5" customHeight="1" x14ac:dyDescent="0.25">
      <c r="A53" s="126"/>
      <c r="B53" s="369" t="s">
        <v>591</v>
      </c>
      <c r="C53" s="369"/>
      <c r="D53" s="369"/>
      <c r="E53" s="369"/>
      <c r="F53" s="369"/>
      <c r="G53" s="165">
        <f t="shared" si="8"/>
        <v>491.67</v>
      </c>
      <c r="H53" s="165"/>
      <c r="I53" s="165"/>
      <c r="J53" s="165">
        <v>491.67</v>
      </c>
      <c r="K53" s="165"/>
      <c r="L53" s="352"/>
      <c r="M53" s="352"/>
      <c r="N53" s="352"/>
      <c r="O53" s="352"/>
      <c r="P53" s="352"/>
      <c r="Q53" s="352"/>
      <c r="R53" s="352"/>
      <c r="S53" s="352"/>
      <c r="T53" s="352"/>
      <c r="U53" s="352"/>
      <c r="V53" s="359">
        <f t="shared" si="9"/>
        <v>491.67</v>
      </c>
      <c r="W53" s="359"/>
      <c r="X53" s="359">
        <f t="shared" si="10"/>
        <v>0</v>
      </c>
      <c r="Y53" s="359"/>
      <c r="Z53" s="359">
        <f t="shared" si="11"/>
        <v>0</v>
      </c>
      <c r="AA53" s="359"/>
      <c r="AB53" s="359">
        <f t="shared" si="12"/>
        <v>491.67</v>
      </c>
      <c r="AC53" s="359"/>
      <c r="AD53" s="359">
        <f t="shared" si="13"/>
        <v>0</v>
      </c>
      <c r="AE53" s="359"/>
      <c r="AF53" s="313"/>
    </row>
    <row r="54" spans="1:34" ht="20.100000000000001" customHeight="1" x14ac:dyDescent="0.25">
      <c r="A54" s="126"/>
      <c r="B54" s="358" t="s">
        <v>592</v>
      </c>
      <c r="C54" s="358"/>
      <c r="D54" s="358"/>
      <c r="E54" s="358"/>
      <c r="F54" s="358"/>
      <c r="G54" s="165">
        <f t="shared" si="8"/>
        <v>1644.2</v>
      </c>
      <c r="H54" s="165"/>
      <c r="I54" s="165"/>
      <c r="J54" s="165"/>
      <c r="K54" s="165">
        <v>1644.2</v>
      </c>
      <c r="L54" s="352"/>
      <c r="M54" s="352"/>
      <c r="N54" s="352"/>
      <c r="O54" s="352"/>
      <c r="P54" s="352"/>
      <c r="Q54" s="352"/>
      <c r="R54" s="352"/>
      <c r="S54" s="352"/>
      <c r="T54" s="352"/>
      <c r="U54" s="352"/>
      <c r="V54" s="359">
        <f t="shared" si="9"/>
        <v>1644.2</v>
      </c>
      <c r="W54" s="359"/>
      <c r="X54" s="359">
        <f t="shared" si="10"/>
        <v>0</v>
      </c>
      <c r="Y54" s="359"/>
      <c r="Z54" s="359">
        <f t="shared" si="11"/>
        <v>0</v>
      </c>
      <c r="AA54" s="359"/>
      <c r="AB54" s="359">
        <f t="shared" si="12"/>
        <v>0</v>
      </c>
      <c r="AC54" s="359"/>
      <c r="AD54" s="359">
        <f t="shared" si="13"/>
        <v>1644.2</v>
      </c>
      <c r="AE54" s="359"/>
      <c r="AF54" s="313"/>
    </row>
    <row r="55" spans="1:34" ht="39.75" customHeight="1" x14ac:dyDescent="0.25">
      <c r="A55" s="126"/>
      <c r="B55" s="361" t="s">
        <v>574</v>
      </c>
      <c r="C55" s="361"/>
      <c r="D55" s="361"/>
      <c r="E55" s="361"/>
      <c r="F55" s="361"/>
      <c r="G55" s="164">
        <f t="shared" ref="G55:G62" si="14">SUM(H55:K55)</f>
        <v>0</v>
      </c>
      <c r="H55" s="166"/>
      <c r="I55" s="158"/>
      <c r="J55" s="158"/>
      <c r="K55" s="158"/>
      <c r="L55" s="352">
        <f>SUM(N55:U55)</f>
        <v>0</v>
      </c>
      <c r="M55" s="352"/>
      <c r="N55" s="352"/>
      <c r="O55" s="352"/>
      <c r="P55" s="352"/>
      <c r="Q55" s="352"/>
      <c r="R55" s="352"/>
      <c r="S55" s="352"/>
      <c r="T55" s="352"/>
      <c r="U55" s="352"/>
      <c r="V55" s="362">
        <f t="shared" ref="V55:V56" si="15">SUM(X55,Z55,AB55,AD55)</f>
        <v>0</v>
      </c>
      <c r="W55" s="362"/>
      <c r="X55" s="362">
        <f t="shared" si="10"/>
        <v>0</v>
      </c>
      <c r="Y55" s="362"/>
      <c r="Z55" s="362">
        <f t="shared" si="11"/>
        <v>0</v>
      </c>
      <c r="AA55" s="362"/>
      <c r="AB55" s="362">
        <f t="shared" si="12"/>
        <v>0</v>
      </c>
      <c r="AC55" s="362"/>
      <c r="AD55" s="362">
        <f t="shared" si="13"/>
        <v>0</v>
      </c>
      <c r="AE55" s="362"/>
      <c r="AF55" s="313"/>
    </row>
    <row r="56" spans="1:34" ht="42.75" customHeight="1" x14ac:dyDescent="0.25">
      <c r="A56" s="126"/>
      <c r="B56" s="361" t="s">
        <v>593</v>
      </c>
      <c r="C56" s="361"/>
      <c r="D56" s="361"/>
      <c r="E56" s="361"/>
      <c r="F56" s="361"/>
      <c r="G56" s="164">
        <f t="shared" si="14"/>
        <v>116.67</v>
      </c>
      <c r="H56" s="164">
        <f>H57</f>
        <v>0</v>
      </c>
      <c r="I56" s="164">
        <f>I57</f>
        <v>116.67</v>
      </c>
      <c r="J56" s="164">
        <f>J57</f>
        <v>0</v>
      </c>
      <c r="K56" s="164">
        <f>K57</f>
        <v>0</v>
      </c>
      <c r="L56" s="372"/>
      <c r="M56" s="372"/>
      <c r="N56" s="372"/>
      <c r="O56" s="372"/>
      <c r="P56" s="372"/>
      <c r="Q56" s="372"/>
      <c r="R56" s="372"/>
      <c r="S56" s="372"/>
      <c r="T56" s="372"/>
      <c r="U56" s="372"/>
      <c r="V56" s="362">
        <f t="shared" si="15"/>
        <v>116.67</v>
      </c>
      <c r="W56" s="362"/>
      <c r="X56" s="362">
        <f>X57</f>
        <v>0</v>
      </c>
      <c r="Y56" s="362"/>
      <c r="Z56" s="362">
        <f>Z57</f>
        <v>116.67</v>
      </c>
      <c r="AA56" s="362"/>
      <c r="AB56" s="362">
        <f>AB57</f>
        <v>0</v>
      </c>
      <c r="AC56" s="362"/>
      <c r="AD56" s="362">
        <f>AD57</f>
        <v>0</v>
      </c>
      <c r="AE56" s="362"/>
      <c r="AF56" s="313"/>
    </row>
    <row r="57" spans="1:34" ht="50.25" customHeight="1" x14ac:dyDescent="0.25">
      <c r="A57" s="126"/>
      <c r="B57" s="369" t="s">
        <v>594</v>
      </c>
      <c r="C57" s="369"/>
      <c r="D57" s="369"/>
      <c r="E57" s="369"/>
      <c r="F57" s="369"/>
      <c r="G57" s="165">
        <f t="shared" si="14"/>
        <v>116.67</v>
      </c>
      <c r="H57" s="165"/>
      <c r="I57" s="165">
        <v>116.67</v>
      </c>
      <c r="J57" s="165"/>
      <c r="K57" s="165"/>
      <c r="L57" s="372"/>
      <c r="M57" s="372"/>
      <c r="N57" s="372"/>
      <c r="O57" s="372"/>
      <c r="P57" s="372"/>
      <c r="Q57" s="372"/>
      <c r="R57" s="372"/>
      <c r="S57" s="372"/>
      <c r="T57" s="372"/>
      <c r="U57" s="372"/>
      <c r="V57" s="359">
        <f>X57+Z57+AB57+AD57</f>
        <v>116.67</v>
      </c>
      <c r="W57" s="359"/>
      <c r="X57" s="359">
        <f>H57</f>
        <v>0</v>
      </c>
      <c r="Y57" s="359"/>
      <c r="Z57" s="359">
        <f>I57</f>
        <v>116.67</v>
      </c>
      <c r="AA57" s="359"/>
      <c r="AB57" s="359">
        <f>J57</f>
        <v>0</v>
      </c>
      <c r="AC57" s="359"/>
      <c r="AD57" s="359">
        <f>K57</f>
        <v>0</v>
      </c>
      <c r="AE57" s="359"/>
      <c r="AF57" s="313"/>
    </row>
    <row r="58" spans="1:34" ht="39.75" customHeight="1" x14ac:dyDescent="0.25">
      <c r="A58" s="126"/>
      <c r="B58" s="361" t="s">
        <v>595</v>
      </c>
      <c r="C58" s="361"/>
      <c r="D58" s="361"/>
      <c r="E58" s="361"/>
      <c r="F58" s="361"/>
      <c r="G58" s="164">
        <f t="shared" si="14"/>
        <v>961.89</v>
      </c>
      <c r="H58" s="164">
        <f>H59+H60+H61+H62</f>
        <v>0</v>
      </c>
      <c r="I58" s="164">
        <f>I59+I60+I61+I62</f>
        <v>433.49</v>
      </c>
      <c r="J58" s="164">
        <f>J59+J60+J61+J62</f>
        <v>0</v>
      </c>
      <c r="K58" s="164">
        <f>K59+K60+K61+K62</f>
        <v>528.4</v>
      </c>
      <c r="L58" s="373"/>
      <c r="M58" s="373"/>
      <c r="N58" s="374"/>
      <c r="O58" s="374"/>
      <c r="P58" s="373"/>
      <c r="Q58" s="373"/>
      <c r="R58" s="373"/>
      <c r="S58" s="373"/>
      <c r="T58" s="372"/>
      <c r="U58" s="372"/>
      <c r="V58" s="362">
        <f>SUM(X58,Z58,AB58,AD58)</f>
        <v>18004.190000000002</v>
      </c>
      <c r="W58" s="362"/>
      <c r="X58" s="362">
        <f>X59+X60+X61+X62+X63</f>
        <v>0</v>
      </c>
      <c r="Y58" s="362"/>
      <c r="Z58" s="362">
        <f>Z59+Z60+Z61+Z62+Z63</f>
        <v>8933.49</v>
      </c>
      <c r="AA58" s="362">
        <f>AA59+AA60+AA61+AA62+AA63</f>
        <v>0</v>
      </c>
      <c r="AB58" s="362">
        <f>AB59+AB60+AB61+AB62+AB63</f>
        <v>8542.2999999999993</v>
      </c>
      <c r="AC58" s="362">
        <f>AC59+AC60+AC61+AC62+AC63</f>
        <v>0</v>
      </c>
      <c r="AD58" s="362">
        <f>AD59+AD60+AD61+AD62+AD63</f>
        <v>528.4</v>
      </c>
      <c r="AE58" s="362"/>
      <c r="AF58" s="313"/>
      <c r="AG58" s="367"/>
      <c r="AH58" s="367"/>
    </row>
    <row r="59" spans="1:34" ht="66.75" customHeight="1" x14ac:dyDescent="0.25">
      <c r="A59" s="126"/>
      <c r="B59" s="370" t="s">
        <v>596</v>
      </c>
      <c r="C59" s="370"/>
      <c r="D59" s="370"/>
      <c r="E59" s="370"/>
      <c r="F59" s="370"/>
      <c r="G59" s="165">
        <f t="shared" si="14"/>
        <v>265.49</v>
      </c>
      <c r="H59" s="123"/>
      <c r="I59" s="165">
        <v>265.49</v>
      </c>
      <c r="J59" s="165"/>
      <c r="K59" s="165"/>
      <c r="L59" s="372"/>
      <c r="M59" s="372"/>
      <c r="N59" s="372"/>
      <c r="O59" s="372"/>
      <c r="P59" s="372"/>
      <c r="Q59" s="372"/>
      <c r="R59" s="372"/>
      <c r="S59" s="372"/>
      <c r="T59" s="372"/>
      <c r="U59" s="372"/>
      <c r="V59" s="359">
        <f t="shared" ref="V59:V67" si="16">X59+Z59+AB59+AD59</f>
        <v>265.49</v>
      </c>
      <c r="W59" s="359"/>
      <c r="X59" s="359">
        <f t="shared" ref="X59:X62" si="17">H59</f>
        <v>0</v>
      </c>
      <c r="Y59" s="359"/>
      <c r="Z59" s="359">
        <f t="shared" ref="Z59:Z62" si="18">I59</f>
        <v>265.49</v>
      </c>
      <c r="AA59" s="359"/>
      <c r="AB59" s="359">
        <f t="shared" ref="AB59:AB62" si="19">J59</f>
        <v>0</v>
      </c>
      <c r="AC59" s="359"/>
      <c r="AD59" s="359">
        <f t="shared" ref="AD59:AD62" si="20">K59</f>
        <v>0</v>
      </c>
      <c r="AE59" s="359"/>
      <c r="AF59" s="313"/>
    </row>
    <row r="60" spans="1:34" ht="51.75" customHeight="1" x14ac:dyDescent="0.25">
      <c r="A60" s="126"/>
      <c r="B60" s="369" t="s">
        <v>597</v>
      </c>
      <c r="C60" s="369"/>
      <c r="D60" s="369"/>
      <c r="E60" s="369"/>
      <c r="F60" s="369"/>
      <c r="G60" s="165">
        <f t="shared" si="14"/>
        <v>264.2</v>
      </c>
      <c r="H60" s="123"/>
      <c r="I60" s="165"/>
      <c r="J60" s="165"/>
      <c r="K60" s="165">
        <v>264.2</v>
      </c>
      <c r="L60" s="372"/>
      <c r="M60" s="372"/>
      <c r="N60" s="372"/>
      <c r="O60" s="372"/>
      <c r="P60" s="372"/>
      <c r="Q60" s="372"/>
      <c r="R60" s="372"/>
      <c r="S60" s="372"/>
      <c r="T60" s="372"/>
      <c r="U60" s="372"/>
      <c r="V60" s="359">
        <f t="shared" si="16"/>
        <v>264.2</v>
      </c>
      <c r="W60" s="359"/>
      <c r="X60" s="359">
        <f t="shared" si="17"/>
        <v>0</v>
      </c>
      <c r="Y60" s="359"/>
      <c r="Z60" s="359">
        <f t="shared" si="18"/>
        <v>0</v>
      </c>
      <c r="AA60" s="359"/>
      <c r="AB60" s="359">
        <f t="shared" si="19"/>
        <v>0</v>
      </c>
      <c r="AC60" s="359"/>
      <c r="AD60" s="359">
        <f t="shared" si="20"/>
        <v>264.2</v>
      </c>
      <c r="AE60" s="359"/>
      <c r="AF60" s="313"/>
    </row>
    <row r="61" spans="1:34" ht="48" customHeight="1" x14ac:dyDescent="0.25">
      <c r="A61" s="126"/>
      <c r="B61" s="369" t="s">
        <v>598</v>
      </c>
      <c r="C61" s="369"/>
      <c r="D61" s="369"/>
      <c r="E61" s="369"/>
      <c r="F61" s="369"/>
      <c r="G61" s="165">
        <f t="shared" si="14"/>
        <v>264.2</v>
      </c>
      <c r="H61" s="123"/>
      <c r="I61" s="165"/>
      <c r="J61" s="165"/>
      <c r="K61" s="165">
        <v>264.2</v>
      </c>
      <c r="L61" s="372"/>
      <c r="M61" s="372"/>
      <c r="N61" s="372"/>
      <c r="O61" s="372"/>
      <c r="P61" s="372"/>
      <c r="Q61" s="372"/>
      <c r="R61" s="372"/>
      <c r="S61" s="372"/>
      <c r="T61" s="372"/>
      <c r="U61" s="372"/>
      <c r="V61" s="359">
        <f t="shared" si="16"/>
        <v>264.2</v>
      </c>
      <c r="W61" s="359"/>
      <c r="X61" s="359">
        <f t="shared" si="17"/>
        <v>0</v>
      </c>
      <c r="Y61" s="359"/>
      <c r="Z61" s="359">
        <f t="shared" si="18"/>
        <v>0</v>
      </c>
      <c r="AA61" s="359"/>
      <c r="AB61" s="359">
        <f t="shared" si="19"/>
        <v>0</v>
      </c>
      <c r="AC61" s="359"/>
      <c r="AD61" s="359">
        <f t="shared" si="20"/>
        <v>264.2</v>
      </c>
      <c r="AE61" s="359"/>
      <c r="AF61" s="313"/>
    </row>
    <row r="62" spans="1:34" ht="35.25" customHeight="1" x14ac:dyDescent="0.25">
      <c r="A62" s="126"/>
      <c r="B62" s="358" t="s">
        <v>599</v>
      </c>
      <c r="C62" s="358"/>
      <c r="D62" s="358"/>
      <c r="E62" s="358"/>
      <c r="F62" s="358"/>
      <c r="G62" s="165">
        <f t="shared" si="14"/>
        <v>168</v>
      </c>
      <c r="H62" s="123"/>
      <c r="I62" s="165">
        <v>168</v>
      </c>
      <c r="J62" s="165"/>
      <c r="K62" s="165"/>
      <c r="L62" s="372"/>
      <c r="M62" s="372"/>
      <c r="N62" s="372"/>
      <c r="O62" s="372"/>
      <c r="P62" s="372"/>
      <c r="Q62" s="372"/>
      <c r="R62" s="372"/>
      <c r="S62" s="372"/>
      <c r="T62" s="372"/>
      <c r="U62" s="372"/>
      <c r="V62" s="359">
        <f t="shared" si="16"/>
        <v>168</v>
      </c>
      <c r="W62" s="359"/>
      <c r="X62" s="359">
        <f t="shared" si="17"/>
        <v>0</v>
      </c>
      <c r="Y62" s="359"/>
      <c r="Z62" s="359">
        <f t="shared" si="18"/>
        <v>168</v>
      </c>
      <c r="AA62" s="359"/>
      <c r="AB62" s="359">
        <f t="shared" si="19"/>
        <v>0</v>
      </c>
      <c r="AC62" s="359"/>
      <c r="AD62" s="359">
        <f t="shared" si="20"/>
        <v>0</v>
      </c>
      <c r="AE62" s="359"/>
      <c r="AF62" s="313"/>
    </row>
    <row r="63" spans="1:34" ht="48" customHeight="1" x14ac:dyDescent="0.25">
      <c r="A63" s="126"/>
      <c r="B63" s="358" t="s">
        <v>576</v>
      </c>
      <c r="C63" s="358"/>
      <c r="D63" s="358"/>
      <c r="E63" s="358"/>
      <c r="F63" s="358"/>
      <c r="G63" s="165"/>
      <c r="H63" s="123"/>
      <c r="I63" s="165"/>
      <c r="J63" s="165"/>
      <c r="K63" s="165"/>
      <c r="L63" s="372"/>
      <c r="M63" s="372"/>
      <c r="N63" s="372"/>
      <c r="O63" s="372"/>
      <c r="P63" s="372"/>
      <c r="Q63" s="372"/>
      <c r="R63" s="372"/>
      <c r="S63" s="372"/>
      <c r="T63" s="372"/>
      <c r="U63" s="372"/>
      <c r="V63" s="359">
        <f t="shared" si="16"/>
        <v>17042.3</v>
      </c>
      <c r="W63" s="359"/>
      <c r="X63" s="359">
        <f>N33</f>
        <v>0</v>
      </c>
      <c r="Y63" s="359"/>
      <c r="Z63" s="359">
        <f>P33</f>
        <v>8500</v>
      </c>
      <c r="AA63" s="359"/>
      <c r="AB63" s="359">
        <f>R33</f>
        <v>8542.2999999999993</v>
      </c>
      <c r="AC63" s="359"/>
      <c r="AD63" s="359">
        <f>T33</f>
        <v>0</v>
      </c>
      <c r="AE63" s="359"/>
      <c r="AF63" s="313"/>
    </row>
    <row r="64" spans="1:34" ht="20.100000000000001" customHeight="1" x14ac:dyDescent="0.25">
      <c r="A64" s="126"/>
      <c r="B64" s="361" t="s">
        <v>600</v>
      </c>
      <c r="C64" s="361"/>
      <c r="D64" s="361"/>
      <c r="E64" s="361"/>
      <c r="F64" s="361"/>
      <c r="G64" s="164">
        <f t="shared" ref="G64:G67" si="21">SUM(H64:K64)</f>
        <v>931.39</v>
      </c>
      <c r="H64" s="164">
        <f>H65+H66</f>
        <v>51.13</v>
      </c>
      <c r="I64" s="164">
        <f>I65+I66</f>
        <v>0</v>
      </c>
      <c r="J64" s="164">
        <f>J65+J66</f>
        <v>880.26</v>
      </c>
      <c r="K64" s="164">
        <f>K65+K66</f>
        <v>0</v>
      </c>
      <c r="L64" s="352"/>
      <c r="M64" s="352"/>
      <c r="N64" s="352"/>
      <c r="O64" s="352"/>
      <c r="P64" s="352"/>
      <c r="Q64" s="352"/>
      <c r="R64" s="352"/>
      <c r="S64" s="352"/>
      <c r="T64" s="352"/>
      <c r="U64" s="352"/>
      <c r="V64" s="362">
        <f t="shared" si="16"/>
        <v>931.39</v>
      </c>
      <c r="W64" s="362"/>
      <c r="X64" s="362">
        <f>X65+X66</f>
        <v>51.13</v>
      </c>
      <c r="Y64" s="362"/>
      <c r="Z64" s="362">
        <f>Z65+Z66</f>
        <v>0</v>
      </c>
      <c r="AA64" s="362"/>
      <c r="AB64" s="362">
        <f>AB65+AB66</f>
        <v>880.26</v>
      </c>
      <c r="AC64" s="362"/>
      <c r="AD64" s="362">
        <f>AD65+AD66</f>
        <v>0</v>
      </c>
      <c r="AE64" s="362"/>
      <c r="AF64" s="313"/>
      <c r="AG64" s="367"/>
      <c r="AH64" s="367"/>
    </row>
    <row r="65" spans="1:34" ht="79.5" customHeight="1" x14ac:dyDescent="0.25">
      <c r="A65" s="126"/>
      <c r="B65" s="370" t="s">
        <v>601</v>
      </c>
      <c r="C65" s="370"/>
      <c r="D65" s="370"/>
      <c r="E65" s="370"/>
      <c r="F65" s="370"/>
      <c r="G65" s="165">
        <f t="shared" si="21"/>
        <v>51.13</v>
      </c>
      <c r="H65" s="165">
        <v>51.13</v>
      </c>
      <c r="I65" s="165"/>
      <c r="J65" s="165"/>
      <c r="K65" s="165"/>
      <c r="L65" s="352"/>
      <c r="M65" s="352"/>
      <c r="N65" s="352"/>
      <c r="O65" s="352"/>
      <c r="P65" s="352"/>
      <c r="Q65" s="352"/>
      <c r="R65" s="352"/>
      <c r="S65" s="352"/>
      <c r="T65" s="352"/>
      <c r="U65" s="352"/>
      <c r="V65" s="359">
        <f t="shared" si="16"/>
        <v>51.13</v>
      </c>
      <c r="W65" s="359"/>
      <c r="X65" s="359">
        <f t="shared" ref="X65:X66" si="22">H65</f>
        <v>51.13</v>
      </c>
      <c r="Y65" s="359"/>
      <c r="Z65" s="359">
        <f t="shared" ref="Z65:Z66" si="23">I65</f>
        <v>0</v>
      </c>
      <c r="AA65" s="359"/>
      <c r="AB65" s="359">
        <f t="shared" ref="AB65:AB66" si="24">J65</f>
        <v>0</v>
      </c>
      <c r="AC65" s="359"/>
      <c r="AD65" s="359">
        <f t="shared" ref="AD65:AD66" si="25">K65</f>
        <v>0</v>
      </c>
      <c r="AE65" s="359"/>
      <c r="AF65" s="313"/>
    </row>
    <row r="66" spans="1:34" ht="28.5" customHeight="1" x14ac:dyDescent="0.25">
      <c r="A66" s="126"/>
      <c r="B66" s="358" t="s">
        <v>602</v>
      </c>
      <c r="C66" s="358"/>
      <c r="D66" s="358"/>
      <c r="E66" s="358"/>
      <c r="F66" s="358"/>
      <c r="G66" s="165">
        <f t="shared" si="21"/>
        <v>880.26</v>
      </c>
      <c r="H66" s="123"/>
      <c r="I66" s="123"/>
      <c r="J66" s="165">
        <v>880.26</v>
      </c>
      <c r="K66" s="123"/>
      <c r="L66" s="352"/>
      <c r="M66" s="352"/>
      <c r="N66" s="352"/>
      <c r="O66" s="352"/>
      <c r="P66" s="352"/>
      <c r="Q66" s="352"/>
      <c r="R66" s="352"/>
      <c r="S66" s="352"/>
      <c r="T66" s="352"/>
      <c r="U66" s="352"/>
      <c r="V66" s="359">
        <f t="shared" si="16"/>
        <v>880.26</v>
      </c>
      <c r="W66" s="359"/>
      <c r="X66" s="359">
        <f t="shared" si="22"/>
        <v>0</v>
      </c>
      <c r="Y66" s="359"/>
      <c r="Z66" s="359">
        <f t="shared" si="23"/>
        <v>0</v>
      </c>
      <c r="AA66" s="359"/>
      <c r="AB66" s="359">
        <f t="shared" si="24"/>
        <v>880.26</v>
      </c>
      <c r="AC66" s="359"/>
      <c r="AD66" s="359">
        <f t="shared" si="25"/>
        <v>0</v>
      </c>
      <c r="AE66" s="359"/>
      <c r="AF66" s="313"/>
    </row>
    <row r="67" spans="1:34" ht="20.100000000000001" customHeight="1" x14ac:dyDescent="0.25">
      <c r="A67" s="376" t="s">
        <v>303</v>
      </c>
      <c r="B67" s="376"/>
      <c r="C67" s="376"/>
      <c r="D67" s="376"/>
      <c r="E67" s="376"/>
      <c r="F67" s="376"/>
      <c r="G67" s="164">
        <f t="shared" si="21"/>
        <v>15821.670000000002</v>
      </c>
      <c r="H67" s="164">
        <f>H42+H43+H55+H56+H58+H64</f>
        <v>1168.5700000000002</v>
      </c>
      <c r="I67" s="164">
        <f>I42+I43+I55+I56+I58+I64</f>
        <v>2176.9800000000005</v>
      </c>
      <c r="J67" s="164">
        <f>J42+J43+J55+J56+J58+J64</f>
        <v>4102.2700000000004</v>
      </c>
      <c r="K67" s="164">
        <f>K42+K43+K55+K56+K58+K64</f>
        <v>8373.85</v>
      </c>
      <c r="L67" s="362">
        <f>SUM(N67:U67)</f>
        <v>0</v>
      </c>
      <c r="M67" s="362"/>
      <c r="N67" s="362">
        <f>SUM(N42:N64)</f>
        <v>0</v>
      </c>
      <c r="O67" s="362"/>
      <c r="P67" s="362">
        <f>P58</f>
        <v>0</v>
      </c>
      <c r="Q67" s="362"/>
      <c r="R67" s="362">
        <f>R58</f>
        <v>0</v>
      </c>
      <c r="S67" s="362"/>
      <c r="T67" s="352"/>
      <c r="U67" s="352"/>
      <c r="V67" s="362">
        <f t="shared" si="16"/>
        <v>32863.97</v>
      </c>
      <c r="W67" s="362"/>
      <c r="X67" s="362">
        <f>X42+X43+X55+X56+X58+X64</f>
        <v>1168.5700000000002</v>
      </c>
      <c r="Y67" s="362">
        <f>Y42+Y43+Y56+Y58+Y64</f>
        <v>0</v>
      </c>
      <c r="Z67" s="362">
        <f>Z42+Z43+Z55+Z56+Z58+Z64</f>
        <v>10676.98</v>
      </c>
      <c r="AA67" s="362"/>
      <c r="AB67" s="362">
        <f>AB42+AB43+AB55+AB56+AB58+AB64</f>
        <v>12644.57</v>
      </c>
      <c r="AC67" s="362"/>
      <c r="AD67" s="362">
        <f>AD42+AD43+AD55+AD56+AD58+AD64</f>
        <v>8373.85</v>
      </c>
      <c r="AE67" s="362"/>
      <c r="AF67" s="313"/>
      <c r="AG67" s="375"/>
      <c r="AH67" s="375"/>
    </row>
    <row r="68" spans="1:34" ht="19.5" customHeight="1" x14ac:dyDescent="0.25">
      <c r="A68" s="337" t="s">
        <v>578</v>
      </c>
      <c r="B68" s="337"/>
      <c r="C68" s="337"/>
      <c r="D68" s="337"/>
      <c r="E68" s="337"/>
      <c r="F68" s="337"/>
      <c r="G68" s="104"/>
      <c r="H68" s="104"/>
      <c r="I68" s="104"/>
      <c r="J68" s="104"/>
      <c r="K68" s="104"/>
      <c r="L68" s="324"/>
      <c r="M68" s="324"/>
      <c r="N68" s="324"/>
      <c r="O68" s="324"/>
      <c r="P68" s="352"/>
      <c r="Q68" s="352"/>
      <c r="R68" s="352"/>
      <c r="S68" s="352"/>
      <c r="T68" s="352"/>
      <c r="U68" s="352"/>
      <c r="V68" s="324"/>
      <c r="W68" s="324"/>
      <c r="X68" s="324"/>
      <c r="Y68" s="324"/>
      <c r="Z68" s="352"/>
      <c r="AA68" s="352"/>
      <c r="AB68" s="352"/>
      <c r="AC68" s="352"/>
      <c r="AD68" s="352"/>
      <c r="AE68" s="352"/>
      <c r="AF68" s="313"/>
    </row>
    <row r="69" spans="1:34" ht="9" hidden="1" customHeight="1" x14ac:dyDescent="0.25">
      <c r="A69" s="161"/>
      <c r="B69" s="161"/>
      <c r="C69" s="162"/>
      <c r="D69" s="162"/>
      <c r="E69" s="162"/>
      <c r="F69" s="162"/>
      <c r="G69" s="162"/>
      <c r="H69" s="162"/>
      <c r="I69" s="162"/>
      <c r="J69" s="162"/>
      <c r="K69" s="162"/>
      <c r="L69" s="162"/>
      <c r="M69" s="162"/>
      <c r="N69" s="162"/>
      <c r="O69" s="162"/>
      <c r="P69" s="162"/>
      <c r="Q69" s="162"/>
      <c r="R69" s="162"/>
      <c r="S69" s="161"/>
      <c r="T69" s="161"/>
      <c r="U69" s="161"/>
      <c r="V69" s="161"/>
      <c r="W69" s="162"/>
      <c r="X69" s="161"/>
      <c r="Y69" s="161"/>
      <c r="Z69" s="161"/>
      <c r="AA69" s="161"/>
      <c r="AF69" s="313"/>
    </row>
    <row r="70" spans="1:34" s="138" customFormat="1" ht="28.5" customHeight="1" x14ac:dyDescent="0.25">
      <c r="B70" s="138" t="s">
        <v>603</v>
      </c>
      <c r="AF70" s="313"/>
    </row>
    <row r="71" spans="1:34" s="167" customFormat="1" ht="14.25" customHeight="1" x14ac:dyDescent="0.25">
      <c r="A71" s="99"/>
      <c r="B71" s="99"/>
      <c r="C71" s="99"/>
      <c r="D71" s="99"/>
      <c r="E71" s="99"/>
      <c r="F71" s="99"/>
      <c r="G71" s="99"/>
      <c r="H71" s="99"/>
      <c r="I71" s="99"/>
      <c r="K71" s="99"/>
      <c r="AD71" s="155" t="s">
        <v>567</v>
      </c>
      <c r="AF71" s="313"/>
    </row>
    <row r="72" spans="1:34" s="168" customFormat="1" ht="23.25" customHeight="1" x14ac:dyDescent="0.25">
      <c r="A72" s="351" t="s">
        <v>604</v>
      </c>
      <c r="B72" s="318" t="s">
        <v>605</v>
      </c>
      <c r="C72" s="318" t="s">
        <v>606</v>
      </c>
      <c r="D72" s="318"/>
      <c r="E72" s="318" t="s">
        <v>607</v>
      </c>
      <c r="F72" s="318"/>
      <c r="G72" s="318" t="s">
        <v>608</v>
      </c>
      <c r="H72" s="318"/>
      <c r="I72" s="318" t="s">
        <v>609</v>
      </c>
      <c r="J72" s="318"/>
      <c r="K72" s="318" t="s">
        <v>610</v>
      </c>
      <c r="L72" s="318"/>
      <c r="M72" s="318"/>
      <c r="N72" s="318"/>
      <c r="O72" s="318"/>
      <c r="P72" s="318"/>
      <c r="Q72" s="318"/>
      <c r="R72" s="318"/>
      <c r="S72" s="318"/>
      <c r="T72" s="318"/>
      <c r="U72" s="318" t="s">
        <v>611</v>
      </c>
      <c r="V72" s="318"/>
      <c r="W72" s="318"/>
      <c r="X72" s="318"/>
      <c r="Y72" s="318"/>
      <c r="Z72" s="318" t="s">
        <v>612</v>
      </c>
      <c r="AA72" s="318"/>
      <c r="AB72" s="318"/>
      <c r="AC72" s="318"/>
      <c r="AD72" s="318"/>
      <c r="AE72" s="318"/>
      <c r="AF72" s="313"/>
    </row>
    <row r="73" spans="1:34" s="168" customFormat="1" ht="24" customHeight="1" x14ac:dyDescent="0.25">
      <c r="A73" s="351"/>
      <c r="B73" s="318"/>
      <c r="C73" s="318"/>
      <c r="D73" s="318"/>
      <c r="E73" s="318"/>
      <c r="F73" s="318"/>
      <c r="G73" s="318"/>
      <c r="H73" s="318"/>
      <c r="I73" s="318"/>
      <c r="J73" s="318"/>
      <c r="K73" s="318" t="s">
        <v>613</v>
      </c>
      <c r="L73" s="318"/>
      <c r="M73" s="377" t="s">
        <v>614</v>
      </c>
      <c r="N73" s="377"/>
      <c r="O73" s="318" t="s">
        <v>615</v>
      </c>
      <c r="P73" s="318"/>
      <c r="Q73" s="318"/>
      <c r="R73" s="318"/>
      <c r="S73" s="318"/>
      <c r="T73" s="318"/>
      <c r="U73" s="318"/>
      <c r="V73" s="318"/>
      <c r="W73" s="318"/>
      <c r="X73" s="318"/>
      <c r="Y73" s="318"/>
      <c r="Z73" s="318"/>
      <c r="AA73" s="318"/>
      <c r="AB73" s="318"/>
      <c r="AC73" s="318"/>
      <c r="AD73" s="318"/>
      <c r="AE73" s="318"/>
      <c r="AF73" s="313"/>
    </row>
    <row r="74" spans="1:34" s="169" customFormat="1" ht="105" customHeight="1" x14ac:dyDescent="0.25">
      <c r="A74" s="351"/>
      <c r="B74" s="318"/>
      <c r="C74" s="318"/>
      <c r="D74" s="318"/>
      <c r="E74" s="318"/>
      <c r="F74" s="318"/>
      <c r="G74" s="318"/>
      <c r="H74" s="318"/>
      <c r="I74" s="318"/>
      <c r="J74" s="318"/>
      <c r="K74" s="318"/>
      <c r="L74" s="318"/>
      <c r="M74" s="377"/>
      <c r="N74" s="377"/>
      <c r="O74" s="318" t="s">
        <v>616</v>
      </c>
      <c r="P74" s="318"/>
      <c r="Q74" s="318" t="s">
        <v>617</v>
      </c>
      <c r="R74" s="318"/>
      <c r="S74" s="318" t="s">
        <v>618</v>
      </c>
      <c r="T74" s="318"/>
      <c r="U74" s="318"/>
      <c r="V74" s="318"/>
      <c r="W74" s="318"/>
      <c r="X74" s="318"/>
      <c r="Y74" s="318"/>
      <c r="Z74" s="318"/>
      <c r="AA74" s="318"/>
      <c r="AB74" s="318"/>
      <c r="AC74" s="318"/>
      <c r="AD74" s="318"/>
      <c r="AE74" s="318"/>
      <c r="AF74" s="313"/>
    </row>
    <row r="75" spans="1:34" s="168" customFormat="1" ht="12" customHeight="1" x14ac:dyDescent="0.25">
      <c r="A75" s="170">
        <v>1</v>
      </c>
      <c r="B75" s="171">
        <v>2</v>
      </c>
      <c r="C75" s="350">
        <v>3</v>
      </c>
      <c r="D75" s="350"/>
      <c r="E75" s="350">
        <v>4</v>
      </c>
      <c r="F75" s="350"/>
      <c r="G75" s="350">
        <v>5</v>
      </c>
      <c r="H75" s="350"/>
      <c r="I75" s="350">
        <v>6</v>
      </c>
      <c r="J75" s="350"/>
      <c r="K75" s="350">
        <v>7</v>
      </c>
      <c r="L75" s="350"/>
      <c r="M75" s="350">
        <v>8</v>
      </c>
      <c r="N75" s="350"/>
      <c r="O75" s="350">
        <v>9</v>
      </c>
      <c r="P75" s="350"/>
      <c r="Q75" s="351">
        <v>10</v>
      </c>
      <c r="R75" s="351"/>
      <c r="S75" s="350">
        <v>11</v>
      </c>
      <c r="T75" s="350"/>
      <c r="U75" s="350">
        <v>12</v>
      </c>
      <c r="V75" s="350"/>
      <c r="W75" s="350"/>
      <c r="X75" s="350"/>
      <c r="Y75" s="350"/>
      <c r="Z75" s="350">
        <v>13</v>
      </c>
      <c r="AA75" s="350"/>
      <c r="AB75" s="350"/>
      <c r="AC75" s="350"/>
      <c r="AD75" s="350"/>
      <c r="AE75" s="350"/>
      <c r="AF75" s="313"/>
    </row>
    <row r="76" spans="1:34" s="168" customFormat="1" ht="17.25" customHeight="1" x14ac:dyDescent="0.25">
      <c r="A76" s="126"/>
      <c r="B76" s="172"/>
      <c r="C76" s="323"/>
      <c r="D76" s="323"/>
      <c r="E76" s="352"/>
      <c r="F76" s="352"/>
      <c r="G76" s="352"/>
      <c r="H76" s="352"/>
      <c r="I76" s="352"/>
      <c r="J76" s="352"/>
      <c r="K76" s="352"/>
      <c r="L76" s="352"/>
      <c r="M76" s="352">
        <f t="shared" ref="M76:M78" si="26">SUM(O76,Q76,S76)</f>
        <v>0</v>
      </c>
      <c r="N76" s="352"/>
      <c r="O76" s="352"/>
      <c r="P76" s="352"/>
      <c r="Q76" s="352"/>
      <c r="R76" s="352"/>
      <c r="S76" s="352"/>
      <c r="T76" s="352"/>
      <c r="U76" s="334"/>
      <c r="V76" s="334"/>
      <c r="W76" s="334"/>
      <c r="X76" s="334"/>
      <c r="Y76" s="334"/>
      <c r="Z76" s="340"/>
      <c r="AA76" s="340"/>
      <c r="AB76" s="340"/>
      <c r="AC76" s="340"/>
      <c r="AD76" s="340"/>
      <c r="AE76" s="340"/>
      <c r="AF76" s="313"/>
    </row>
    <row r="77" spans="1:34" s="168" customFormat="1" ht="17.25" customHeight="1" x14ac:dyDescent="0.25">
      <c r="A77" s="126"/>
      <c r="B77" s="172"/>
      <c r="C77" s="323"/>
      <c r="D77" s="323"/>
      <c r="E77" s="352"/>
      <c r="F77" s="352"/>
      <c r="G77" s="352"/>
      <c r="H77" s="352"/>
      <c r="I77" s="352"/>
      <c r="J77" s="352"/>
      <c r="K77" s="352"/>
      <c r="L77" s="352"/>
      <c r="M77" s="352">
        <f t="shared" si="26"/>
        <v>0</v>
      </c>
      <c r="N77" s="352"/>
      <c r="O77" s="352"/>
      <c r="P77" s="352"/>
      <c r="Q77" s="352"/>
      <c r="R77" s="352"/>
      <c r="S77" s="352"/>
      <c r="T77" s="352"/>
      <c r="U77" s="334"/>
      <c r="V77" s="334"/>
      <c r="W77" s="334"/>
      <c r="X77" s="334"/>
      <c r="Y77" s="334"/>
      <c r="Z77" s="340"/>
      <c r="AA77" s="340"/>
      <c r="AB77" s="340"/>
      <c r="AC77" s="340"/>
      <c r="AD77" s="340"/>
      <c r="AE77" s="340"/>
      <c r="AF77" s="313"/>
    </row>
    <row r="78" spans="1:34" s="168" customFormat="1" ht="17.25" customHeight="1" x14ac:dyDescent="0.25">
      <c r="A78" s="126"/>
      <c r="B78" s="172"/>
      <c r="C78" s="323"/>
      <c r="D78" s="323"/>
      <c r="E78" s="352"/>
      <c r="F78" s="352"/>
      <c r="G78" s="352"/>
      <c r="H78" s="352"/>
      <c r="I78" s="352"/>
      <c r="J78" s="352"/>
      <c r="K78" s="352"/>
      <c r="L78" s="352"/>
      <c r="M78" s="352">
        <f t="shared" si="26"/>
        <v>0</v>
      </c>
      <c r="N78" s="352"/>
      <c r="O78" s="352"/>
      <c r="P78" s="352"/>
      <c r="Q78" s="352"/>
      <c r="R78" s="352"/>
      <c r="S78" s="352"/>
      <c r="T78" s="352"/>
      <c r="U78" s="334"/>
      <c r="V78" s="334"/>
      <c r="W78" s="334"/>
      <c r="X78" s="334"/>
      <c r="Y78" s="334"/>
      <c r="Z78" s="340"/>
      <c r="AA78" s="340"/>
      <c r="AB78" s="340"/>
      <c r="AC78" s="340"/>
      <c r="AD78" s="340"/>
      <c r="AE78" s="340"/>
      <c r="AF78" s="313"/>
    </row>
    <row r="79" spans="1:34" s="168" customFormat="1" ht="16.5" customHeight="1" x14ac:dyDescent="0.25">
      <c r="A79" s="337" t="s">
        <v>303</v>
      </c>
      <c r="B79" s="337"/>
      <c r="C79" s="337"/>
      <c r="D79" s="337"/>
      <c r="E79" s="352">
        <f>SUM(E76:F78)</f>
        <v>0</v>
      </c>
      <c r="F79" s="352"/>
      <c r="G79" s="352">
        <f>SUM(G76:H78)</f>
        <v>0</v>
      </c>
      <c r="H79" s="352"/>
      <c r="I79" s="352">
        <f>SUM(I76:J78)</f>
        <v>0</v>
      </c>
      <c r="J79" s="352"/>
      <c r="K79" s="352">
        <f>SUM(K76:L78)</f>
        <v>0</v>
      </c>
      <c r="L79" s="352"/>
      <c r="M79" s="352">
        <f>SUM(M76:N78)</f>
        <v>0</v>
      </c>
      <c r="N79" s="352"/>
      <c r="O79" s="352">
        <f>SUM(O76:P78)</f>
        <v>0</v>
      </c>
      <c r="P79" s="352"/>
      <c r="Q79" s="352">
        <f>SUM(Q76:R78)</f>
        <v>0</v>
      </c>
      <c r="R79" s="352"/>
      <c r="S79" s="352">
        <f>SUM(S76:T78)</f>
        <v>0</v>
      </c>
      <c r="T79" s="352"/>
      <c r="U79" s="334" t="s">
        <v>619</v>
      </c>
      <c r="V79" s="334"/>
      <c r="W79" s="334"/>
      <c r="X79" s="334"/>
      <c r="Y79" s="334"/>
      <c r="Z79" s="340"/>
      <c r="AA79" s="340"/>
      <c r="AB79" s="340"/>
      <c r="AC79" s="340"/>
      <c r="AD79" s="340"/>
      <c r="AE79" s="340"/>
      <c r="AF79" s="313"/>
    </row>
    <row r="80" spans="1:34" s="168" customFormat="1" ht="6" customHeight="1" x14ac:dyDescent="0.25">
      <c r="A80" s="108"/>
      <c r="B80" s="108"/>
      <c r="C80" s="108"/>
      <c r="D80" s="108"/>
      <c r="E80" s="173"/>
      <c r="F80" s="173"/>
      <c r="G80" s="173"/>
      <c r="H80" s="173"/>
      <c r="I80" s="173"/>
      <c r="J80" s="173"/>
      <c r="K80" s="173"/>
      <c r="L80" s="173"/>
      <c r="M80" s="173"/>
      <c r="N80" s="173"/>
      <c r="O80" s="173"/>
      <c r="P80" s="173"/>
      <c r="Q80" s="173"/>
      <c r="R80" s="173"/>
      <c r="S80" s="173"/>
      <c r="T80" s="173"/>
      <c r="U80" s="116"/>
      <c r="V80" s="116"/>
      <c r="W80" s="116"/>
      <c r="X80" s="116"/>
      <c r="Y80" s="116"/>
      <c r="Z80" s="115"/>
      <c r="AA80" s="115"/>
      <c r="AB80" s="115"/>
      <c r="AC80" s="115"/>
      <c r="AD80" s="115"/>
      <c r="AE80" s="115"/>
      <c r="AF80" s="313"/>
    </row>
    <row r="81" spans="1:32" s="168" customFormat="1" ht="36.75" customHeight="1" x14ac:dyDescent="0.25">
      <c r="A81" s="108"/>
      <c r="B81" s="379" t="s">
        <v>620</v>
      </c>
      <c r="C81" s="379"/>
      <c r="D81" s="379"/>
      <c r="E81" s="379"/>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13"/>
    </row>
    <row r="82" spans="1:32" s="168" customFormat="1" ht="14.25" customHeight="1" x14ac:dyDescent="0.25">
      <c r="A82" s="350" t="s">
        <v>544</v>
      </c>
      <c r="B82" s="318" t="s">
        <v>439</v>
      </c>
      <c r="C82" s="318"/>
      <c r="D82" s="318"/>
      <c r="E82" s="318"/>
      <c r="F82" s="318"/>
      <c r="G82" s="318"/>
      <c r="H82" s="318"/>
      <c r="I82" s="318"/>
      <c r="J82" s="318"/>
      <c r="K82" s="380" t="s">
        <v>621</v>
      </c>
      <c r="L82" s="380"/>
      <c r="M82" s="380"/>
      <c r="N82" s="342" t="s">
        <v>622</v>
      </c>
      <c r="O82" s="342"/>
      <c r="P82" s="342"/>
      <c r="Q82" s="342" t="s">
        <v>309</v>
      </c>
      <c r="R82" s="342"/>
      <c r="S82" s="342"/>
      <c r="T82" s="318" t="s">
        <v>355</v>
      </c>
      <c r="U82" s="318"/>
      <c r="V82" s="318"/>
      <c r="W82" s="345" t="s">
        <v>615</v>
      </c>
      <c r="X82" s="345"/>
      <c r="Y82" s="345"/>
      <c r="Z82" s="345"/>
      <c r="AA82" s="345"/>
      <c r="AB82" s="345"/>
      <c r="AC82" s="345"/>
      <c r="AD82" s="345"/>
      <c r="AE82" s="115"/>
      <c r="AF82" s="313"/>
    </row>
    <row r="83" spans="1:32" s="168" customFormat="1" ht="10.5" customHeight="1" x14ac:dyDescent="0.25">
      <c r="A83" s="350"/>
      <c r="B83" s="318"/>
      <c r="C83" s="318"/>
      <c r="D83" s="318"/>
      <c r="E83" s="318"/>
      <c r="F83" s="318"/>
      <c r="G83" s="318"/>
      <c r="H83" s="318"/>
      <c r="I83" s="318"/>
      <c r="J83" s="318"/>
      <c r="K83" s="380"/>
      <c r="L83" s="380"/>
      <c r="M83" s="380"/>
      <c r="N83" s="342"/>
      <c r="O83" s="342"/>
      <c r="P83" s="342"/>
      <c r="Q83" s="342"/>
      <c r="R83" s="342"/>
      <c r="S83" s="342"/>
      <c r="T83" s="318"/>
      <c r="U83" s="318"/>
      <c r="V83" s="318"/>
      <c r="W83" s="342" t="s">
        <v>420</v>
      </c>
      <c r="X83" s="342"/>
      <c r="Y83" s="342" t="s">
        <v>623</v>
      </c>
      <c r="Z83" s="342"/>
      <c r="AA83" s="342" t="s">
        <v>624</v>
      </c>
      <c r="AB83" s="342"/>
      <c r="AC83" s="342" t="s">
        <v>564</v>
      </c>
      <c r="AD83" s="342"/>
      <c r="AE83" s="115"/>
      <c r="AF83" s="313"/>
    </row>
    <row r="84" spans="1:32" s="168" customFormat="1" ht="48.75" customHeight="1" x14ac:dyDescent="0.25">
      <c r="A84" s="350"/>
      <c r="B84" s="318"/>
      <c r="C84" s="318"/>
      <c r="D84" s="318"/>
      <c r="E84" s="318"/>
      <c r="F84" s="318"/>
      <c r="G84" s="318"/>
      <c r="H84" s="318"/>
      <c r="I84" s="318"/>
      <c r="J84" s="318"/>
      <c r="K84" s="380"/>
      <c r="L84" s="380"/>
      <c r="M84" s="380"/>
      <c r="N84" s="342"/>
      <c r="O84" s="342"/>
      <c r="P84" s="342"/>
      <c r="Q84" s="342"/>
      <c r="R84" s="342"/>
      <c r="S84" s="342"/>
      <c r="T84" s="318"/>
      <c r="U84" s="318"/>
      <c r="V84" s="318"/>
      <c r="W84" s="342"/>
      <c r="X84" s="342"/>
      <c r="Y84" s="342"/>
      <c r="Z84" s="342"/>
      <c r="AA84" s="342"/>
      <c r="AB84" s="342"/>
      <c r="AC84" s="342"/>
      <c r="AD84" s="342"/>
      <c r="AE84" s="115"/>
      <c r="AF84" s="313"/>
    </row>
    <row r="85" spans="1:32" s="168" customFormat="1" ht="9.75" customHeight="1" x14ac:dyDescent="0.25">
      <c r="A85" s="156">
        <v>1</v>
      </c>
      <c r="B85" s="343">
        <v>2</v>
      </c>
      <c r="C85" s="343"/>
      <c r="D85" s="343"/>
      <c r="E85" s="343"/>
      <c r="F85" s="343"/>
      <c r="G85" s="343"/>
      <c r="H85" s="343"/>
      <c r="I85" s="343"/>
      <c r="J85" s="343"/>
      <c r="K85" s="381">
        <v>3</v>
      </c>
      <c r="L85" s="381"/>
      <c r="M85" s="381"/>
      <c r="N85" s="381">
        <v>4</v>
      </c>
      <c r="O85" s="381"/>
      <c r="P85" s="381"/>
      <c r="Q85" s="381">
        <v>5</v>
      </c>
      <c r="R85" s="381"/>
      <c r="S85" s="381"/>
      <c r="T85" s="381">
        <v>6</v>
      </c>
      <c r="U85" s="381"/>
      <c r="V85" s="381"/>
      <c r="W85" s="382" t="s">
        <v>625</v>
      </c>
      <c r="X85" s="382"/>
      <c r="Y85" s="382" t="s">
        <v>626</v>
      </c>
      <c r="Z85" s="382"/>
      <c r="AA85" s="382" t="s">
        <v>627</v>
      </c>
      <c r="AB85" s="382"/>
      <c r="AC85" s="382" t="s">
        <v>628</v>
      </c>
      <c r="AD85" s="382"/>
      <c r="AE85" s="115"/>
      <c r="AF85" s="313"/>
    </row>
    <row r="86" spans="1:32" s="168" customFormat="1" ht="18.75" customHeight="1" x14ac:dyDescent="0.25">
      <c r="A86" s="171"/>
      <c r="B86" s="334" t="s">
        <v>629</v>
      </c>
      <c r="C86" s="334"/>
      <c r="D86" s="334"/>
      <c r="E86" s="334"/>
      <c r="F86" s="334"/>
      <c r="G86" s="334"/>
      <c r="H86" s="334"/>
      <c r="I86" s="334"/>
      <c r="J86" s="334"/>
      <c r="K86" s="352"/>
      <c r="L86" s="352"/>
      <c r="M86" s="352"/>
      <c r="N86" s="352"/>
      <c r="O86" s="352"/>
      <c r="P86" s="352"/>
      <c r="Q86" s="352"/>
      <c r="R86" s="352"/>
      <c r="S86" s="352"/>
      <c r="T86" s="352"/>
      <c r="U86" s="352"/>
      <c r="V86" s="352"/>
      <c r="W86" s="340"/>
      <c r="X86" s="340"/>
      <c r="Y86" s="340"/>
      <c r="Z86" s="340"/>
      <c r="AA86" s="340"/>
      <c r="AB86" s="340"/>
      <c r="AC86" s="340"/>
      <c r="AD86" s="340"/>
      <c r="AE86" s="115"/>
      <c r="AF86" s="313"/>
    </row>
    <row r="87" spans="1:32" s="168" customFormat="1" ht="15" customHeight="1" x14ac:dyDescent="0.25">
      <c r="A87" s="171"/>
      <c r="B87" s="334" t="s">
        <v>630</v>
      </c>
      <c r="C87" s="334"/>
      <c r="D87" s="334"/>
      <c r="E87" s="334"/>
      <c r="F87" s="334"/>
      <c r="G87" s="334"/>
      <c r="H87" s="334"/>
      <c r="I87" s="334"/>
      <c r="J87" s="334"/>
      <c r="K87" s="348"/>
      <c r="L87" s="348"/>
      <c r="M87" s="348"/>
      <c r="N87" s="348"/>
      <c r="O87" s="348"/>
      <c r="P87" s="348"/>
      <c r="Q87" s="348"/>
      <c r="R87" s="348"/>
      <c r="S87" s="348"/>
      <c r="T87" s="348"/>
      <c r="U87" s="348"/>
      <c r="V87" s="348"/>
      <c r="W87" s="348"/>
      <c r="X87" s="348"/>
      <c r="Y87" s="348"/>
      <c r="Z87" s="348"/>
      <c r="AA87" s="348"/>
      <c r="AB87" s="348"/>
      <c r="AC87" s="348"/>
      <c r="AD87" s="348"/>
      <c r="AE87" s="115"/>
      <c r="AF87" s="313"/>
    </row>
    <row r="88" spans="1:32" s="168" customFormat="1" ht="15" customHeight="1" x14ac:dyDescent="0.25">
      <c r="A88" s="171"/>
      <c r="B88" s="334" t="s">
        <v>631</v>
      </c>
      <c r="C88" s="334"/>
      <c r="D88" s="334"/>
      <c r="E88" s="334"/>
      <c r="F88" s="334"/>
      <c r="G88" s="334"/>
      <c r="H88" s="334"/>
      <c r="I88" s="334"/>
      <c r="J88" s="334"/>
      <c r="K88" s="348"/>
      <c r="L88" s="348"/>
      <c r="M88" s="348"/>
      <c r="N88" s="348"/>
      <c r="O88" s="348"/>
      <c r="P88" s="348"/>
      <c r="Q88" s="348"/>
      <c r="R88" s="348"/>
      <c r="S88" s="348"/>
      <c r="T88" s="348"/>
      <c r="U88" s="348"/>
      <c r="V88" s="348"/>
      <c r="W88" s="348"/>
      <c r="X88" s="348"/>
      <c r="Y88" s="348"/>
      <c r="Z88" s="348"/>
      <c r="AA88" s="348"/>
      <c r="AB88" s="348"/>
      <c r="AC88" s="348"/>
      <c r="AD88" s="348"/>
      <c r="AE88" s="115"/>
      <c r="AF88" s="313"/>
    </row>
    <row r="89" spans="1:32" s="168" customFormat="1" ht="15" customHeight="1" x14ac:dyDescent="0.25">
      <c r="A89" s="171"/>
      <c r="B89" s="383" t="s">
        <v>632</v>
      </c>
      <c r="C89" s="383"/>
      <c r="D89" s="383"/>
      <c r="E89" s="383"/>
      <c r="F89" s="383"/>
      <c r="G89" s="383"/>
      <c r="H89" s="383"/>
      <c r="I89" s="383"/>
      <c r="J89" s="383"/>
      <c r="K89" s="348"/>
      <c r="L89" s="348"/>
      <c r="M89" s="348"/>
      <c r="N89" s="348"/>
      <c r="O89" s="348"/>
      <c r="P89" s="348"/>
      <c r="Q89" s="348"/>
      <c r="R89" s="348"/>
      <c r="S89" s="348"/>
      <c r="T89" s="348"/>
      <c r="U89" s="348"/>
      <c r="V89" s="348"/>
      <c r="W89" s="348"/>
      <c r="X89" s="348"/>
      <c r="Y89" s="348"/>
      <c r="Z89" s="348"/>
      <c r="AA89" s="348"/>
      <c r="AB89" s="348"/>
      <c r="AC89" s="348"/>
      <c r="AD89" s="348"/>
      <c r="AE89" s="115"/>
      <c r="AF89" s="313"/>
    </row>
    <row r="90" spans="1:32" s="168" customFormat="1" ht="15" customHeight="1" x14ac:dyDescent="0.25">
      <c r="A90" s="171"/>
      <c r="B90" s="334" t="s">
        <v>633</v>
      </c>
      <c r="C90" s="334"/>
      <c r="D90" s="334"/>
      <c r="E90" s="334"/>
      <c r="F90" s="334"/>
      <c r="G90" s="334"/>
      <c r="H90" s="334"/>
      <c r="I90" s="334"/>
      <c r="J90" s="334"/>
      <c r="K90" s="348"/>
      <c r="L90" s="348"/>
      <c r="M90" s="348"/>
      <c r="N90" s="348"/>
      <c r="O90" s="348"/>
      <c r="P90" s="348"/>
      <c r="Q90" s="348"/>
      <c r="R90" s="348"/>
      <c r="S90" s="348"/>
      <c r="T90" s="348"/>
      <c r="U90" s="348"/>
      <c r="V90" s="348"/>
      <c r="W90" s="348"/>
      <c r="X90" s="348"/>
      <c r="Y90" s="348"/>
      <c r="Z90" s="348"/>
      <c r="AA90" s="348"/>
      <c r="AB90" s="348"/>
      <c r="AC90" s="348"/>
      <c r="AD90" s="348"/>
      <c r="AE90" s="115"/>
      <c r="AF90" s="313"/>
    </row>
    <row r="91" spans="1:32" s="168" customFormat="1" ht="16.5" customHeight="1" x14ac:dyDescent="0.25">
      <c r="A91" s="126"/>
      <c r="B91" s="334" t="s">
        <v>631</v>
      </c>
      <c r="C91" s="334"/>
      <c r="D91" s="334"/>
      <c r="E91" s="334"/>
      <c r="F91" s="334"/>
      <c r="G91" s="334"/>
      <c r="H91" s="334"/>
      <c r="I91" s="334"/>
      <c r="J91" s="334"/>
      <c r="K91" s="348"/>
      <c r="L91" s="348"/>
      <c r="M91" s="348"/>
      <c r="N91" s="348"/>
      <c r="O91" s="348"/>
      <c r="P91" s="348"/>
      <c r="Q91" s="348"/>
      <c r="R91" s="348"/>
      <c r="S91" s="348"/>
      <c r="T91" s="348"/>
      <c r="U91" s="348"/>
      <c r="V91" s="348"/>
      <c r="W91" s="348"/>
      <c r="X91" s="348"/>
      <c r="Y91" s="348"/>
      <c r="Z91" s="348"/>
      <c r="AA91" s="348"/>
      <c r="AB91" s="348"/>
      <c r="AC91" s="348"/>
      <c r="AD91" s="348"/>
      <c r="AE91" s="115"/>
      <c r="AF91" s="313"/>
    </row>
    <row r="92" spans="1:32" s="168" customFormat="1" ht="15" customHeight="1" x14ac:dyDescent="0.25">
      <c r="A92" s="126"/>
      <c r="B92" s="383" t="s">
        <v>634</v>
      </c>
      <c r="C92" s="383"/>
      <c r="D92" s="383"/>
      <c r="E92" s="383"/>
      <c r="F92" s="383"/>
      <c r="G92" s="383"/>
      <c r="H92" s="383"/>
      <c r="I92" s="383"/>
      <c r="J92" s="383"/>
      <c r="K92" s="348">
        <f>K93</f>
        <v>20879.5</v>
      </c>
      <c r="L92" s="348"/>
      <c r="M92" s="348"/>
      <c r="N92" s="348">
        <f>N93</f>
        <v>7889</v>
      </c>
      <c r="O92" s="348"/>
      <c r="P92" s="348"/>
      <c r="Q92" s="348">
        <f>Q93</f>
        <v>39719.800000000003</v>
      </c>
      <c r="R92" s="348"/>
      <c r="S92" s="348"/>
      <c r="T92" s="348">
        <f>T93</f>
        <v>58529.7</v>
      </c>
      <c r="U92" s="348"/>
      <c r="V92" s="348"/>
      <c r="W92" s="348"/>
      <c r="X92" s="348"/>
      <c r="Y92" s="348"/>
      <c r="Z92" s="348"/>
      <c r="AA92" s="348"/>
      <c r="AB92" s="348"/>
      <c r="AC92" s="348"/>
      <c r="AD92" s="348"/>
      <c r="AE92" s="115"/>
      <c r="AF92" s="313"/>
    </row>
    <row r="93" spans="1:32" s="168" customFormat="1" ht="15" customHeight="1" x14ac:dyDescent="0.25">
      <c r="A93" s="126"/>
      <c r="B93" s="361" t="s">
        <v>633</v>
      </c>
      <c r="C93" s="361"/>
      <c r="D93" s="361"/>
      <c r="E93" s="361"/>
      <c r="F93" s="361"/>
      <c r="G93" s="361"/>
      <c r="H93" s="361"/>
      <c r="I93" s="361"/>
      <c r="J93" s="361"/>
      <c r="K93" s="384">
        <f>K94+K95+K96+K97+K98</f>
        <v>20879.5</v>
      </c>
      <c r="L93" s="384">
        <f>L94+L95+L96+L97+L98</f>
        <v>0</v>
      </c>
      <c r="M93" s="384">
        <f>M94+M95+M96+M97+M98</f>
        <v>0</v>
      </c>
      <c r="N93" s="384">
        <v>7889</v>
      </c>
      <c r="O93" s="384"/>
      <c r="P93" s="384"/>
      <c r="Q93" s="384">
        <f>Q95+Q97+Q98</f>
        <v>39719.800000000003</v>
      </c>
      <c r="R93" s="384">
        <f>R95+R97+R98</f>
        <v>0</v>
      </c>
      <c r="S93" s="384">
        <f>S95+S97+S98</f>
        <v>0</v>
      </c>
      <c r="T93" s="384">
        <f>T95+T97+T98+T94</f>
        <v>58529.7</v>
      </c>
      <c r="U93" s="384"/>
      <c r="V93" s="384"/>
      <c r="W93" s="348"/>
      <c r="X93" s="348"/>
      <c r="Y93" s="348"/>
      <c r="Z93" s="348"/>
      <c r="AA93" s="348"/>
      <c r="AB93" s="348"/>
      <c r="AC93" s="348"/>
      <c r="AD93" s="348"/>
      <c r="AE93" s="115"/>
      <c r="AF93" s="313"/>
    </row>
    <row r="94" spans="1:32" s="168" customFormat="1" ht="47.25" customHeight="1" x14ac:dyDescent="0.25">
      <c r="A94" s="126"/>
      <c r="B94" s="346" t="s">
        <v>635</v>
      </c>
      <c r="C94" s="346"/>
      <c r="D94" s="346"/>
      <c r="E94" s="346"/>
      <c r="F94" s="346"/>
      <c r="G94" s="346"/>
      <c r="H94" s="346"/>
      <c r="I94" s="346"/>
      <c r="J94" s="346"/>
      <c r="K94" s="385"/>
      <c r="L94" s="385"/>
      <c r="M94" s="385"/>
      <c r="N94" s="385"/>
      <c r="O94" s="385"/>
      <c r="P94" s="385"/>
      <c r="Q94" s="385"/>
      <c r="R94" s="385"/>
      <c r="S94" s="385"/>
      <c r="T94" s="348">
        <v>17042.3</v>
      </c>
      <c r="U94" s="348"/>
      <c r="V94" s="348"/>
      <c r="W94" s="348"/>
      <c r="X94" s="348"/>
      <c r="Y94" s="348"/>
      <c r="Z94" s="348"/>
      <c r="AA94" s="348"/>
      <c r="AB94" s="348"/>
      <c r="AC94" s="348"/>
      <c r="AD94" s="348"/>
      <c r="AE94" s="115"/>
      <c r="AF94" s="313"/>
    </row>
    <row r="95" spans="1:32" s="168" customFormat="1" ht="28.5" customHeight="1" x14ac:dyDescent="0.25">
      <c r="A95" s="126"/>
      <c r="B95" s="346" t="s">
        <v>636</v>
      </c>
      <c r="C95" s="346"/>
      <c r="D95" s="346"/>
      <c r="E95" s="346"/>
      <c r="F95" s="346"/>
      <c r="G95" s="346"/>
      <c r="H95" s="346"/>
      <c r="I95" s="346"/>
      <c r="J95" s="346"/>
      <c r="K95" s="348">
        <v>16760.099999999999</v>
      </c>
      <c r="L95" s="348"/>
      <c r="M95" s="348"/>
      <c r="N95" s="348"/>
      <c r="O95" s="348"/>
      <c r="P95" s="348"/>
      <c r="Q95" s="348">
        <v>39719.800000000003</v>
      </c>
      <c r="R95" s="348"/>
      <c r="S95" s="348"/>
      <c r="T95" s="348">
        <v>41487.4</v>
      </c>
      <c r="U95" s="348"/>
      <c r="V95" s="348"/>
      <c r="W95" s="348"/>
      <c r="X95" s="348"/>
      <c r="Y95" s="348"/>
      <c r="Z95" s="348"/>
      <c r="AA95" s="348"/>
      <c r="AB95" s="348"/>
      <c r="AC95" s="348"/>
      <c r="AD95" s="348"/>
      <c r="AE95" s="115"/>
      <c r="AF95" s="313"/>
    </row>
    <row r="96" spans="1:32" s="168" customFormat="1" ht="15" customHeight="1" x14ac:dyDescent="0.25">
      <c r="A96" s="126"/>
      <c r="B96" s="346" t="s">
        <v>637</v>
      </c>
      <c r="C96" s="346"/>
      <c r="D96" s="346"/>
      <c r="E96" s="346"/>
      <c r="F96" s="346"/>
      <c r="G96" s="346"/>
      <c r="H96" s="346"/>
      <c r="I96" s="346"/>
      <c r="J96" s="346"/>
      <c r="K96" s="348"/>
      <c r="L96" s="348"/>
      <c r="M96" s="348"/>
      <c r="N96" s="348"/>
      <c r="O96" s="348"/>
      <c r="P96" s="348"/>
      <c r="Q96" s="348"/>
      <c r="R96" s="348"/>
      <c r="S96" s="348"/>
      <c r="T96" s="348"/>
      <c r="U96" s="348"/>
      <c r="V96" s="348"/>
      <c r="W96" s="174"/>
      <c r="X96" s="175"/>
      <c r="Y96" s="174"/>
      <c r="Z96" s="175"/>
      <c r="AA96" s="174"/>
      <c r="AB96" s="175"/>
      <c r="AC96" s="174"/>
      <c r="AD96" s="175"/>
      <c r="AE96" s="115"/>
      <c r="AF96" s="313"/>
    </row>
    <row r="97" spans="1:32" s="168" customFormat="1" ht="15" customHeight="1" x14ac:dyDescent="0.25">
      <c r="A97" s="126"/>
      <c r="B97" s="386" t="s">
        <v>638</v>
      </c>
      <c r="C97" s="386"/>
      <c r="D97" s="386"/>
      <c r="E97" s="386"/>
      <c r="F97" s="386"/>
      <c r="G97" s="386"/>
      <c r="H97" s="386"/>
      <c r="I97" s="386"/>
      <c r="J97" s="386"/>
      <c r="K97" s="348">
        <v>4119.3999999999996</v>
      </c>
      <c r="L97" s="348"/>
      <c r="M97" s="348"/>
      <c r="N97" s="385"/>
      <c r="O97" s="385"/>
      <c r="P97" s="385"/>
      <c r="Q97" s="387"/>
      <c r="R97" s="387"/>
      <c r="S97" s="387"/>
      <c r="T97" s="348"/>
      <c r="U97" s="348"/>
      <c r="V97" s="348"/>
      <c r="W97" s="174"/>
      <c r="X97" s="175"/>
      <c r="Y97" s="174"/>
      <c r="Z97" s="175"/>
      <c r="AA97" s="174"/>
      <c r="AB97" s="175"/>
      <c r="AC97" s="174"/>
      <c r="AD97" s="175"/>
      <c r="AE97" s="115"/>
      <c r="AF97" s="313"/>
    </row>
    <row r="98" spans="1:32" s="168" customFormat="1" ht="15" customHeight="1" x14ac:dyDescent="0.25">
      <c r="A98" s="126"/>
      <c r="B98" s="386" t="s">
        <v>639</v>
      </c>
      <c r="C98" s="386"/>
      <c r="D98" s="386"/>
      <c r="E98" s="386"/>
      <c r="F98" s="386"/>
      <c r="G98" s="386"/>
      <c r="H98" s="386"/>
      <c r="I98" s="386"/>
      <c r="J98" s="386"/>
      <c r="K98" s="348"/>
      <c r="L98" s="348"/>
      <c r="M98" s="348"/>
      <c r="N98" s="348">
        <v>7889</v>
      </c>
      <c r="O98" s="348"/>
      <c r="P98" s="348"/>
      <c r="Q98" s="348"/>
      <c r="R98" s="348"/>
      <c r="S98" s="348"/>
      <c r="T98" s="348"/>
      <c r="U98" s="348"/>
      <c r="V98" s="348"/>
      <c r="W98" s="174"/>
      <c r="X98" s="175"/>
      <c r="Y98" s="174"/>
      <c r="Z98" s="175"/>
      <c r="AA98" s="174"/>
      <c r="AB98" s="175"/>
      <c r="AC98" s="174"/>
      <c r="AD98" s="175"/>
      <c r="AE98" s="115"/>
      <c r="AF98" s="313"/>
    </row>
    <row r="99" spans="1:32" s="168" customFormat="1" ht="15" customHeight="1" x14ac:dyDescent="0.25">
      <c r="A99" s="126"/>
      <c r="B99" s="361" t="s">
        <v>631</v>
      </c>
      <c r="C99" s="361"/>
      <c r="D99" s="361"/>
      <c r="E99" s="361"/>
      <c r="F99" s="361"/>
      <c r="G99" s="361"/>
      <c r="H99" s="361"/>
      <c r="I99" s="361"/>
      <c r="J99" s="361"/>
      <c r="K99" s="384">
        <f>SUM(K100:K109)</f>
        <v>20879.5</v>
      </c>
      <c r="L99" s="384">
        <f>SUM(L100:L109)</f>
        <v>0</v>
      </c>
      <c r="M99" s="384">
        <f>SUM(M100:M109)</f>
        <v>0</v>
      </c>
      <c r="N99" s="384"/>
      <c r="O99" s="384"/>
      <c r="P99" s="384"/>
      <c r="Q99" s="384">
        <f>SUM(Q100:Q109)</f>
        <v>39719.800000000003</v>
      </c>
      <c r="R99" s="384"/>
      <c r="S99" s="384"/>
      <c r="T99" s="384">
        <f>T103+T104+T109</f>
        <v>58529.7</v>
      </c>
      <c r="U99" s="384"/>
      <c r="V99" s="384"/>
      <c r="W99" s="348"/>
      <c r="X99" s="348"/>
      <c r="Y99" s="348"/>
      <c r="Z99" s="348"/>
      <c r="AA99" s="348"/>
      <c r="AB99" s="348"/>
      <c r="AC99" s="348"/>
      <c r="AD99" s="348"/>
      <c r="AE99" s="115"/>
      <c r="AF99" s="313"/>
    </row>
    <row r="100" spans="1:32" s="168" customFormat="1" ht="19.350000000000001" customHeight="1" x14ac:dyDescent="0.25">
      <c r="A100" s="126"/>
      <c r="B100" s="334" t="s">
        <v>640</v>
      </c>
      <c r="C100" s="334"/>
      <c r="D100" s="334"/>
      <c r="E100" s="334"/>
      <c r="F100" s="334"/>
      <c r="G100" s="334"/>
      <c r="H100" s="334"/>
      <c r="I100" s="334"/>
      <c r="J100" s="334"/>
      <c r="K100" s="348"/>
      <c r="L100" s="348"/>
      <c r="M100" s="348"/>
      <c r="N100" s="348"/>
      <c r="O100" s="348"/>
      <c r="P100" s="348"/>
      <c r="Q100" s="348"/>
      <c r="R100" s="348"/>
      <c r="S100" s="348"/>
      <c r="T100" s="348"/>
      <c r="U100" s="348"/>
      <c r="V100" s="348"/>
      <c r="W100" s="348"/>
      <c r="X100" s="348"/>
      <c r="Y100" s="348"/>
      <c r="Z100" s="348"/>
      <c r="AA100" s="348"/>
      <c r="AB100" s="348"/>
      <c r="AC100" s="348"/>
      <c r="AD100" s="348"/>
      <c r="AE100" s="115"/>
      <c r="AF100" s="313"/>
    </row>
    <row r="101" spans="1:32" s="168" customFormat="1" ht="15" customHeight="1" x14ac:dyDescent="0.25">
      <c r="A101" s="126"/>
      <c r="B101" s="346" t="s">
        <v>641</v>
      </c>
      <c r="C101" s="346"/>
      <c r="D101" s="346"/>
      <c r="E101" s="346"/>
      <c r="F101" s="346"/>
      <c r="G101" s="346"/>
      <c r="H101" s="346"/>
      <c r="I101" s="346"/>
      <c r="J101" s="346"/>
      <c r="K101" s="348"/>
      <c r="L101" s="348"/>
      <c r="M101" s="348"/>
      <c r="N101" s="348"/>
      <c r="O101" s="348"/>
      <c r="P101" s="348"/>
      <c r="Q101" s="348"/>
      <c r="R101" s="348"/>
      <c r="S101" s="348"/>
      <c r="T101" s="348"/>
      <c r="U101" s="348"/>
      <c r="V101" s="348"/>
      <c r="W101" s="348"/>
      <c r="X101" s="348"/>
      <c r="Y101" s="348"/>
      <c r="Z101" s="348"/>
      <c r="AA101" s="348"/>
      <c r="AB101" s="348"/>
      <c r="AC101" s="348"/>
      <c r="AD101" s="348"/>
      <c r="AE101" s="115"/>
      <c r="AF101" s="313"/>
    </row>
    <row r="102" spans="1:32" s="168" customFormat="1" ht="15" customHeight="1" x14ac:dyDescent="0.25">
      <c r="A102" s="126"/>
      <c r="B102" s="346" t="s">
        <v>642</v>
      </c>
      <c r="C102" s="346"/>
      <c r="D102" s="346"/>
      <c r="E102" s="346"/>
      <c r="F102" s="346"/>
      <c r="G102" s="346"/>
      <c r="H102" s="346"/>
      <c r="I102" s="346"/>
      <c r="J102" s="346"/>
      <c r="K102" s="348"/>
      <c r="L102" s="348"/>
      <c r="M102" s="348"/>
      <c r="N102" s="348">
        <v>7889</v>
      </c>
      <c r="O102" s="348"/>
      <c r="P102" s="348"/>
      <c r="Q102" s="348"/>
      <c r="R102" s="348"/>
      <c r="S102" s="348"/>
      <c r="T102" s="348"/>
      <c r="U102" s="348"/>
      <c r="V102" s="348"/>
      <c r="W102" s="348"/>
      <c r="X102" s="348"/>
      <c r="Y102" s="348"/>
      <c r="Z102" s="348"/>
      <c r="AA102" s="348"/>
      <c r="AB102" s="348"/>
      <c r="AC102" s="348"/>
      <c r="AD102" s="348"/>
      <c r="AE102" s="115"/>
      <c r="AF102" s="313"/>
    </row>
    <row r="103" spans="1:32" s="168" customFormat="1" ht="15" customHeight="1" x14ac:dyDescent="0.25">
      <c r="A103" s="126"/>
      <c r="B103" s="346" t="s">
        <v>643</v>
      </c>
      <c r="C103" s="346"/>
      <c r="D103" s="346"/>
      <c r="E103" s="346"/>
      <c r="F103" s="346"/>
      <c r="G103" s="346"/>
      <c r="H103" s="346"/>
      <c r="I103" s="346"/>
      <c r="J103" s="346"/>
      <c r="K103" s="348">
        <v>3760.1</v>
      </c>
      <c r="L103" s="348"/>
      <c r="M103" s="348"/>
      <c r="N103" s="348"/>
      <c r="O103" s="348"/>
      <c r="P103" s="348"/>
      <c r="Q103" s="348">
        <v>4219.8</v>
      </c>
      <c r="R103" s="348"/>
      <c r="S103" s="348"/>
      <c r="T103" s="348">
        <v>4000</v>
      </c>
      <c r="U103" s="348"/>
      <c r="V103" s="348"/>
      <c r="W103" s="348"/>
      <c r="X103" s="348"/>
      <c r="Y103" s="348"/>
      <c r="Z103" s="348"/>
      <c r="AA103" s="348"/>
      <c r="AB103" s="348"/>
      <c r="AC103" s="348"/>
      <c r="AD103" s="348"/>
      <c r="AE103" s="115"/>
      <c r="AF103" s="313"/>
    </row>
    <row r="104" spans="1:32" s="168" customFormat="1" ht="15" customHeight="1" x14ac:dyDescent="0.25">
      <c r="A104" s="126"/>
      <c r="B104" s="346" t="s">
        <v>644</v>
      </c>
      <c r="C104" s="346"/>
      <c r="D104" s="346"/>
      <c r="E104" s="346"/>
      <c r="F104" s="346"/>
      <c r="G104" s="346"/>
      <c r="H104" s="346"/>
      <c r="I104" s="346"/>
      <c r="J104" s="346"/>
      <c r="K104" s="348">
        <v>13000</v>
      </c>
      <c r="L104" s="348"/>
      <c r="M104" s="348"/>
      <c r="N104" s="348"/>
      <c r="O104" s="348"/>
      <c r="P104" s="348"/>
      <c r="Q104" s="348">
        <v>34200</v>
      </c>
      <c r="R104" s="348"/>
      <c r="S104" s="348"/>
      <c r="T104" s="348">
        <v>37487.4</v>
      </c>
      <c r="U104" s="348"/>
      <c r="V104" s="348"/>
      <c r="W104" s="348"/>
      <c r="X104" s="348"/>
      <c r="Y104" s="348"/>
      <c r="Z104" s="348"/>
      <c r="AA104" s="348"/>
      <c r="AB104" s="348"/>
      <c r="AC104" s="348"/>
      <c r="AD104" s="348"/>
      <c r="AE104" s="115"/>
      <c r="AF104" s="313"/>
    </row>
    <row r="105" spans="1:32" s="168" customFormat="1" ht="15" customHeight="1" x14ac:dyDescent="0.25">
      <c r="A105" s="126"/>
      <c r="B105" s="388" t="s">
        <v>645</v>
      </c>
      <c r="C105" s="388"/>
      <c r="D105" s="388"/>
      <c r="E105" s="388"/>
      <c r="F105" s="388"/>
      <c r="G105" s="388"/>
      <c r="H105" s="388"/>
      <c r="I105" s="388"/>
      <c r="J105" s="388"/>
      <c r="K105" s="348"/>
      <c r="L105" s="348"/>
      <c r="M105" s="348"/>
      <c r="N105" s="389"/>
      <c r="O105" s="389"/>
      <c r="P105" s="389"/>
      <c r="Q105" s="390">
        <v>300</v>
      </c>
      <c r="R105" s="390"/>
      <c r="S105" s="390"/>
      <c r="T105" s="348"/>
      <c r="U105" s="348"/>
      <c r="V105" s="348"/>
      <c r="W105" s="348"/>
      <c r="X105" s="348"/>
      <c r="Y105" s="348"/>
      <c r="Z105" s="348"/>
      <c r="AA105" s="348"/>
      <c r="AB105" s="348"/>
      <c r="AC105" s="348"/>
      <c r="AD105" s="348"/>
      <c r="AE105" s="115"/>
      <c r="AF105" s="313"/>
    </row>
    <row r="106" spans="1:32" s="168" customFormat="1" ht="15" customHeight="1" x14ac:dyDescent="0.25">
      <c r="A106" s="126"/>
      <c r="B106" s="346" t="s">
        <v>646</v>
      </c>
      <c r="C106" s="346"/>
      <c r="D106" s="346"/>
      <c r="E106" s="346"/>
      <c r="F106" s="346"/>
      <c r="G106" s="346"/>
      <c r="H106" s="346"/>
      <c r="I106" s="346"/>
      <c r="J106" s="346"/>
      <c r="K106" s="348"/>
      <c r="L106" s="348"/>
      <c r="M106" s="348"/>
      <c r="N106" s="348"/>
      <c r="O106" s="348"/>
      <c r="P106" s="348"/>
      <c r="Q106" s="391"/>
      <c r="R106" s="391"/>
      <c r="S106" s="391"/>
      <c r="T106" s="348"/>
      <c r="U106" s="348"/>
      <c r="V106" s="348"/>
      <c r="W106" s="348"/>
      <c r="X106" s="348"/>
      <c r="Y106" s="348"/>
      <c r="Z106" s="348"/>
      <c r="AA106" s="348"/>
      <c r="AB106" s="348"/>
      <c r="AC106" s="348"/>
      <c r="AD106" s="348"/>
      <c r="AE106" s="115"/>
      <c r="AF106" s="313"/>
    </row>
    <row r="107" spans="1:32" s="168" customFormat="1" ht="15" customHeight="1" x14ac:dyDescent="0.25">
      <c r="A107" s="126"/>
      <c r="B107" s="346" t="s">
        <v>647</v>
      </c>
      <c r="C107" s="346"/>
      <c r="D107" s="346"/>
      <c r="E107" s="346"/>
      <c r="F107" s="346"/>
      <c r="G107" s="346"/>
      <c r="H107" s="346"/>
      <c r="I107" s="346"/>
      <c r="J107" s="346"/>
      <c r="K107" s="348"/>
      <c r="L107" s="348"/>
      <c r="M107" s="348"/>
      <c r="N107" s="385"/>
      <c r="O107" s="385"/>
      <c r="P107" s="385"/>
      <c r="Q107" s="391"/>
      <c r="R107" s="391"/>
      <c r="S107" s="391"/>
      <c r="T107" s="348"/>
      <c r="U107" s="348"/>
      <c r="V107" s="348"/>
      <c r="W107" s="348"/>
      <c r="X107" s="348"/>
      <c r="Y107" s="348"/>
      <c r="Z107" s="348"/>
      <c r="AA107" s="348"/>
      <c r="AB107" s="348"/>
      <c r="AC107" s="348"/>
      <c r="AD107" s="348"/>
      <c r="AE107" s="115"/>
      <c r="AF107" s="313"/>
    </row>
    <row r="108" spans="1:32" s="168" customFormat="1" ht="28.5" customHeight="1" x14ac:dyDescent="0.25">
      <c r="A108" s="126"/>
      <c r="B108" s="346" t="s">
        <v>648</v>
      </c>
      <c r="C108" s="346"/>
      <c r="D108" s="346"/>
      <c r="E108" s="346"/>
      <c r="F108" s="346"/>
      <c r="G108" s="346"/>
      <c r="H108" s="346"/>
      <c r="I108" s="346"/>
      <c r="J108" s="346"/>
      <c r="K108" s="348"/>
      <c r="L108" s="348"/>
      <c r="M108" s="348"/>
      <c r="N108" s="348"/>
      <c r="O108" s="348"/>
      <c r="P108" s="348"/>
      <c r="Q108" s="348">
        <v>1000</v>
      </c>
      <c r="R108" s="348"/>
      <c r="S108" s="348"/>
      <c r="T108" s="348"/>
      <c r="U108" s="348"/>
      <c r="V108" s="348"/>
      <c r="W108" s="348"/>
      <c r="X108" s="348"/>
      <c r="Y108" s="348"/>
      <c r="Z108" s="348"/>
      <c r="AA108" s="348"/>
      <c r="AB108" s="348"/>
      <c r="AC108" s="348"/>
      <c r="AD108" s="348"/>
      <c r="AE108" s="115"/>
      <c r="AF108" s="313"/>
    </row>
    <row r="109" spans="1:32" s="168" customFormat="1" ht="15" customHeight="1" x14ac:dyDescent="0.25">
      <c r="A109" s="126"/>
      <c r="B109" s="392" t="s">
        <v>649</v>
      </c>
      <c r="C109" s="392"/>
      <c r="D109" s="392"/>
      <c r="E109" s="392"/>
      <c r="F109" s="392"/>
      <c r="G109" s="392"/>
      <c r="H109" s="392"/>
      <c r="I109" s="392"/>
      <c r="J109" s="392"/>
      <c r="K109" s="348">
        <v>4119.3999999999996</v>
      </c>
      <c r="L109" s="348"/>
      <c r="M109" s="348"/>
      <c r="N109" s="385"/>
      <c r="O109" s="385"/>
      <c r="P109" s="385"/>
      <c r="Q109" s="348"/>
      <c r="R109" s="348"/>
      <c r="S109" s="348"/>
      <c r="T109" s="348">
        <v>17042.3</v>
      </c>
      <c r="U109" s="348"/>
      <c r="V109" s="348"/>
      <c r="W109" s="348"/>
      <c r="X109" s="348"/>
      <c r="Y109" s="348"/>
      <c r="Z109" s="348"/>
      <c r="AA109" s="348"/>
      <c r="AB109" s="348"/>
      <c r="AC109" s="348"/>
      <c r="AD109" s="348"/>
      <c r="AE109" s="115"/>
      <c r="AF109" s="313"/>
    </row>
    <row r="110" spans="1:32" s="168" customFormat="1" ht="18.75" customHeight="1" x14ac:dyDescent="0.25">
      <c r="A110" s="364" t="s">
        <v>303</v>
      </c>
      <c r="B110" s="364"/>
      <c r="C110" s="364"/>
      <c r="D110" s="364"/>
      <c r="E110" s="364"/>
      <c r="F110" s="364"/>
      <c r="G110" s="364"/>
      <c r="H110" s="364"/>
      <c r="I110" s="364"/>
      <c r="J110" s="364"/>
      <c r="K110" s="348"/>
      <c r="L110" s="348"/>
      <c r="M110" s="348"/>
      <c r="N110" s="385"/>
      <c r="O110" s="385"/>
      <c r="P110" s="385"/>
      <c r="Q110" s="348"/>
      <c r="R110" s="348"/>
      <c r="S110" s="348"/>
      <c r="T110" s="348"/>
      <c r="U110" s="348"/>
      <c r="V110" s="348"/>
      <c r="W110" s="348"/>
      <c r="X110" s="348"/>
      <c r="Y110" s="348"/>
      <c r="Z110" s="348"/>
      <c r="AA110" s="348"/>
      <c r="AB110" s="348"/>
      <c r="AC110" s="348"/>
      <c r="AD110" s="348"/>
      <c r="AE110" s="115"/>
      <c r="AF110" s="313"/>
    </row>
    <row r="111" spans="1:32" ht="4.5" customHeight="1" x14ac:dyDescent="0.25">
      <c r="B111" s="176"/>
      <c r="C111" s="176"/>
      <c r="D111" s="176"/>
      <c r="E111" s="176"/>
      <c r="F111" s="176"/>
      <c r="G111" s="176"/>
      <c r="H111" s="177"/>
      <c r="I111" s="177"/>
      <c r="J111" s="177"/>
      <c r="K111" s="177"/>
      <c r="L111" s="177"/>
      <c r="M111" s="177"/>
      <c r="N111" s="177"/>
      <c r="O111" s="177"/>
      <c r="P111" s="177"/>
      <c r="Q111" s="177"/>
      <c r="R111" s="177"/>
      <c r="S111" s="177"/>
      <c r="T111" s="176"/>
      <c r="U111" s="176"/>
      <c r="AF111" s="313"/>
    </row>
    <row r="112" spans="1:32" ht="4.5" customHeight="1" x14ac:dyDescent="0.25">
      <c r="B112" s="176"/>
      <c r="C112" s="176"/>
      <c r="D112" s="176"/>
      <c r="E112" s="176"/>
      <c r="F112" s="176"/>
      <c r="G112" s="176"/>
      <c r="H112" s="177"/>
      <c r="I112" s="177"/>
      <c r="J112" s="177"/>
      <c r="K112" s="177"/>
      <c r="L112" s="177"/>
      <c r="M112" s="177"/>
      <c r="N112" s="177"/>
      <c r="O112" s="177"/>
      <c r="P112" s="177"/>
      <c r="Q112" s="177"/>
      <c r="R112" s="177"/>
      <c r="S112" s="177"/>
      <c r="T112" s="176"/>
      <c r="U112" s="176"/>
      <c r="AF112" s="313"/>
    </row>
    <row r="113" spans="2:32" ht="16.5" customHeight="1" x14ac:dyDescent="0.25">
      <c r="B113" s="176"/>
      <c r="C113" s="176"/>
      <c r="D113" s="176"/>
      <c r="E113" s="176"/>
      <c r="F113" s="176"/>
      <c r="G113" s="176"/>
      <c r="H113" s="177"/>
      <c r="I113" s="177"/>
      <c r="J113" s="177"/>
      <c r="K113" s="177"/>
      <c r="L113" s="177"/>
      <c r="M113" s="177"/>
      <c r="N113" s="177"/>
      <c r="O113" s="177"/>
      <c r="P113" s="177"/>
      <c r="Q113" s="177"/>
      <c r="R113" s="177"/>
      <c r="S113" s="177"/>
      <c r="T113" s="176"/>
      <c r="U113" s="176"/>
      <c r="AF113" s="313"/>
    </row>
    <row r="114" spans="2:32" ht="9.1999999999999993" customHeight="1" x14ac:dyDescent="0.25">
      <c r="B114" s="176"/>
      <c r="C114" s="176"/>
      <c r="D114" s="176"/>
      <c r="E114" s="176"/>
      <c r="F114" s="176"/>
      <c r="G114" s="176"/>
      <c r="H114" s="177"/>
      <c r="I114" s="177"/>
      <c r="J114" s="177"/>
      <c r="K114" s="177"/>
      <c r="L114" s="177"/>
      <c r="M114" s="177"/>
      <c r="N114" s="177"/>
      <c r="O114" s="177"/>
      <c r="P114" s="177"/>
      <c r="Q114" s="177"/>
      <c r="R114" s="177"/>
      <c r="S114" s="177"/>
      <c r="T114" s="176"/>
      <c r="U114" s="176"/>
      <c r="AF114" s="313"/>
    </row>
    <row r="115" spans="2:32" ht="9.1999999999999993" customHeight="1" x14ac:dyDescent="0.25">
      <c r="B115" s="176"/>
      <c r="C115" s="176"/>
      <c r="D115" s="176"/>
      <c r="E115" s="176"/>
      <c r="F115" s="176"/>
      <c r="G115" s="176"/>
      <c r="H115" s="177"/>
      <c r="I115" s="177"/>
      <c r="J115" s="177"/>
      <c r="K115" s="177"/>
      <c r="L115" s="177"/>
      <c r="M115" s="177"/>
      <c r="N115" s="177"/>
      <c r="O115" s="177"/>
      <c r="P115" s="177"/>
      <c r="Q115" s="177"/>
      <c r="R115" s="177"/>
      <c r="S115" s="177"/>
      <c r="T115" s="176"/>
      <c r="U115" s="176"/>
      <c r="AF115" s="313"/>
    </row>
    <row r="116" spans="2:32" s="179" customFormat="1" ht="29.25" customHeight="1" x14ac:dyDescent="0.3">
      <c r="B116" s="379" t="s">
        <v>650</v>
      </c>
      <c r="C116" s="379"/>
      <c r="D116" s="379"/>
      <c r="E116" s="379"/>
      <c r="F116" s="379"/>
      <c r="G116" s="178"/>
      <c r="H116" s="178"/>
      <c r="I116" s="178"/>
      <c r="J116" s="178"/>
      <c r="K116" s="178"/>
      <c r="L116" s="178"/>
      <c r="M116" s="178"/>
      <c r="N116" s="178"/>
      <c r="O116" s="314" t="s">
        <v>651</v>
      </c>
      <c r="P116" s="314"/>
      <c r="Q116" s="314"/>
      <c r="R116" s="314"/>
      <c r="S116" s="314"/>
      <c r="T116" s="314"/>
      <c r="U116" s="314"/>
      <c r="V116" s="161"/>
      <c r="W116" s="161"/>
      <c r="X116" s="161"/>
      <c r="Y116" s="161"/>
      <c r="Z116" s="161"/>
      <c r="AF116" s="313"/>
    </row>
    <row r="117" spans="2:32" ht="11.25" customHeight="1" x14ac:dyDescent="0.25">
      <c r="AF117" s="378"/>
    </row>
    <row r="118" spans="2:32" x14ac:dyDescent="0.25">
      <c r="AF118" s="378"/>
    </row>
    <row r="119" spans="2:32" ht="20.100000000000001" customHeight="1" x14ac:dyDescent="0.25"/>
  </sheetData>
  <sheetProtection selectLockedCells="1" selectUnlockedCells="1"/>
  <mergeCells count="849">
    <mergeCell ref="AC109:AD109"/>
    <mergeCell ref="A110:J110"/>
    <mergeCell ref="K110:M110"/>
    <mergeCell ref="N110:P110"/>
    <mergeCell ref="Q110:S110"/>
    <mergeCell ref="T110:V110"/>
    <mergeCell ref="W110:X110"/>
    <mergeCell ref="Y110:Z110"/>
    <mergeCell ref="AA110:AB110"/>
    <mergeCell ref="AC110:AD110"/>
    <mergeCell ref="B109:J109"/>
    <mergeCell ref="K109:M109"/>
    <mergeCell ref="N109:P109"/>
    <mergeCell ref="Q109:S109"/>
    <mergeCell ref="T109:V109"/>
    <mergeCell ref="W109:X109"/>
    <mergeCell ref="Y109:Z109"/>
    <mergeCell ref="AA109:AB109"/>
    <mergeCell ref="B116:F116"/>
    <mergeCell ref="O116:U116"/>
    <mergeCell ref="Y107:Z107"/>
    <mergeCell ref="AA107:AB107"/>
    <mergeCell ref="AC107:AD107"/>
    <mergeCell ref="B108:J108"/>
    <mergeCell ref="K108:M108"/>
    <mergeCell ref="N108:P108"/>
    <mergeCell ref="Q108:S108"/>
    <mergeCell ref="T108:V108"/>
    <mergeCell ref="W108:X108"/>
    <mergeCell ref="Y108:Z108"/>
    <mergeCell ref="B107:J107"/>
    <mergeCell ref="K107:M107"/>
    <mergeCell ref="N107:P107"/>
    <mergeCell ref="Q107:S107"/>
    <mergeCell ref="T107:V107"/>
    <mergeCell ref="W107:X107"/>
    <mergeCell ref="AA108:AB108"/>
    <mergeCell ref="AC108:AD108"/>
    <mergeCell ref="B106:J106"/>
    <mergeCell ref="K106:M106"/>
    <mergeCell ref="N106:P106"/>
    <mergeCell ref="Q106:S106"/>
    <mergeCell ref="T106:V106"/>
    <mergeCell ref="W106:X106"/>
    <mergeCell ref="Y106:Z106"/>
    <mergeCell ref="AA106:AB106"/>
    <mergeCell ref="AC106:AD106"/>
    <mergeCell ref="B105:J105"/>
    <mergeCell ref="K105:M105"/>
    <mergeCell ref="N105:P105"/>
    <mergeCell ref="Q105:S105"/>
    <mergeCell ref="T105:V105"/>
    <mergeCell ref="W105:X105"/>
    <mergeCell ref="Y105:Z105"/>
    <mergeCell ref="AA105:AB105"/>
    <mergeCell ref="AC105:AD105"/>
    <mergeCell ref="Y103:Z103"/>
    <mergeCell ref="AA103:AB103"/>
    <mergeCell ref="AC103:AD103"/>
    <mergeCell ref="B104:J104"/>
    <mergeCell ref="K104:M104"/>
    <mergeCell ref="N104:P104"/>
    <mergeCell ref="Q104:S104"/>
    <mergeCell ref="T104:V104"/>
    <mergeCell ref="W104:X104"/>
    <mergeCell ref="Y104:Z104"/>
    <mergeCell ref="B103:J103"/>
    <mergeCell ref="K103:M103"/>
    <mergeCell ref="N103:P103"/>
    <mergeCell ref="Q103:S103"/>
    <mergeCell ref="T103:V103"/>
    <mergeCell ref="W103:X103"/>
    <mergeCell ref="AA104:AB104"/>
    <mergeCell ref="AC104:AD104"/>
    <mergeCell ref="B102:J102"/>
    <mergeCell ref="K102:M102"/>
    <mergeCell ref="N102:P102"/>
    <mergeCell ref="Q102:S102"/>
    <mergeCell ref="T102:V102"/>
    <mergeCell ref="W102:X102"/>
    <mergeCell ref="Y102:Z102"/>
    <mergeCell ref="AA102:AB102"/>
    <mergeCell ref="AC102:AD102"/>
    <mergeCell ref="B101:J101"/>
    <mergeCell ref="K101:M101"/>
    <mergeCell ref="N101:P101"/>
    <mergeCell ref="Q101:S101"/>
    <mergeCell ref="T101:V101"/>
    <mergeCell ref="W101:X101"/>
    <mergeCell ref="Y101:Z101"/>
    <mergeCell ref="AA101:AB101"/>
    <mergeCell ref="AC101:AD101"/>
    <mergeCell ref="Y99:Z99"/>
    <mergeCell ref="AA99:AB99"/>
    <mergeCell ref="AC99:AD99"/>
    <mergeCell ref="B100:J100"/>
    <mergeCell ref="K100:M100"/>
    <mergeCell ref="N100:P100"/>
    <mergeCell ref="Q100:S100"/>
    <mergeCell ref="T100:V100"/>
    <mergeCell ref="W100:X100"/>
    <mergeCell ref="Y100:Z100"/>
    <mergeCell ref="B99:J99"/>
    <mergeCell ref="K99:M99"/>
    <mergeCell ref="N99:P99"/>
    <mergeCell ref="Q99:S99"/>
    <mergeCell ref="T99:V99"/>
    <mergeCell ref="W99:X99"/>
    <mergeCell ref="AA100:AB100"/>
    <mergeCell ref="AC100:AD100"/>
    <mergeCell ref="B97:J97"/>
    <mergeCell ref="K97:M97"/>
    <mergeCell ref="N97:P97"/>
    <mergeCell ref="Q97:S97"/>
    <mergeCell ref="T97:V97"/>
    <mergeCell ref="B98:J98"/>
    <mergeCell ref="K98:M98"/>
    <mergeCell ref="N98:P98"/>
    <mergeCell ref="Q98:S98"/>
    <mergeCell ref="T98:V98"/>
    <mergeCell ref="AA95:AB95"/>
    <mergeCell ref="AC95:AD95"/>
    <mergeCell ref="B96:J96"/>
    <mergeCell ref="K96:M96"/>
    <mergeCell ref="N96:P96"/>
    <mergeCell ref="Q96:S96"/>
    <mergeCell ref="T96:V96"/>
    <mergeCell ref="Y94:Z94"/>
    <mergeCell ref="AA94:AB94"/>
    <mergeCell ref="AC94:AD94"/>
    <mergeCell ref="B95:J95"/>
    <mergeCell ref="K95:M95"/>
    <mergeCell ref="N95:P95"/>
    <mergeCell ref="Q95:S95"/>
    <mergeCell ref="T95:V95"/>
    <mergeCell ref="W95:X95"/>
    <mergeCell ref="Y95:Z95"/>
    <mergeCell ref="B94:J94"/>
    <mergeCell ref="K94:M94"/>
    <mergeCell ref="N94:P94"/>
    <mergeCell ref="Q94:S94"/>
    <mergeCell ref="T94:V94"/>
    <mergeCell ref="W94:X94"/>
    <mergeCell ref="B93:J93"/>
    <mergeCell ref="K93:M93"/>
    <mergeCell ref="N93:P93"/>
    <mergeCell ref="Q93:S93"/>
    <mergeCell ref="T93:V93"/>
    <mergeCell ref="W93:X93"/>
    <mergeCell ref="Y93:Z93"/>
    <mergeCell ref="AA93:AB93"/>
    <mergeCell ref="AC93:AD93"/>
    <mergeCell ref="B92:J92"/>
    <mergeCell ref="K92:M92"/>
    <mergeCell ref="N92:P92"/>
    <mergeCell ref="Q92:S92"/>
    <mergeCell ref="T92:V92"/>
    <mergeCell ref="W92:X92"/>
    <mergeCell ref="Y92:Z92"/>
    <mergeCell ref="AA92:AB92"/>
    <mergeCell ref="AC92:AD92"/>
    <mergeCell ref="Y90:Z90"/>
    <mergeCell ref="AA90:AB90"/>
    <mergeCell ref="AC90:AD90"/>
    <mergeCell ref="B91:J91"/>
    <mergeCell ref="K91:M91"/>
    <mergeCell ref="N91:P91"/>
    <mergeCell ref="Q91:S91"/>
    <mergeCell ref="T91:V91"/>
    <mergeCell ref="W91:X91"/>
    <mergeCell ref="Y91:Z91"/>
    <mergeCell ref="B90:J90"/>
    <mergeCell ref="K90:M90"/>
    <mergeCell ref="N90:P90"/>
    <mergeCell ref="Q90:S90"/>
    <mergeCell ref="T90:V90"/>
    <mergeCell ref="W90:X90"/>
    <mergeCell ref="AA91:AB91"/>
    <mergeCell ref="AC91:AD91"/>
    <mergeCell ref="B89:J89"/>
    <mergeCell ref="K89:M89"/>
    <mergeCell ref="N89:P89"/>
    <mergeCell ref="Q89:S89"/>
    <mergeCell ref="T89:V89"/>
    <mergeCell ref="W89:X89"/>
    <mergeCell ref="Y89:Z89"/>
    <mergeCell ref="AA89:AB89"/>
    <mergeCell ref="AC89:AD89"/>
    <mergeCell ref="B88:J88"/>
    <mergeCell ref="K88:M88"/>
    <mergeCell ref="N88:P88"/>
    <mergeCell ref="Q88:S88"/>
    <mergeCell ref="T88:V88"/>
    <mergeCell ref="W88:X88"/>
    <mergeCell ref="Y88:Z88"/>
    <mergeCell ref="AA88:AB88"/>
    <mergeCell ref="AC88:AD88"/>
    <mergeCell ref="B87:J87"/>
    <mergeCell ref="K87:M87"/>
    <mergeCell ref="N87:P87"/>
    <mergeCell ref="Q87:S87"/>
    <mergeCell ref="T87:V87"/>
    <mergeCell ref="W87:X87"/>
    <mergeCell ref="Y87:Z87"/>
    <mergeCell ref="AA87:AB87"/>
    <mergeCell ref="AC87:AD87"/>
    <mergeCell ref="B86:J86"/>
    <mergeCell ref="K86:M86"/>
    <mergeCell ref="N86:P86"/>
    <mergeCell ref="Q86:S86"/>
    <mergeCell ref="T86:V86"/>
    <mergeCell ref="W86:X86"/>
    <mergeCell ref="Y86:Z86"/>
    <mergeCell ref="AA86:AB86"/>
    <mergeCell ref="AC86:AD86"/>
    <mergeCell ref="B85:J85"/>
    <mergeCell ref="K85:M85"/>
    <mergeCell ref="N85:P85"/>
    <mergeCell ref="Q85:S85"/>
    <mergeCell ref="T85:V85"/>
    <mergeCell ref="W85:X85"/>
    <mergeCell ref="Y85:Z85"/>
    <mergeCell ref="AA85:AB85"/>
    <mergeCell ref="AC85:AD85"/>
    <mergeCell ref="A82:A84"/>
    <mergeCell ref="B82:J84"/>
    <mergeCell ref="K82:M84"/>
    <mergeCell ref="N82:P84"/>
    <mergeCell ref="Q82:S84"/>
    <mergeCell ref="T82:V84"/>
    <mergeCell ref="O79:P79"/>
    <mergeCell ref="Q79:R79"/>
    <mergeCell ref="S79:T79"/>
    <mergeCell ref="U79:Y79"/>
    <mergeCell ref="W82:AD82"/>
    <mergeCell ref="W83:X84"/>
    <mergeCell ref="Y83:Z84"/>
    <mergeCell ref="AA83:AB84"/>
    <mergeCell ref="AC83:AD84"/>
    <mergeCell ref="Z79:AE79"/>
    <mergeCell ref="B81:AE81"/>
    <mergeCell ref="A79:D79"/>
    <mergeCell ref="E79:F79"/>
    <mergeCell ref="G79:H79"/>
    <mergeCell ref="I79:J79"/>
    <mergeCell ref="K79:L79"/>
    <mergeCell ref="M79:N79"/>
    <mergeCell ref="M78:N78"/>
    <mergeCell ref="O78:P78"/>
    <mergeCell ref="Q78:R78"/>
    <mergeCell ref="S78:T78"/>
    <mergeCell ref="U78:Y78"/>
    <mergeCell ref="Z78:AE78"/>
    <mergeCell ref="O77:P77"/>
    <mergeCell ref="Q77:R77"/>
    <mergeCell ref="S77:T77"/>
    <mergeCell ref="U77:Y77"/>
    <mergeCell ref="Z77:AE77"/>
    <mergeCell ref="C78:D78"/>
    <mergeCell ref="E78:F78"/>
    <mergeCell ref="G78:H78"/>
    <mergeCell ref="I78:J78"/>
    <mergeCell ref="K78:L78"/>
    <mergeCell ref="C77:D77"/>
    <mergeCell ref="E77:F77"/>
    <mergeCell ref="G77:H77"/>
    <mergeCell ref="I77:J77"/>
    <mergeCell ref="K77:L77"/>
    <mergeCell ref="M77:N77"/>
    <mergeCell ref="I75:J75"/>
    <mergeCell ref="K75:L75"/>
    <mergeCell ref="M76:N76"/>
    <mergeCell ref="O76:P76"/>
    <mergeCell ref="Q76:R76"/>
    <mergeCell ref="S76:T76"/>
    <mergeCell ref="U76:Y76"/>
    <mergeCell ref="Z76:AE76"/>
    <mergeCell ref="O75:P75"/>
    <mergeCell ref="Q75:R75"/>
    <mergeCell ref="S75:T75"/>
    <mergeCell ref="U75:Y75"/>
    <mergeCell ref="Z75:AE75"/>
    <mergeCell ref="M75:N75"/>
    <mergeCell ref="K73:L74"/>
    <mergeCell ref="M73:N74"/>
    <mergeCell ref="O73:T73"/>
    <mergeCell ref="O74:P74"/>
    <mergeCell ref="Q74:R74"/>
    <mergeCell ref="S74:T74"/>
    <mergeCell ref="AF69:AF118"/>
    <mergeCell ref="A72:A74"/>
    <mergeCell ref="B72:B74"/>
    <mergeCell ref="C72:D74"/>
    <mergeCell ref="E72:F74"/>
    <mergeCell ref="G72:H74"/>
    <mergeCell ref="I72:J74"/>
    <mergeCell ref="K72:T72"/>
    <mergeCell ref="U72:Y74"/>
    <mergeCell ref="Z72:AE74"/>
    <mergeCell ref="C76:D76"/>
    <mergeCell ref="E76:F76"/>
    <mergeCell ref="G76:H76"/>
    <mergeCell ref="I76:J76"/>
    <mergeCell ref="K76:L76"/>
    <mergeCell ref="C75:D75"/>
    <mergeCell ref="E75:F75"/>
    <mergeCell ref="G75:H75"/>
    <mergeCell ref="A68:F68"/>
    <mergeCell ref="L68:M68"/>
    <mergeCell ref="N68:O68"/>
    <mergeCell ref="P68:Q68"/>
    <mergeCell ref="R68:S68"/>
    <mergeCell ref="Z66:AA66"/>
    <mergeCell ref="AB66:AC66"/>
    <mergeCell ref="AD66:AE66"/>
    <mergeCell ref="A67:F67"/>
    <mergeCell ref="L67:M67"/>
    <mergeCell ref="N67:O67"/>
    <mergeCell ref="P67:Q67"/>
    <mergeCell ref="R67:S67"/>
    <mergeCell ref="T67:U67"/>
    <mergeCell ref="V67:W67"/>
    <mergeCell ref="T68:U68"/>
    <mergeCell ref="V68:W68"/>
    <mergeCell ref="X68:Y68"/>
    <mergeCell ref="Z68:AA68"/>
    <mergeCell ref="AB68:AC68"/>
    <mergeCell ref="AD68:AE68"/>
    <mergeCell ref="X67:Y67"/>
    <mergeCell ref="Z67:AA67"/>
    <mergeCell ref="AB67:AC67"/>
    <mergeCell ref="B66:F66"/>
    <mergeCell ref="L66:M66"/>
    <mergeCell ref="N66:O66"/>
    <mergeCell ref="P66:Q66"/>
    <mergeCell ref="R66:S66"/>
    <mergeCell ref="T66:U66"/>
    <mergeCell ref="V66:W66"/>
    <mergeCell ref="X66:Y66"/>
    <mergeCell ref="AG67:AH67"/>
    <mergeCell ref="AD67:AE67"/>
    <mergeCell ref="AG64:AH64"/>
    <mergeCell ref="B65:F65"/>
    <mergeCell ref="L65:M65"/>
    <mergeCell ref="N65:O65"/>
    <mergeCell ref="P65:Q65"/>
    <mergeCell ref="R65:S65"/>
    <mergeCell ref="T65:U65"/>
    <mergeCell ref="V65:W65"/>
    <mergeCell ref="X65:Y65"/>
    <mergeCell ref="Z65:AA65"/>
    <mergeCell ref="T64:U64"/>
    <mergeCell ref="V64:W64"/>
    <mergeCell ref="X64:Y64"/>
    <mergeCell ref="Z64:AA64"/>
    <mergeCell ref="AB64:AC64"/>
    <mergeCell ref="AD64:AE64"/>
    <mergeCell ref="AB65:AC65"/>
    <mergeCell ref="AD65:AE65"/>
    <mergeCell ref="V63:W63"/>
    <mergeCell ref="X63:Y63"/>
    <mergeCell ref="Z63:AA63"/>
    <mergeCell ref="AB63:AC63"/>
    <mergeCell ref="AD63:AE63"/>
    <mergeCell ref="B64:F64"/>
    <mergeCell ref="L64:M64"/>
    <mergeCell ref="N64:O64"/>
    <mergeCell ref="P64:Q64"/>
    <mergeCell ref="R64:S64"/>
    <mergeCell ref="B63:F63"/>
    <mergeCell ref="L63:M63"/>
    <mergeCell ref="N63:O63"/>
    <mergeCell ref="P63:Q63"/>
    <mergeCell ref="R63:S63"/>
    <mergeCell ref="T63:U63"/>
    <mergeCell ref="T62:U62"/>
    <mergeCell ref="V62:W62"/>
    <mergeCell ref="X62:Y62"/>
    <mergeCell ref="Z62:AA62"/>
    <mergeCell ref="AB62:AC62"/>
    <mergeCell ref="AD62:AE62"/>
    <mergeCell ref="V61:W61"/>
    <mergeCell ref="X61:Y61"/>
    <mergeCell ref="Z61:AA61"/>
    <mergeCell ref="AB61:AC61"/>
    <mergeCell ref="AD61:AE61"/>
    <mergeCell ref="T61:U61"/>
    <mergeCell ref="B62:F62"/>
    <mergeCell ref="L62:M62"/>
    <mergeCell ref="N62:O62"/>
    <mergeCell ref="P62:Q62"/>
    <mergeCell ref="R62:S62"/>
    <mergeCell ref="B61:F61"/>
    <mergeCell ref="L61:M61"/>
    <mergeCell ref="N61:O61"/>
    <mergeCell ref="P61:Q61"/>
    <mergeCell ref="R61:S61"/>
    <mergeCell ref="T60:U60"/>
    <mergeCell ref="V60:W60"/>
    <mergeCell ref="X60:Y60"/>
    <mergeCell ref="Z60:AA60"/>
    <mergeCell ref="AB60:AC60"/>
    <mergeCell ref="AD60:AE60"/>
    <mergeCell ref="V59:W59"/>
    <mergeCell ref="X59:Y59"/>
    <mergeCell ref="Z59:AA59"/>
    <mergeCell ref="AB59:AC59"/>
    <mergeCell ref="AD59:AE59"/>
    <mergeCell ref="T59:U59"/>
    <mergeCell ref="B60:F60"/>
    <mergeCell ref="L60:M60"/>
    <mergeCell ref="N60:O60"/>
    <mergeCell ref="P60:Q60"/>
    <mergeCell ref="R60:S60"/>
    <mergeCell ref="B59:F59"/>
    <mergeCell ref="L59:M59"/>
    <mergeCell ref="N59:O59"/>
    <mergeCell ref="P59:Q59"/>
    <mergeCell ref="R59:S59"/>
    <mergeCell ref="V58:W58"/>
    <mergeCell ref="X58:Y58"/>
    <mergeCell ref="Z58:AA58"/>
    <mergeCell ref="AB58:AC58"/>
    <mergeCell ref="AD58:AE58"/>
    <mergeCell ref="AG58:AH58"/>
    <mergeCell ref="B58:F58"/>
    <mergeCell ref="L58:M58"/>
    <mergeCell ref="N58:O58"/>
    <mergeCell ref="P58:Q58"/>
    <mergeCell ref="R58:S58"/>
    <mergeCell ref="T58:U58"/>
    <mergeCell ref="T57:U57"/>
    <mergeCell ref="V57:W57"/>
    <mergeCell ref="X57:Y57"/>
    <mergeCell ref="Z57:AA57"/>
    <mergeCell ref="AB57:AC57"/>
    <mergeCell ref="AD57:AE57"/>
    <mergeCell ref="V56:W56"/>
    <mergeCell ref="X56:Y56"/>
    <mergeCell ref="Z56:AA56"/>
    <mergeCell ref="AB56:AC56"/>
    <mergeCell ref="AD56:AE56"/>
    <mergeCell ref="T56:U56"/>
    <mergeCell ref="B57:F57"/>
    <mergeCell ref="L57:M57"/>
    <mergeCell ref="N57:O57"/>
    <mergeCell ref="P57:Q57"/>
    <mergeCell ref="R57:S57"/>
    <mergeCell ref="B56:F56"/>
    <mergeCell ref="L56:M56"/>
    <mergeCell ref="N56:O56"/>
    <mergeCell ref="P56:Q56"/>
    <mergeCell ref="R56:S56"/>
    <mergeCell ref="T55:U55"/>
    <mergeCell ref="V55:W55"/>
    <mergeCell ref="X55:Y55"/>
    <mergeCell ref="Z55:AA55"/>
    <mergeCell ref="AB55:AC55"/>
    <mergeCell ref="AD55:AE55"/>
    <mergeCell ref="V54:W54"/>
    <mergeCell ref="X54:Y54"/>
    <mergeCell ref="Z54:AA54"/>
    <mergeCell ref="AB54:AC54"/>
    <mergeCell ref="AD54:AE54"/>
    <mergeCell ref="T54:U54"/>
    <mergeCell ref="B55:F55"/>
    <mergeCell ref="L55:M55"/>
    <mergeCell ref="N55:O55"/>
    <mergeCell ref="P55:Q55"/>
    <mergeCell ref="R55:S55"/>
    <mergeCell ref="B54:F54"/>
    <mergeCell ref="L54:M54"/>
    <mergeCell ref="N54:O54"/>
    <mergeCell ref="P54:Q54"/>
    <mergeCell ref="R54:S54"/>
    <mergeCell ref="T53:U53"/>
    <mergeCell ref="V53:W53"/>
    <mergeCell ref="X53:Y53"/>
    <mergeCell ref="Z53:AA53"/>
    <mergeCell ref="AB53:AC53"/>
    <mergeCell ref="AD53:AE53"/>
    <mergeCell ref="V52:W52"/>
    <mergeCell ref="X52:Y52"/>
    <mergeCell ref="Z52:AA52"/>
    <mergeCell ref="AB52:AC52"/>
    <mergeCell ref="AD52:AE52"/>
    <mergeCell ref="T52:U52"/>
    <mergeCell ref="B53:F53"/>
    <mergeCell ref="L53:M53"/>
    <mergeCell ref="N53:O53"/>
    <mergeCell ref="P53:Q53"/>
    <mergeCell ref="R53:S53"/>
    <mergeCell ref="B52:F52"/>
    <mergeCell ref="L52:M52"/>
    <mergeCell ref="N52:O52"/>
    <mergeCell ref="P52:Q52"/>
    <mergeCell ref="R52:S52"/>
    <mergeCell ref="T51:U51"/>
    <mergeCell ref="V51:W51"/>
    <mergeCell ref="X51:Y51"/>
    <mergeCell ref="Z51:AA51"/>
    <mergeCell ref="AB51:AC51"/>
    <mergeCell ref="AD51:AE51"/>
    <mergeCell ref="V50:W50"/>
    <mergeCell ref="X50:Y50"/>
    <mergeCell ref="Z50:AA50"/>
    <mergeCell ref="AB50:AC50"/>
    <mergeCell ref="AD50:AE50"/>
    <mergeCell ref="T50:U50"/>
    <mergeCell ref="B51:F51"/>
    <mergeCell ref="L51:M51"/>
    <mergeCell ref="N51:O51"/>
    <mergeCell ref="P51:Q51"/>
    <mergeCell ref="R51:S51"/>
    <mergeCell ref="B50:F50"/>
    <mergeCell ref="L50:M50"/>
    <mergeCell ref="N50:O50"/>
    <mergeCell ref="P50:Q50"/>
    <mergeCell ref="R50:S50"/>
    <mergeCell ref="T49:U49"/>
    <mergeCell ref="V49:W49"/>
    <mergeCell ref="X49:Y49"/>
    <mergeCell ref="Z49:AA49"/>
    <mergeCell ref="AB49:AC49"/>
    <mergeCell ref="AD49:AE49"/>
    <mergeCell ref="V48:W48"/>
    <mergeCell ref="X48:Y48"/>
    <mergeCell ref="Z48:AA48"/>
    <mergeCell ref="AB48:AC48"/>
    <mergeCell ref="AD48:AE48"/>
    <mergeCell ref="T48:U48"/>
    <mergeCell ref="B49:F49"/>
    <mergeCell ref="L49:M49"/>
    <mergeCell ref="N49:O49"/>
    <mergeCell ref="P49:Q49"/>
    <mergeCell ref="R49:S49"/>
    <mergeCell ref="B48:F48"/>
    <mergeCell ref="L48:M48"/>
    <mergeCell ref="N48:O48"/>
    <mergeCell ref="P48:Q48"/>
    <mergeCell ref="R48:S48"/>
    <mergeCell ref="T47:U47"/>
    <mergeCell ref="V47:W47"/>
    <mergeCell ref="X47:Y47"/>
    <mergeCell ref="Z47:AA47"/>
    <mergeCell ref="AB47:AC47"/>
    <mergeCell ref="AD47:AE47"/>
    <mergeCell ref="V46:W46"/>
    <mergeCell ref="X46:Y46"/>
    <mergeCell ref="Z46:AA46"/>
    <mergeCell ref="AB46:AC46"/>
    <mergeCell ref="AD46:AE46"/>
    <mergeCell ref="T46:U46"/>
    <mergeCell ref="B47:F47"/>
    <mergeCell ref="L47:M47"/>
    <mergeCell ref="N47:O47"/>
    <mergeCell ref="P47:Q47"/>
    <mergeCell ref="R47:S47"/>
    <mergeCell ref="B46:F46"/>
    <mergeCell ref="L46:M46"/>
    <mergeCell ref="N46:O46"/>
    <mergeCell ref="P46:Q46"/>
    <mergeCell ref="R46:S46"/>
    <mergeCell ref="T45:U45"/>
    <mergeCell ref="V45:W45"/>
    <mergeCell ref="X45:Y45"/>
    <mergeCell ref="Z45:AA45"/>
    <mergeCell ref="AB45:AC45"/>
    <mergeCell ref="AD45:AE45"/>
    <mergeCell ref="V44:W44"/>
    <mergeCell ref="X44:Y44"/>
    <mergeCell ref="Z44:AA44"/>
    <mergeCell ref="AB44:AC44"/>
    <mergeCell ref="AD44:AE44"/>
    <mergeCell ref="T44:U44"/>
    <mergeCell ref="B45:F45"/>
    <mergeCell ref="L45:M45"/>
    <mergeCell ref="N45:O45"/>
    <mergeCell ref="P45:Q45"/>
    <mergeCell ref="R45:S45"/>
    <mergeCell ref="B44:F44"/>
    <mergeCell ref="L44:M44"/>
    <mergeCell ref="N44:O44"/>
    <mergeCell ref="P44:Q44"/>
    <mergeCell ref="R44:S44"/>
    <mergeCell ref="V43:W43"/>
    <mergeCell ref="X43:Y43"/>
    <mergeCell ref="Z43:AA43"/>
    <mergeCell ref="AB43:AC43"/>
    <mergeCell ref="AD43:AE43"/>
    <mergeCell ref="AG43:AH43"/>
    <mergeCell ref="B43:F43"/>
    <mergeCell ref="L43:M43"/>
    <mergeCell ref="N43:O43"/>
    <mergeCell ref="P43:Q43"/>
    <mergeCell ref="R43:S43"/>
    <mergeCell ref="T43:U43"/>
    <mergeCell ref="T42:U42"/>
    <mergeCell ref="V42:W42"/>
    <mergeCell ref="X42:Y42"/>
    <mergeCell ref="Z42:AA42"/>
    <mergeCell ref="AB42:AC42"/>
    <mergeCell ref="AD42:AE42"/>
    <mergeCell ref="V41:W41"/>
    <mergeCell ref="X41:Y41"/>
    <mergeCell ref="Z41:AA41"/>
    <mergeCell ref="AB41:AC41"/>
    <mergeCell ref="AD41:AE41"/>
    <mergeCell ref="T41:U41"/>
    <mergeCell ref="B42:F42"/>
    <mergeCell ref="L42:M42"/>
    <mergeCell ref="N42:O42"/>
    <mergeCell ref="P42:Q42"/>
    <mergeCell ref="R42:S42"/>
    <mergeCell ref="B41:F41"/>
    <mergeCell ref="L41:M41"/>
    <mergeCell ref="N41:O41"/>
    <mergeCell ref="P41:Q41"/>
    <mergeCell ref="R41:S41"/>
    <mergeCell ref="A38:A40"/>
    <mergeCell ref="B38:F40"/>
    <mergeCell ref="G38:K38"/>
    <mergeCell ref="L38:U38"/>
    <mergeCell ref="V38:AE38"/>
    <mergeCell ref="G39:G40"/>
    <mergeCell ref="H39:K39"/>
    <mergeCell ref="L39:M40"/>
    <mergeCell ref="N39:U39"/>
    <mergeCell ref="V39:W40"/>
    <mergeCell ref="X39:AE39"/>
    <mergeCell ref="N40:O40"/>
    <mergeCell ref="P40:Q40"/>
    <mergeCell ref="R40:S40"/>
    <mergeCell ref="T40:U40"/>
    <mergeCell ref="X40:Y40"/>
    <mergeCell ref="Z40:AA40"/>
    <mergeCell ref="AB40:AC40"/>
    <mergeCell ref="AD40:AE40"/>
    <mergeCell ref="V36:W36"/>
    <mergeCell ref="X36:Y36"/>
    <mergeCell ref="Z36:AA36"/>
    <mergeCell ref="AB36:AC36"/>
    <mergeCell ref="AD36:AE36"/>
    <mergeCell ref="B37:F37"/>
    <mergeCell ref="A36:F36"/>
    <mergeCell ref="L36:M36"/>
    <mergeCell ref="N36:O36"/>
    <mergeCell ref="P36:Q36"/>
    <mergeCell ref="R36:S36"/>
    <mergeCell ref="T36:U36"/>
    <mergeCell ref="T35:U35"/>
    <mergeCell ref="V35:W35"/>
    <mergeCell ref="X35:Y35"/>
    <mergeCell ref="Z35:AA35"/>
    <mergeCell ref="AB35:AC35"/>
    <mergeCell ref="AD35:AE35"/>
    <mergeCell ref="V34:W34"/>
    <mergeCell ref="X34:Y34"/>
    <mergeCell ref="Z34:AA34"/>
    <mergeCell ref="AB34:AC34"/>
    <mergeCell ref="AD34:AE34"/>
    <mergeCell ref="T34:U34"/>
    <mergeCell ref="A35:F35"/>
    <mergeCell ref="L35:M35"/>
    <mergeCell ref="N35:O35"/>
    <mergeCell ref="P35:Q35"/>
    <mergeCell ref="R35:S35"/>
    <mergeCell ref="B34:F34"/>
    <mergeCell ref="L34:M34"/>
    <mergeCell ref="N34:O34"/>
    <mergeCell ref="P34:Q34"/>
    <mergeCell ref="R34:S34"/>
    <mergeCell ref="B33:F33"/>
    <mergeCell ref="L33:M33"/>
    <mergeCell ref="N33:O33"/>
    <mergeCell ref="P33:Q33"/>
    <mergeCell ref="R33:S33"/>
    <mergeCell ref="T33:U33"/>
    <mergeCell ref="B32:F32"/>
    <mergeCell ref="L32:M32"/>
    <mergeCell ref="N32:O32"/>
    <mergeCell ref="P32:Q32"/>
    <mergeCell ref="R32:S32"/>
    <mergeCell ref="T32:U32"/>
    <mergeCell ref="T31:U31"/>
    <mergeCell ref="V31:W31"/>
    <mergeCell ref="X31:Y31"/>
    <mergeCell ref="Z31:AA31"/>
    <mergeCell ref="AB31:AC31"/>
    <mergeCell ref="AD31:AE31"/>
    <mergeCell ref="V30:W30"/>
    <mergeCell ref="X30:Y30"/>
    <mergeCell ref="Z30:AA30"/>
    <mergeCell ref="AB30:AC30"/>
    <mergeCell ref="AD30:AE30"/>
    <mergeCell ref="T30:U30"/>
    <mergeCell ref="B31:F31"/>
    <mergeCell ref="L31:M31"/>
    <mergeCell ref="N31:O31"/>
    <mergeCell ref="P31:Q31"/>
    <mergeCell ref="R31:S31"/>
    <mergeCell ref="B30:F30"/>
    <mergeCell ref="L30:M30"/>
    <mergeCell ref="N30:O30"/>
    <mergeCell ref="P30:Q30"/>
    <mergeCell ref="R30:S30"/>
    <mergeCell ref="AD27:AE27"/>
    <mergeCell ref="B29:F29"/>
    <mergeCell ref="L29:M29"/>
    <mergeCell ref="N29:O29"/>
    <mergeCell ref="P29:Q29"/>
    <mergeCell ref="R29:S29"/>
    <mergeCell ref="B28:F28"/>
    <mergeCell ref="L28:M28"/>
    <mergeCell ref="N28:O28"/>
    <mergeCell ref="P28:Q28"/>
    <mergeCell ref="R28:S28"/>
    <mergeCell ref="T29:U29"/>
    <mergeCell ref="V29:W29"/>
    <mergeCell ref="X29:Y29"/>
    <mergeCell ref="Z29:AA29"/>
    <mergeCell ref="AB29:AC29"/>
    <mergeCell ref="AD29:AE29"/>
    <mergeCell ref="V28:W28"/>
    <mergeCell ref="X28:Y28"/>
    <mergeCell ref="Z28:AA28"/>
    <mergeCell ref="AB28:AC28"/>
    <mergeCell ref="AD28:AE28"/>
    <mergeCell ref="T28:U28"/>
    <mergeCell ref="C19:F19"/>
    <mergeCell ref="G19:P19"/>
    <mergeCell ref="Q19:U19"/>
    <mergeCell ref="V19:W19"/>
    <mergeCell ref="X19:Y19"/>
    <mergeCell ref="Z19:AA19"/>
    <mergeCell ref="A25:A27"/>
    <mergeCell ref="B25:F27"/>
    <mergeCell ref="G25:K25"/>
    <mergeCell ref="L25:U25"/>
    <mergeCell ref="V25:AE25"/>
    <mergeCell ref="G26:G27"/>
    <mergeCell ref="H26:K26"/>
    <mergeCell ref="L26:M27"/>
    <mergeCell ref="N26:U26"/>
    <mergeCell ref="V26:W27"/>
    <mergeCell ref="X26:AE26"/>
    <mergeCell ref="N27:O27"/>
    <mergeCell ref="P27:Q27"/>
    <mergeCell ref="R27:S27"/>
    <mergeCell ref="T27:U27"/>
    <mergeCell ref="X27:Y27"/>
    <mergeCell ref="Z27:AA27"/>
    <mergeCell ref="AB27:AC27"/>
    <mergeCell ref="C18:F18"/>
    <mergeCell ref="G18:P18"/>
    <mergeCell ref="Q18:U18"/>
    <mergeCell ref="V18:W18"/>
    <mergeCell ref="X18:Y18"/>
    <mergeCell ref="Z18:AA18"/>
    <mergeCell ref="AB18:AC18"/>
    <mergeCell ref="AD18:AE18"/>
    <mergeCell ref="A21:U21"/>
    <mergeCell ref="V21:W21"/>
    <mergeCell ref="X21:Y21"/>
    <mergeCell ref="Z21:AA21"/>
    <mergeCell ref="AB21:AC21"/>
    <mergeCell ref="AD21:AE21"/>
    <mergeCell ref="AB19:AC19"/>
    <mergeCell ref="AD19:AE19"/>
    <mergeCell ref="C20:F20"/>
    <mergeCell ref="G20:P20"/>
    <mergeCell ref="Q20:U20"/>
    <mergeCell ref="V20:W20"/>
    <mergeCell ref="X20:Y20"/>
    <mergeCell ref="Z20:AA20"/>
    <mergeCell ref="AB20:AC20"/>
    <mergeCell ref="AD20:AE20"/>
    <mergeCell ref="A15:A17"/>
    <mergeCell ref="B15:B17"/>
    <mergeCell ref="C15:F17"/>
    <mergeCell ref="G15:P17"/>
    <mergeCell ref="Q15:U17"/>
    <mergeCell ref="V15:AE15"/>
    <mergeCell ref="V16:W17"/>
    <mergeCell ref="X16:AE16"/>
    <mergeCell ref="X17:Y17"/>
    <mergeCell ref="Z17:AA17"/>
    <mergeCell ref="AB17:AC17"/>
    <mergeCell ref="AD17:AE17"/>
    <mergeCell ref="Z10:AB10"/>
    <mergeCell ref="AC10:AE10"/>
    <mergeCell ref="A11:L11"/>
    <mergeCell ref="M11:P11"/>
    <mergeCell ref="Q11:S11"/>
    <mergeCell ref="T11:V11"/>
    <mergeCell ref="W11:Y11"/>
    <mergeCell ref="Z11:AB11"/>
    <mergeCell ref="AC11:AE11"/>
    <mergeCell ref="C10:F10"/>
    <mergeCell ref="G10:L10"/>
    <mergeCell ref="M10:P10"/>
    <mergeCell ref="Q10:S10"/>
    <mergeCell ref="T10:V10"/>
    <mergeCell ref="W10:Y10"/>
    <mergeCell ref="Q7:S7"/>
    <mergeCell ref="T7:V7"/>
    <mergeCell ref="W7:Y7"/>
    <mergeCell ref="Z7:AB7"/>
    <mergeCell ref="AC7:AE7"/>
    <mergeCell ref="Z8:AB8"/>
    <mergeCell ref="AC8:AE8"/>
    <mergeCell ref="C9:F9"/>
    <mergeCell ref="G9:L9"/>
    <mergeCell ref="M9:P9"/>
    <mergeCell ref="Q9:S9"/>
    <mergeCell ref="T9:V9"/>
    <mergeCell ref="W9:Y9"/>
    <mergeCell ref="Z9:AB9"/>
    <mergeCell ref="AC9:AE9"/>
    <mergeCell ref="C8:F8"/>
    <mergeCell ref="G8:L8"/>
    <mergeCell ref="M8:P8"/>
    <mergeCell ref="Q8:S8"/>
    <mergeCell ref="T8:V8"/>
    <mergeCell ref="W8:Y8"/>
    <mergeCell ref="AB1:AE1"/>
    <mergeCell ref="AF1:AF68"/>
    <mergeCell ref="A4:A5"/>
    <mergeCell ref="B4:B5"/>
    <mergeCell ref="C4:F5"/>
    <mergeCell ref="G4:L5"/>
    <mergeCell ref="M4:P5"/>
    <mergeCell ref="Q4:AE4"/>
    <mergeCell ref="Q5:S5"/>
    <mergeCell ref="T5:V5"/>
    <mergeCell ref="W5:Y5"/>
    <mergeCell ref="Z5:AB5"/>
    <mergeCell ref="AC5:AE5"/>
    <mergeCell ref="C6:F6"/>
    <mergeCell ref="G6:L6"/>
    <mergeCell ref="M6:P6"/>
    <mergeCell ref="Q6:S6"/>
    <mergeCell ref="T6:V6"/>
    <mergeCell ref="W6:Y6"/>
    <mergeCell ref="Z6:AB6"/>
    <mergeCell ref="AC6:AE6"/>
    <mergeCell ref="C7:F7"/>
    <mergeCell ref="G7:L7"/>
    <mergeCell ref="M7:P7"/>
  </mergeCells>
  <pageMargins left="0.76944444444444449" right="0.14166666666666666" top="0.57222222222222219" bottom="0.14027777777777778" header="0.51180555555555551" footer="0.51180555555555551"/>
  <pageSetup paperSize="9" scale="58" firstPageNumber="0" orientation="landscape" verticalDpi="300" r:id="rId1"/>
  <headerFooter alignWithMargins="0"/>
  <rowBreaks count="2" manualBreakCount="2">
    <brk id="68" max="16383" man="1"/>
    <brk id="69" max="16383" man="1"/>
  </rowBreaks>
  <colBreaks count="1" manualBreakCount="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topLeftCell="A16" zoomScale="91" zoomScaleSheetLayoutView="91" workbookViewId="0">
      <selection activeCell="H13" sqref="H13"/>
    </sheetView>
  </sheetViews>
  <sheetFormatPr defaultColWidth="7.625" defaultRowHeight="17.100000000000001" customHeight="1" x14ac:dyDescent="0.2"/>
  <cols>
    <col min="1" max="1" width="31.5" style="181" customWidth="1"/>
    <col min="2" max="3" width="12.625" style="181" customWidth="1"/>
    <col min="4" max="4" width="20.5" style="181" customWidth="1"/>
    <col min="5" max="5" width="15.375" style="181" customWidth="1"/>
    <col min="6" max="6" width="16.125" style="181" customWidth="1"/>
    <col min="7" max="7" width="17.125" style="181" customWidth="1"/>
    <col min="8" max="8" width="15.25" style="181" customWidth="1"/>
    <col min="9" max="9" width="15.625" style="181" customWidth="1"/>
    <col min="10" max="256" width="7.625" style="181"/>
    <col min="257" max="257" width="31.5" style="181" customWidth="1"/>
    <col min="258" max="259" width="12.625" style="181" customWidth="1"/>
    <col min="260" max="260" width="20.5" style="181" customWidth="1"/>
    <col min="261" max="261" width="15.375" style="181" customWidth="1"/>
    <col min="262" max="262" width="16.125" style="181" customWidth="1"/>
    <col min="263" max="263" width="17.125" style="181" customWidth="1"/>
    <col min="264" max="264" width="15.25" style="181" customWidth="1"/>
    <col min="265" max="265" width="15.625" style="181" customWidth="1"/>
    <col min="266" max="512" width="7.625" style="181"/>
    <col min="513" max="513" width="31.5" style="181" customWidth="1"/>
    <col min="514" max="515" width="12.625" style="181" customWidth="1"/>
    <col min="516" max="516" width="20.5" style="181" customWidth="1"/>
    <col min="517" max="517" width="15.375" style="181" customWidth="1"/>
    <col min="518" max="518" width="16.125" style="181" customWidth="1"/>
    <col min="519" max="519" width="17.125" style="181" customWidth="1"/>
    <col min="520" max="520" width="15.25" style="181" customWidth="1"/>
    <col min="521" max="521" width="15.625" style="181" customWidth="1"/>
    <col min="522" max="768" width="7.625" style="181"/>
    <col min="769" max="769" width="31.5" style="181" customWidth="1"/>
    <col min="770" max="771" width="12.625" style="181" customWidth="1"/>
    <col min="772" max="772" width="20.5" style="181" customWidth="1"/>
    <col min="773" max="773" width="15.375" style="181" customWidth="1"/>
    <col min="774" max="774" width="16.125" style="181" customWidth="1"/>
    <col min="775" max="775" width="17.125" style="181" customWidth="1"/>
    <col min="776" max="776" width="15.25" style="181" customWidth="1"/>
    <col min="777" max="777" width="15.625" style="181" customWidth="1"/>
    <col min="778" max="1024" width="7.625" style="181"/>
    <col min="1025" max="1025" width="31.5" style="181" customWidth="1"/>
    <col min="1026" max="1027" width="12.625" style="181" customWidth="1"/>
    <col min="1028" max="1028" width="20.5" style="181" customWidth="1"/>
    <col min="1029" max="1029" width="15.375" style="181" customWidth="1"/>
    <col min="1030" max="1030" width="16.125" style="181" customWidth="1"/>
    <col min="1031" max="1031" width="17.125" style="181" customWidth="1"/>
    <col min="1032" max="1032" width="15.25" style="181" customWidth="1"/>
    <col min="1033" max="1033" width="15.625" style="181" customWidth="1"/>
    <col min="1034" max="1280" width="7.625" style="181"/>
    <col min="1281" max="1281" width="31.5" style="181" customWidth="1"/>
    <col min="1282" max="1283" width="12.625" style="181" customWidth="1"/>
    <col min="1284" max="1284" width="20.5" style="181" customWidth="1"/>
    <col min="1285" max="1285" width="15.375" style="181" customWidth="1"/>
    <col min="1286" max="1286" width="16.125" style="181" customWidth="1"/>
    <col min="1287" max="1287" width="17.125" style="181" customWidth="1"/>
    <col min="1288" max="1288" width="15.25" style="181" customWidth="1"/>
    <col min="1289" max="1289" width="15.625" style="181" customWidth="1"/>
    <col min="1290" max="1536" width="7.625" style="181"/>
    <col min="1537" max="1537" width="31.5" style="181" customWidth="1"/>
    <col min="1538" max="1539" width="12.625" style="181" customWidth="1"/>
    <col min="1540" max="1540" width="20.5" style="181" customWidth="1"/>
    <col min="1541" max="1541" width="15.375" style="181" customWidth="1"/>
    <col min="1542" max="1542" width="16.125" style="181" customWidth="1"/>
    <col min="1543" max="1543" width="17.125" style="181" customWidth="1"/>
    <col min="1544" max="1544" width="15.25" style="181" customWidth="1"/>
    <col min="1545" max="1545" width="15.625" style="181" customWidth="1"/>
    <col min="1546" max="1792" width="7.625" style="181"/>
    <col min="1793" max="1793" width="31.5" style="181" customWidth="1"/>
    <col min="1794" max="1795" width="12.625" style="181" customWidth="1"/>
    <col min="1796" max="1796" width="20.5" style="181" customWidth="1"/>
    <col min="1797" max="1797" width="15.375" style="181" customWidth="1"/>
    <col min="1798" max="1798" width="16.125" style="181" customWidth="1"/>
    <col min="1799" max="1799" width="17.125" style="181" customWidth="1"/>
    <col min="1800" max="1800" width="15.25" style="181" customWidth="1"/>
    <col min="1801" max="1801" width="15.625" style="181" customWidth="1"/>
    <col min="1802" max="2048" width="7.625" style="181"/>
    <col min="2049" max="2049" width="31.5" style="181" customWidth="1"/>
    <col min="2050" max="2051" width="12.625" style="181" customWidth="1"/>
    <col min="2052" max="2052" width="20.5" style="181" customWidth="1"/>
    <col min="2053" max="2053" width="15.375" style="181" customWidth="1"/>
    <col min="2054" max="2054" width="16.125" style="181" customWidth="1"/>
    <col min="2055" max="2055" width="17.125" style="181" customWidth="1"/>
    <col min="2056" max="2056" width="15.25" style="181" customWidth="1"/>
    <col min="2057" max="2057" width="15.625" style="181" customWidth="1"/>
    <col min="2058" max="2304" width="7.625" style="181"/>
    <col min="2305" max="2305" width="31.5" style="181" customWidth="1"/>
    <col min="2306" max="2307" width="12.625" style="181" customWidth="1"/>
    <col min="2308" max="2308" width="20.5" style="181" customWidth="1"/>
    <col min="2309" max="2309" width="15.375" style="181" customWidth="1"/>
    <col min="2310" max="2310" width="16.125" style="181" customWidth="1"/>
    <col min="2311" max="2311" width="17.125" style="181" customWidth="1"/>
    <col min="2312" max="2312" width="15.25" style="181" customWidth="1"/>
    <col min="2313" max="2313" width="15.625" style="181" customWidth="1"/>
    <col min="2314" max="2560" width="7.625" style="181"/>
    <col min="2561" max="2561" width="31.5" style="181" customWidth="1"/>
    <col min="2562" max="2563" width="12.625" style="181" customWidth="1"/>
    <col min="2564" max="2564" width="20.5" style="181" customWidth="1"/>
    <col min="2565" max="2565" width="15.375" style="181" customWidth="1"/>
    <col min="2566" max="2566" width="16.125" style="181" customWidth="1"/>
    <col min="2567" max="2567" width="17.125" style="181" customWidth="1"/>
    <col min="2568" max="2568" width="15.25" style="181" customWidth="1"/>
    <col min="2569" max="2569" width="15.625" style="181" customWidth="1"/>
    <col min="2570" max="2816" width="7.625" style="181"/>
    <col min="2817" max="2817" width="31.5" style="181" customWidth="1"/>
    <col min="2818" max="2819" width="12.625" style="181" customWidth="1"/>
    <col min="2820" max="2820" width="20.5" style="181" customWidth="1"/>
    <col min="2821" max="2821" width="15.375" style="181" customWidth="1"/>
    <col min="2822" max="2822" width="16.125" style="181" customWidth="1"/>
    <col min="2823" max="2823" width="17.125" style="181" customWidth="1"/>
    <col min="2824" max="2824" width="15.25" style="181" customWidth="1"/>
    <col min="2825" max="2825" width="15.625" style="181" customWidth="1"/>
    <col min="2826" max="3072" width="7.625" style="181"/>
    <col min="3073" max="3073" width="31.5" style="181" customWidth="1"/>
    <col min="3074" max="3075" width="12.625" style="181" customWidth="1"/>
    <col min="3076" max="3076" width="20.5" style="181" customWidth="1"/>
    <col min="3077" max="3077" width="15.375" style="181" customWidth="1"/>
    <col min="3078" max="3078" width="16.125" style="181" customWidth="1"/>
    <col min="3079" max="3079" width="17.125" style="181" customWidth="1"/>
    <col min="3080" max="3080" width="15.25" style="181" customWidth="1"/>
    <col min="3081" max="3081" width="15.625" style="181" customWidth="1"/>
    <col min="3082" max="3328" width="7.625" style="181"/>
    <col min="3329" max="3329" width="31.5" style="181" customWidth="1"/>
    <col min="3330" max="3331" width="12.625" style="181" customWidth="1"/>
    <col min="3332" max="3332" width="20.5" style="181" customWidth="1"/>
    <col min="3333" max="3333" width="15.375" style="181" customWidth="1"/>
    <col min="3334" max="3334" width="16.125" style="181" customWidth="1"/>
    <col min="3335" max="3335" width="17.125" style="181" customWidth="1"/>
    <col min="3336" max="3336" width="15.25" style="181" customWidth="1"/>
    <col min="3337" max="3337" width="15.625" style="181" customWidth="1"/>
    <col min="3338" max="3584" width="7.625" style="181"/>
    <col min="3585" max="3585" width="31.5" style="181" customWidth="1"/>
    <col min="3586" max="3587" width="12.625" style="181" customWidth="1"/>
    <col min="3588" max="3588" width="20.5" style="181" customWidth="1"/>
    <col min="3589" max="3589" width="15.375" style="181" customWidth="1"/>
    <col min="3590" max="3590" width="16.125" style="181" customWidth="1"/>
    <col min="3591" max="3591" width="17.125" style="181" customWidth="1"/>
    <col min="3592" max="3592" width="15.25" style="181" customWidth="1"/>
    <col min="3593" max="3593" width="15.625" style="181" customWidth="1"/>
    <col min="3594" max="3840" width="7.625" style="181"/>
    <col min="3841" max="3841" width="31.5" style="181" customWidth="1"/>
    <col min="3842" max="3843" width="12.625" style="181" customWidth="1"/>
    <col min="3844" max="3844" width="20.5" style="181" customWidth="1"/>
    <col min="3845" max="3845" width="15.375" style="181" customWidth="1"/>
    <col min="3846" max="3846" width="16.125" style="181" customWidth="1"/>
    <col min="3847" max="3847" width="17.125" style="181" customWidth="1"/>
    <col min="3848" max="3848" width="15.25" style="181" customWidth="1"/>
    <col min="3849" max="3849" width="15.625" style="181" customWidth="1"/>
    <col min="3850" max="4096" width="7.625" style="181"/>
    <col min="4097" max="4097" width="31.5" style="181" customWidth="1"/>
    <col min="4098" max="4099" width="12.625" style="181" customWidth="1"/>
    <col min="4100" max="4100" width="20.5" style="181" customWidth="1"/>
    <col min="4101" max="4101" width="15.375" style="181" customWidth="1"/>
    <col min="4102" max="4102" width="16.125" style="181" customWidth="1"/>
    <col min="4103" max="4103" width="17.125" style="181" customWidth="1"/>
    <col min="4104" max="4104" width="15.25" style="181" customWidth="1"/>
    <col min="4105" max="4105" width="15.625" style="181" customWidth="1"/>
    <col min="4106" max="4352" width="7.625" style="181"/>
    <col min="4353" max="4353" width="31.5" style="181" customWidth="1"/>
    <col min="4354" max="4355" width="12.625" style="181" customWidth="1"/>
    <col min="4356" max="4356" width="20.5" style="181" customWidth="1"/>
    <col min="4357" max="4357" width="15.375" style="181" customWidth="1"/>
    <col min="4358" max="4358" width="16.125" style="181" customWidth="1"/>
    <col min="4359" max="4359" width="17.125" style="181" customWidth="1"/>
    <col min="4360" max="4360" width="15.25" style="181" customWidth="1"/>
    <col min="4361" max="4361" width="15.625" style="181" customWidth="1"/>
    <col min="4362" max="4608" width="7.625" style="181"/>
    <col min="4609" max="4609" width="31.5" style="181" customWidth="1"/>
    <col min="4610" max="4611" width="12.625" style="181" customWidth="1"/>
    <col min="4612" max="4612" width="20.5" style="181" customWidth="1"/>
    <col min="4613" max="4613" width="15.375" style="181" customWidth="1"/>
    <col min="4614" max="4614" width="16.125" style="181" customWidth="1"/>
    <col min="4615" max="4615" width="17.125" style="181" customWidth="1"/>
    <col min="4616" max="4616" width="15.25" style="181" customWidth="1"/>
    <col min="4617" max="4617" width="15.625" style="181" customWidth="1"/>
    <col min="4618" max="4864" width="7.625" style="181"/>
    <col min="4865" max="4865" width="31.5" style="181" customWidth="1"/>
    <col min="4866" max="4867" width="12.625" style="181" customWidth="1"/>
    <col min="4868" max="4868" width="20.5" style="181" customWidth="1"/>
    <col min="4869" max="4869" width="15.375" style="181" customWidth="1"/>
    <col min="4870" max="4870" width="16.125" style="181" customWidth="1"/>
    <col min="4871" max="4871" width="17.125" style="181" customWidth="1"/>
    <col min="4872" max="4872" width="15.25" style="181" customWidth="1"/>
    <col min="4873" max="4873" width="15.625" style="181" customWidth="1"/>
    <col min="4874" max="5120" width="7.625" style="181"/>
    <col min="5121" max="5121" width="31.5" style="181" customWidth="1"/>
    <col min="5122" max="5123" width="12.625" style="181" customWidth="1"/>
    <col min="5124" max="5124" width="20.5" style="181" customWidth="1"/>
    <col min="5125" max="5125" width="15.375" style="181" customWidth="1"/>
    <col min="5126" max="5126" width="16.125" style="181" customWidth="1"/>
    <col min="5127" max="5127" width="17.125" style="181" customWidth="1"/>
    <col min="5128" max="5128" width="15.25" style="181" customWidth="1"/>
    <col min="5129" max="5129" width="15.625" style="181" customWidth="1"/>
    <col min="5130" max="5376" width="7.625" style="181"/>
    <col min="5377" max="5377" width="31.5" style="181" customWidth="1"/>
    <col min="5378" max="5379" width="12.625" style="181" customWidth="1"/>
    <col min="5380" max="5380" width="20.5" style="181" customWidth="1"/>
    <col min="5381" max="5381" width="15.375" style="181" customWidth="1"/>
    <col min="5382" max="5382" width="16.125" style="181" customWidth="1"/>
    <col min="5383" max="5383" width="17.125" style="181" customWidth="1"/>
    <col min="5384" max="5384" width="15.25" style="181" customWidth="1"/>
    <col min="5385" max="5385" width="15.625" style="181" customWidth="1"/>
    <col min="5386" max="5632" width="7.625" style="181"/>
    <col min="5633" max="5633" width="31.5" style="181" customWidth="1"/>
    <col min="5634" max="5635" width="12.625" style="181" customWidth="1"/>
    <col min="5636" max="5636" width="20.5" style="181" customWidth="1"/>
    <col min="5637" max="5637" width="15.375" style="181" customWidth="1"/>
    <col min="5638" max="5638" width="16.125" style="181" customWidth="1"/>
    <col min="5639" max="5639" width="17.125" style="181" customWidth="1"/>
    <col min="5640" max="5640" width="15.25" style="181" customWidth="1"/>
    <col min="5641" max="5641" width="15.625" style="181" customWidth="1"/>
    <col min="5642" max="5888" width="7.625" style="181"/>
    <col min="5889" max="5889" width="31.5" style="181" customWidth="1"/>
    <col min="5890" max="5891" width="12.625" style="181" customWidth="1"/>
    <col min="5892" max="5892" width="20.5" style="181" customWidth="1"/>
    <col min="5893" max="5893" width="15.375" style="181" customWidth="1"/>
    <col min="5894" max="5894" width="16.125" style="181" customWidth="1"/>
    <col min="5895" max="5895" width="17.125" style="181" customWidth="1"/>
    <col min="5896" max="5896" width="15.25" style="181" customWidth="1"/>
    <col min="5897" max="5897" width="15.625" style="181" customWidth="1"/>
    <col min="5898" max="6144" width="7.625" style="181"/>
    <col min="6145" max="6145" width="31.5" style="181" customWidth="1"/>
    <col min="6146" max="6147" width="12.625" style="181" customWidth="1"/>
    <col min="6148" max="6148" width="20.5" style="181" customWidth="1"/>
    <col min="6149" max="6149" width="15.375" style="181" customWidth="1"/>
    <col min="6150" max="6150" width="16.125" style="181" customWidth="1"/>
    <col min="6151" max="6151" width="17.125" style="181" customWidth="1"/>
    <col min="6152" max="6152" width="15.25" style="181" customWidth="1"/>
    <col min="6153" max="6153" width="15.625" style="181" customWidth="1"/>
    <col min="6154" max="6400" width="7.625" style="181"/>
    <col min="6401" max="6401" width="31.5" style="181" customWidth="1"/>
    <col min="6402" max="6403" width="12.625" style="181" customWidth="1"/>
    <col min="6404" max="6404" width="20.5" style="181" customWidth="1"/>
    <col min="6405" max="6405" width="15.375" style="181" customWidth="1"/>
    <col min="6406" max="6406" width="16.125" style="181" customWidth="1"/>
    <col min="6407" max="6407" width="17.125" style="181" customWidth="1"/>
    <col min="6408" max="6408" width="15.25" style="181" customWidth="1"/>
    <col min="6409" max="6409" width="15.625" style="181" customWidth="1"/>
    <col min="6410" max="6656" width="7.625" style="181"/>
    <col min="6657" max="6657" width="31.5" style="181" customWidth="1"/>
    <col min="6658" max="6659" width="12.625" style="181" customWidth="1"/>
    <col min="6660" max="6660" width="20.5" style="181" customWidth="1"/>
    <col min="6661" max="6661" width="15.375" style="181" customWidth="1"/>
    <col min="6662" max="6662" width="16.125" style="181" customWidth="1"/>
    <col min="6663" max="6663" width="17.125" style="181" customWidth="1"/>
    <col min="6664" max="6664" width="15.25" style="181" customWidth="1"/>
    <col min="6665" max="6665" width="15.625" style="181" customWidth="1"/>
    <col min="6666" max="6912" width="7.625" style="181"/>
    <col min="6913" max="6913" width="31.5" style="181" customWidth="1"/>
    <col min="6914" max="6915" width="12.625" style="181" customWidth="1"/>
    <col min="6916" max="6916" width="20.5" style="181" customWidth="1"/>
    <col min="6917" max="6917" width="15.375" style="181" customWidth="1"/>
    <col min="6918" max="6918" width="16.125" style="181" customWidth="1"/>
    <col min="6919" max="6919" width="17.125" style="181" customWidth="1"/>
    <col min="6920" max="6920" width="15.25" style="181" customWidth="1"/>
    <col min="6921" max="6921" width="15.625" style="181" customWidth="1"/>
    <col min="6922" max="7168" width="7.625" style="181"/>
    <col min="7169" max="7169" width="31.5" style="181" customWidth="1"/>
    <col min="7170" max="7171" width="12.625" style="181" customWidth="1"/>
    <col min="7172" max="7172" width="20.5" style="181" customWidth="1"/>
    <col min="7173" max="7173" width="15.375" style="181" customWidth="1"/>
    <col min="7174" max="7174" width="16.125" style="181" customWidth="1"/>
    <col min="7175" max="7175" width="17.125" style="181" customWidth="1"/>
    <col min="7176" max="7176" width="15.25" style="181" customWidth="1"/>
    <col min="7177" max="7177" width="15.625" style="181" customWidth="1"/>
    <col min="7178" max="7424" width="7.625" style="181"/>
    <col min="7425" max="7425" width="31.5" style="181" customWidth="1"/>
    <col min="7426" max="7427" width="12.625" style="181" customWidth="1"/>
    <col min="7428" max="7428" width="20.5" style="181" customWidth="1"/>
    <col min="7429" max="7429" width="15.375" style="181" customWidth="1"/>
    <col min="7430" max="7430" width="16.125" style="181" customWidth="1"/>
    <col min="7431" max="7431" width="17.125" style="181" customWidth="1"/>
    <col min="7432" max="7432" width="15.25" style="181" customWidth="1"/>
    <col min="7433" max="7433" width="15.625" style="181" customWidth="1"/>
    <col min="7434" max="7680" width="7.625" style="181"/>
    <col min="7681" max="7681" width="31.5" style="181" customWidth="1"/>
    <col min="7682" max="7683" width="12.625" style="181" customWidth="1"/>
    <col min="7684" max="7684" width="20.5" style="181" customWidth="1"/>
    <col min="7685" max="7685" width="15.375" style="181" customWidth="1"/>
    <col min="7686" max="7686" width="16.125" style="181" customWidth="1"/>
    <col min="7687" max="7687" width="17.125" style="181" customWidth="1"/>
    <col min="7688" max="7688" width="15.25" style="181" customWidth="1"/>
    <col min="7689" max="7689" width="15.625" style="181" customWidth="1"/>
    <col min="7690" max="7936" width="7.625" style="181"/>
    <col min="7937" max="7937" width="31.5" style="181" customWidth="1"/>
    <col min="7938" max="7939" width="12.625" style="181" customWidth="1"/>
    <col min="7940" max="7940" width="20.5" style="181" customWidth="1"/>
    <col min="7941" max="7941" width="15.375" style="181" customWidth="1"/>
    <col min="7942" max="7942" width="16.125" style="181" customWidth="1"/>
    <col min="7943" max="7943" width="17.125" style="181" customWidth="1"/>
    <col min="7944" max="7944" width="15.25" style="181" customWidth="1"/>
    <col min="7945" max="7945" width="15.625" style="181" customWidth="1"/>
    <col min="7946" max="8192" width="7.625" style="181"/>
    <col min="8193" max="8193" width="31.5" style="181" customWidth="1"/>
    <col min="8194" max="8195" width="12.625" style="181" customWidth="1"/>
    <col min="8196" max="8196" width="20.5" style="181" customWidth="1"/>
    <col min="8197" max="8197" width="15.375" style="181" customWidth="1"/>
    <col min="8198" max="8198" width="16.125" style="181" customWidth="1"/>
    <col min="8199" max="8199" width="17.125" style="181" customWidth="1"/>
    <col min="8200" max="8200" width="15.25" style="181" customWidth="1"/>
    <col min="8201" max="8201" width="15.625" style="181" customWidth="1"/>
    <col min="8202" max="8448" width="7.625" style="181"/>
    <col min="8449" max="8449" width="31.5" style="181" customWidth="1"/>
    <col min="8450" max="8451" width="12.625" style="181" customWidth="1"/>
    <col min="8452" max="8452" width="20.5" style="181" customWidth="1"/>
    <col min="8453" max="8453" width="15.375" style="181" customWidth="1"/>
    <col min="8454" max="8454" width="16.125" style="181" customWidth="1"/>
    <col min="8455" max="8455" width="17.125" style="181" customWidth="1"/>
    <col min="8456" max="8456" width="15.25" style="181" customWidth="1"/>
    <col min="8457" max="8457" width="15.625" style="181" customWidth="1"/>
    <col min="8458" max="8704" width="7.625" style="181"/>
    <col min="8705" max="8705" width="31.5" style="181" customWidth="1"/>
    <col min="8706" max="8707" width="12.625" style="181" customWidth="1"/>
    <col min="8708" max="8708" width="20.5" style="181" customWidth="1"/>
    <col min="8709" max="8709" width="15.375" style="181" customWidth="1"/>
    <col min="8710" max="8710" width="16.125" style="181" customWidth="1"/>
    <col min="8711" max="8711" width="17.125" style="181" customWidth="1"/>
    <col min="8712" max="8712" width="15.25" style="181" customWidth="1"/>
    <col min="8713" max="8713" width="15.625" style="181" customWidth="1"/>
    <col min="8714" max="8960" width="7.625" style="181"/>
    <col min="8961" max="8961" width="31.5" style="181" customWidth="1"/>
    <col min="8962" max="8963" width="12.625" style="181" customWidth="1"/>
    <col min="8964" max="8964" width="20.5" style="181" customWidth="1"/>
    <col min="8965" max="8965" width="15.375" style="181" customWidth="1"/>
    <col min="8966" max="8966" width="16.125" style="181" customWidth="1"/>
    <col min="8967" max="8967" width="17.125" style="181" customWidth="1"/>
    <col min="8968" max="8968" width="15.25" style="181" customWidth="1"/>
    <col min="8969" max="8969" width="15.625" style="181" customWidth="1"/>
    <col min="8970" max="9216" width="7.625" style="181"/>
    <col min="9217" max="9217" width="31.5" style="181" customWidth="1"/>
    <col min="9218" max="9219" width="12.625" style="181" customWidth="1"/>
    <col min="9220" max="9220" width="20.5" style="181" customWidth="1"/>
    <col min="9221" max="9221" width="15.375" style="181" customWidth="1"/>
    <col min="9222" max="9222" width="16.125" style="181" customWidth="1"/>
    <col min="9223" max="9223" width="17.125" style="181" customWidth="1"/>
    <col min="9224" max="9224" width="15.25" style="181" customWidth="1"/>
    <col min="9225" max="9225" width="15.625" style="181" customWidth="1"/>
    <col min="9226" max="9472" width="7.625" style="181"/>
    <col min="9473" max="9473" width="31.5" style="181" customWidth="1"/>
    <col min="9474" max="9475" width="12.625" style="181" customWidth="1"/>
    <col min="9476" max="9476" width="20.5" style="181" customWidth="1"/>
    <col min="9477" max="9477" width="15.375" style="181" customWidth="1"/>
    <col min="9478" max="9478" width="16.125" style="181" customWidth="1"/>
    <col min="9479" max="9479" width="17.125" style="181" customWidth="1"/>
    <col min="9480" max="9480" width="15.25" style="181" customWidth="1"/>
    <col min="9481" max="9481" width="15.625" style="181" customWidth="1"/>
    <col min="9482" max="9728" width="7.625" style="181"/>
    <col min="9729" max="9729" width="31.5" style="181" customWidth="1"/>
    <col min="9730" max="9731" width="12.625" style="181" customWidth="1"/>
    <col min="9732" max="9732" width="20.5" style="181" customWidth="1"/>
    <col min="9733" max="9733" width="15.375" style="181" customWidth="1"/>
    <col min="9734" max="9734" width="16.125" style="181" customWidth="1"/>
    <col min="9735" max="9735" width="17.125" style="181" customWidth="1"/>
    <col min="9736" max="9736" width="15.25" style="181" customWidth="1"/>
    <col min="9737" max="9737" width="15.625" style="181" customWidth="1"/>
    <col min="9738" max="9984" width="7.625" style="181"/>
    <col min="9985" max="9985" width="31.5" style="181" customWidth="1"/>
    <col min="9986" max="9987" width="12.625" style="181" customWidth="1"/>
    <col min="9988" max="9988" width="20.5" style="181" customWidth="1"/>
    <col min="9989" max="9989" width="15.375" style="181" customWidth="1"/>
    <col min="9990" max="9990" width="16.125" style="181" customWidth="1"/>
    <col min="9991" max="9991" width="17.125" style="181" customWidth="1"/>
    <col min="9992" max="9992" width="15.25" style="181" customWidth="1"/>
    <col min="9993" max="9993" width="15.625" style="181" customWidth="1"/>
    <col min="9994" max="10240" width="7.625" style="181"/>
    <col min="10241" max="10241" width="31.5" style="181" customWidth="1"/>
    <col min="10242" max="10243" width="12.625" style="181" customWidth="1"/>
    <col min="10244" max="10244" width="20.5" style="181" customWidth="1"/>
    <col min="10245" max="10245" width="15.375" style="181" customWidth="1"/>
    <col min="10246" max="10246" width="16.125" style="181" customWidth="1"/>
    <col min="10247" max="10247" width="17.125" style="181" customWidth="1"/>
    <col min="10248" max="10248" width="15.25" style="181" customWidth="1"/>
    <col min="10249" max="10249" width="15.625" style="181" customWidth="1"/>
    <col min="10250" max="10496" width="7.625" style="181"/>
    <col min="10497" max="10497" width="31.5" style="181" customWidth="1"/>
    <col min="10498" max="10499" width="12.625" style="181" customWidth="1"/>
    <col min="10500" max="10500" width="20.5" style="181" customWidth="1"/>
    <col min="10501" max="10501" width="15.375" style="181" customWidth="1"/>
    <col min="10502" max="10502" width="16.125" style="181" customWidth="1"/>
    <col min="10503" max="10503" width="17.125" style="181" customWidth="1"/>
    <col min="10504" max="10504" width="15.25" style="181" customWidth="1"/>
    <col min="10505" max="10505" width="15.625" style="181" customWidth="1"/>
    <col min="10506" max="10752" width="7.625" style="181"/>
    <col min="10753" max="10753" width="31.5" style="181" customWidth="1"/>
    <col min="10754" max="10755" width="12.625" style="181" customWidth="1"/>
    <col min="10756" max="10756" width="20.5" style="181" customWidth="1"/>
    <col min="10757" max="10757" width="15.375" style="181" customWidth="1"/>
    <col min="10758" max="10758" width="16.125" style="181" customWidth="1"/>
    <col min="10759" max="10759" width="17.125" style="181" customWidth="1"/>
    <col min="10760" max="10760" width="15.25" style="181" customWidth="1"/>
    <col min="10761" max="10761" width="15.625" style="181" customWidth="1"/>
    <col min="10762" max="11008" width="7.625" style="181"/>
    <col min="11009" max="11009" width="31.5" style="181" customWidth="1"/>
    <col min="11010" max="11011" width="12.625" style="181" customWidth="1"/>
    <col min="11012" max="11012" width="20.5" style="181" customWidth="1"/>
    <col min="11013" max="11013" width="15.375" style="181" customWidth="1"/>
    <col min="11014" max="11014" width="16.125" style="181" customWidth="1"/>
    <col min="11015" max="11015" width="17.125" style="181" customWidth="1"/>
    <col min="11016" max="11016" width="15.25" style="181" customWidth="1"/>
    <col min="11017" max="11017" width="15.625" style="181" customWidth="1"/>
    <col min="11018" max="11264" width="7.625" style="181"/>
    <col min="11265" max="11265" width="31.5" style="181" customWidth="1"/>
    <col min="11266" max="11267" width="12.625" style="181" customWidth="1"/>
    <col min="11268" max="11268" width="20.5" style="181" customWidth="1"/>
    <col min="11269" max="11269" width="15.375" style="181" customWidth="1"/>
    <col min="11270" max="11270" width="16.125" style="181" customWidth="1"/>
    <col min="11271" max="11271" width="17.125" style="181" customWidth="1"/>
    <col min="11272" max="11272" width="15.25" style="181" customWidth="1"/>
    <col min="11273" max="11273" width="15.625" style="181" customWidth="1"/>
    <col min="11274" max="11520" width="7.625" style="181"/>
    <col min="11521" max="11521" width="31.5" style="181" customWidth="1"/>
    <col min="11522" max="11523" width="12.625" style="181" customWidth="1"/>
    <col min="11524" max="11524" width="20.5" style="181" customWidth="1"/>
    <col min="11525" max="11525" width="15.375" style="181" customWidth="1"/>
    <col min="11526" max="11526" width="16.125" style="181" customWidth="1"/>
    <col min="11527" max="11527" width="17.125" style="181" customWidth="1"/>
    <col min="11528" max="11528" width="15.25" style="181" customWidth="1"/>
    <col min="11529" max="11529" width="15.625" style="181" customWidth="1"/>
    <col min="11530" max="11776" width="7.625" style="181"/>
    <col min="11777" max="11777" width="31.5" style="181" customWidth="1"/>
    <col min="11778" max="11779" width="12.625" style="181" customWidth="1"/>
    <col min="11780" max="11780" width="20.5" style="181" customWidth="1"/>
    <col min="11781" max="11781" width="15.375" style="181" customWidth="1"/>
    <col min="11782" max="11782" width="16.125" style="181" customWidth="1"/>
    <col min="11783" max="11783" width="17.125" style="181" customWidth="1"/>
    <col min="11784" max="11784" width="15.25" style="181" customWidth="1"/>
    <col min="11785" max="11785" width="15.625" style="181" customWidth="1"/>
    <col min="11786" max="12032" width="7.625" style="181"/>
    <col min="12033" max="12033" width="31.5" style="181" customWidth="1"/>
    <col min="12034" max="12035" width="12.625" style="181" customWidth="1"/>
    <col min="12036" max="12036" width="20.5" style="181" customWidth="1"/>
    <col min="12037" max="12037" width="15.375" style="181" customWidth="1"/>
    <col min="12038" max="12038" width="16.125" style="181" customWidth="1"/>
    <col min="12039" max="12039" width="17.125" style="181" customWidth="1"/>
    <col min="12040" max="12040" width="15.25" style="181" customWidth="1"/>
    <col min="12041" max="12041" width="15.625" style="181" customWidth="1"/>
    <col min="12042" max="12288" width="7.625" style="181"/>
    <col min="12289" max="12289" width="31.5" style="181" customWidth="1"/>
    <col min="12290" max="12291" width="12.625" style="181" customWidth="1"/>
    <col min="12292" max="12292" width="20.5" style="181" customWidth="1"/>
    <col min="12293" max="12293" width="15.375" style="181" customWidth="1"/>
    <col min="12294" max="12294" width="16.125" style="181" customWidth="1"/>
    <col min="12295" max="12295" width="17.125" style="181" customWidth="1"/>
    <col min="12296" max="12296" width="15.25" style="181" customWidth="1"/>
    <col min="12297" max="12297" width="15.625" style="181" customWidth="1"/>
    <col min="12298" max="12544" width="7.625" style="181"/>
    <col min="12545" max="12545" width="31.5" style="181" customWidth="1"/>
    <col min="12546" max="12547" width="12.625" style="181" customWidth="1"/>
    <col min="12548" max="12548" width="20.5" style="181" customWidth="1"/>
    <col min="12549" max="12549" width="15.375" style="181" customWidth="1"/>
    <col min="12550" max="12550" width="16.125" style="181" customWidth="1"/>
    <col min="12551" max="12551" width="17.125" style="181" customWidth="1"/>
    <col min="12552" max="12552" width="15.25" style="181" customWidth="1"/>
    <col min="12553" max="12553" width="15.625" style="181" customWidth="1"/>
    <col min="12554" max="12800" width="7.625" style="181"/>
    <col min="12801" max="12801" width="31.5" style="181" customWidth="1"/>
    <col min="12802" max="12803" width="12.625" style="181" customWidth="1"/>
    <col min="12804" max="12804" width="20.5" style="181" customWidth="1"/>
    <col min="12805" max="12805" width="15.375" style="181" customWidth="1"/>
    <col min="12806" max="12806" width="16.125" style="181" customWidth="1"/>
    <col min="12807" max="12807" width="17.125" style="181" customWidth="1"/>
    <col min="12808" max="12808" width="15.25" style="181" customWidth="1"/>
    <col min="12809" max="12809" width="15.625" style="181" customWidth="1"/>
    <col min="12810" max="13056" width="7.625" style="181"/>
    <col min="13057" max="13057" width="31.5" style="181" customWidth="1"/>
    <col min="13058" max="13059" width="12.625" style="181" customWidth="1"/>
    <col min="13060" max="13060" width="20.5" style="181" customWidth="1"/>
    <col min="13061" max="13061" width="15.375" style="181" customWidth="1"/>
    <col min="13062" max="13062" width="16.125" style="181" customWidth="1"/>
    <col min="13063" max="13063" width="17.125" style="181" customWidth="1"/>
    <col min="13064" max="13064" width="15.25" style="181" customWidth="1"/>
    <col min="13065" max="13065" width="15.625" style="181" customWidth="1"/>
    <col min="13066" max="13312" width="7.625" style="181"/>
    <col min="13313" max="13313" width="31.5" style="181" customWidth="1"/>
    <col min="13314" max="13315" width="12.625" style="181" customWidth="1"/>
    <col min="13316" max="13316" width="20.5" style="181" customWidth="1"/>
    <col min="13317" max="13317" width="15.375" style="181" customWidth="1"/>
    <col min="13318" max="13318" width="16.125" style="181" customWidth="1"/>
    <col min="13319" max="13319" width="17.125" style="181" customWidth="1"/>
    <col min="13320" max="13320" width="15.25" style="181" customWidth="1"/>
    <col min="13321" max="13321" width="15.625" style="181" customWidth="1"/>
    <col min="13322" max="13568" width="7.625" style="181"/>
    <col min="13569" max="13569" width="31.5" style="181" customWidth="1"/>
    <col min="13570" max="13571" width="12.625" style="181" customWidth="1"/>
    <col min="13572" max="13572" width="20.5" style="181" customWidth="1"/>
    <col min="13573" max="13573" width="15.375" style="181" customWidth="1"/>
    <col min="13574" max="13574" width="16.125" style="181" customWidth="1"/>
    <col min="13575" max="13575" width="17.125" style="181" customWidth="1"/>
    <col min="13576" max="13576" width="15.25" style="181" customWidth="1"/>
    <col min="13577" max="13577" width="15.625" style="181" customWidth="1"/>
    <col min="13578" max="13824" width="7.625" style="181"/>
    <col min="13825" max="13825" width="31.5" style="181" customWidth="1"/>
    <col min="13826" max="13827" width="12.625" style="181" customWidth="1"/>
    <col min="13828" max="13828" width="20.5" style="181" customWidth="1"/>
    <col min="13829" max="13829" width="15.375" style="181" customWidth="1"/>
    <col min="13830" max="13830" width="16.125" style="181" customWidth="1"/>
    <col min="13831" max="13831" width="17.125" style="181" customWidth="1"/>
    <col min="13832" max="13832" width="15.25" style="181" customWidth="1"/>
    <col min="13833" max="13833" width="15.625" style="181" customWidth="1"/>
    <col min="13834" max="14080" width="7.625" style="181"/>
    <col min="14081" max="14081" width="31.5" style="181" customWidth="1"/>
    <col min="14082" max="14083" width="12.625" style="181" customWidth="1"/>
    <col min="14084" max="14084" width="20.5" style="181" customWidth="1"/>
    <col min="14085" max="14085" width="15.375" style="181" customWidth="1"/>
    <col min="14086" max="14086" width="16.125" style="181" customWidth="1"/>
    <col min="14087" max="14087" width="17.125" style="181" customWidth="1"/>
    <col min="14088" max="14088" width="15.25" style="181" customWidth="1"/>
    <col min="14089" max="14089" width="15.625" style="181" customWidth="1"/>
    <col min="14090" max="14336" width="7.625" style="181"/>
    <col min="14337" max="14337" width="31.5" style="181" customWidth="1"/>
    <col min="14338" max="14339" width="12.625" style="181" customWidth="1"/>
    <col min="14340" max="14340" width="20.5" style="181" customWidth="1"/>
    <col min="14341" max="14341" width="15.375" style="181" customWidth="1"/>
    <col min="14342" max="14342" width="16.125" style="181" customWidth="1"/>
    <col min="14343" max="14343" width="17.125" style="181" customWidth="1"/>
    <col min="14344" max="14344" width="15.25" style="181" customWidth="1"/>
    <col min="14345" max="14345" width="15.625" style="181" customWidth="1"/>
    <col min="14346" max="14592" width="7.625" style="181"/>
    <col min="14593" max="14593" width="31.5" style="181" customWidth="1"/>
    <col min="14594" max="14595" width="12.625" style="181" customWidth="1"/>
    <col min="14596" max="14596" width="20.5" style="181" customWidth="1"/>
    <col min="14597" max="14597" width="15.375" style="181" customWidth="1"/>
    <col min="14598" max="14598" width="16.125" style="181" customWidth="1"/>
    <col min="14599" max="14599" width="17.125" style="181" customWidth="1"/>
    <col min="14600" max="14600" width="15.25" style="181" customWidth="1"/>
    <col min="14601" max="14601" width="15.625" style="181" customWidth="1"/>
    <col min="14602" max="14848" width="7.625" style="181"/>
    <col min="14849" max="14849" width="31.5" style="181" customWidth="1"/>
    <col min="14850" max="14851" width="12.625" style="181" customWidth="1"/>
    <col min="14852" max="14852" width="20.5" style="181" customWidth="1"/>
    <col min="14853" max="14853" width="15.375" style="181" customWidth="1"/>
    <col min="14854" max="14854" width="16.125" style="181" customWidth="1"/>
    <col min="14855" max="14855" width="17.125" style="181" customWidth="1"/>
    <col min="14856" max="14856" width="15.25" style="181" customWidth="1"/>
    <col min="14857" max="14857" width="15.625" style="181" customWidth="1"/>
    <col min="14858" max="15104" width="7.625" style="181"/>
    <col min="15105" max="15105" width="31.5" style="181" customWidth="1"/>
    <col min="15106" max="15107" width="12.625" style="181" customWidth="1"/>
    <col min="15108" max="15108" width="20.5" style="181" customWidth="1"/>
    <col min="15109" max="15109" width="15.375" style="181" customWidth="1"/>
    <col min="15110" max="15110" width="16.125" style="181" customWidth="1"/>
    <col min="15111" max="15111" width="17.125" style="181" customWidth="1"/>
    <col min="15112" max="15112" width="15.25" style="181" customWidth="1"/>
    <col min="15113" max="15113" width="15.625" style="181" customWidth="1"/>
    <col min="15114" max="15360" width="7.625" style="181"/>
    <col min="15361" max="15361" width="31.5" style="181" customWidth="1"/>
    <col min="15362" max="15363" width="12.625" style="181" customWidth="1"/>
    <col min="15364" max="15364" width="20.5" style="181" customWidth="1"/>
    <col min="15365" max="15365" width="15.375" style="181" customWidth="1"/>
    <col min="15366" max="15366" width="16.125" style="181" customWidth="1"/>
    <col min="15367" max="15367" width="17.125" style="181" customWidth="1"/>
    <col min="15368" max="15368" width="15.25" style="181" customWidth="1"/>
    <col min="15369" max="15369" width="15.625" style="181" customWidth="1"/>
    <col min="15370" max="15616" width="7.625" style="181"/>
    <col min="15617" max="15617" width="31.5" style="181" customWidth="1"/>
    <col min="15618" max="15619" width="12.625" style="181" customWidth="1"/>
    <col min="15620" max="15620" width="20.5" style="181" customWidth="1"/>
    <col min="15621" max="15621" width="15.375" style="181" customWidth="1"/>
    <col min="15622" max="15622" width="16.125" style="181" customWidth="1"/>
    <col min="15623" max="15623" width="17.125" style="181" customWidth="1"/>
    <col min="15624" max="15624" width="15.25" style="181" customWidth="1"/>
    <col min="15625" max="15625" width="15.625" style="181" customWidth="1"/>
    <col min="15626" max="15872" width="7.625" style="181"/>
    <col min="15873" max="15873" width="31.5" style="181" customWidth="1"/>
    <col min="15874" max="15875" width="12.625" style="181" customWidth="1"/>
    <col min="15876" max="15876" width="20.5" style="181" customWidth="1"/>
    <col min="15877" max="15877" width="15.375" style="181" customWidth="1"/>
    <col min="15878" max="15878" width="16.125" style="181" customWidth="1"/>
    <col min="15879" max="15879" width="17.125" style="181" customWidth="1"/>
    <col min="15880" max="15880" width="15.25" style="181" customWidth="1"/>
    <col min="15881" max="15881" width="15.625" style="181" customWidth="1"/>
    <col min="15882" max="16128" width="7.625" style="181"/>
    <col min="16129" max="16129" width="31.5" style="181" customWidth="1"/>
    <col min="16130" max="16131" width="12.625" style="181" customWidth="1"/>
    <col min="16132" max="16132" width="20.5" style="181" customWidth="1"/>
    <col min="16133" max="16133" width="15.375" style="181" customWidth="1"/>
    <col min="16134" max="16134" width="16.125" style="181" customWidth="1"/>
    <col min="16135" max="16135" width="17.125" style="181" customWidth="1"/>
    <col min="16136" max="16136" width="15.25" style="181" customWidth="1"/>
    <col min="16137" max="16137" width="15.625" style="181" customWidth="1"/>
    <col min="16138" max="16384" width="7.625" style="181"/>
  </cols>
  <sheetData>
    <row r="1" spans="1:10" ht="17.100000000000001" customHeight="1" x14ac:dyDescent="0.25">
      <c r="A1" s="180"/>
      <c r="B1" s="180"/>
      <c r="C1" s="180"/>
      <c r="D1" s="180"/>
      <c r="E1" s="180"/>
      <c r="F1" s="180"/>
      <c r="G1" s="180"/>
      <c r="H1" s="180" t="s">
        <v>125</v>
      </c>
      <c r="I1" s="180"/>
      <c r="J1" s="393">
        <v>21</v>
      </c>
    </row>
    <row r="2" spans="1:10" ht="17.100000000000001" customHeight="1" x14ac:dyDescent="0.25">
      <c r="A2" s="180"/>
      <c r="B2" s="180"/>
      <c r="C2" s="180"/>
      <c r="D2" s="180"/>
      <c r="E2" s="180"/>
      <c r="F2" s="182"/>
      <c r="H2" s="182" t="s">
        <v>652</v>
      </c>
      <c r="I2" s="183"/>
      <c r="J2" s="393"/>
    </row>
    <row r="3" spans="1:10" ht="39" customHeight="1" x14ac:dyDescent="0.25">
      <c r="A3" s="180"/>
      <c r="B3" s="180"/>
      <c r="C3" s="180"/>
      <c r="D3" s="180"/>
      <c r="E3" s="180"/>
      <c r="F3" s="182"/>
      <c r="G3" s="182"/>
      <c r="H3" s="182"/>
      <c r="I3" s="183"/>
      <c r="J3" s="393"/>
    </row>
    <row r="4" spans="1:10" ht="17.100000000000001" customHeight="1" x14ac:dyDescent="0.25">
      <c r="A4" s="395" t="s">
        <v>653</v>
      </c>
      <c r="B4" s="395"/>
      <c r="C4" s="395"/>
      <c r="D4" s="395"/>
      <c r="E4" s="395"/>
      <c r="F4" s="395"/>
      <c r="G4" s="395"/>
      <c r="H4" s="395"/>
      <c r="I4" s="395"/>
      <c r="J4" s="393"/>
    </row>
    <row r="5" spans="1:10" ht="63.75" customHeight="1" x14ac:dyDescent="0.2">
      <c r="A5" s="396" t="s">
        <v>654</v>
      </c>
      <c r="B5" s="397" t="s">
        <v>655</v>
      </c>
      <c r="C5" s="397" t="s">
        <v>656</v>
      </c>
      <c r="D5" s="397" t="s">
        <v>657</v>
      </c>
      <c r="E5" s="397" t="s">
        <v>658</v>
      </c>
      <c r="F5" s="397" t="s">
        <v>659</v>
      </c>
      <c r="G5" s="397"/>
      <c r="H5" s="397" t="s">
        <v>660</v>
      </c>
      <c r="I5" s="397"/>
      <c r="J5" s="393"/>
    </row>
    <row r="6" spans="1:10" ht="70.5" customHeight="1" x14ac:dyDescent="0.2">
      <c r="A6" s="396"/>
      <c r="B6" s="397"/>
      <c r="C6" s="397"/>
      <c r="D6" s="397"/>
      <c r="E6" s="397"/>
      <c r="F6" s="397"/>
      <c r="G6" s="397"/>
      <c r="H6" s="397"/>
      <c r="I6" s="397"/>
      <c r="J6" s="393"/>
    </row>
    <row r="7" spans="1:10" ht="66.75" customHeight="1" x14ac:dyDescent="0.2">
      <c r="A7" s="396"/>
      <c r="B7" s="397"/>
      <c r="C7" s="397"/>
      <c r="D7" s="397"/>
      <c r="E7" s="397"/>
      <c r="F7" s="184" t="s">
        <v>661</v>
      </c>
      <c r="G7" s="184" t="s">
        <v>662</v>
      </c>
      <c r="H7" s="184" t="s">
        <v>661</v>
      </c>
      <c r="I7" s="184" t="s">
        <v>662</v>
      </c>
      <c r="J7" s="393"/>
    </row>
    <row r="8" spans="1:10" ht="50.25" customHeight="1" x14ac:dyDescent="0.25">
      <c r="A8" s="185" t="s">
        <v>663</v>
      </c>
      <c r="B8" s="186"/>
      <c r="C8" s="186"/>
      <c r="D8" s="186"/>
      <c r="E8" s="186"/>
      <c r="F8" s="186"/>
      <c r="G8" s="186"/>
      <c r="H8" s="186"/>
      <c r="I8" s="186"/>
      <c r="J8" s="393"/>
    </row>
    <row r="9" spans="1:10" ht="17.100000000000001" customHeight="1" x14ac:dyDescent="0.25">
      <c r="A9" s="187" t="s">
        <v>664</v>
      </c>
      <c r="B9" s="186"/>
      <c r="C9" s="186"/>
      <c r="D9" s="186"/>
      <c r="E9" s="186"/>
      <c r="F9" s="186"/>
      <c r="G9" s="186"/>
      <c r="H9" s="186"/>
      <c r="I9" s="186"/>
      <c r="J9" s="393"/>
    </row>
    <row r="10" spans="1:10" ht="17.100000000000001" customHeight="1" x14ac:dyDescent="0.25">
      <c r="A10" s="186" t="s">
        <v>665</v>
      </c>
      <c r="B10" s="188">
        <v>84140</v>
      </c>
      <c r="C10" s="188">
        <v>104120</v>
      </c>
      <c r="D10" s="188">
        <v>44449</v>
      </c>
      <c r="E10" s="189">
        <v>112102</v>
      </c>
      <c r="F10" s="188">
        <f t="shared" ref="F10:F12" si="0">E10-B10</f>
        <v>27962</v>
      </c>
      <c r="G10" s="188">
        <f t="shared" ref="G10:G13" si="1">E10/B10*100</f>
        <v>133.23270739244117</v>
      </c>
      <c r="H10" s="188">
        <f t="shared" ref="H10:H13" si="2">E10-C10</f>
        <v>7982</v>
      </c>
      <c r="I10" s="188">
        <f t="shared" ref="I10:I13" si="3">E10/C10*100</f>
        <v>107.66615443718786</v>
      </c>
      <c r="J10" s="393"/>
    </row>
    <row r="11" spans="1:10" ht="17.100000000000001" customHeight="1" x14ac:dyDescent="0.25">
      <c r="A11" s="186" t="s">
        <v>666</v>
      </c>
      <c r="B11" s="188">
        <v>64832</v>
      </c>
      <c r="C11" s="188">
        <v>90410</v>
      </c>
      <c r="D11" s="188">
        <v>35579</v>
      </c>
      <c r="E11" s="189">
        <v>104830</v>
      </c>
      <c r="F11" s="188">
        <f t="shared" si="0"/>
        <v>39998</v>
      </c>
      <c r="G11" s="188">
        <f t="shared" si="1"/>
        <v>161.69484205330701</v>
      </c>
      <c r="H11" s="188">
        <f t="shared" si="2"/>
        <v>14420</v>
      </c>
      <c r="I11" s="188">
        <f t="shared" si="3"/>
        <v>115.94956310142683</v>
      </c>
      <c r="J11" s="393"/>
    </row>
    <row r="12" spans="1:10" ht="17.100000000000001" customHeight="1" x14ac:dyDescent="0.25">
      <c r="A12" s="186" t="s">
        <v>667</v>
      </c>
      <c r="B12" s="188">
        <v>9262</v>
      </c>
      <c r="C12" s="188">
        <v>12696</v>
      </c>
      <c r="D12" s="188">
        <v>4189</v>
      </c>
      <c r="E12" s="190">
        <v>8700</v>
      </c>
      <c r="F12" s="188">
        <f t="shared" si="0"/>
        <v>-562</v>
      </c>
      <c r="G12" s="188">
        <f t="shared" si="1"/>
        <v>93.932196069963297</v>
      </c>
      <c r="H12" s="188">
        <f t="shared" si="2"/>
        <v>-3996</v>
      </c>
      <c r="I12" s="188">
        <f t="shared" si="3"/>
        <v>68.525519848771268</v>
      </c>
      <c r="J12" s="393"/>
    </row>
    <row r="13" spans="1:10" ht="17.100000000000001" customHeight="1" x14ac:dyDescent="0.25">
      <c r="A13" s="191" t="s">
        <v>517</v>
      </c>
      <c r="B13" s="192">
        <f>B10+B11+B12</f>
        <v>158234</v>
      </c>
      <c r="C13" s="192">
        <f>C10+C11+C12</f>
        <v>207226</v>
      </c>
      <c r="D13" s="192">
        <f>D10+D11+D12</f>
        <v>84217</v>
      </c>
      <c r="E13" s="193">
        <f>E10+E11+E12</f>
        <v>225632</v>
      </c>
      <c r="F13" s="192">
        <f>F10+F11+F12</f>
        <v>67398</v>
      </c>
      <c r="G13" s="192">
        <f t="shared" si="1"/>
        <v>142.59387994994754</v>
      </c>
      <c r="H13" s="192">
        <f t="shared" si="2"/>
        <v>18406</v>
      </c>
      <c r="I13" s="192">
        <f t="shared" si="3"/>
        <v>108.88209008522097</v>
      </c>
      <c r="J13" s="393"/>
    </row>
    <row r="14" spans="1:10" ht="17.100000000000001" customHeight="1" x14ac:dyDescent="0.2">
      <c r="J14" s="394"/>
    </row>
    <row r="15" spans="1:10" ht="17.100000000000001" customHeight="1" x14ac:dyDescent="0.2">
      <c r="J15" s="394"/>
    </row>
    <row r="16" spans="1:10" ht="17.100000000000001" customHeight="1" x14ac:dyDescent="0.2">
      <c r="J16" s="394"/>
    </row>
    <row r="17" spans="10:10" ht="17.100000000000001" customHeight="1" x14ac:dyDescent="0.2">
      <c r="J17" s="394"/>
    </row>
    <row r="18" spans="10:10" ht="17.100000000000001" customHeight="1" x14ac:dyDescent="0.2">
      <c r="J18" s="394"/>
    </row>
    <row r="19" spans="10:10" ht="17.100000000000001" customHeight="1" x14ac:dyDescent="0.2">
      <c r="J19" s="394"/>
    </row>
    <row r="20" spans="10:10" ht="17.100000000000001" customHeight="1" x14ac:dyDescent="0.2">
      <c r="J20" s="394"/>
    </row>
    <row r="21" spans="10:10" ht="17.100000000000001" customHeight="1" x14ac:dyDescent="0.2">
      <c r="J21" s="394"/>
    </row>
    <row r="22" spans="10:10" ht="17.100000000000001" customHeight="1" x14ac:dyDescent="0.2">
      <c r="J22" s="394"/>
    </row>
    <row r="23" spans="10:10" ht="17.100000000000001" customHeight="1" x14ac:dyDescent="0.2">
      <c r="J23" s="394"/>
    </row>
  </sheetData>
  <sheetProtection selectLockedCells="1" selectUnlockedCells="1"/>
  <mergeCells count="9">
    <mergeCell ref="J1:J23"/>
    <mergeCell ref="A4:I4"/>
    <mergeCell ref="A5:A7"/>
    <mergeCell ref="B5:B7"/>
    <mergeCell ref="C5:C7"/>
    <mergeCell ref="D5:D7"/>
    <mergeCell ref="E5:E7"/>
    <mergeCell ref="F5:G6"/>
    <mergeCell ref="H5:I6"/>
  </mergeCells>
  <pageMargins left="0.78749999999999998" right="0.60069444444444442" top="1" bottom="1" header="0.51180555555555551" footer="0.51180555555555551"/>
  <pageSetup paperSize="9" scale="7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2685</TotalTime>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9</vt:i4>
      </vt:variant>
    </vt:vector>
  </HeadingPairs>
  <TitlesOfParts>
    <vt:vector size="24" baseType="lpstr">
      <vt:lpstr>фінансовий план</vt:lpstr>
      <vt:lpstr>таб.1</vt:lpstr>
      <vt:lpstr>таб.2</vt:lpstr>
      <vt:lpstr>таб.3</vt:lpstr>
      <vt:lpstr>таб.4</vt:lpstr>
      <vt:lpstr>таб. 5</vt:lpstr>
      <vt:lpstr>6.1. Інша інфо_1</vt:lpstr>
      <vt:lpstr>6.2. Інша інфо_2</vt:lpstr>
      <vt:lpstr>таб 1 до пояс</vt:lpstr>
      <vt:lpstr>таб 2 до пояс</vt:lpstr>
      <vt:lpstr>таб 3 до пояс</vt:lpstr>
      <vt:lpstr>таб 4,5 до пояс</vt:lpstr>
      <vt:lpstr>таб 6 до пояс  </vt:lpstr>
      <vt:lpstr>таб 7 до пояс </vt:lpstr>
      <vt:lpstr>розшифровки</vt:lpstr>
      <vt:lpstr>'6.2. Інша інфо_2'!Excel_BuiltIn_Print_Area</vt:lpstr>
      <vt:lpstr>'таб 3 до пояс'!Excel_BuiltIn_Print_Area</vt:lpstr>
      <vt:lpstr>'6.1. Інша інфо_1'!Область_печати</vt:lpstr>
      <vt:lpstr>'6.2. Інша інфо_2'!Область_печати</vt:lpstr>
      <vt:lpstr>'таб 1 до пояс'!Область_печати</vt:lpstr>
      <vt:lpstr>'таб 2 до пояс'!Область_печати</vt:lpstr>
      <vt:lpstr>'таб 3 до пояс'!Область_печати</vt:lpstr>
      <vt:lpstr>'таб 4,5 до пояс'!Область_печати</vt:lpstr>
      <vt:lpstr>'таб 7 до пояс '!Область_печати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dc:description/>
  <cp:lastModifiedBy>Ситник Оксана Михайлівна</cp:lastModifiedBy>
  <cp:revision>129</cp:revision>
  <cp:lastPrinted>2019-12-18T09:10:31Z</cp:lastPrinted>
  <dcterms:created xsi:type="dcterms:W3CDTF">2015-09-28T04:24:13Z</dcterms:created>
  <dcterms:modified xsi:type="dcterms:W3CDTF">2019-12-18T10:07:44Z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SPecialiST RePack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