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  <sheet name="додаток 4" sheetId="4" state="hidden" r:id="rId4"/>
  </sheets>
  <definedNames>
    <definedName name="_xlnm.Print_Titles" localSheetId="0">'додаток 1'!$7:$7</definedName>
    <definedName name="_xlnm.Print_Titles" localSheetId="1">'додаток 2'!$7:$7</definedName>
    <definedName name="_xlnm.Print_Titles" localSheetId="2">'додаток 3'!$7:$7</definedName>
    <definedName name="_xlnm.Print_Area" localSheetId="0">'додаток 1'!$A$1:$P$75</definedName>
    <definedName name="_xlnm.Print_Area" localSheetId="1">'додаток 2'!$A$1:$Q$114</definedName>
    <definedName name="_xlnm.Print_Area" localSheetId="2">'додаток 3'!$A$1:$P$50</definedName>
    <definedName name="_xlnm.Print_Area" localSheetId="3">'додаток 4'!$A$1:$O$49</definedName>
  </definedNames>
  <calcPr fullCalcOnLoad="1"/>
</workbook>
</file>

<file path=xl/sharedStrings.xml><?xml version="1.0" encoding="utf-8"?>
<sst xmlns="http://schemas.openxmlformats.org/spreadsheetml/2006/main" count="377" uniqueCount="95">
  <si>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</si>
  <si>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</si>
  <si>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</si>
  <si>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</si>
  <si>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</si>
  <si>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</si>
  <si>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</si>
  <si>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</si>
  <si>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</si>
  <si>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</si>
  <si>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</si>
  <si>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</si>
  <si>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</si>
  <si>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</si>
  <si>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</si>
  <si>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</si>
  <si>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</si>
  <si>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>спеціальний фонд</t>
  </si>
  <si>
    <t>ТОВ "Сумитеплоенерго"</t>
  </si>
  <si>
    <t>Додаток 2</t>
  </si>
  <si>
    <t>куб.м.</t>
  </si>
  <si>
    <t>кВат/год</t>
  </si>
  <si>
    <t>№з/п</t>
  </si>
  <si>
    <t>Постачальник</t>
  </si>
  <si>
    <t>КП "Міськводоканал"</t>
  </si>
  <si>
    <t>водовідведення разом,</t>
  </si>
  <si>
    <t xml:space="preserve"> споживання холодної води</t>
  </si>
  <si>
    <t xml:space="preserve"> споживання гарячої води </t>
  </si>
  <si>
    <t>Додаток 3</t>
  </si>
  <si>
    <t>Додаток 4</t>
  </si>
  <si>
    <t>тис. куб.м.</t>
  </si>
  <si>
    <t>листопд</t>
  </si>
  <si>
    <t xml:space="preserve"> Дирекція "Котельня Північного промвузла ПАТ "Сумське НВО" </t>
  </si>
  <si>
    <t>споживання теплової енергії по установах та закладах відділу охорони здоров'я Сумської міської ради на 2020 рік</t>
  </si>
  <si>
    <t>орендарі</t>
  </si>
  <si>
    <t xml:space="preserve"> без орендарів</t>
  </si>
  <si>
    <t>Разом:</t>
  </si>
  <si>
    <t>2020 рік</t>
  </si>
  <si>
    <t>без орендарів</t>
  </si>
  <si>
    <t>Назва установи</t>
  </si>
  <si>
    <t xml:space="preserve">  споживання водопостачання та водовідведення по установах та закладах відділу охорони здоров'я Сумської міської ради на 2020 рік</t>
  </si>
  <si>
    <t xml:space="preserve">       споживання електричної енергії по установах та закладах відділу охорони здоров'я Сумської міської ради на 2020 рік</t>
  </si>
  <si>
    <t xml:space="preserve"> орендарі</t>
  </si>
  <si>
    <t>споживання природного газу по установах та закладах відділу охорони здоров'я Сумської міської ради на 2020 рік</t>
  </si>
  <si>
    <t>КНП "ЦМКЛ" СМР</t>
  </si>
  <si>
    <t>КНП "Клінічна лікарня №4" Сумської міської ради , всього</t>
  </si>
  <si>
    <t>КНП "Дитяча клінічна лікарня Святої Зінаїди" СМР</t>
  </si>
  <si>
    <t xml:space="preserve">КНП "Клінічний пологовий будинок Пресвятої Діви Марії" СМР </t>
  </si>
  <si>
    <t>КНП "Клінічна стоматологічна поліклініка" СМР</t>
  </si>
  <si>
    <t>КНП "Центр первинної медико-санітарної допомоги №1" СМР</t>
  </si>
  <si>
    <t>Разом лікарні</t>
  </si>
  <si>
    <t>Разом, з них:</t>
  </si>
  <si>
    <t xml:space="preserve"> без орендарів,   у т.ч.:</t>
  </si>
  <si>
    <t>Спецільний фонд</t>
  </si>
  <si>
    <t xml:space="preserve"> Разом по  лікарням (водовідведення)     </t>
  </si>
  <si>
    <t>в т.ч.без орендарів</t>
  </si>
  <si>
    <t>у т.ч.без орендарів</t>
  </si>
  <si>
    <t xml:space="preserve">Разом   лікарні      </t>
  </si>
  <si>
    <t>КНП "Клінічна лікарня №5" СМР</t>
  </si>
  <si>
    <t>КНП "Клінічна лікарня №4" СМР</t>
  </si>
  <si>
    <t>КНП "Центр первинної медико-санітарної допомоги №2" СМР</t>
  </si>
  <si>
    <t xml:space="preserve">Інформаційно-аналітичний центр медичної статистики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</si>
  <si>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</si>
  <si>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Централізована бухгалтерія </t>
  </si>
  <si>
    <t>Органи місцевого самоврядування</t>
  </si>
  <si>
    <t>Всього</t>
  </si>
  <si>
    <t xml:space="preserve"> без орендарів, у т.ч.:</t>
  </si>
  <si>
    <t>Спеціальнй фонд</t>
  </si>
  <si>
    <t xml:space="preserve">Органи місцевого самоврядування </t>
  </si>
  <si>
    <t xml:space="preserve">Разом   (водовідведення)     </t>
  </si>
  <si>
    <t xml:space="preserve"> споживання гарячої води води</t>
  </si>
  <si>
    <t xml:space="preserve">Разом         </t>
  </si>
  <si>
    <t xml:space="preserve">В.о. начальника відділу </t>
  </si>
  <si>
    <t>О.Ю. Чумаченко</t>
  </si>
  <si>
    <t xml:space="preserve">Дирекція "Котельня Північного промвузла АТ "Сумське НВО" </t>
  </si>
  <si>
    <t>до рішення виконавчого комітету</t>
  </si>
  <si>
    <t>від                                 №</t>
  </si>
  <si>
    <t xml:space="preserve">     Додаток 1</t>
  </si>
  <si>
    <t xml:space="preserve">до рішення виконавчого комітету </t>
  </si>
  <si>
    <t>від                                   №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</si>
  <si>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</si>
  <si>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</si>
  <si>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</si>
  <si>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</si>
  <si>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</si>
  <si>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</si>
  <si>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</si>
  <si>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</si>
  <si>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</si>
  <si>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</si>
  <si>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№ з/п</t>
  </si>
  <si>
    <t xml:space="preserve">КНП "Центральна міська клінічна лікарня" СМР </t>
  </si>
  <si>
    <t>№</t>
  </si>
  <si>
    <t xml:space="preserve">від                      </t>
  </si>
  <si>
    <t>КНП "Клінічна лікарня №5 СМР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</si>
</sst>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0.000000"/>
    <numFmt numFmtId="209" formatCode="#,##0.000"/>
    <numFmt numFmtId="210" formatCode="#,##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72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9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3" fillId="32" borderId="0" xfId="0" applyFont="1" applyFill="1" applyBorder="1" applyAlignment="1">
      <alignment wrapText="1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Alignment="1">
      <alignment/>
    </xf>
    <xf numFmtId="0" fontId="15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6" fillId="32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7" fillId="32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8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32" borderId="1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204" fontId="2" fillId="32" borderId="10" xfId="0" applyNumberFormat="1" applyFont="1" applyFill="1" applyBorder="1" applyAlignment="1">
      <alignment horizontal="center"/>
    </xf>
    <xf numFmtId="204" fontId="10" fillId="32" borderId="10" xfId="0" applyNumberFormat="1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7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7" fillId="32" borderId="16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 vertical="top" wrapText="1"/>
    </xf>
    <xf numFmtId="0" fontId="11" fillId="34" borderId="17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2" fontId="17" fillId="32" borderId="10" xfId="53" applyNumberFormat="1" applyFont="1" applyFill="1" applyBorder="1" applyAlignment="1">
      <alignment horizontal="center" vertical="center" wrapText="1"/>
      <protection/>
    </xf>
    <xf numFmtId="2" fontId="17" fillId="33" borderId="10" xfId="53" applyNumberFormat="1" applyFont="1" applyFill="1" applyBorder="1" applyAlignment="1">
      <alignment horizontal="center" vertical="center" wrapText="1"/>
      <protection/>
    </xf>
    <xf numFmtId="0" fontId="17" fillId="32" borderId="1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 wrapText="1"/>
    </xf>
    <xf numFmtId="0" fontId="66" fillId="36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top" wrapText="1"/>
    </xf>
    <xf numFmtId="0" fontId="11" fillId="32" borderId="21" xfId="0" applyFont="1" applyFill="1" applyBorder="1" applyAlignment="1">
      <alignment horizontal="center" vertical="top"/>
    </xf>
    <xf numFmtId="0" fontId="11" fillId="32" borderId="17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" fontId="11" fillId="33" borderId="17" xfId="0" applyNumberFormat="1" applyFont="1" applyFill="1" applyBorder="1" applyAlignment="1">
      <alignment horizontal="center" vertical="center"/>
    </xf>
    <xf numFmtId="2" fontId="17" fillId="32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2" fontId="17" fillId="33" borderId="15" xfId="53" applyNumberFormat="1" applyFont="1" applyFill="1" applyBorder="1" applyAlignment="1">
      <alignment horizontal="center" vertical="center" wrapText="1"/>
      <protection/>
    </xf>
    <xf numFmtId="2" fontId="11" fillId="33" borderId="15" xfId="0" applyNumberFormat="1" applyFont="1" applyFill="1" applyBorder="1" applyAlignment="1">
      <alignment horizontal="center" vertical="center"/>
    </xf>
    <xf numFmtId="2" fontId="66" fillId="36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17" fillId="0" borderId="10" xfId="53" applyNumberFormat="1" applyFont="1" applyFill="1" applyBorder="1" applyAlignment="1">
      <alignment horizontal="center" vertical="center" wrapText="1"/>
      <protection/>
    </xf>
    <xf numFmtId="1" fontId="68" fillId="0" borderId="10" xfId="53" applyNumberFormat="1" applyFont="1" applyFill="1" applyBorder="1" applyAlignment="1">
      <alignment horizontal="center" vertical="center" wrapText="1"/>
      <protection/>
    </xf>
    <xf numFmtId="2" fontId="17" fillId="33" borderId="10" xfId="53" applyNumberFormat="1" applyFont="1" applyFill="1" applyBorder="1" applyAlignment="1">
      <alignment horizontal="center" vertical="center"/>
      <protection/>
    </xf>
    <xf numFmtId="2" fontId="69" fillId="0" borderId="22" xfId="53" applyNumberFormat="1" applyFont="1" applyFill="1" applyBorder="1" applyAlignment="1">
      <alignment horizontal="left" vertical="center" wrapText="1"/>
      <protection/>
    </xf>
    <xf numFmtId="0" fontId="17" fillId="32" borderId="16" xfId="0" applyFont="1" applyFill="1" applyBorder="1" applyAlignment="1">
      <alignment/>
    </xf>
    <xf numFmtId="0" fontId="0" fillId="0" borderId="23" xfId="0" applyBorder="1" applyAlignment="1">
      <alignment/>
    </xf>
    <xf numFmtId="0" fontId="66" fillId="36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2" fontId="70" fillId="0" borderId="10" xfId="0" applyNumberFormat="1" applyFont="1" applyBorder="1" applyAlignment="1">
      <alignment horizontal="center" vertical="center" wrapText="1"/>
    </xf>
    <xf numFmtId="2" fontId="71" fillId="0" borderId="10" xfId="53" applyNumberFormat="1" applyFont="1" applyFill="1" applyBorder="1" applyAlignment="1">
      <alignment horizontal="center" vertical="center" wrapText="1"/>
      <protection/>
    </xf>
    <xf numFmtId="2" fontId="70" fillId="0" borderId="10" xfId="53" applyNumberFormat="1" applyFont="1" applyFill="1" applyBorder="1" applyAlignment="1">
      <alignment horizontal="center" vertical="center" wrapText="1"/>
      <protection/>
    </xf>
    <xf numFmtId="2" fontId="71" fillId="0" borderId="10" xfId="53" applyNumberFormat="1" applyFont="1" applyBorder="1" applyAlignment="1">
      <alignment horizontal="center" vertical="center" wrapText="1"/>
      <protection/>
    </xf>
    <xf numFmtId="2" fontId="17" fillId="0" borderId="17" xfId="53" applyNumberFormat="1" applyFont="1" applyFill="1" applyBorder="1" applyAlignment="1">
      <alignment horizontal="center" vertical="center" wrapText="1"/>
      <protection/>
    </xf>
    <xf numFmtId="2" fontId="66" fillId="36" borderId="10" xfId="0" applyNumberFormat="1" applyFont="1" applyFill="1" applyBorder="1" applyAlignment="1">
      <alignment horizontal="center" vertical="center"/>
    </xf>
    <xf numFmtId="2" fontId="11" fillId="32" borderId="21" xfId="0" applyNumberFormat="1" applyFont="1" applyFill="1" applyBorder="1" applyAlignment="1">
      <alignment horizontal="center" vertical="center"/>
    </xf>
    <xf numFmtId="2" fontId="17" fillId="33" borderId="17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2" fontId="7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top" wrapText="1"/>
    </xf>
    <xf numFmtId="0" fontId="17" fillId="32" borderId="17" xfId="0" applyFont="1" applyFill="1" applyBorder="1" applyAlignment="1">
      <alignment horizontal="center" vertical="top" wrapText="1"/>
    </xf>
    <xf numFmtId="0" fontId="66" fillId="36" borderId="15" xfId="0" applyFont="1" applyFill="1" applyBorder="1" applyAlignment="1">
      <alignment horizontal="center" vertical="top" wrapText="1"/>
    </xf>
    <xf numFmtId="0" fontId="66" fillId="36" borderId="20" xfId="0" applyFont="1" applyFill="1" applyBorder="1" applyAlignment="1">
      <alignment horizontal="center" vertical="top" wrapText="1"/>
    </xf>
    <xf numFmtId="0" fontId="66" fillId="36" borderId="17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0" fillId="32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1" fillId="32" borderId="24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justify"/>
    </xf>
    <xf numFmtId="0" fontId="22" fillId="0" borderId="10" xfId="0" applyFont="1" applyBorder="1" applyAlignment="1">
      <alignment/>
    </xf>
    <xf numFmtId="0" fontId="17" fillId="37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justify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/>
    </xf>
    <xf numFmtId="0" fontId="17" fillId="32" borderId="25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vertical="center"/>
    </xf>
    <xf numFmtId="0" fontId="11" fillId="34" borderId="17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center"/>
    </xf>
    <xf numFmtId="0" fontId="17" fillId="32" borderId="27" xfId="0" applyFont="1" applyFill="1" applyBorder="1" applyAlignment="1">
      <alignment wrapText="1"/>
    </xf>
    <xf numFmtId="2" fontId="17" fillId="0" borderId="10" xfId="53" applyNumberFormat="1" applyFont="1" applyFill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із енергоносіїв проект 2017-2019 Додаток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tabSelected="1" view="pageBreakPreview" zoomScale="110" zoomScaleNormal="75" zoomScaleSheetLayoutView="11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2" sqref="L2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40.7109375" style="0" customWidth="1"/>
    <col min="4" max="4" width="9.00390625" style="0" customWidth="1"/>
    <col min="5" max="5" width="9.421875" style="0" bestFit="1" customWidth="1"/>
    <col min="6" max="6" width="9.28125" style="0" bestFit="1" customWidth="1"/>
    <col min="7" max="7" width="9.57421875" style="0" bestFit="1" customWidth="1"/>
    <col min="8" max="8" width="9.00390625" style="0" bestFit="1" customWidth="1"/>
    <col min="9" max="9" width="9.140625" style="0" bestFit="1" customWidth="1"/>
    <col min="10" max="10" width="8.28125" style="0" bestFit="1" customWidth="1"/>
    <col min="11" max="11" width="9.28125" style="0" customWidth="1"/>
    <col min="12" max="12" width="10.00390625" style="0" bestFit="1" customWidth="1"/>
    <col min="13" max="13" width="9.421875" style="0" customWidth="1"/>
    <col min="14" max="14" width="11.00390625" style="0" customWidth="1"/>
    <col min="15" max="15" width="10.00390625" style="0" customWidth="1"/>
    <col min="16" max="16" width="14.57421875" style="44" customWidth="1"/>
    <col min="18" max="18" width="9.8515625" style="0" bestFit="1" customWidth="1"/>
  </cols>
  <sheetData>
    <row r="1" spans="10:16" ht="18.75">
      <c r="J1" s="1"/>
      <c r="K1" s="2" t="s">
        <v>77</v>
      </c>
      <c r="L1" s="2"/>
      <c r="M1" s="2"/>
      <c r="N1" s="2"/>
      <c r="O1" s="2"/>
      <c r="P1" s="43"/>
    </row>
    <row r="2" spans="1:16" ht="15" customHeight="1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75</v>
      </c>
      <c r="L2" s="7"/>
      <c r="M2" s="7"/>
      <c r="N2" s="7"/>
      <c r="O2" s="1"/>
      <c r="P2" s="43"/>
    </row>
    <row r="3" spans="1:16" ht="15" customHeight="1">
      <c r="A3" s="3"/>
      <c r="B3" s="8"/>
      <c r="C3" s="10"/>
      <c r="D3" s="10"/>
      <c r="E3" s="10"/>
      <c r="F3" s="10"/>
      <c r="G3" s="10"/>
      <c r="H3" s="10"/>
      <c r="I3" s="10"/>
      <c r="J3" s="11"/>
      <c r="K3" s="7" t="s">
        <v>76</v>
      </c>
      <c r="L3" s="12"/>
      <c r="M3" s="12"/>
      <c r="N3" s="7"/>
      <c r="O3" s="9"/>
      <c r="P3" s="43"/>
    </row>
    <row r="4" spans="1:25" ht="20.25">
      <c r="A4" s="13"/>
      <c r="B4" s="14"/>
      <c r="C4" s="15"/>
      <c r="D4" s="16"/>
      <c r="E4" s="16"/>
      <c r="F4" s="16"/>
      <c r="G4" s="16" t="s">
        <v>0</v>
      </c>
      <c r="H4" s="1"/>
      <c r="I4" s="16"/>
      <c r="J4" s="16"/>
      <c r="K4" s="16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16" ht="18.75">
      <c r="A5" s="17"/>
      <c r="B5" s="124" t="s">
        <v>33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3:16" ht="16.5" thickBot="1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26" t="s">
        <v>1</v>
      </c>
      <c r="P6" s="126"/>
    </row>
    <row r="7" spans="1:16" ht="16.5" thickBot="1">
      <c r="A7" s="56" t="s">
        <v>90</v>
      </c>
      <c r="B7" s="57" t="s">
        <v>2</v>
      </c>
      <c r="C7" s="57" t="s">
        <v>3</v>
      </c>
      <c r="D7" s="41" t="s">
        <v>4</v>
      </c>
      <c r="E7" s="41" t="s">
        <v>5</v>
      </c>
      <c r="F7" s="41" t="s">
        <v>6</v>
      </c>
      <c r="G7" s="41" t="s">
        <v>7</v>
      </c>
      <c r="H7" s="41" t="s">
        <v>8</v>
      </c>
      <c r="I7" s="41" t="s">
        <v>9</v>
      </c>
      <c r="J7" s="41" t="s">
        <v>10</v>
      </c>
      <c r="K7" s="41" t="s">
        <v>11</v>
      </c>
      <c r="L7" s="41" t="s">
        <v>12</v>
      </c>
      <c r="M7" s="41" t="s">
        <v>13</v>
      </c>
      <c r="N7" s="41" t="s">
        <v>14</v>
      </c>
      <c r="O7" s="41" t="s">
        <v>15</v>
      </c>
      <c r="P7" s="45" t="s">
        <v>37</v>
      </c>
    </row>
    <row r="8" spans="1:16" ht="31.5">
      <c r="A8" s="125" t="s">
        <v>16</v>
      </c>
      <c r="B8" s="58" t="s">
        <v>91</v>
      </c>
      <c r="C8" s="114" t="s">
        <v>18</v>
      </c>
      <c r="D8" s="77">
        <f>D9+D10+D11</f>
        <v>308.9</v>
      </c>
      <c r="E8" s="77">
        <f aca="true" t="shared" si="0" ref="E8:O8">E9+E10+E11</f>
        <v>258.40000000000003</v>
      </c>
      <c r="F8" s="77">
        <f t="shared" si="0"/>
        <v>221.60000000000002</v>
      </c>
      <c r="G8" s="77">
        <f t="shared" si="0"/>
        <v>114.1</v>
      </c>
      <c r="H8" s="77">
        <f t="shared" si="0"/>
        <v>15.6</v>
      </c>
      <c r="I8" s="77">
        <f t="shared" si="0"/>
        <v>6</v>
      </c>
      <c r="J8" s="77">
        <f t="shared" si="0"/>
        <v>6</v>
      </c>
      <c r="K8" s="77">
        <f t="shared" si="0"/>
        <v>6</v>
      </c>
      <c r="L8" s="77">
        <f t="shared" si="0"/>
        <v>6</v>
      </c>
      <c r="M8" s="77">
        <f t="shared" si="0"/>
        <v>89.89999999999999</v>
      </c>
      <c r="N8" s="77">
        <f t="shared" si="0"/>
        <v>237.60000000000002</v>
      </c>
      <c r="O8" s="77">
        <f t="shared" si="0"/>
        <v>272.3</v>
      </c>
      <c r="P8" s="78">
        <f>SUM(D8:O8)</f>
        <v>1542.3999999999999</v>
      </c>
    </row>
    <row r="9" spans="1:16" ht="15.75">
      <c r="A9" s="125"/>
      <c r="B9" s="31" t="s">
        <v>34</v>
      </c>
      <c r="C9" s="114"/>
      <c r="D9" s="77">
        <v>9.7</v>
      </c>
      <c r="E9" s="77">
        <v>9.1</v>
      </c>
      <c r="F9" s="77">
        <v>7.3</v>
      </c>
      <c r="G9" s="77">
        <v>3.8</v>
      </c>
      <c r="H9" s="77">
        <v>0.6</v>
      </c>
      <c r="I9" s="77">
        <v>0</v>
      </c>
      <c r="J9" s="79">
        <v>0</v>
      </c>
      <c r="K9" s="79">
        <v>0</v>
      </c>
      <c r="L9" s="79">
        <v>0</v>
      </c>
      <c r="M9" s="79">
        <v>2.6</v>
      </c>
      <c r="N9" s="79">
        <v>7.3</v>
      </c>
      <c r="O9" s="79">
        <v>10</v>
      </c>
      <c r="P9" s="78">
        <f>SUM(D9:O9)</f>
        <v>50.4</v>
      </c>
    </row>
    <row r="10" spans="1:16" ht="15.75">
      <c r="A10" s="125"/>
      <c r="B10" s="31" t="s">
        <v>35</v>
      </c>
      <c r="C10" s="114"/>
      <c r="D10" s="86">
        <v>299</v>
      </c>
      <c r="E10" s="86">
        <v>249</v>
      </c>
      <c r="F10" s="86">
        <v>214</v>
      </c>
      <c r="G10" s="86">
        <v>110</v>
      </c>
      <c r="H10" s="86">
        <v>15</v>
      </c>
      <c r="I10" s="86">
        <v>6</v>
      </c>
      <c r="J10" s="86">
        <v>6</v>
      </c>
      <c r="K10" s="86">
        <v>6</v>
      </c>
      <c r="L10" s="86">
        <v>6</v>
      </c>
      <c r="M10" s="86">
        <v>87</v>
      </c>
      <c r="N10" s="86">
        <v>230</v>
      </c>
      <c r="O10" s="86">
        <v>262</v>
      </c>
      <c r="P10" s="78">
        <f>SUM(D10:O10)</f>
        <v>1490</v>
      </c>
    </row>
    <row r="11" spans="1:16" ht="15.75">
      <c r="A11" s="125"/>
      <c r="B11" s="31" t="s">
        <v>17</v>
      </c>
      <c r="C11" s="114"/>
      <c r="D11" s="63">
        <v>0.2</v>
      </c>
      <c r="E11" s="63">
        <v>0.3</v>
      </c>
      <c r="F11" s="63">
        <v>0.3</v>
      </c>
      <c r="G11" s="63">
        <v>0.3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0.3</v>
      </c>
      <c r="N11" s="63">
        <v>0.3</v>
      </c>
      <c r="O11" s="63">
        <v>0.3</v>
      </c>
      <c r="P11" s="78">
        <f>SUM(D11:O11)</f>
        <v>2</v>
      </c>
    </row>
    <row r="12" spans="1:16" ht="31.5">
      <c r="A12" s="121" t="s">
        <v>80</v>
      </c>
      <c r="B12" s="67" t="s">
        <v>59</v>
      </c>
      <c r="C12" s="118" t="s">
        <v>74</v>
      </c>
      <c r="D12" s="82">
        <v>434.3</v>
      </c>
      <c r="E12" s="82">
        <v>455</v>
      </c>
      <c r="F12" s="82">
        <v>405.3</v>
      </c>
      <c r="G12" s="82">
        <v>213.5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145</v>
      </c>
      <c r="N12" s="82">
        <v>384.1</v>
      </c>
      <c r="O12" s="82">
        <v>449.4</v>
      </c>
      <c r="P12" s="105">
        <v>2486.6</v>
      </c>
    </row>
    <row r="13" spans="1:16" ht="15.75">
      <c r="A13" s="123"/>
      <c r="B13" s="66" t="s">
        <v>34</v>
      </c>
      <c r="C13" s="119"/>
      <c r="D13" s="82">
        <v>14.6</v>
      </c>
      <c r="E13" s="82">
        <v>19.2</v>
      </c>
      <c r="F13" s="82">
        <v>17.5</v>
      </c>
      <c r="G13" s="82">
        <v>9.6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9.1</v>
      </c>
      <c r="N13" s="82">
        <v>24.3</v>
      </c>
      <c r="O13" s="82">
        <v>25.7</v>
      </c>
      <c r="P13" s="105">
        <v>120</v>
      </c>
    </row>
    <row r="14" spans="1:16" ht="15.75">
      <c r="A14" s="123"/>
      <c r="B14" s="66" t="s">
        <v>38</v>
      </c>
      <c r="C14" s="119"/>
      <c r="D14" s="86">
        <v>420</v>
      </c>
      <c r="E14" s="63">
        <v>436</v>
      </c>
      <c r="F14" s="63">
        <v>388</v>
      </c>
      <c r="G14" s="63">
        <v>204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136</v>
      </c>
      <c r="N14" s="63">
        <v>360</v>
      </c>
      <c r="O14" s="63">
        <v>424</v>
      </c>
      <c r="P14" s="105">
        <f>SUM(D14:O14)</f>
        <v>2368</v>
      </c>
    </row>
    <row r="15" spans="1:16" ht="15.75">
      <c r="A15" s="122"/>
      <c r="B15" s="92" t="s">
        <v>17</v>
      </c>
      <c r="C15" s="120"/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</row>
    <row r="16" spans="1:16" ht="31.5">
      <c r="A16" s="113" t="s">
        <v>81</v>
      </c>
      <c r="B16" s="65" t="s">
        <v>58</v>
      </c>
      <c r="C16" s="114" t="s">
        <v>18</v>
      </c>
      <c r="D16" s="79">
        <f>D17+D18+D19</f>
        <v>636</v>
      </c>
      <c r="E16" s="79">
        <f aca="true" t="shared" si="1" ref="E16:O16">E17+E18+E19</f>
        <v>586</v>
      </c>
      <c r="F16" s="79">
        <f t="shared" si="1"/>
        <v>336</v>
      </c>
      <c r="G16" s="79">
        <f t="shared" si="1"/>
        <v>231</v>
      </c>
      <c r="H16" s="79">
        <f t="shared" si="1"/>
        <v>26</v>
      </c>
      <c r="I16" s="79">
        <f t="shared" si="1"/>
        <v>15</v>
      </c>
      <c r="J16" s="79">
        <f t="shared" si="1"/>
        <v>10</v>
      </c>
      <c r="K16" s="79">
        <f t="shared" si="1"/>
        <v>10</v>
      </c>
      <c r="L16" s="79">
        <f t="shared" si="1"/>
        <v>15</v>
      </c>
      <c r="M16" s="79">
        <f t="shared" si="1"/>
        <v>210</v>
      </c>
      <c r="N16" s="79">
        <f t="shared" si="1"/>
        <v>470</v>
      </c>
      <c r="O16" s="79">
        <f t="shared" si="1"/>
        <v>571</v>
      </c>
      <c r="P16" s="78">
        <f>SUM(D16:O16)</f>
        <v>3116</v>
      </c>
    </row>
    <row r="17" spans="1:16" ht="15.75">
      <c r="A17" s="113"/>
      <c r="B17" s="31" t="s">
        <v>34</v>
      </c>
      <c r="C17" s="114"/>
      <c r="D17" s="79">
        <v>19</v>
      </c>
      <c r="E17" s="79">
        <v>18</v>
      </c>
      <c r="F17" s="79">
        <v>10</v>
      </c>
      <c r="G17" s="79">
        <v>9</v>
      </c>
      <c r="H17" s="79">
        <v>1</v>
      </c>
      <c r="I17" s="79">
        <v>0</v>
      </c>
      <c r="J17" s="79">
        <v>0</v>
      </c>
      <c r="K17" s="79">
        <v>0</v>
      </c>
      <c r="L17" s="79">
        <v>0</v>
      </c>
      <c r="M17" s="79">
        <v>9</v>
      </c>
      <c r="N17" s="79">
        <v>18</v>
      </c>
      <c r="O17" s="79">
        <v>19</v>
      </c>
      <c r="P17" s="78">
        <f>SUM(D17:O17)</f>
        <v>103</v>
      </c>
    </row>
    <row r="18" spans="1:16" ht="15.75">
      <c r="A18" s="113"/>
      <c r="B18" s="31" t="s">
        <v>35</v>
      </c>
      <c r="C18" s="114"/>
      <c r="D18" s="63">
        <v>616</v>
      </c>
      <c r="E18" s="63">
        <v>566</v>
      </c>
      <c r="F18" s="63">
        <v>325</v>
      </c>
      <c r="G18" s="63">
        <v>220</v>
      </c>
      <c r="H18" s="63">
        <v>23</v>
      </c>
      <c r="I18" s="63">
        <v>15</v>
      </c>
      <c r="J18" s="63">
        <v>10</v>
      </c>
      <c r="K18" s="63">
        <v>10</v>
      </c>
      <c r="L18" s="63">
        <v>15</v>
      </c>
      <c r="M18" s="63">
        <v>200</v>
      </c>
      <c r="N18" s="63">
        <v>450</v>
      </c>
      <c r="O18" s="63">
        <v>550</v>
      </c>
      <c r="P18" s="78">
        <f>SUM(D18:O18)</f>
        <v>3000</v>
      </c>
    </row>
    <row r="19" spans="1:16" ht="15.75">
      <c r="A19" s="113"/>
      <c r="B19" s="31" t="s">
        <v>17</v>
      </c>
      <c r="C19" s="114"/>
      <c r="D19" s="63">
        <v>1</v>
      </c>
      <c r="E19" s="63">
        <v>2</v>
      </c>
      <c r="F19" s="63">
        <v>1</v>
      </c>
      <c r="G19" s="63">
        <v>2</v>
      </c>
      <c r="H19" s="63">
        <v>2</v>
      </c>
      <c r="I19" s="63">
        <v>0</v>
      </c>
      <c r="J19" s="63">
        <v>0</v>
      </c>
      <c r="K19" s="63">
        <v>0</v>
      </c>
      <c r="L19" s="63">
        <v>0</v>
      </c>
      <c r="M19" s="63">
        <v>1</v>
      </c>
      <c r="N19" s="63">
        <v>2</v>
      </c>
      <c r="O19" s="63">
        <v>2</v>
      </c>
      <c r="P19" s="78">
        <f>SUM(D19:O19)</f>
        <v>13</v>
      </c>
    </row>
    <row r="20" spans="1:16" ht="47.25">
      <c r="A20" s="113" t="s">
        <v>82</v>
      </c>
      <c r="B20" s="59" t="s">
        <v>46</v>
      </c>
      <c r="C20" s="114"/>
      <c r="D20" s="79">
        <f>D21+D22+D23</f>
        <v>430.99999999999994</v>
      </c>
      <c r="E20" s="79">
        <f aca="true" t="shared" si="2" ref="E20:O20">E21+E22+E23</f>
        <v>467.99999999999994</v>
      </c>
      <c r="F20" s="79">
        <f t="shared" si="2"/>
        <v>470.99999999999994</v>
      </c>
      <c r="G20" s="79">
        <f t="shared" si="2"/>
        <v>302</v>
      </c>
      <c r="H20" s="79">
        <f t="shared" si="2"/>
        <v>54</v>
      </c>
      <c r="I20" s="79">
        <f t="shared" si="2"/>
        <v>15.4</v>
      </c>
      <c r="J20" s="79">
        <f t="shared" si="2"/>
        <v>14.2</v>
      </c>
      <c r="K20" s="79">
        <f t="shared" si="2"/>
        <v>11.7</v>
      </c>
      <c r="L20" s="79">
        <f t="shared" si="2"/>
        <v>19.2</v>
      </c>
      <c r="M20" s="79">
        <f t="shared" si="2"/>
        <v>158.9</v>
      </c>
      <c r="N20" s="79">
        <f t="shared" si="2"/>
        <v>392.6</v>
      </c>
      <c r="O20" s="79">
        <f t="shared" si="2"/>
        <v>578</v>
      </c>
      <c r="P20" s="78">
        <f aca="true" t="shared" si="3" ref="P20:P26">SUM(D20:O20)</f>
        <v>2916</v>
      </c>
    </row>
    <row r="21" spans="1:16" ht="15.75">
      <c r="A21" s="113"/>
      <c r="B21" s="31" t="s">
        <v>34</v>
      </c>
      <c r="C21" s="114"/>
      <c r="D21" s="77">
        <f>D25+D29</f>
        <v>22.4</v>
      </c>
      <c r="E21" s="77">
        <f aca="true" t="shared" si="4" ref="E21:O22">E25+E29</f>
        <v>29.700000000000003</v>
      </c>
      <c r="F21" s="77">
        <f t="shared" si="4"/>
        <v>32.2</v>
      </c>
      <c r="G21" s="77">
        <f t="shared" si="4"/>
        <v>16</v>
      </c>
      <c r="H21" s="77">
        <f t="shared" si="4"/>
        <v>0</v>
      </c>
      <c r="I21" s="77">
        <f t="shared" si="4"/>
        <v>0</v>
      </c>
      <c r="J21" s="77">
        <f t="shared" si="4"/>
        <v>0</v>
      </c>
      <c r="K21" s="77">
        <f t="shared" si="4"/>
        <v>0</v>
      </c>
      <c r="L21" s="77">
        <f t="shared" si="4"/>
        <v>0</v>
      </c>
      <c r="M21" s="77">
        <f t="shared" si="4"/>
        <v>11.4</v>
      </c>
      <c r="N21" s="77">
        <f t="shared" si="4"/>
        <v>29.3</v>
      </c>
      <c r="O21" s="77">
        <f t="shared" si="4"/>
        <v>35</v>
      </c>
      <c r="P21" s="78">
        <f t="shared" si="3"/>
        <v>176.00000000000003</v>
      </c>
    </row>
    <row r="22" spans="1:16" ht="15.75">
      <c r="A22" s="113"/>
      <c r="B22" s="31" t="s">
        <v>35</v>
      </c>
      <c r="C22" s="114"/>
      <c r="D22" s="77">
        <f>D26+D30</f>
        <v>408.59999999999997</v>
      </c>
      <c r="E22" s="77">
        <f t="shared" si="4"/>
        <v>438.29999999999995</v>
      </c>
      <c r="F22" s="77">
        <f t="shared" si="4"/>
        <v>438.79999999999995</v>
      </c>
      <c r="G22" s="77">
        <f t="shared" si="4"/>
        <v>286</v>
      </c>
      <c r="H22" s="77">
        <f t="shared" si="4"/>
        <v>54</v>
      </c>
      <c r="I22" s="77">
        <f t="shared" si="4"/>
        <v>15.4</v>
      </c>
      <c r="J22" s="77">
        <f t="shared" si="4"/>
        <v>14.2</v>
      </c>
      <c r="K22" s="77">
        <f t="shared" si="4"/>
        <v>11.7</v>
      </c>
      <c r="L22" s="77">
        <f t="shared" si="4"/>
        <v>19.2</v>
      </c>
      <c r="M22" s="77">
        <f t="shared" si="4"/>
        <v>147.5</v>
      </c>
      <c r="N22" s="77">
        <f t="shared" si="4"/>
        <v>363.3</v>
      </c>
      <c r="O22" s="77">
        <f t="shared" si="4"/>
        <v>543</v>
      </c>
      <c r="P22" s="78">
        <f t="shared" si="3"/>
        <v>2740</v>
      </c>
    </row>
    <row r="23" spans="1:16" ht="15.75">
      <c r="A23" s="113"/>
      <c r="B23" s="31" t="s">
        <v>17</v>
      </c>
      <c r="C23" s="114"/>
      <c r="D23" s="77">
        <f>D27</f>
        <v>0</v>
      </c>
      <c r="E23" s="77">
        <f aca="true" t="shared" si="5" ref="E23:O23">E27</f>
        <v>0</v>
      </c>
      <c r="F23" s="77">
        <f t="shared" si="5"/>
        <v>0</v>
      </c>
      <c r="G23" s="77">
        <f t="shared" si="5"/>
        <v>0</v>
      </c>
      <c r="H23" s="77">
        <f t="shared" si="5"/>
        <v>0</v>
      </c>
      <c r="I23" s="77">
        <f t="shared" si="5"/>
        <v>0</v>
      </c>
      <c r="J23" s="77">
        <f t="shared" si="5"/>
        <v>0</v>
      </c>
      <c r="K23" s="77">
        <f t="shared" si="5"/>
        <v>0</v>
      </c>
      <c r="L23" s="77">
        <f t="shared" si="5"/>
        <v>0</v>
      </c>
      <c r="M23" s="77">
        <f t="shared" si="5"/>
        <v>0</v>
      </c>
      <c r="N23" s="77">
        <f t="shared" si="5"/>
        <v>0</v>
      </c>
      <c r="O23" s="77">
        <f t="shared" si="5"/>
        <v>0</v>
      </c>
      <c r="P23" s="78">
        <f t="shared" si="3"/>
        <v>0</v>
      </c>
    </row>
    <row r="24" spans="1:16" ht="15.75">
      <c r="A24" s="113"/>
      <c r="B24" s="31"/>
      <c r="C24" s="114" t="s">
        <v>18</v>
      </c>
      <c r="D24" s="77">
        <f>D25+D26+D27</f>
        <v>374</v>
      </c>
      <c r="E24" s="77">
        <f aca="true" t="shared" si="6" ref="E24:O24">E25+E26+E27</f>
        <v>404</v>
      </c>
      <c r="F24" s="77">
        <f t="shared" si="6"/>
        <v>393</v>
      </c>
      <c r="G24" s="77">
        <f t="shared" si="6"/>
        <v>274</v>
      </c>
      <c r="H24" s="77">
        <f t="shared" si="6"/>
        <v>50.1</v>
      </c>
      <c r="I24" s="77">
        <f t="shared" si="6"/>
        <v>15.4</v>
      </c>
      <c r="J24" s="77">
        <f t="shared" si="6"/>
        <v>14.2</v>
      </c>
      <c r="K24" s="77">
        <f t="shared" si="6"/>
        <v>11.7</v>
      </c>
      <c r="L24" s="77">
        <f t="shared" si="6"/>
        <v>19.2</v>
      </c>
      <c r="M24" s="77">
        <f t="shared" si="6"/>
        <v>132.8</v>
      </c>
      <c r="N24" s="77">
        <f t="shared" si="6"/>
        <v>336.6</v>
      </c>
      <c r="O24" s="77">
        <f t="shared" si="6"/>
        <v>511</v>
      </c>
      <c r="P24" s="78">
        <f t="shared" si="3"/>
        <v>2536</v>
      </c>
    </row>
    <row r="25" spans="1:16" ht="15.75">
      <c r="A25" s="113"/>
      <c r="B25" s="31" t="s">
        <v>34</v>
      </c>
      <c r="C25" s="114"/>
      <c r="D25" s="77">
        <v>14.8</v>
      </c>
      <c r="E25" s="77">
        <v>23.1</v>
      </c>
      <c r="F25" s="77">
        <v>26.3</v>
      </c>
      <c r="G25" s="77">
        <v>11.9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8.3</v>
      </c>
      <c r="N25" s="77">
        <v>23.6</v>
      </c>
      <c r="O25" s="77">
        <v>28</v>
      </c>
      <c r="P25" s="78">
        <f t="shared" si="3"/>
        <v>136</v>
      </c>
    </row>
    <row r="26" spans="1:16" ht="15.75">
      <c r="A26" s="113"/>
      <c r="B26" s="31" t="s">
        <v>35</v>
      </c>
      <c r="C26" s="114"/>
      <c r="D26" s="63">
        <v>359.2</v>
      </c>
      <c r="E26" s="63">
        <v>380.9</v>
      </c>
      <c r="F26" s="63">
        <v>366.7</v>
      </c>
      <c r="G26" s="63">
        <v>262.1</v>
      </c>
      <c r="H26" s="63">
        <v>50.1</v>
      </c>
      <c r="I26" s="63">
        <v>15.4</v>
      </c>
      <c r="J26" s="63">
        <v>14.2</v>
      </c>
      <c r="K26" s="63">
        <v>11.7</v>
      </c>
      <c r="L26" s="63">
        <v>19.2</v>
      </c>
      <c r="M26" s="63">
        <v>124.5</v>
      </c>
      <c r="N26" s="63">
        <v>313</v>
      </c>
      <c r="O26" s="63">
        <v>483</v>
      </c>
      <c r="P26" s="78">
        <f t="shared" si="3"/>
        <v>2400</v>
      </c>
    </row>
    <row r="27" spans="1:16" ht="15.75">
      <c r="A27" s="113"/>
      <c r="B27" s="31" t="s">
        <v>17</v>
      </c>
      <c r="C27" s="114"/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78">
        <f>P23</f>
        <v>0</v>
      </c>
    </row>
    <row r="28" spans="1:16" ht="15.75">
      <c r="A28" s="113"/>
      <c r="B28" s="31" t="s">
        <v>36</v>
      </c>
      <c r="C28" s="114" t="s">
        <v>32</v>
      </c>
      <c r="D28" s="63">
        <f>D29+D30</f>
        <v>57</v>
      </c>
      <c r="E28" s="63">
        <f aca="true" t="shared" si="7" ref="E28:O28">E29+E30</f>
        <v>64</v>
      </c>
      <c r="F28" s="63">
        <f t="shared" si="7"/>
        <v>78</v>
      </c>
      <c r="G28" s="63">
        <f t="shared" si="7"/>
        <v>28</v>
      </c>
      <c r="H28" s="63">
        <f t="shared" si="7"/>
        <v>3.9</v>
      </c>
      <c r="I28" s="63">
        <f t="shared" si="7"/>
        <v>0</v>
      </c>
      <c r="J28" s="63">
        <f t="shared" si="7"/>
        <v>0</v>
      </c>
      <c r="K28" s="63">
        <f t="shared" si="7"/>
        <v>0</v>
      </c>
      <c r="L28" s="63">
        <f t="shared" si="7"/>
        <v>0</v>
      </c>
      <c r="M28" s="63">
        <f t="shared" si="7"/>
        <v>26.1</v>
      </c>
      <c r="N28" s="63">
        <f t="shared" si="7"/>
        <v>56</v>
      </c>
      <c r="O28" s="63">
        <f t="shared" si="7"/>
        <v>67</v>
      </c>
      <c r="P28" s="78">
        <f aca="true" t="shared" si="8" ref="P28:P35">SUM(D28:O28)</f>
        <v>380</v>
      </c>
    </row>
    <row r="29" spans="1:16" ht="15.75">
      <c r="A29" s="113"/>
      <c r="B29" s="31" t="s">
        <v>34</v>
      </c>
      <c r="C29" s="114"/>
      <c r="D29" s="63">
        <v>7.6</v>
      </c>
      <c r="E29" s="63">
        <v>6.6</v>
      </c>
      <c r="F29" s="63">
        <v>5.9</v>
      </c>
      <c r="G29" s="63">
        <v>4.1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3.1</v>
      </c>
      <c r="N29" s="63">
        <v>5.7</v>
      </c>
      <c r="O29" s="63">
        <v>7</v>
      </c>
      <c r="P29" s="78">
        <f t="shared" si="8"/>
        <v>40.00000000000001</v>
      </c>
    </row>
    <row r="30" spans="1:16" ht="15.75">
      <c r="A30" s="121"/>
      <c r="B30" s="49" t="s">
        <v>38</v>
      </c>
      <c r="C30" s="116"/>
      <c r="D30" s="80">
        <v>49.4</v>
      </c>
      <c r="E30" s="80">
        <v>57.4</v>
      </c>
      <c r="F30" s="80">
        <v>72.1</v>
      </c>
      <c r="G30" s="80">
        <v>23.9</v>
      </c>
      <c r="H30" s="80">
        <v>3.9</v>
      </c>
      <c r="I30" s="80">
        <v>0</v>
      </c>
      <c r="J30" s="80">
        <v>0</v>
      </c>
      <c r="K30" s="80">
        <v>0</v>
      </c>
      <c r="L30" s="80">
        <v>0</v>
      </c>
      <c r="M30" s="80">
        <v>23</v>
      </c>
      <c r="N30" s="80">
        <v>50.3</v>
      </c>
      <c r="O30" s="80">
        <v>60</v>
      </c>
      <c r="P30" s="81">
        <f t="shared" si="8"/>
        <v>340</v>
      </c>
    </row>
    <row r="31" spans="1:16" s="75" customFormat="1" ht="15.75">
      <c r="A31" s="113"/>
      <c r="B31" s="74" t="s">
        <v>50</v>
      </c>
      <c r="C31" s="74" t="s">
        <v>51</v>
      </c>
      <c r="D31" s="83">
        <f>D20+D16+D12+D8</f>
        <v>1810.1999999999998</v>
      </c>
      <c r="E31" s="83">
        <f aca="true" t="shared" si="9" ref="E31:O31">E20+E16+E12+E8</f>
        <v>1767.4</v>
      </c>
      <c r="F31" s="83">
        <f t="shared" si="9"/>
        <v>1433.9</v>
      </c>
      <c r="G31" s="83">
        <f t="shared" si="9"/>
        <v>860.6</v>
      </c>
      <c r="H31" s="83">
        <f t="shared" si="9"/>
        <v>95.6</v>
      </c>
      <c r="I31" s="83">
        <f t="shared" si="9"/>
        <v>36.4</v>
      </c>
      <c r="J31" s="83">
        <f t="shared" si="9"/>
        <v>30.2</v>
      </c>
      <c r="K31" s="83">
        <f t="shared" si="9"/>
        <v>27.7</v>
      </c>
      <c r="L31" s="83">
        <f t="shared" si="9"/>
        <v>40.2</v>
      </c>
      <c r="M31" s="83">
        <f t="shared" si="9"/>
        <v>603.8</v>
      </c>
      <c r="N31" s="83">
        <f t="shared" si="9"/>
        <v>1484.3000000000002</v>
      </c>
      <c r="O31" s="83">
        <f t="shared" si="9"/>
        <v>1870.7</v>
      </c>
      <c r="P31" s="84">
        <f t="shared" si="8"/>
        <v>10061</v>
      </c>
    </row>
    <row r="32" spans="1:16" s="27" customFormat="1" ht="15.75">
      <c r="A32" s="113"/>
      <c r="B32" s="53" t="s">
        <v>52</v>
      </c>
      <c r="C32" s="53"/>
      <c r="D32" s="77">
        <f>D22+D18+D14+D10</f>
        <v>1743.6</v>
      </c>
      <c r="E32" s="77">
        <f aca="true" t="shared" si="10" ref="E32:O32">E22+E18+E14+E10</f>
        <v>1689.3</v>
      </c>
      <c r="F32" s="77">
        <f t="shared" si="10"/>
        <v>1365.8</v>
      </c>
      <c r="G32" s="77">
        <f t="shared" si="10"/>
        <v>820</v>
      </c>
      <c r="H32" s="77">
        <f t="shared" si="10"/>
        <v>92</v>
      </c>
      <c r="I32" s="77">
        <f t="shared" si="10"/>
        <v>36.4</v>
      </c>
      <c r="J32" s="77">
        <f t="shared" si="10"/>
        <v>30.2</v>
      </c>
      <c r="K32" s="77">
        <f t="shared" si="10"/>
        <v>27.7</v>
      </c>
      <c r="L32" s="77">
        <f t="shared" si="10"/>
        <v>40.2</v>
      </c>
      <c r="M32" s="77">
        <f t="shared" si="10"/>
        <v>570.5</v>
      </c>
      <c r="N32" s="77">
        <f t="shared" si="10"/>
        <v>1403.3</v>
      </c>
      <c r="O32" s="77">
        <f t="shared" si="10"/>
        <v>1779</v>
      </c>
      <c r="P32" s="84">
        <f t="shared" si="8"/>
        <v>9598</v>
      </c>
    </row>
    <row r="33" spans="1:16" s="27" customFormat="1" ht="15.75">
      <c r="A33" s="113"/>
      <c r="B33" s="53"/>
      <c r="C33" s="53" t="s">
        <v>18</v>
      </c>
      <c r="D33" s="77">
        <f>D26+D18+D10</f>
        <v>1274.2</v>
      </c>
      <c r="E33" s="77">
        <f aca="true" t="shared" si="11" ref="E33:O33">E26+E18+E10</f>
        <v>1195.9</v>
      </c>
      <c r="F33" s="77">
        <f t="shared" si="11"/>
        <v>905.7</v>
      </c>
      <c r="G33" s="77">
        <f t="shared" si="11"/>
        <v>592.1</v>
      </c>
      <c r="H33" s="77">
        <f t="shared" si="11"/>
        <v>88.1</v>
      </c>
      <c r="I33" s="77">
        <f t="shared" si="11"/>
        <v>36.4</v>
      </c>
      <c r="J33" s="77">
        <f t="shared" si="11"/>
        <v>30.2</v>
      </c>
      <c r="K33" s="77">
        <f t="shared" si="11"/>
        <v>27.7</v>
      </c>
      <c r="L33" s="77">
        <f t="shared" si="11"/>
        <v>40.2</v>
      </c>
      <c r="M33" s="77">
        <f t="shared" si="11"/>
        <v>411.5</v>
      </c>
      <c r="N33" s="77">
        <f t="shared" si="11"/>
        <v>993</v>
      </c>
      <c r="O33" s="77">
        <f t="shared" si="11"/>
        <v>1295</v>
      </c>
      <c r="P33" s="84">
        <f t="shared" si="8"/>
        <v>6890</v>
      </c>
    </row>
    <row r="34" spans="1:16" s="27" customFormat="1" ht="31.5">
      <c r="A34" s="113"/>
      <c r="B34" s="53"/>
      <c r="C34" s="53" t="s">
        <v>32</v>
      </c>
      <c r="D34" s="77">
        <f>D30+D14</f>
        <v>469.4</v>
      </c>
      <c r="E34" s="77">
        <f aca="true" t="shared" si="12" ref="E34:O34">E30+E14</f>
        <v>493.4</v>
      </c>
      <c r="F34" s="77">
        <f t="shared" si="12"/>
        <v>460.1</v>
      </c>
      <c r="G34" s="77">
        <f t="shared" si="12"/>
        <v>227.9</v>
      </c>
      <c r="H34" s="77">
        <f t="shared" si="12"/>
        <v>3.9</v>
      </c>
      <c r="I34" s="77">
        <f t="shared" si="12"/>
        <v>0</v>
      </c>
      <c r="J34" s="77">
        <f t="shared" si="12"/>
        <v>0</v>
      </c>
      <c r="K34" s="77">
        <f t="shared" si="12"/>
        <v>0</v>
      </c>
      <c r="L34" s="77">
        <f t="shared" si="12"/>
        <v>0</v>
      </c>
      <c r="M34" s="77">
        <f t="shared" si="12"/>
        <v>159</v>
      </c>
      <c r="N34" s="77">
        <f t="shared" si="12"/>
        <v>410.3</v>
      </c>
      <c r="O34" s="77">
        <f t="shared" si="12"/>
        <v>484</v>
      </c>
      <c r="P34" s="84">
        <f t="shared" si="8"/>
        <v>2708.0000000000005</v>
      </c>
    </row>
    <row r="35" spans="1:16" s="27" customFormat="1" ht="15.75">
      <c r="A35" s="113"/>
      <c r="B35" s="53" t="s">
        <v>53</v>
      </c>
      <c r="C35" s="53"/>
      <c r="D35" s="77">
        <f>D19+D11</f>
        <v>1.2</v>
      </c>
      <c r="E35" s="77">
        <f aca="true" t="shared" si="13" ref="E35:O35">E19+E11</f>
        <v>2.3</v>
      </c>
      <c r="F35" s="77">
        <f t="shared" si="13"/>
        <v>1.3</v>
      </c>
      <c r="G35" s="77">
        <f t="shared" si="13"/>
        <v>2.3</v>
      </c>
      <c r="H35" s="77">
        <f t="shared" si="13"/>
        <v>2</v>
      </c>
      <c r="I35" s="77">
        <f t="shared" si="13"/>
        <v>0</v>
      </c>
      <c r="J35" s="77">
        <f t="shared" si="13"/>
        <v>0</v>
      </c>
      <c r="K35" s="77">
        <f t="shared" si="13"/>
        <v>0</v>
      </c>
      <c r="L35" s="77">
        <f t="shared" si="13"/>
        <v>0</v>
      </c>
      <c r="M35" s="77">
        <f t="shared" si="13"/>
        <v>1.3</v>
      </c>
      <c r="N35" s="77">
        <f t="shared" si="13"/>
        <v>2.3</v>
      </c>
      <c r="O35" s="77">
        <f t="shared" si="13"/>
        <v>2.3</v>
      </c>
      <c r="P35" s="84">
        <f t="shared" si="8"/>
        <v>15</v>
      </c>
    </row>
    <row r="36" spans="1:16" ht="47.25">
      <c r="A36" s="122" t="s">
        <v>83</v>
      </c>
      <c r="B36" s="58" t="s">
        <v>47</v>
      </c>
      <c r="C36" s="117"/>
      <c r="D36" s="107">
        <f>D37+D38+D39</f>
        <v>284.6</v>
      </c>
      <c r="E36" s="107">
        <f aca="true" t="shared" si="14" ref="E36:O36">E37+E38+E39</f>
        <v>259.5</v>
      </c>
      <c r="F36" s="107">
        <f t="shared" si="14"/>
        <v>219.5</v>
      </c>
      <c r="G36" s="107">
        <f t="shared" si="14"/>
        <v>170.3</v>
      </c>
      <c r="H36" s="107">
        <f t="shared" si="14"/>
        <v>31.5</v>
      </c>
      <c r="I36" s="107">
        <f t="shared" si="14"/>
        <v>31</v>
      </c>
      <c r="J36" s="107">
        <f t="shared" si="14"/>
        <v>11.5</v>
      </c>
      <c r="K36" s="107">
        <f t="shared" si="14"/>
        <v>12</v>
      </c>
      <c r="L36" s="107">
        <f t="shared" si="14"/>
        <v>31</v>
      </c>
      <c r="M36" s="107">
        <f t="shared" si="14"/>
        <v>108.2</v>
      </c>
      <c r="N36" s="107">
        <f t="shared" si="14"/>
        <v>212.4</v>
      </c>
      <c r="O36" s="107">
        <f t="shared" si="14"/>
        <v>263.5</v>
      </c>
      <c r="P36" s="76">
        <f aca="true" t="shared" si="15" ref="P36:P42">SUM(D36:O36)</f>
        <v>1635.0000000000002</v>
      </c>
    </row>
    <row r="37" spans="1:16" ht="15.75">
      <c r="A37" s="113"/>
      <c r="B37" s="31" t="s">
        <v>34</v>
      </c>
      <c r="C37" s="114"/>
      <c r="D37" s="77">
        <f>D41+D45</f>
        <v>4.6</v>
      </c>
      <c r="E37" s="77">
        <f aca="true" t="shared" si="16" ref="E37:O38">E41+E45</f>
        <v>4.5</v>
      </c>
      <c r="F37" s="77">
        <f t="shared" si="16"/>
        <v>3.5</v>
      </c>
      <c r="G37" s="77">
        <f t="shared" si="16"/>
        <v>2.3</v>
      </c>
      <c r="H37" s="77">
        <f t="shared" si="16"/>
        <v>1</v>
      </c>
      <c r="I37" s="77">
        <f t="shared" si="16"/>
        <v>0.5</v>
      </c>
      <c r="J37" s="77">
        <f t="shared" si="16"/>
        <v>0.5</v>
      </c>
      <c r="K37" s="77">
        <f t="shared" si="16"/>
        <v>0.5</v>
      </c>
      <c r="L37" s="77">
        <f t="shared" si="16"/>
        <v>0.5</v>
      </c>
      <c r="M37" s="77">
        <f t="shared" si="16"/>
        <v>2.2</v>
      </c>
      <c r="N37" s="77">
        <f t="shared" si="16"/>
        <v>3.4</v>
      </c>
      <c r="O37" s="77">
        <f t="shared" si="16"/>
        <v>5.5</v>
      </c>
      <c r="P37" s="78">
        <f t="shared" si="15"/>
        <v>28.999999999999996</v>
      </c>
    </row>
    <row r="38" spans="1:16" ht="15.75">
      <c r="A38" s="113"/>
      <c r="B38" s="31" t="s">
        <v>35</v>
      </c>
      <c r="C38" s="114"/>
      <c r="D38" s="77">
        <f>D42+D46</f>
        <v>279</v>
      </c>
      <c r="E38" s="77">
        <f t="shared" si="16"/>
        <v>254</v>
      </c>
      <c r="F38" s="77">
        <f t="shared" si="16"/>
        <v>215</v>
      </c>
      <c r="G38" s="77">
        <f t="shared" si="16"/>
        <v>167</v>
      </c>
      <c r="H38" s="77">
        <f t="shared" si="16"/>
        <v>30</v>
      </c>
      <c r="I38" s="77">
        <f t="shared" si="16"/>
        <v>30</v>
      </c>
      <c r="J38" s="77">
        <f t="shared" si="16"/>
        <v>11</v>
      </c>
      <c r="K38" s="77">
        <f t="shared" si="16"/>
        <v>11</v>
      </c>
      <c r="L38" s="77">
        <f t="shared" si="16"/>
        <v>30</v>
      </c>
      <c r="M38" s="77">
        <f t="shared" si="16"/>
        <v>105</v>
      </c>
      <c r="N38" s="77">
        <f t="shared" si="16"/>
        <v>208</v>
      </c>
      <c r="O38" s="77">
        <f t="shared" si="16"/>
        <v>257</v>
      </c>
      <c r="P38" s="78">
        <f t="shared" si="15"/>
        <v>1597</v>
      </c>
    </row>
    <row r="39" spans="1:16" ht="15.75">
      <c r="A39" s="113"/>
      <c r="B39" s="31" t="s">
        <v>17</v>
      </c>
      <c r="C39" s="114"/>
      <c r="D39" s="77">
        <f>D43</f>
        <v>1</v>
      </c>
      <c r="E39" s="77">
        <f aca="true" t="shared" si="17" ref="E39:O39">E43</f>
        <v>1</v>
      </c>
      <c r="F39" s="77">
        <f t="shared" si="17"/>
        <v>1</v>
      </c>
      <c r="G39" s="77">
        <f t="shared" si="17"/>
        <v>1</v>
      </c>
      <c r="H39" s="77">
        <f t="shared" si="17"/>
        <v>0.5</v>
      </c>
      <c r="I39" s="77">
        <f t="shared" si="17"/>
        <v>0.5</v>
      </c>
      <c r="J39" s="77">
        <f t="shared" si="17"/>
        <v>0</v>
      </c>
      <c r="K39" s="77">
        <f t="shared" si="17"/>
        <v>0.5</v>
      </c>
      <c r="L39" s="77">
        <f t="shared" si="17"/>
        <v>0.5</v>
      </c>
      <c r="M39" s="77">
        <f t="shared" si="17"/>
        <v>1</v>
      </c>
      <c r="N39" s="77">
        <f t="shared" si="17"/>
        <v>1</v>
      </c>
      <c r="O39" s="77">
        <f t="shared" si="17"/>
        <v>1</v>
      </c>
      <c r="P39" s="78">
        <f t="shared" si="15"/>
        <v>9</v>
      </c>
    </row>
    <row r="40" spans="1:16" ht="15.75">
      <c r="A40" s="113"/>
      <c r="B40" s="31"/>
      <c r="C40" s="114" t="s">
        <v>18</v>
      </c>
      <c r="D40" s="77">
        <f>D41+D42+D43</f>
        <v>267</v>
      </c>
      <c r="E40" s="77">
        <f aca="true" t="shared" si="18" ref="E40:O40">E41+E42+E43</f>
        <v>242</v>
      </c>
      <c r="F40" s="77">
        <f t="shared" si="18"/>
        <v>206</v>
      </c>
      <c r="G40" s="77">
        <f t="shared" si="18"/>
        <v>163</v>
      </c>
      <c r="H40" s="77">
        <f t="shared" si="18"/>
        <v>31.5</v>
      </c>
      <c r="I40" s="77">
        <f t="shared" si="18"/>
        <v>31</v>
      </c>
      <c r="J40" s="77">
        <f t="shared" si="18"/>
        <v>11.5</v>
      </c>
      <c r="K40" s="77">
        <f t="shared" si="18"/>
        <v>12</v>
      </c>
      <c r="L40" s="77">
        <f t="shared" si="18"/>
        <v>31</v>
      </c>
      <c r="M40" s="77">
        <f t="shared" si="18"/>
        <v>101</v>
      </c>
      <c r="N40" s="77">
        <f t="shared" si="18"/>
        <v>199</v>
      </c>
      <c r="O40" s="77">
        <f t="shared" si="18"/>
        <v>247</v>
      </c>
      <c r="P40" s="78">
        <f t="shared" si="15"/>
        <v>1542</v>
      </c>
    </row>
    <row r="41" spans="1:16" ht="15.75">
      <c r="A41" s="113"/>
      <c r="B41" s="31" t="s">
        <v>34</v>
      </c>
      <c r="C41" s="114"/>
      <c r="D41" s="77">
        <v>4</v>
      </c>
      <c r="E41" s="77">
        <v>4</v>
      </c>
      <c r="F41" s="77">
        <v>3</v>
      </c>
      <c r="G41" s="77">
        <v>2</v>
      </c>
      <c r="H41" s="77">
        <v>1</v>
      </c>
      <c r="I41" s="77">
        <v>0.5</v>
      </c>
      <c r="J41" s="79">
        <v>0.5</v>
      </c>
      <c r="K41" s="79">
        <v>0.5</v>
      </c>
      <c r="L41" s="79">
        <v>0.5</v>
      </c>
      <c r="M41" s="79">
        <v>2</v>
      </c>
      <c r="N41" s="79">
        <v>3</v>
      </c>
      <c r="O41" s="79">
        <v>5</v>
      </c>
      <c r="P41" s="78">
        <f t="shared" si="15"/>
        <v>26</v>
      </c>
    </row>
    <row r="42" spans="1:16" ht="15.75">
      <c r="A42" s="113"/>
      <c r="B42" s="31" t="s">
        <v>35</v>
      </c>
      <c r="C42" s="114"/>
      <c r="D42" s="85">
        <v>262</v>
      </c>
      <c r="E42" s="85">
        <v>237</v>
      </c>
      <c r="F42" s="85">
        <v>202</v>
      </c>
      <c r="G42" s="85">
        <v>160</v>
      </c>
      <c r="H42" s="85">
        <v>30</v>
      </c>
      <c r="I42" s="85">
        <v>30</v>
      </c>
      <c r="J42" s="85">
        <v>11</v>
      </c>
      <c r="K42" s="85">
        <v>11</v>
      </c>
      <c r="L42" s="85">
        <v>30</v>
      </c>
      <c r="M42" s="85">
        <v>98</v>
      </c>
      <c r="N42" s="85">
        <v>195</v>
      </c>
      <c r="O42" s="85">
        <v>241</v>
      </c>
      <c r="P42" s="84">
        <f t="shared" si="15"/>
        <v>1507</v>
      </c>
    </row>
    <row r="43" spans="1:16" ht="15.75">
      <c r="A43" s="113"/>
      <c r="B43" s="31" t="s">
        <v>17</v>
      </c>
      <c r="C43" s="114"/>
      <c r="D43" s="86">
        <v>1</v>
      </c>
      <c r="E43" s="86">
        <v>1</v>
      </c>
      <c r="F43" s="86">
        <v>1</v>
      </c>
      <c r="G43" s="86">
        <v>1</v>
      </c>
      <c r="H43" s="86">
        <v>0.5</v>
      </c>
      <c r="I43" s="86">
        <v>0.5</v>
      </c>
      <c r="J43" s="86">
        <v>0</v>
      </c>
      <c r="K43" s="86">
        <v>0.5</v>
      </c>
      <c r="L43" s="86">
        <v>0.5</v>
      </c>
      <c r="M43" s="86">
        <v>1</v>
      </c>
      <c r="N43" s="86">
        <v>1</v>
      </c>
      <c r="O43" s="86">
        <v>1</v>
      </c>
      <c r="P43" s="84">
        <f>P39</f>
        <v>9</v>
      </c>
    </row>
    <row r="44" spans="1:16" ht="15.75">
      <c r="A44" s="113"/>
      <c r="B44" s="31" t="s">
        <v>36</v>
      </c>
      <c r="C44" s="114" t="s">
        <v>32</v>
      </c>
      <c r="D44" s="86">
        <f>D45+D46</f>
        <v>17.6</v>
      </c>
      <c r="E44" s="86">
        <f aca="true" t="shared" si="19" ref="E44:O44">E45+E46</f>
        <v>17.5</v>
      </c>
      <c r="F44" s="86">
        <f t="shared" si="19"/>
        <v>13.5</v>
      </c>
      <c r="G44" s="86">
        <f t="shared" si="19"/>
        <v>7.3</v>
      </c>
      <c r="H44" s="86">
        <f t="shared" si="19"/>
        <v>0</v>
      </c>
      <c r="I44" s="86">
        <f t="shared" si="19"/>
        <v>0</v>
      </c>
      <c r="J44" s="86">
        <f t="shared" si="19"/>
        <v>0</v>
      </c>
      <c r="K44" s="86">
        <f t="shared" si="19"/>
        <v>0</v>
      </c>
      <c r="L44" s="86">
        <f t="shared" si="19"/>
        <v>0</v>
      </c>
      <c r="M44" s="86">
        <f t="shared" si="19"/>
        <v>7.2</v>
      </c>
      <c r="N44" s="86">
        <f t="shared" si="19"/>
        <v>13.4</v>
      </c>
      <c r="O44" s="86">
        <f t="shared" si="19"/>
        <v>16.5</v>
      </c>
      <c r="P44" s="84">
        <f aca="true" t="shared" si="20" ref="P44:P50">SUM(D44:O44)</f>
        <v>93</v>
      </c>
    </row>
    <row r="45" spans="1:16" ht="15.75">
      <c r="A45" s="113"/>
      <c r="B45" s="31" t="s">
        <v>34</v>
      </c>
      <c r="C45" s="114"/>
      <c r="D45" s="86">
        <v>0.6</v>
      </c>
      <c r="E45" s="86">
        <v>0.5</v>
      </c>
      <c r="F45" s="86">
        <v>0.5</v>
      </c>
      <c r="G45" s="86">
        <v>0.3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0.2</v>
      </c>
      <c r="N45" s="86">
        <v>0.4</v>
      </c>
      <c r="O45" s="86">
        <v>0.5</v>
      </c>
      <c r="P45" s="84">
        <f t="shared" si="20"/>
        <v>3</v>
      </c>
    </row>
    <row r="46" spans="1:16" ht="15.75">
      <c r="A46" s="113"/>
      <c r="B46" s="31" t="s">
        <v>38</v>
      </c>
      <c r="C46" s="114"/>
      <c r="D46" s="83">
        <v>17</v>
      </c>
      <c r="E46" s="83">
        <v>17</v>
      </c>
      <c r="F46" s="83">
        <v>13</v>
      </c>
      <c r="G46" s="83">
        <v>7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3">
        <v>7</v>
      </c>
      <c r="N46" s="83">
        <v>13</v>
      </c>
      <c r="O46" s="83">
        <v>16</v>
      </c>
      <c r="P46" s="84">
        <f t="shared" si="20"/>
        <v>90</v>
      </c>
    </row>
    <row r="47" spans="1:16" ht="47.25">
      <c r="A47" s="113" t="s">
        <v>84</v>
      </c>
      <c r="B47" s="60" t="s">
        <v>48</v>
      </c>
      <c r="C47" s="114" t="s">
        <v>18</v>
      </c>
      <c r="D47" s="77">
        <f>D48+D49+D50</f>
        <v>47</v>
      </c>
      <c r="E47" s="77">
        <f aca="true" t="shared" si="21" ref="E47:O47">E48+E49+E50</f>
        <v>52</v>
      </c>
      <c r="F47" s="77">
        <f t="shared" si="21"/>
        <v>45</v>
      </c>
      <c r="G47" s="77">
        <f t="shared" si="21"/>
        <v>24</v>
      </c>
      <c r="H47" s="77">
        <f t="shared" si="21"/>
        <v>0</v>
      </c>
      <c r="I47" s="77">
        <f t="shared" si="21"/>
        <v>0</v>
      </c>
      <c r="J47" s="77">
        <f t="shared" si="21"/>
        <v>0</v>
      </c>
      <c r="K47" s="77">
        <f t="shared" si="21"/>
        <v>0</v>
      </c>
      <c r="L47" s="77">
        <f t="shared" si="21"/>
        <v>0</v>
      </c>
      <c r="M47" s="77">
        <f t="shared" si="21"/>
        <v>24</v>
      </c>
      <c r="N47" s="77">
        <f t="shared" si="21"/>
        <v>43</v>
      </c>
      <c r="O47" s="77">
        <f t="shared" si="21"/>
        <v>59.4</v>
      </c>
      <c r="P47" s="78">
        <f t="shared" si="20"/>
        <v>294.4</v>
      </c>
    </row>
    <row r="48" spans="1:16" ht="15.75">
      <c r="A48" s="113"/>
      <c r="B48" s="31" t="s">
        <v>34</v>
      </c>
      <c r="C48" s="114"/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8">
        <f t="shared" si="20"/>
        <v>0</v>
      </c>
    </row>
    <row r="49" spans="1:16" ht="15.75">
      <c r="A49" s="113"/>
      <c r="B49" s="31" t="s">
        <v>35</v>
      </c>
      <c r="C49" s="114"/>
      <c r="D49" s="63">
        <v>31</v>
      </c>
      <c r="E49" s="63">
        <v>37</v>
      </c>
      <c r="F49" s="63">
        <v>30</v>
      </c>
      <c r="G49" s="63">
        <v>17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14</v>
      </c>
      <c r="N49" s="63">
        <v>28</v>
      </c>
      <c r="O49" s="63">
        <v>42.4</v>
      </c>
      <c r="P49" s="78">
        <f t="shared" si="20"/>
        <v>199.4</v>
      </c>
    </row>
    <row r="50" spans="1:16" ht="15.75">
      <c r="A50" s="113"/>
      <c r="B50" s="31" t="s">
        <v>17</v>
      </c>
      <c r="C50" s="114"/>
      <c r="D50" s="63">
        <v>16</v>
      </c>
      <c r="E50" s="63">
        <v>15</v>
      </c>
      <c r="F50" s="63">
        <v>15</v>
      </c>
      <c r="G50" s="63">
        <v>7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10</v>
      </c>
      <c r="N50" s="63">
        <v>15</v>
      </c>
      <c r="O50" s="63">
        <v>17</v>
      </c>
      <c r="P50" s="78">
        <f t="shared" si="20"/>
        <v>95</v>
      </c>
    </row>
    <row r="51" spans="1:16" ht="47.25">
      <c r="A51" s="113" t="s">
        <v>85</v>
      </c>
      <c r="B51" s="60" t="s">
        <v>49</v>
      </c>
      <c r="C51" s="114"/>
      <c r="D51" s="79">
        <f>D52+D53+D54</f>
        <v>102</v>
      </c>
      <c r="E51" s="79">
        <f aca="true" t="shared" si="22" ref="E51:O51">E52+E53+E54</f>
        <v>102</v>
      </c>
      <c r="F51" s="79">
        <f t="shared" si="22"/>
        <v>94</v>
      </c>
      <c r="G51" s="79">
        <f t="shared" si="22"/>
        <v>22</v>
      </c>
      <c r="H51" s="79">
        <f t="shared" si="22"/>
        <v>0</v>
      </c>
      <c r="I51" s="79">
        <f t="shared" si="22"/>
        <v>0</v>
      </c>
      <c r="J51" s="79">
        <f t="shared" si="22"/>
        <v>0</v>
      </c>
      <c r="K51" s="79">
        <f t="shared" si="22"/>
        <v>0</v>
      </c>
      <c r="L51" s="79">
        <f t="shared" si="22"/>
        <v>0</v>
      </c>
      <c r="M51" s="79">
        <f t="shared" si="22"/>
        <v>25</v>
      </c>
      <c r="N51" s="79">
        <f t="shared" si="22"/>
        <v>79</v>
      </c>
      <c r="O51" s="79">
        <f t="shared" si="22"/>
        <v>81</v>
      </c>
      <c r="P51" s="78">
        <f aca="true" t="shared" si="23" ref="P51:P57">SUM(D51:O51)</f>
        <v>505</v>
      </c>
    </row>
    <row r="52" spans="1:16" ht="15.75">
      <c r="A52" s="113"/>
      <c r="B52" s="31" t="s">
        <v>34</v>
      </c>
      <c r="C52" s="114"/>
      <c r="D52" s="77">
        <f>D56+D60</f>
        <v>9</v>
      </c>
      <c r="E52" s="77">
        <f aca="true" t="shared" si="24" ref="E52:O53">E56+E60</f>
        <v>9</v>
      </c>
      <c r="F52" s="77">
        <f t="shared" si="24"/>
        <v>7</v>
      </c>
      <c r="G52" s="77">
        <f t="shared" si="24"/>
        <v>2</v>
      </c>
      <c r="H52" s="77">
        <f t="shared" si="24"/>
        <v>0</v>
      </c>
      <c r="I52" s="77">
        <f t="shared" si="24"/>
        <v>0</v>
      </c>
      <c r="J52" s="77">
        <f t="shared" si="24"/>
        <v>0</v>
      </c>
      <c r="K52" s="77">
        <f t="shared" si="24"/>
        <v>0</v>
      </c>
      <c r="L52" s="77">
        <f t="shared" si="24"/>
        <v>0</v>
      </c>
      <c r="M52" s="77">
        <f t="shared" si="24"/>
        <v>4</v>
      </c>
      <c r="N52" s="77">
        <f t="shared" si="24"/>
        <v>9</v>
      </c>
      <c r="O52" s="77">
        <f t="shared" si="24"/>
        <v>9</v>
      </c>
      <c r="P52" s="78">
        <f t="shared" si="23"/>
        <v>49</v>
      </c>
    </row>
    <row r="53" spans="1:16" ht="15.75">
      <c r="A53" s="113"/>
      <c r="B53" s="31" t="s">
        <v>35</v>
      </c>
      <c r="C53" s="114"/>
      <c r="D53" s="77">
        <f>D57+D61</f>
        <v>93</v>
      </c>
      <c r="E53" s="77">
        <f t="shared" si="24"/>
        <v>93</v>
      </c>
      <c r="F53" s="77">
        <f t="shared" si="24"/>
        <v>87</v>
      </c>
      <c r="G53" s="77">
        <f t="shared" si="24"/>
        <v>20</v>
      </c>
      <c r="H53" s="77">
        <f t="shared" si="24"/>
        <v>0</v>
      </c>
      <c r="I53" s="77">
        <f t="shared" si="24"/>
        <v>0</v>
      </c>
      <c r="J53" s="77">
        <f t="shared" si="24"/>
        <v>0</v>
      </c>
      <c r="K53" s="77">
        <f t="shared" si="24"/>
        <v>0</v>
      </c>
      <c r="L53" s="77">
        <f t="shared" si="24"/>
        <v>0</v>
      </c>
      <c r="M53" s="77">
        <f t="shared" si="24"/>
        <v>21</v>
      </c>
      <c r="N53" s="77">
        <f t="shared" si="24"/>
        <v>70</v>
      </c>
      <c r="O53" s="77">
        <f t="shared" si="24"/>
        <v>72</v>
      </c>
      <c r="P53" s="78">
        <f t="shared" si="23"/>
        <v>456</v>
      </c>
    </row>
    <row r="54" spans="1:16" ht="15.75">
      <c r="A54" s="113"/>
      <c r="B54" s="31" t="s">
        <v>17</v>
      </c>
      <c r="C54" s="114"/>
      <c r="D54" s="77">
        <f>D58</f>
        <v>0</v>
      </c>
      <c r="E54" s="77">
        <f aca="true" t="shared" si="25" ref="E54:O54">E58</f>
        <v>0</v>
      </c>
      <c r="F54" s="77">
        <f t="shared" si="25"/>
        <v>0</v>
      </c>
      <c r="G54" s="77">
        <f t="shared" si="25"/>
        <v>0</v>
      </c>
      <c r="H54" s="77">
        <f t="shared" si="25"/>
        <v>0</v>
      </c>
      <c r="I54" s="77">
        <f t="shared" si="25"/>
        <v>0</v>
      </c>
      <c r="J54" s="77">
        <f t="shared" si="25"/>
        <v>0</v>
      </c>
      <c r="K54" s="77">
        <f t="shared" si="25"/>
        <v>0</v>
      </c>
      <c r="L54" s="77">
        <f t="shared" si="25"/>
        <v>0</v>
      </c>
      <c r="M54" s="77">
        <f t="shared" si="25"/>
        <v>0</v>
      </c>
      <c r="N54" s="77">
        <f t="shared" si="25"/>
        <v>0</v>
      </c>
      <c r="O54" s="77">
        <f t="shared" si="25"/>
        <v>0</v>
      </c>
      <c r="P54" s="78">
        <f t="shared" si="23"/>
        <v>0</v>
      </c>
    </row>
    <row r="55" spans="1:16" ht="15.75">
      <c r="A55" s="113"/>
      <c r="B55" s="31"/>
      <c r="C55" s="114" t="s">
        <v>18</v>
      </c>
      <c r="D55" s="77">
        <f>D56+D57+D58</f>
        <v>15</v>
      </c>
      <c r="E55" s="77">
        <f aca="true" t="shared" si="26" ref="E55:O55">E56+E57+E58</f>
        <v>15</v>
      </c>
      <c r="F55" s="77">
        <f t="shared" si="26"/>
        <v>10</v>
      </c>
      <c r="G55" s="77">
        <f t="shared" si="26"/>
        <v>5</v>
      </c>
      <c r="H55" s="77">
        <f t="shared" si="26"/>
        <v>0</v>
      </c>
      <c r="I55" s="77">
        <f t="shared" si="26"/>
        <v>0</v>
      </c>
      <c r="J55" s="77">
        <f t="shared" si="26"/>
        <v>0</v>
      </c>
      <c r="K55" s="77">
        <f t="shared" si="26"/>
        <v>0</v>
      </c>
      <c r="L55" s="77">
        <f t="shared" si="26"/>
        <v>0</v>
      </c>
      <c r="M55" s="77">
        <f t="shared" si="26"/>
        <v>6</v>
      </c>
      <c r="N55" s="77">
        <f t="shared" si="26"/>
        <v>12</v>
      </c>
      <c r="O55" s="77">
        <f t="shared" si="26"/>
        <v>13</v>
      </c>
      <c r="P55" s="78">
        <f t="shared" si="23"/>
        <v>76</v>
      </c>
    </row>
    <row r="56" spans="1:16" ht="15.75">
      <c r="A56" s="113"/>
      <c r="B56" s="31" t="s">
        <v>34</v>
      </c>
      <c r="C56" s="114"/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8">
        <f t="shared" si="23"/>
        <v>0</v>
      </c>
    </row>
    <row r="57" spans="1:16" ht="15.75">
      <c r="A57" s="113"/>
      <c r="B57" s="31" t="s">
        <v>35</v>
      </c>
      <c r="C57" s="114"/>
      <c r="D57" s="63">
        <v>15</v>
      </c>
      <c r="E57" s="63">
        <v>15</v>
      </c>
      <c r="F57" s="63">
        <v>10</v>
      </c>
      <c r="G57" s="63">
        <v>5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6</v>
      </c>
      <c r="N57" s="63">
        <v>12</v>
      </c>
      <c r="O57" s="63">
        <v>13</v>
      </c>
      <c r="P57" s="78">
        <f t="shared" si="23"/>
        <v>76</v>
      </c>
    </row>
    <row r="58" spans="1:16" ht="15.75">
      <c r="A58" s="113"/>
      <c r="B58" s="31" t="s">
        <v>17</v>
      </c>
      <c r="C58" s="114"/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78">
        <f>P54</f>
        <v>0</v>
      </c>
    </row>
    <row r="59" spans="1:16" ht="15.75">
      <c r="A59" s="113"/>
      <c r="B59" s="31" t="s">
        <v>36</v>
      </c>
      <c r="C59" s="114" t="s">
        <v>32</v>
      </c>
      <c r="D59" s="63">
        <f>D60+D61</f>
        <v>87</v>
      </c>
      <c r="E59" s="63">
        <f aca="true" t="shared" si="27" ref="E59:O59">E60+E61</f>
        <v>87</v>
      </c>
      <c r="F59" s="63">
        <f t="shared" si="27"/>
        <v>84</v>
      </c>
      <c r="G59" s="63">
        <f t="shared" si="27"/>
        <v>17</v>
      </c>
      <c r="H59" s="63">
        <f t="shared" si="27"/>
        <v>0</v>
      </c>
      <c r="I59" s="63">
        <f t="shared" si="27"/>
        <v>0</v>
      </c>
      <c r="J59" s="63">
        <f t="shared" si="27"/>
        <v>0</v>
      </c>
      <c r="K59" s="63">
        <f t="shared" si="27"/>
        <v>0</v>
      </c>
      <c r="L59" s="63">
        <f t="shared" si="27"/>
        <v>0</v>
      </c>
      <c r="M59" s="63">
        <f t="shared" si="27"/>
        <v>19</v>
      </c>
      <c r="N59" s="63">
        <f t="shared" si="27"/>
        <v>67</v>
      </c>
      <c r="O59" s="63">
        <f t="shared" si="27"/>
        <v>68</v>
      </c>
      <c r="P59" s="78">
        <f aca="true" t="shared" si="28" ref="P59:P65">SUM(D59:O59)</f>
        <v>429</v>
      </c>
    </row>
    <row r="60" spans="1:16" ht="15.75">
      <c r="A60" s="113"/>
      <c r="B60" s="31" t="s">
        <v>34</v>
      </c>
      <c r="C60" s="114"/>
      <c r="D60" s="63">
        <v>9</v>
      </c>
      <c r="E60" s="63">
        <v>9</v>
      </c>
      <c r="F60" s="63">
        <v>7</v>
      </c>
      <c r="G60" s="63">
        <v>2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4</v>
      </c>
      <c r="N60" s="63">
        <v>9</v>
      </c>
      <c r="O60" s="63">
        <v>9</v>
      </c>
      <c r="P60" s="78">
        <f t="shared" si="28"/>
        <v>49</v>
      </c>
    </row>
    <row r="61" spans="1:16" ht="15.75">
      <c r="A61" s="113"/>
      <c r="B61" s="31" t="s">
        <v>38</v>
      </c>
      <c r="C61" s="114"/>
      <c r="D61" s="63">
        <v>78</v>
      </c>
      <c r="E61" s="63">
        <v>78</v>
      </c>
      <c r="F61" s="63">
        <v>77</v>
      </c>
      <c r="G61" s="63">
        <v>15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15</v>
      </c>
      <c r="N61" s="63">
        <v>58</v>
      </c>
      <c r="O61" s="63">
        <v>59</v>
      </c>
      <c r="P61" s="78">
        <f t="shared" si="28"/>
        <v>380</v>
      </c>
    </row>
    <row r="62" spans="1:16" ht="47.25">
      <c r="A62" s="113" t="s">
        <v>86</v>
      </c>
      <c r="B62" s="60" t="s">
        <v>60</v>
      </c>
      <c r="C62" s="114" t="s">
        <v>18</v>
      </c>
      <c r="D62" s="77">
        <f>D63+D64+D65</f>
        <v>72.4</v>
      </c>
      <c r="E62" s="77">
        <f aca="true" t="shared" si="29" ref="E62:O62">E63+E64+E65</f>
        <v>74.5</v>
      </c>
      <c r="F62" s="77">
        <f t="shared" si="29"/>
        <v>56.4</v>
      </c>
      <c r="G62" s="77">
        <f t="shared" si="29"/>
        <v>24.4</v>
      </c>
      <c r="H62" s="77">
        <f t="shared" si="29"/>
        <v>0.6</v>
      </c>
      <c r="I62" s="77">
        <f t="shared" si="29"/>
        <v>0.4</v>
      </c>
      <c r="J62" s="77">
        <f t="shared" si="29"/>
        <v>0.30000000000000004</v>
      </c>
      <c r="K62" s="77">
        <f t="shared" si="29"/>
        <v>1.1</v>
      </c>
      <c r="L62" s="77">
        <f t="shared" si="29"/>
        <v>25.1</v>
      </c>
      <c r="M62" s="77">
        <f t="shared" si="29"/>
        <v>61.4</v>
      </c>
      <c r="N62" s="77">
        <f t="shared" si="29"/>
        <v>87.4</v>
      </c>
      <c r="O62" s="77">
        <f t="shared" si="29"/>
        <v>86.4</v>
      </c>
      <c r="P62" s="78">
        <f t="shared" si="28"/>
        <v>490.4</v>
      </c>
    </row>
    <row r="63" spans="1:16" ht="15.75">
      <c r="A63" s="113"/>
      <c r="B63" s="31" t="s">
        <v>34</v>
      </c>
      <c r="C63" s="114"/>
      <c r="D63" s="77">
        <v>1.4</v>
      </c>
      <c r="E63" s="77">
        <v>1.5</v>
      </c>
      <c r="F63" s="77">
        <v>1.4</v>
      </c>
      <c r="G63" s="77">
        <v>1.4</v>
      </c>
      <c r="H63" s="77">
        <v>0.1</v>
      </c>
      <c r="I63" s="77">
        <v>0.1</v>
      </c>
      <c r="J63" s="79">
        <v>0.1</v>
      </c>
      <c r="K63" s="79">
        <v>0.1</v>
      </c>
      <c r="L63" s="79">
        <v>0.1</v>
      </c>
      <c r="M63" s="79">
        <v>1.4</v>
      </c>
      <c r="N63" s="79">
        <v>1.4</v>
      </c>
      <c r="O63" s="79">
        <v>1.4</v>
      </c>
      <c r="P63" s="78">
        <f t="shared" si="28"/>
        <v>10.399999999999999</v>
      </c>
    </row>
    <row r="64" spans="1:16" ht="15.75">
      <c r="A64" s="113"/>
      <c r="B64" s="31" t="s">
        <v>35</v>
      </c>
      <c r="C64" s="114"/>
      <c r="D64" s="63">
        <v>71</v>
      </c>
      <c r="E64" s="63">
        <v>73</v>
      </c>
      <c r="F64" s="63">
        <v>55</v>
      </c>
      <c r="G64" s="86">
        <v>23</v>
      </c>
      <c r="H64" s="86">
        <v>0.5</v>
      </c>
      <c r="I64" s="86">
        <v>0.3</v>
      </c>
      <c r="J64" s="86">
        <v>0.2</v>
      </c>
      <c r="K64" s="86">
        <v>1</v>
      </c>
      <c r="L64" s="86">
        <v>25</v>
      </c>
      <c r="M64" s="86">
        <v>60</v>
      </c>
      <c r="N64" s="86">
        <v>86</v>
      </c>
      <c r="O64" s="86">
        <v>85</v>
      </c>
      <c r="P64" s="78">
        <f t="shared" si="28"/>
        <v>480</v>
      </c>
    </row>
    <row r="65" spans="1:16" ht="15.75">
      <c r="A65" s="113"/>
      <c r="B65" s="31" t="s">
        <v>17</v>
      </c>
      <c r="C65" s="114"/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78">
        <f t="shared" si="28"/>
        <v>0</v>
      </c>
    </row>
    <row r="66" spans="1:16" ht="31.5">
      <c r="A66" s="108" t="s">
        <v>87</v>
      </c>
      <c r="B66" s="31" t="s">
        <v>61</v>
      </c>
      <c r="C66" s="114" t="s">
        <v>62</v>
      </c>
      <c r="D66" s="86">
        <v>1</v>
      </c>
      <c r="E66" s="86">
        <v>1</v>
      </c>
      <c r="F66" s="86">
        <v>1</v>
      </c>
      <c r="G66" s="86">
        <v>0.2</v>
      </c>
      <c r="H66" s="86">
        <v>0</v>
      </c>
      <c r="I66" s="86">
        <v>0</v>
      </c>
      <c r="J66" s="86">
        <v>0</v>
      </c>
      <c r="K66" s="83">
        <v>0</v>
      </c>
      <c r="L66" s="83">
        <v>0</v>
      </c>
      <c r="M66" s="83">
        <v>0.3</v>
      </c>
      <c r="N66" s="83">
        <v>1</v>
      </c>
      <c r="O66" s="83">
        <v>1.5</v>
      </c>
      <c r="P66" s="78">
        <f>SUM(D66:O66)</f>
        <v>6</v>
      </c>
    </row>
    <row r="67" spans="1:16" ht="15.75">
      <c r="A67" s="108" t="s">
        <v>88</v>
      </c>
      <c r="B67" s="31" t="s">
        <v>63</v>
      </c>
      <c r="C67" s="114"/>
      <c r="D67" s="86">
        <v>2.2</v>
      </c>
      <c r="E67" s="86">
        <v>2</v>
      </c>
      <c r="F67" s="86">
        <v>1.1</v>
      </c>
      <c r="G67" s="86">
        <v>0.1</v>
      </c>
      <c r="H67" s="86">
        <v>0</v>
      </c>
      <c r="I67" s="86">
        <v>0</v>
      </c>
      <c r="J67" s="86">
        <v>0</v>
      </c>
      <c r="K67" s="83">
        <v>0</v>
      </c>
      <c r="L67" s="83">
        <v>0</v>
      </c>
      <c r="M67" s="83">
        <v>0.1</v>
      </c>
      <c r="N67" s="83">
        <v>0.5</v>
      </c>
      <c r="O67" s="83">
        <v>1</v>
      </c>
      <c r="P67" s="78">
        <f>SUM(D67:O67)</f>
        <v>7</v>
      </c>
    </row>
    <row r="68" spans="1:16" ht="31.5">
      <c r="A68" s="108" t="s">
        <v>89</v>
      </c>
      <c r="B68" s="31" t="s">
        <v>64</v>
      </c>
      <c r="C68" s="114"/>
      <c r="D68" s="83">
        <v>4.5</v>
      </c>
      <c r="E68" s="83">
        <v>3</v>
      </c>
      <c r="F68" s="83">
        <v>2.2</v>
      </c>
      <c r="G68" s="83">
        <v>0.3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0.3</v>
      </c>
      <c r="N68" s="83">
        <v>2</v>
      </c>
      <c r="O68" s="83">
        <v>2</v>
      </c>
      <c r="P68" s="78">
        <f>SUM(D68:O68)</f>
        <v>14.3</v>
      </c>
    </row>
    <row r="69" spans="1:16" ht="15.75">
      <c r="A69" s="115"/>
      <c r="B69" s="69" t="s">
        <v>65</v>
      </c>
      <c r="C69" s="71" t="s">
        <v>51</v>
      </c>
      <c r="D69" s="76">
        <f>D68+D67+D66+D62+D51+D47+D36+D31</f>
        <v>2323.8999999999996</v>
      </c>
      <c r="E69" s="76">
        <f aca="true" t="shared" si="30" ref="E69:P69">E68+E67+E66+E62+E51+E47+E36+E31</f>
        <v>2261.4</v>
      </c>
      <c r="F69" s="76">
        <f t="shared" si="30"/>
        <v>1853.1000000000001</v>
      </c>
      <c r="G69" s="76">
        <f t="shared" si="30"/>
        <v>1101.9</v>
      </c>
      <c r="H69" s="76">
        <f t="shared" si="30"/>
        <v>127.69999999999999</v>
      </c>
      <c r="I69" s="76">
        <f t="shared" si="30"/>
        <v>67.8</v>
      </c>
      <c r="J69" s="76">
        <f t="shared" si="30"/>
        <v>42</v>
      </c>
      <c r="K69" s="76">
        <f t="shared" si="30"/>
        <v>40.8</v>
      </c>
      <c r="L69" s="76">
        <f t="shared" si="30"/>
        <v>96.30000000000001</v>
      </c>
      <c r="M69" s="76">
        <f t="shared" si="30"/>
        <v>823.0999999999999</v>
      </c>
      <c r="N69" s="76">
        <f t="shared" si="30"/>
        <v>1909.6000000000001</v>
      </c>
      <c r="O69" s="76">
        <f t="shared" si="30"/>
        <v>2365.5</v>
      </c>
      <c r="P69" s="76">
        <f t="shared" si="30"/>
        <v>13013.1</v>
      </c>
    </row>
    <row r="70" spans="1:16" ht="15.75">
      <c r="A70" s="115"/>
      <c r="B70" s="53" t="s">
        <v>66</v>
      </c>
      <c r="C70" s="53"/>
      <c r="D70" s="78">
        <f>D68+D67+D66+D64+D61+D57+D49+D46+D42+D32</f>
        <v>2225.2999999999997</v>
      </c>
      <c r="E70" s="78">
        <f aca="true" t="shared" si="31" ref="E70:P70">E68+E67+E66+E64+E61+E57+E49+E46+E42+E32</f>
        <v>2152.3</v>
      </c>
      <c r="F70" s="78">
        <f t="shared" si="31"/>
        <v>1757.1</v>
      </c>
      <c r="G70" s="78">
        <f t="shared" si="31"/>
        <v>1047.6</v>
      </c>
      <c r="H70" s="78">
        <f t="shared" si="31"/>
        <v>122.5</v>
      </c>
      <c r="I70" s="78">
        <f t="shared" si="31"/>
        <v>66.7</v>
      </c>
      <c r="J70" s="78">
        <f t="shared" si="31"/>
        <v>41.4</v>
      </c>
      <c r="K70" s="78">
        <f t="shared" si="31"/>
        <v>39.7</v>
      </c>
      <c r="L70" s="78">
        <f t="shared" si="31"/>
        <v>95.2</v>
      </c>
      <c r="M70" s="78">
        <f t="shared" si="31"/>
        <v>771.2</v>
      </c>
      <c r="N70" s="78">
        <f t="shared" si="31"/>
        <v>1798.8</v>
      </c>
      <c r="O70" s="78">
        <f t="shared" si="31"/>
        <v>2239.9</v>
      </c>
      <c r="P70" s="78">
        <f t="shared" si="31"/>
        <v>12357.7</v>
      </c>
    </row>
    <row r="71" spans="1:16" ht="15.75">
      <c r="A71" s="115"/>
      <c r="B71" s="69"/>
      <c r="C71" s="53" t="s">
        <v>18</v>
      </c>
      <c r="D71" s="78">
        <f>D68+D67+D64+D57+D49+D42+D33</f>
        <v>1659.9</v>
      </c>
      <c r="E71" s="78">
        <f aca="true" t="shared" si="32" ref="E71:P71">E68+E67+E64+E57+E49+E42+E33</f>
        <v>1562.9</v>
      </c>
      <c r="F71" s="78">
        <f t="shared" si="32"/>
        <v>1206</v>
      </c>
      <c r="G71" s="78">
        <f t="shared" si="32"/>
        <v>797.5</v>
      </c>
      <c r="H71" s="78">
        <f t="shared" si="32"/>
        <v>118.6</v>
      </c>
      <c r="I71" s="78">
        <f t="shared" si="32"/>
        <v>66.7</v>
      </c>
      <c r="J71" s="78">
        <f t="shared" si="32"/>
        <v>41.4</v>
      </c>
      <c r="K71" s="78">
        <f t="shared" si="32"/>
        <v>39.7</v>
      </c>
      <c r="L71" s="78">
        <f t="shared" si="32"/>
        <v>95.2</v>
      </c>
      <c r="M71" s="78">
        <f t="shared" si="32"/>
        <v>589.9</v>
      </c>
      <c r="N71" s="78">
        <f t="shared" si="32"/>
        <v>1316.5</v>
      </c>
      <c r="O71" s="78">
        <f t="shared" si="32"/>
        <v>1679.4</v>
      </c>
      <c r="P71" s="78">
        <f t="shared" si="32"/>
        <v>9173.7</v>
      </c>
    </row>
    <row r="72" spans="1:16" ht="31.5">
      <c r="A72" s="115"/>
      <c r="B72" s="69"/>
      <c r="C72" s="53" t="s">
        <v>32</v>
      </c>
      <c r="D72" s="78">
        <f>D66+D61+D46+D34</f>
        <v>565.4</v>
      </c>
      <c r="E72" s="78">
        <f aca="true" t="shared" si="33" ref="E72:P72">E66+E61+E46+E34</f>
        <v>589.4</v>
      </c>
      <c r="F72" s="78">
        <f t="shared" si="33"/>
        <v>551.1</v>
      </c>
      <c r="G72" s="78">
        <f t="shared" si="33"/>
        <v>250.1</v>
      </c>
      <c r="H72" s="78">
        <f t="shared" si="33"/>
        <v>3.9</v>
      </c>
      <c r="I72" s="78">
        <f t="shared" si="33"/>
        <v>0</v>
      </c>
      <c r="J72" s="78">
        <f t="shared" si="33"/>
        <v>0</v>
      </c>
      <c r="K72" s="78">
        <f t="shared" si="33"/>
        <v>0</v>
      </c>
      <c r="L72" s="78">
        <f t="shared" si="33"/>
        <v>0</v>
      </c>
      <c r="M72" s="78">
        <f t="shared" si="33"/>
        <v>181.3</v>
      </c>
      <c r="N72" s="78">
        <f t="shared" si="33"/>
        <v>482.3</v>
      </c>
      <c r="O72" s="78">
        <f t="shared" si="33"/>
        <v>560.5</v>
      </c>
      <c r="P72" s="78">
        <f t="shared" si="33"/>
        <v>3184.0000000000005</v>
      </c>
    </row>
    <row r="73" spans="1:16" ht="16.5" thickBot="1">
      <c r="A73" s="115"/>
      <c r="B73" s="70" t="s">
        <v>67</v>
      </c>
      <c r="C73" s="70"/>
      <c r="D73" s="106">
        <f>D50+D39+D35</f>
        <v>18.2</v>
      </c>
      <c r="E73" s="106">
        <f aca="true" t="shared" si="34" ref="E73:P73">E50+E39+E35</f>
        <v>18.3</v>
      </c>
      <c r="F73" s="106">
        <f t="shared" si="34"/>
        <v>17.3</v>
      </c>
      <c r="G73" s="106">
        <f t="shared" si="34"/>
        <v>10.3</v>
      </c>
      <c r="H73" s="106">
        <f t="shared" si="34"/>
        <v>2.5</v>
      </c>
      <c r="I73" s="106">
        <f t="shared" si="34"/>
        <v>0.5</v>
      </c>
      <c r="J73" s="106">
        <f t="shared" si="34"/>
        <v>0</v>
      </c>
      <c r="K73" s="106">
        <f t="shared" si="34"/>
        <v>0.5</v>
      </c>
      <c r="L73" s="106">
        <f t="shared" si="34"/>
        <v>0.5</v>
      </c>
      <c r="M73" s="106">
        <f t="shared" si="34"/>
        <v>12.3</v>
      </c>
      <c r="N73" s="106">
        <f t="shared" si="34"/>
        <v>18.3</v>
      </c>
      <c r="O73" s="106">
        <f t="shared" si="34"/>
        <v>20.3</v>
      </c>
      <c r="P73" s="106">
        <f t="shared" si="34"/>
        <v>119</v>
      </c>
    </row>
    <row r="75" spans="2:17" ht="18.75">
      <c r="B75" s="20" t="s">
        <v>72</v>
      </c>
      <c r="D75" s="20"/>
      <c r="E75" s="16"/>
      <c r="F75" s="16"/>
      <c r="G75" s="16"/>
      <c r="H75" s="16"/>
      <c r="I75" s="16"/>
      <c r="J75" s="16"/>
      <c r="K75" s="16"/>
      <c r="L75" s="16"/>
      <c r="M75" s="30"/>
      <c r="N75" s="30" t="s">
        <v>73</v>
      </c>
      <c r="O75" s="30"/>
      <c r="P75" s="30"/>
      <c r="Q75" s="73"/>
    </row>
  </sheetData>
  <sheetProtection/>
  <mergeCells count="28">
    <mergeCell ref="L4:Y4"/>
    <mergeCell ref="B5:P5"/>
    <mergeCell ref="A8:A11"/>
    <mergeCell ref="C16:C19"/>
    <mergeCell ref="O6:P6"/>
    <mergeCell ref="C8:C11"/>
    <mergeCell ref="A16:A19"/>
    <mergeCell ref="C20:C23"/>
    <mergeCell ref="C24:C27"/>
    <mergeCell ref="C28:C30"/>
    <mergeCell ref="C36:C39"/>
    <mergeCell ref="C12:C15"/>
    <mergeCell ref="A20:A30"/>
    <mergeCell ref="A31:A35"/>
    <mergeCell ref="A36:A46"/>
    <mergeCell ref="A12:A15"/>
    <mergeCell ref="A47:A50"/>
    <mergeCell ref="A51:A61"/>
    <mergeCell ref="C40:C43"/>
    <mergeCell ref="C44:C46"/>
    <mergeCell ref="C47:C50"/>
    <mergeCell ref="C51:C54"/>
    <mergeCell ref="A62:A65"/>
    <mergeCell ref="C66:C68"/>
    <mergeCell ref="A69:A73"/>
    <mergeCell ref="C55:C58"/>
    <mergeCell ref="C59:C61"/>
    <mergeCell ref="C62:C65"/>
  </mergeCells>
  <printOptions/>
  <pageMargins left="0.3937007874015748" right="0.3937007874015748" top="1.1811023622047245" bottom="0.3937007874015748" header="0.5118110236220472" footer="0.5118110236220472"/>
  <pageSetup fitToHeight="2" fitToWidth="1" horizontalDpi="600" verticalDpi="600" orientation="landscape" paperSize="9" scale="66" r:id="rId1"/>
  <rowBreaks count="1" manualBreakCount="1">
    <brk id="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view="pageBreakPreview" zoomScale="120" zoomScaleNormal="75" zoomScaleSheetLayoutView="120" zoomScalePageLayoutView="0" workbookViewId="0" topLeftCell="A1">
      <pane xSplit="3" ySplit="7" topLeftCell="D10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2" sqref="M2"/>
    </sheetView>
  </sheetViews>
  <sheetFormatPr defaultColWidth="9.140625" defaultRowHeight="12.75"/>
  <cols>
    <col min="1" max="1" width="7.57421875" style="0" customWidth="1"/>
    <col min="3" max="3" width="32.00390625" style="0" customWidth="1"/>
    <col min="4" max="4" width="25.140625" style="0" bestFit="1" customWidth="1"/>
    <col min="5" max="5" width="14.7109375" style="0" customWidth="1"/>
    <col min="6" max="6" width="11.8515625" style="0" bestFit="1" customWidth="1"/>
    <col min="7" max="7" width="9.7109375" style="0" customWidth="1"/>
    <col min="8" max="8" width="9.140625" style="0" bestFit="1" customWidth="1"/>
    <col min="9" max="9" width="9.00390625" style="0" customWidth="1"/>
    <col min="10" max="10" width="8.8515625" style="0" customWidth="1"/>
    <col min="11" max="11" width="9.28125" style="0" bestFit="1" customWidth="1"/>
    <col min="12" max="12" width="9.140625" style="0" customWidth="1"/>
    <col min="13" max="13" width="9.7109375" style="0" customWidth="1"/>
    <col min="14" max="14" width="9.57421875" style="0" customWidth="1"/>
    <col min="15" max="15" width="10.8515625" style="0" customWidth="1"/>
    <col min="16" max="16" width="12.140625" style="0" bestFit="1" customWidth="1"/>
    <col min="17" max="17" width="11.7109375" style="44" bestFit="1" customWidth="1"/>
  </cols>
  <sheetData>
    <row r="1" spans="12:17" ht="18.75">
      <c r="L1" s="1"/>
      <c r="M1" s="12" t="s">
        <v>19</v>
      </c>
      <c r="N1" s="12"/>
      <c r="O1" s="12"/>
      <c r="P1" s="1"/>
      <c r="Q1" s="43"/>
    </row>
    <row r="2" spans="1:17" ht="18.75">
      <c r="A2" s="21"/>
      <c r="B2" s="22"/>
      <c r="C2" s="22"/>
      <c r="D2" s="22"/>
      <c r="E2" s="23"/>
      <c r="F2" s="23"/>
      <c r="G2" s="23"/>
      <c r="H2" s="23"/>
      <c r="I2" s="23"/>
      <c r="J2" s="24"/>
      <c r="K2" s="5"/>
      <c r="L2" s="7"/>
      <c r="M2" s="7" t="s">
        <v>78</v>
      </c>
      <c r="N2" s="7"/>
      <c r="O2" s="7"/>
      <c r="P2" s="1"/>
      <c r="Q2" s="43"/>
    </row>
    <row r="3" spans="1:17" ht="18.75">
      <c r="A3" s="21"/>
      <c r="B3" s="22"/>
      <c r="C3" s="22"/>
      <c r="D3" s="22"/>
      <c r="E3" s="23"/>
      <c r="F3" s="23"/>
      <c r="G3" s="23"/>
      <c r="H3" s="23"/>
      <c r="I3" s="23"/>
      <c r="J3" s="24"/>
      <c r="K3" s="5"/>
      <c r="L3" s="7"/>
      <c r="M3" s="12" t="s">
        <v>93</v>
      </c>
      <c r="N3" s="12"/>
      <c r="O3" s="7" t="s">
        <v>92</v>
      </c>
      <c r="P3" s="9"/>
      <c r="Q3" s="43"/>
    </row>
    <row r="4" spans="1:17" ht="18.75">
      <c r="A4" s="25"/>
      <c r="B4" s="124" t="s">
        <v>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18.75">
      <c r="A5" s="25"/>
      <c r="B5" s="124" t="s">
        <v>40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7" ht="19.5" thickBot="1">
      <c r="A6" s="25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26" t="s">
        <v>20</v>
      </c>
      <c r="Q6" s="126"/>
    </row>
    <row r="7" spans="1:17" ht="16.5" thickBot="1">
      <c r="A7" s="150" t="s">
        <v>90</v>
      </c>
      <c r="B7" s="138" t="str">
        <f>'додаток 1'!B7</f>
        <v>Назва установи </v>
      </c>
      <c r="C7" s="139"/>
      <c r="D7" s="40" t="s">
        <v>23</v>
      </c>
      <c r="E7" s="41" t="s">
        <v>4</v>
      </c>
      <c r="F7" s="41" t="s">
        <v>5</v>
      </c>
      <c r="G7" s="41" t="s">
        <v>6</v>
      </c>
      <c r="H7" s="41" t="s">
        <v>7</v>
      </c>
      <c r="I7" s="41" t="s">
        <v>8</v>
      </c>
      <c r="J7" s="41" t="s">
        <v>9</v>
      </c>
      <c r="K7" s="41" t="s">
        <v>10</v>
      </c>
      <c r="L7" s="41" t="s">
        <v>11</v>
      </c>
      <c r="M7" s="41" t="s">
        <v>12</v>
      </c>
      <c r="N7" s="41" t="s">
        <v>13</v>
      </c>
      <c r="O7" s="41" t="s">
        <v>14</v>
      </c>
      <c r="P7" s="41" t="s">
        <v>15</v>
      </c>
      <c r="Q7" s="45" t="s">
        <v>37</v>
      </c>
    </row>
    <row r="8" spans="1:17" ht="15.75">
      <c r="A8" s="149" t="s">
        <v>16</v>
      </c>
      <c r="B8" s="145" t="s">
        <v>44</v>
      </c>
      <c r="C8" s="140"/>
      <c r="D8" s="42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8"/>
    </row>
    <row r="9" spans="1:17" ht="16.5" customHeight="1">
      <c r="A9" s="148"/>
      <c r="B9" s="146" t="s">
        <v>25</v>
      </c>
      <c r="C9" s="132"/>
      <c r="D9" s="52" t="s">
        <v>24</v>
      </c>
      <c r="E9" s="77">
        <f>E10+E11+E12</f>
        <v>1542</v>
      </c>
      <c r="F9" s="77">
        <f aca="true" t="shared" si="0" ref="F9:P9">F10+F11+F12</f>
        <v>1522</v>
      </c>
      <c r="G9" s="77">
        <f t="shared" si="0"/>
        <v>1358</v>
      </c>
      <c r="H9" s="77">
        <f t="shared" si="0"/>
        <v>1512</v>
      </c>
      <c r="I9" s="77">
        <f t="shared" si="0"/>
        <v>1417</v>
      </c>
      <c r="J9" s="77">
        <f t="shared" si="0"/>
        <v>1492</v>
      </c>
      <c r="K9" s="77">
        <f t="shared" si="0"/>
        <v>1362</v>
      </c>
      <c r="L9" s="77">
        <f t="shared" si="0"/>
        <v>1627</v>
      </c>
      <c r="M9" s="77">
        <f t="shared" si="0"/>
        <v>1627</v>
      </c>
      <c r="N9" s="77">
        <f t="shared" si="0"/>
        <v>1512</v>
      </c>
      <c r="O9" s="77">
        <f t="shared" si="0"/>
        <v>1422</v>
      </c>
      <c r="P9" s="77">
        <f t="shared" si="0"/>
        <v>1482</v>
      </c>
      <c r="Q9" s="78">
        <f>SUM(E9:P9)</f>
        <v>17875</v>
      </c>
    </row>
    <row r="10" spans="1:17" ht="16.5" customHeight="1">
      <c r="A10" s="148"/>
      <c r="B10" s="147" t="s">
        <v>34</v>
      </c>
      <c r="C10" s="129"/>
      <c r="D10" s="52"/>
      <c r="E10" s="77">
        <f>E14+E18</f>
        <v>125</v>
      </c>
      <c r="F10" s="77">
        <f aca="true" t="shared" si="1" ref="F10:P10">F14+F18</f>
        <v>125</v>
      </c>
      <c r="G10" s="77">
        <f t="shared" si="1"/>
        <v>125</v>
      </c>
      <c r="H10" s="77">
        <f t="shared" si="1"/>
        <v>125</v>
      </c>
      <c r="I10" s="77">
        <f t="shared" si="1"/>
        <v>125</v>
      </c>
      <c r="J10" s="77">
        <f t="shared" si="1"/>
        <v>125</v>
      </c>
      <c r="K10" s="77">
        <f t="shared" si="1"/>
        <v>125</v>
      </c>
      <c r="L10" s="77">
        <f t="shared" si="1"/>
        <v>125</v>
      </c>
      <c r="M10" s="77">
        <f t="shared" si="1"/>
        <v>125</v>
      </c>
      <c r="N10" s="77">
        <f t="shared" si="1"/>
        <v>125</v>
      </c>
      <c r="O10" s="77">
        <f t="shared" si="1"/>
        <v>125</v>
      </c>
      <c r="P10" s="77">
        <f t="shared" si="1"/>
        <v>125</v>
      </c>
      <c r="Q10" s="78">
        <f>SUM(E10:P10)</f>
        <v>1500</v>
      </c>
    </row>
    <row r="11" spans="1:17" ht="15.75">
      <c r="A11" s="148"/>
      <c r="B11" s="147" t="s">
        <v>38</v>
      </c>
      <c r="C11" s="129"/>
      <c r="D11" s="52"/>
      <c r="E11" s="77">
        <f>E15+E19</f>
        <v>1412</v>
      </c>
      <c r="F11" s="77">
        <f aca="true" t="shared" si="2" ref="F11:P11">F15+F19</f>
        <v>1392</v>
      </c>
      <c r="G11" s="77">
        <f t="shared" si="2"/>
        <v>1228</v>
      </c>
      <c r="H11" s="77">
        <f t="shared" si="2"/>
        <v>1382</v>
      </c>
      <c r="I11" s="77">
        <f t="shared" si="2"/>
        <v>1287</v>
      </c>
      <c r="J11" s="77">
        <f t="shared" si="2"/>
        <v>1362</v>
      </c>
      <c r="K11" s="77">
        <f t="shared" si="2"/>
        <v>1232</v>
      </c>
      <c r="L11" s="77">
        <f t="shared" si="2"/>
        <v>1497</v>
      </c>
      <c r="M11" s="77">
        <f t="shared" si="2"/>
        <v>1497</v>
      </c>
      <c r="N11" s="77">
        <f t="shared" si="2"/>
        <v>1382</v>
      </c>
      <c r="O11" s="77">
        <f t="shared" si="2"/>
        <v>1292</v>
      </c>
      <c r="P11" s="77">
        <f t="shared" si="2"/>
        <v>1352</v>
      </c>
      <c r="Q11" s="78">
        <f>Q15+Q19</f>
        <v>16315</v>
      </c>
    </row>
    <row r="12" spans="1:17" ht="15.75">
      <c r="A12" s="148"/>
      <c r="B12" s="147" t="s">
        <v>17</v>
      </c>
      <c r="C12" s="129"/>
      <c r="D12" s="52"/>
      <c r="E12" s="77">
        <f>E16+E20</f>
        <v>5</v>
      </c>
      <c r="F12" s="77">
        <f aca="true" t="shared" si="3" ref="F12:P12">F16+F20</f>
        <v>5</v>
      </c>
      <c r="G12" s="77">
        <f t="shared" si="3"/>
        <v>5</v>
      </c>
      <c r="H12" s="77">
        <f t="shared" si="3"/>
        <v>5</v>
      </c>
      <c r="I12" s="77">
        <f t="shared" si="3"/>
        <v>5</v>
      </c>
      <c r="J12" s="77">
        <f t="shared" si="3"/>
        <v>5</v>
      </c>
      <c r="K12" s="77">
        <f t="shared" si="3"/>
        <v>5</v>
      </c>
      <c r="L12" s="77">
        <f t="shared" si="3"/>
        <v>5</v>
      </c>
      <c r="M12" s="77">
        <f t="shared" si="3"/>
        <v>5</v>
      </c>
      <c r="N12" s="77">
        <f t="shared" si="3"/>
        <v>5</v>
      </c>
      <c r="O12" s="77">
        <f t="shared" si="3"/>
        <v>5</v>
      </c>
      <c r="P12" s="77">
        <f t="shared" si="3"/>
        <v>5</v>
      </c>
      <c r="Q12" s="78">
        <f>SUM(P12+O12+N12+M12+L12+K12+J12+I12+H12+G12+F12+E12)</f>
        <v>60</v>
      </c>
    </row>
    <row r="13" spans="1:17" ht="20.25" customHeight="1">
      <c r="A13" s="148"/>
      <c r="B13" s="146" t="s">
        <v>26</v>
      </c>
      <c r="C13" s="132"/>
      <c r="D13" s="52" t="s">
        <v>24</v>
      </c>
      <c r="E13" s="77">
        <f>E14+E15+E16</f>
        <v>1022</v>
      </c>
      <c r="F13" s="77">
        <f aca="true" t="shared" si="4" ref="F13:O13">F14+F15+F16</f>
        <v>1002</v>
      </c>
      <c r="G13" s="77">
        <f t="shared" si="4"/>
        <v>838</v>
      </c>
      <c r="H13" s="77">
        <f t="shared" si="4"/>
        <v>992</v>
      </c>
      <c r="I13" s="77">
        <f t="shared" si="4"/>
        <v>897</v>
      </c>
      <c r="J13" s="77">
        <f t="shared" si="4"/>
        <v>972</v>
      </c>
      <c r="K13" s="77">
        <f t="shared" si="4"/>
        <v>842</v>
      </c>
      <c r="L13" s="77">
        <f t="shared" si="4"/>
        <v>1107</v>
      </c>
      <c r="M13" s="77">
        <f t="shared" si="4"/>
        <v>1107</v>
      </c>
      <c r="N13" s="77">
        <f t="shared" si="4"/>
        <v>992</v>
      </c>
      <c r="O13" s="77">
        <f t="shared" si="4"/>
        <v>902</v>
      </c>
      <c r="P13" s="77">
        <f>P14+P15+P16</f>
        <v>962</v>
      </c>
      <c r="Q13" s="78">
        <f aca="true" t="shared" si="5" ref="Q13:Q20">SUM(E13:P13)</f>
        <v>11635</v>
      </c>
    </row>
    <row r="14" spans="1:17" ht="20.25" customHeight="1">
      <c r="A14" s="148"/>
      <c r="B14" s="147" t="s">
        <v>34</v>
      </c>
      <c r="C14" s="129"/>
      <c r="D14" s="52"/>
      <c r="E14" s="77">
        <v>75</v>
      </c>
      <c r="F14" s="77">
        <v>75</v>
      </c>
      <c r="G14" s="77">
        <v>75</v>
      </c>
      <c r="H14" s="77">
        <v>75</v>
      </c>
      <c r="I14" s="77">
        <v>75</v>
      </c>
      <c r="J14" s="77">
        <v>75</v>
      </c>
      <c r="K14" s="77">
        <v>75</v>
      </c>
      <c r="L14" s="77">
        <v>75</v>
      </c>
      <c r="M14" s="77">
        <v>75</v>
      </c>
      <c r="N14" s="77">
        <v>75</v>
      </c>
      <c r="O14" s="77">
        <v>75</v>
      </c>
      <c r="P14" s="77">
        <v>75</v>
      </c>
      <c r="Q14" s="78">
        <f t="shared" si="5"/>
        <v>900</v>
      </c>
    </row>
    <row r="15" spans="1:19" ht="15.75">
      <c r="A15" s="148"/>
      <c r="B15" s="147" t="s">
        <v>38</v>
      </c>
      <c r="C15" s="129"/>
      <c r="D15" s="52"/>
      <c r="E15" s="102">
        <f>970-26</f>
        <v>944</v>
      </c>
      <c r="F15" s="102">
        <f>950-26</f>
        <v>924</v>
      </c>
      <c r="G15" s="102">
        <f>786-26</f>
        <v>760</v>
      </c>
      <c r="H15" s="102">
        <f>940-26</f>
        <v>914</v>
      </c>
      <c r="I15" s="102">
        <f>845-26</f>
        <v>819</v>
      </c>
      <c r="J15" s="102">
        <f>920-26</f>
        <v>894</v>
      </c>
      <c r="K15" s="102">
        <f>790-26</f>
        <v>764</v>
      </c>
      <c r="L15" s="102">
        <f>1055-26</f>
        <v>1029</v>
      </c>
      <c r="M15" s="102">
        <f>1055-26</f>
        <v>1029</v>
      </c>
      <c r="N15" s="102">
        <f>940-26</f>
        <v>914</v>
      </c>
      <c r="O15" s="102">
        <f>850-26</f>
        <v>824</v>
      </c>
      <c r="P15" s="102">
        <f>-26+910</f>
        <v>884</v>
      </c>
      <c r="Q15" s="101">
        <f>SUM(E15:P15)</f>
        <v>10699</v>
      </c>
      <c r="R15" s="89"/>
      <c r="S15" s="87"/>
    </row>
    <row r="16" spans="1:17" ht="15.75">
      <c r="A16" s="148"/>
      <c r="B16" s="147" t="s">
        <v>17</v>
      </c>
      <c r="C16" s="129"/>
      <c r="D16" s="52"/>
      <c r="E16" s="63">
        <v>3</v>
      </c>
      <c r="F16" s="63">
        <v>3</v>
      </c>
      <c r="G16" s="63">
        <v>3</v>
      </c>
      <c r="H16" s="63">
        <v>3</v>
      </c>
      <c r="I16" s="63">
        <v>3</v>
      </c>
      <c r="J16" s="63">
        <v>3</v>
      </c>
      <c r="K16" s="63">
        <v>3</v>
      </c>
      <c r="L16" s="63">
        <v>3</v>
      </c>
      <c r="M16" s="63">
        <v>3</v>
      </c>
      <c r="N16" s="63">
        <v>3</v>
      </c>
      <c r="O16" s="63">
        <v>3</v>
      </c>
      <c r="P16" s="63">
        <v>3</v>
      </c>
      <c r="Q16" s="78">
        <f t="shared" si="5"/>
        <v>36</v>
      </c>
    </row>
    <row r="17" spans="1:17" ht="15.75">
      <c r="A17" s="148"/>
      <c r="B17" s="146" t="s">
        <v>27</v>
      </c>
      <c r="C17" s="132"/>
      <c r="D17" s="31" t="s">
        <v>18</v>
      </c>
      <c r="E17" s="77">
        <f>E18+E19+E20</f>
        <v>520</v>
      </c>
      <c r="F17" s="77">
        <f aca="true" t="shared" si="6" ref="F17:O17">F18+F19+F20</f>
        <v>520</v>
      </c>
      <c r="G17" s="77">
        <f t="shared" si="6"/>
        <v>520</v>
      </c>
      <c r="H17" s="77">
        <f t="shared" si="6"/>
        <v>520</v>
      </c>
      <c r="I17" s="77">
        <f t="shared" si="6"/>
        <v>520</v>
      </c>
      <c r="J17" s="77">
        <f t="shared" si="6"/>
        <v>520</v>
      </c>
      <c r="K17" s="77">
        <f t="shared" si="6"/>
        <v>520</v>
      </c>
      <c r="L17" s="77">
        <f t="shared" si="6"/>
        <v>520</v>
      </c>
      <c r="M17" s="77">
        <f t="shared" si="6"/>
        <v>520</v>
      </c>
      <c r="N17" s="77">
        <f t="shared" si="6"/>
        <v>520</v>
      </c>
      <c r="O17" s="77">
        <f t="shared" si="6"/>
        <v>520</v>
      </c>
      <c r="P17" s="77">
        <f>P18+P19+P20</f>
        <v>520</v>
      </c>
      <c r="Q17" s="78">
        <f t="shared" si="5"/>
        <v>6240</v>
      </c>
    </row>
    <row r="18" spans="1:17" ht="15.75">
      <c r="A18" s="148"/>
      <c r="B18" s="147" t="s">
        <v>34</v>
      </c>
      <c r="C18" s="129"/>
      <c r="D18" s="31"/>
      <c r="E18" s="77">
        <v>50</v>
      </c>
      <c r="F18" s="77">
        <v>50</v>
      </c>
      <c r="G18" s="77">
        <v>50</v>
      </c>
      <c r="H18" s="77">
        <v>50</v>
      </c>
      <c r="I18" s="77">
        <v>50</v>
      </c>
      <c r="J18" s="77">
        <v>50</v>
      </c>
      <c r="K18" s="77">
        <v>50</v>
      </c>
      <c r="L18" s="77">
        <v>50</v>
      </c>
      <c r="M18" s="77">
        <v>50</v>
      </c>
      <c r="N18" s="77">
        <v>50</v>
      </c>
      <c r="O18" s="77">
        <v>50</v>
      </c>
      <c r="P18" s="77">
        <v>50</v>
      </c>
      <c r="Q18" s="78">
        <f t="shared" si="5"/>
        <v>600</v>
      </c>
    </row>
    <row r="19" spans="1:17" ht="15.75">
      <c r="A19" s="148"/>
      <c r="B19" s="147" t="s">
        <v>38</v>
      </c>
      <c r="C19" s="129"/>
      <c r="D19" s="52"/>
      <c r="E19" s="102">
        <f aca="true" t="shared" si="7" ref="E19:P19">485-17</f>
        <v>468</v>
      </c>
      <c r="F19" s="102">
        <f t="shared" si="7"/>
        <v>468</v>
      </c>
      <c r="G19" s="102">
        <f t="shared" si="7"/>
        <v>468</v>
      </c>
      <c r="H19" s="102">
        <f t="shared" si="7"/>
        <v>468</v>
      </c>
      <c r="I19" s="102">
        <f t="shared" si="7"/>
        <v>468</v>
      </c>
      <c r="J19" s="102">
        <f t="shared" si="7"/>
        <v>468</v>
      </c>
      <c r="K19" s="102">
        <f t="shared" si="7"/>
        <v>468</v>
      </c>
      <c r="L19" s="102">
        <f t="shared" si="7"/>
        <v>468</v>
      </c>
      <c r="M19" s="102">
        <f t="shared" si="7"/>
        <v>468</v>
      </c>
      <c r="N19" s="102">
        <f t="shared" si="7"/>
        <v>468</v>
      </c>
      <c r="O19" s="102">
        <f t="shared" si="7"/>
        <v>468</v>
      </c>
      <c r="P19" s="102">
        <f t="shared" si="7"/>
        <v>468</v>
      </c>
      <c r="Q19" s="101">
        <f>SUM(E19:P19)</f>
        <v>5616</v>
      </c>
    </row>
    <row r="20" spans="1:17" ht="15.75">
      <c r="A20" s="148"/>
      <c r="B20" s="147" t="s">
        <v>17</v>
      </c>
      <c r="C20" s="129"/>
      <c r="D20" s="52"/>
      <c r="E20" s="88">
        <v>2</v>
      </c>
      <c r="F20" s="88">
        <v>2</v>
      </c>
      <c r="G20" s="88">
        <v>2</v>
      </c>
      <c r="H20" s="88">
        <v>2</v>
      </c>
      <c r="I20" s="88">
        <v>2</v>
      </c>
      <c r="J20" s="88">
        <v>2</v>
      </c>
      <c r="K20" s="88">
        <v>2</v>
      </c>
      <c r="L20" s="88">
        <v>2</v>
      </c>
      <c r="M20" s="88">
        <v>2</v>
      </c>
      <c r="N20" s="88">
        <v>2</v>
      </c>
      <c r="O20" s="88">
        <v>2</v>
      </c>
      <c r="P20" s="88">
        <v>2</v>
      </c>
      <c r="Q20" s="78">
        <f t="shared" si="5"/>
        <v>24</v>
      </c>
    </row>
    <row r="21" spans="1:17" ht="15.75" customHeight="1">
      <c r="A21" s="128" t="s">
        <v>80</v>
      </c>
      <c r="B21" s="136" t="s">
        <v>59</v>
      </c>
      <c r="C21" s="136"/>
      <c r="D21" s="52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8"/>
    </row>
    <row r="22" spans="1:17" ht="15.75">
      <c r="A22" s="128"/>
      <c r="B22" s="137" t="s">
        <v>25</v>
      </c>
      <c r="C22" s="137"/>
      <c r="D22" s="52" t="s">
        <v>24</v>
      </c>
      <c r="E22" s="77">
        <f>E23+E24+E25</f>
        <v>1016.11</v>
      </c>
      <c r="F22" s="77">
        <f aca="true" t="shared" si="8" ref="F22:P22">F23+F24+F25</f>
        <v>1016.12</v>
      </c>
      <c r="G22" s="77">
        <f t="shared" si="8"/>
        <v>1116.11</v>
      </c>
      <c r="H22" s="77">
        <f t="shared" si="8"/>
        <v>1116.11</v>
      </c>
      <c r="I22" s="77">
        <f t="shared" si="8"/>
        <v>985.65</v>
      </c>
      <c r="J22" s="77">
        <f t="shared" si="8"/>
        <v>1084.25</v>
      </c>
      <c r="K22" s="77">
        <f t="shared" si="8"/>
        <v>1115.8799999999999</v>
      </c>
      <c r="L22" s="77">
        <f t="shared" si="8"/>
        <v>1115.84</v>
      </c>
      <c r="M22" s="77">
        <f t="shared" si="8"/>
        <v>966.2</v>
      </c>
      <c r="N22" s="77">
        <f t="shared" si="8"/>
        <v>1010.2</v>
      </c>
      <c r="O22" s="77">
        <f t="shared" si="8"/>
        <v>1195.2</v>
      </c>
      <c r="P22" s="77">
        <f t="shared" si="8"/>
        <v>1252.2</v>
      </c>
      <c r="Q22" s="78">
        <f>SUM(E22:P22)</f>
        <v>12989.870000000003</v>
      </c>
    </row>
    <row r="23" spans="1:17" ht="15.75">
      <c r="A23" s="128"/>
      <c r="B23" s="129" t="s">
        <v>34</v>
      </c>
      <c r="C23" s="129"/>
      <c r="D23" s="52"/>
      <c r="E23" s="77">
        <f>E27</f>
        <v>41.129999999999995</v>
      </c>
      <c r="F23" s="77">
        <f aca="true" t="shared" si="9" ref="F23:P23">F27</f>
        <v>41.14</v>
      </c>
      <c r="G23" s="77">
        <f t="shared" si="9"/>
        <v>41.129999999999995</v>
      </c>
      <c r="H23" s="77">
        <f t="shared" si="9"/>
        <v>41.129999999999995</v>
      </c>
      <c r="I23" s="77">
        <f t="shared" si="9"/>
        <v>40.67</v>
      </c>
      <c r="J23" s="77">
        <f t="shared" si="9"/>
        <v>39.269999999999996</v>
      </c>
      <c r="K23" s="77">
        <f t="shared" si="9"/>
        <v>40.9</v>
      </c>
      <c r="L23" s="77">
        <f t="shared" si="9"/>
        <v>40.86</v>
      </c>
      <c r="M23" s="77">
        <f t="shared" si="9"/>
        <v>41.2</v>
      </c>
      <c r="N23" s="77">
        <f t="shared" si="9"/>
        <v>40.2</v>
      </c>
      <c r="O23" s="77">
        <f t="shared" si="9"/>
        <v>40.2</v>
      </c>
      <c r="P23" s="77">
        <f t="shared" si="9"/>
        <v>42.2</v>
      </c>
      <c r="Q23" s="78">
        <f>SUM(E23:P23)</f>
        <v>490.0299999999999</v>
      </c>
    </row>
    <row r="24" spans="1:17" ht="15.75">
      <c r="A24" s="128"/>
      <c r="B24" s="129" t="s">
        <v>38</v>
      </c>
      <c r="C24" s="129"/>
      <c r="D24" s="52"/>
      <c r="E24" s="77">
        <f aca="true" t="shared" si="10" ref="E24:P24">E28</f>
        <v>850</v>
      </c>
      <c r="F24" s="77">
        <f t="shared" si="10"/>
        <v>850</v>
      </c>
      <c r="G24" s="77">
        <f t="shared" si="10"/>
        <v>950</v>
      </c>
      <c r="H24" s="77">
        <f t="shared" si="10"/>
        <v>950</v>
      </c>
      <c r="I24" s="77">
        <f t="shared" si="10"/>
        <v>820</v>
      </c>
      <c r="J24" s="77">
        <f t="shared" si="10"/>
        <v>920</v>
      </c>
      <c r="K24" s="77">
        <f t="shared" si="10"/>
        <v>950</v>
      </c>
      <c r="L24" s="77">
        <f t="shared" si="10"/>
        <v>950</v>
      </c>
      <c r="M24" s="77">
        <f t="shared" si="10"/>
        <v>800</v>
      </c>
      <c r="N24" s="77">
        <f t="shared" si="10"/>
        <v>845</v>
      </c>
      <c r="O24" s="77">
        <f t="shared" si="10"/>
        <v>1030</v>
      </c>
      <c r="P24" s="77">
        <f t="shared" si="10"/>
        <v>1085</v>
      </c>
      <c r="Q24" s="78">
        <f>SUM(E24:P24)</f>
        <v>11000</v>
      </c>
    </row>
    <row r="25" spans="1:17" ht="15.75">
      <c r="A25" s="128"/>
      <c r="B25" s="129" t="s">
        <v>17</v>
      </c>
      <c r="C25" s="129"/>
      <c r="D25" s="52"/>
      <c r="E25" s="77">
        <f aca="true" t="shared" si="11" ref="E25:P25">E29</f>
        <v>124.98</v>
      </c>
      <c r="F25" s="77">
        <f t="shared" si="11"/>
        <v>124.98</v>
      </c>
      <c r="G25" s="77">
        <f t="shared" si="11"/>
        <v>124.98</v>
      </c>
      <c r="H25" s="77">
        <f t="shared" si="11"/>
        <v>124.98</v>
      </c>
      <c r="I25" s="77">
        <f t="shared" si="11"/>
        <v>124.98</v>
      </c>
      <c r="J25" s="77">
        <f t="shared" si="11"/>
        <v>124.98</v>
      </c>
      <c r="K25" s="77">
        <f t="shared" si="11"/>
        <v>124.98</v>
      </c>
      <c r="L25" s="77">
        <f t="shared" si="11"/>
        <v>124.98</v>
      </c>
      <c r="M25" s="77">
        <f t="shared" si="11"/>
        <v>125</v>
      </c>
      <c r="N25" s="77">
        <f t="shared" si="11"/>
        <v>125</v>
      </c>
      <c r="O25" s="77">
        <f t="shared" si="11"/>
        <v>125</v>
      </c>
      <c r="P25" s="77">
        <f t="shared" si="11"/>
        <v>125</v>
      </c>
      <c r="Q25" s="78">
        <f>SUM(P25+O25+N25+M25+L25+K25+J25+I25+H25+G25+F25+E25)</f>
        <v>1499.8400000000001</v>
      </c>
    </row>
    <row r="26" spans="1:17" ht="15.75">
      <c r="A26" s="128"/>
      <c r="B26" s="137" t="s">
        <v>26</v>
      </c>
      <c r="C26" s="137"/>
      <c r="D26" s="52" t="s">
        <v>24</v>
      </c>
      <c r="E26" s="77">
        <f>E27+E28+E29</f>
        <v>1016.11</v>
      </c>
      <c r="F26" s="77">
        <f aca="true" t="shared" si="12" ref="F26:O26">F27+F28+F29</f>
        <v>1016.12</v>
      </c>
      <c r="G26" s="77">
        <f t="shared" si="12"/>
        <v>1116.11</v>
      </c>
      <c r="H26" s="77">
        <f t="shared" si="12"/>
        <v>1116.11</v>
      </c>
      <c r="I26" s="77">
        <f t="shared" si="12"/>
        <v>985.65</v>
      </c>
      <c r="J26" s="77">
        <f t="shared" si="12"/>
        <v>1084.25</v>
      </c>
      <c r="K26" s="77">
        <f t="shared" si="12"/>
        <v>1115.8799999999999</v>
      </c>
      <c r="L26" s="77">
        <f t="shared" si="12"/>
        <v>1115.84</v>
      </c>
      <c r="M26" s="77">
        <f t="shared" si="12"/>
        <v>966.2</v>
      </c>
      <c r="N26" s="77">
        <f t="shared" si="12"/>
        <v>1010.2</v>
      </c>
      <c r="O26" s="77">
        <f t="shared" si="12"/>
        <v>1195.2</v>
      </c>
      <c r="P26" s="77">
        <f>P27+P28+P29</f>
        <v>1252.2</v>
      </c>
      <c r="Q26" s="78">
        <f>SUM(E26:P26)</f>
        <v>12989.870000000003</v>
      </c>
    </row>
    <row r="27" spans="1:17" ht="15.75">
      <c r="A27" s="128"/>
      <c r="B27" s="129" t="s">
        <v>34</v>
      </c>
      <c r="C27" s="129"/>
      <c r="D27" s="52"/>
      <c r="E27" s="77">
        <f>23.19+15.39+0.05+2.5</f>
        <v>41.129999999999995</v>
      </c>
      <c r="F27" s="77">
        <f>23.2+15.39+0.05+2.5</f>
        <v>41.14</v>
      </c>
      <c r="G27" s="77">
        <f>23.19+15.39+0.05+2.5</f>
        <v>41.129999999999995</v>
      </c>
      <c r="H27" s="77">
        <f>23.19+15.39+0.05+2.5</f>
        <v>41.129999999999995</v>
      </c>
      <c r="I27" s="77">
        <f>23.19+17.43+0.05</f>
        <v>40.67</v>
      </c>
      <c r="J27" s="77">
        <f>23.19+16.03+0.05</f>
        <v>39.269999999999996</v>
      </c>
      <c r="K27" s="77">
        <f>23.19+17.66+0.05</f>
        <v>40.9</v>
      </c>
      <c r="L27" s="77">
        <f>23.15+17.66+0.05</f>
        <v>40.86</v>
      </c>
      <c r="M27" s="83">
        <v>41.2</v>
      </c>
      <c r="N27" s="83">
        <v>40.2</v>
      </c>
      <c r="O27" s="83">
        <v>40.2</v>
      </c>
      <c r="P27" s="83">
        <v>42.2</v>
      </c>
      <c r="Q27" s="78">
        <f>SUM(E27:P27)</f>
        <v>490.0299999999999</v>
      </c>
    </row>
    <row r="28" spans="1:17" ht="15.75">
      <c r="A28" s="128"/>
      <c r="B28" s="129" t="s">
        <v>38</v>
      </c>
      <c r="C28" s="129"/>
      <c r="D28" s="52"/>
      <c r="E28" s="63">
        <v>850</v>
      </c>
      <c r="F28" s="63">
        <v>850</v>
      </c>
      <c r="G28" s="63">
        <v>950</v>
      </c>
      <c r="H28" s="63">
        <v>950</v>
      </c>
      <c r="I28" s="63">
        <v>820</v>
      </c>
      <c r="J28" s="63">
        <v>920</v>
      </c>
      <c r="K28" s="63">
        <v>950</v>
      </c>
      <c r="L28" s="63">
        <v>950</v>
      </c>
      <c r="M28" s="63">
        <v>800</v>
      </c>
      <c r="N28" s="63">
        <v>845</v>
      </c>
      <c r="O28" s="63">
        <v>1030</v>
      </c>
      <c r="P28" s="63">
        <v>1085</v>
      </c>
      <c r="Q28" s="78">
        <f>SUM(E28:P28)</f>
        <v>11000</v>
      </c>
    </row>
    <row r="29" spans="1:17" ht="15.75">
      <c r="A29" s="128"/>
      <c r="B29" s="129" t="s">
        <v>17</v>
      </c>
      <c r="C29" s="129"/>
      <c r="D29" s="52"/>
      <c r="E29" s="86">
        <f>80.46+27.82+6+4+2.5+5-0.8</f>
        <v>124.98</v>
      </c>
      <c r="F29" s="86">
        <f>80.46+27.82+7+3+2.5+5-0.8</f>
        <v>124.98</v>
      </c>
      <c r="G29" s="86">
        <f>80.46+27.82+11+2.5+5-0.8-1</f>
        <v>124.98</v>
      </c>
      <c r="H29" s="86">
        <f>80.46+27.82+10+2.5+5-0.8</f>
        <v>124.98</v>
      </c>
      <c r="I29" s="86">
        <f>80.46+27.82+10+2.5+5-0.8</f>
        <v>124.98</v>
      </c>
      <c r="J29" s="86">
        <f>80.46+27.82+12+2.5+5-0.8-2</f>
        <v>124.98</v>
      </c>
      <c r="K29" s="86">
        <f>80.46+27.82+10+2.5+5-0.8</f>
        <v>124.98</v>
      </c>
      <c r="L29" s="86">
        <f>80.46+27.82+6+4+2.5+5-0.8</f>
        <v>124.98</v>
      </c>
      <c r="M29" s="86">
        <f>118+2.5+5-0.5</f>
        <v>125</v>
      </c>
      <c r="N29" s="86">
        <f>117+2.5+1+5-0.5</f>
        <v>125</v>
      </c>
      <c r="O29" s="86">
        <f>118+2.5+5-0.5</f>
        <v>125</v>
      </c>
      <c r="P29" s="86">
        <f>118+2.5+5-0.5</f>
        <v>125</v>
      </c>
      <c r="Q29" s="78">
        <f>SUM(E29:P29)</f>
        <v>1499.8400000000001</v>
      </c>
    </row>
    <row r="30" spans="1:17" ht="15.75">
      <c r="A30" s="128" t="s">
        <v>81</v>
      </c>
      <c r="B30" s="135" t="s">
        <v>58</v>
      </c>
      <c r="C30" s="135"/>
      <c r="D30" s="52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8"/>
    </row>
    <row r="31" spans="1:17" ht="15.75">
      <c r="A31" s="128"/>
      <c r="B31" s="132" t="s">
        <v>25</v>
      </c>
      <c r="C31" s="132"/>
      <c r="D31" s="52" t="s">
        <v>24</v>
      </c>
      <c r="E31" s="79">
        <f>E32+E33+E34</f>
        <v>3650</v>
      </c>
      <c r="F31" s="79">
        <f aca="true" t="shared" si="13" ref="F31:P31">F32+F33+F34</f>
        <v>2599</v>
      </c>
      <c r="G31" s="79">
        <f t="shared" si="13"/>
        <v>2422</v>
      </c>
      <c r="H31" s="79">
        <f t="shared" si="13"/>
        <v>2361</v>
      </c>
      <c r="I31" s="79">
        <f t="shared" si="13"/>
        <v>2344</v>
      </c>
      <c r="J31" s="79">
        <f t="shared" si="13"/>
        <v>2386</v>
      </c>
      <c r="K31" s="79">
        <f t="shared" si="13"/>
        <v>2322</v>
      </c>
      <c r="L31" s="79">
        <f t="shared" si="13"/>
        <v>2320</v>
      </c>
      <c r="M31" s="79">
        <f t="shared" si="13"/>
        <v>2417</v>
      </c>
      <c r="N31" s="79">
        <f t="shared" si="13"/>
        <v>2564</v>
      </c>
      <c r="O31" s="79">
        <f t="shared" si="13"/>
        <v>2749</v>
      </c>
      <c r="P31" s="79">
        <f t="shared" si="13"/>
        <v>3404</v>
      </c>
      <c r="Q31" s="78">
        <f>SUM(E31:P31)</f>
        <v>31538</v>
      </c>
    </row>
    <row r="32" spans="1:17" ht="15.75">
      <c r="A32" s="128"/>
      <c r="B32" s="129" t="s">
        <v>34</v>
      </c>
      <c r="C32" s="129"/>
      <c r="D32" s="52"/>
      <c r="E32" s="79">
        <f>E36</f>
        <v>894</v>
      </c>
      <c r="F32" s="79">
        <f aca="true" t="shared" si="14" ref="F32:P32">F36</f>
        <v>637</v>
      </c>
      <c r="G32" s="79">
        <f t="shared" si="14"/>
        <v>598</v>
      </c>
      <c r="H32" s="79">
        <f t="shared" si="14"/>
        <v>649</v>
      </c>
      <c r="I32" s="79">
        <f t="shared" si="14"/>
        <v>620</v>
      </c>
      <c r="J32" s="79">
        <f t="shared" si="14"/>
        <v>686</v>
      </c>
      <c r="K32" s="79">
        <f t="shared" si="14"/>
        <v>611</v>
      </c>
      <c r="L32" s="79">
        <f t="shared" si="14"/>
        <v>595</v>
      </c>
      <c r="M32" s="79">
        <f t="shared" si="14"/>
        <v>692</v>
      </c>
      <c r="N32" s="79">
        <f t="shared" si="14"/>
        <v>739</v>
      </c>
      <c r="O32" s="79">
        <f t="shared" si="14"/>
        <v>724</v>
      </c>
      <c r="P32" s="79">
        <f t="shared" si="14"/>
        <v>879</v>
      </c>
      <c r="Q32" s="78">
        <f>SUM(E32:P32)</f>
        <v>8324</v>
      </c>
    </row>
    <row r="33" spans="1:17" ht="15.75">
      <c r="A33" s="128"/>
      <c r="B33" s="129" t="s">
        <v>38</v>
      </c>
      <c r="C33" s="129"/>
      <c r="D33" s="52"/>
      <c r="E33" s="79">
        <f aca="true" t="shared" si="15" ref="E33:P33">E37</f>
        <v>2748</v>
      </c>
      <c r="F33" s="79">
        <f t="shared" si="15"/>
        <v>1952</v>
      </c>
      <c r="G33" s="79">
        <f t="shared" si="15"/>
        <v>1800</v>
      </c>
      <c r="H33" s="79">
        <f t="shared" si="15"/>
        <v>1700</v>
      </c>
      <c r="I33" s="79">
        <f t="shared" si="15"/>
        <v>1700</v>
      </c>
      <c r="J33" s="79">
        <f t="shared" si="15"/>
        <v>1700</v>
      </c>
      <c r="K33" s="79">
        <f t="shared" si="15"/>
        <v>1700</v>
      </c>
      <c r="L33" s="79">
        <f t="shared" si="15"/>
        <v>1700</v>
      </c>
      <c r="M33" s="79">
        <f t="shared" si="15"/>
        <v>1700</v>
      </c>
      <c r="N33" s="79">
        <f t="shared" si="15"/>
        <v>1800</v>
      </c>
      <c r="O33" s="79">
        <f t="shared" si="15"/>
        <v>2000</v>
      </c>
      <c r="P33" s="79">
        <f t="shared" si="15"/>
        <v>2500</v>
      </c>
      <c r="Q33" s="78">
        <f>SUM(E33:P33)</f>
        <v>23000</v>
      </c>
    </row>
    <row r="34" spans="1:17" ht="15.75">
      <c r="A34" s="128"/>
      <c r="B34" s="129" t="s">
        <v>17</v>
      </c>
      <c r="C34" s="129"/>
      <c r="D34" s="52"/>
      <c r="E34" s="79">
        <f aca="true" t="shared" si="16" ref="E34:P34">E38</f>
        <v>8</v>
      </c>
      <c r="F34" s="79">
        <f t="shared" si="16"/>
        <v>10</v>
      </c>
      <c r="G34" s="79">
        <f t="shared" si="16"/>
        <v>24</v>
      </c>
      <c r="H34" s="79">
        <f t="shared" si="16"/>
        <v>12</v>
      </c>
      <c r="I34" s="79">
        <f t="shared" si="16"/>
        <v>24</v>
      </c>
      <c r="J34" s="79">
        <f t="shared" si="16"/>
        <v>0</v>
      </c>
      <c r="K34" s="79">
        <f t="shared" si="16"/>
        <v>11</v>
      </c>
      <c r="L34" s="79">
        <f t="shared" si="16"/>
        <v>25</v>
      </c>
      <c r="M34" s="79">
        <f t="shared" si="16"/>
        <v>25</v>
      </c>
      <c r="N34" s="79">
        <f t="shared" si="16"/>
        <v>25</v>
      </c>
      <c r="O34" s="79">
        <f t="shared" si="16"/>
        <v>25</v>
      </c>
      <c r="P34" s="79">
        <f t="shared" si="16"/>
        <v>25</v>
      </c>
      <c r="Q34" s="78">
        <f>SUM(P34+O34+N34+M34+L34+K34+J34+I34+H34+G34+F34+E34)</f>
        <v>214</v>
      </c>
    </row>
    <row r="35" spans="1:17" ht="15.75">
      <c r="A35" s="128"/>
      <c r="B35" s="132" t="s">
        <v>26</v>
      </c>
      <c r="C35" s="132"/>
      <c r="D35" s="52" t="s">
        <v>24</v>
      </c>
      <c r="E35" s="79">
        <f>E36+E37+E38</f>
        <v>3650</v>
      </c>
      <c r="F35" s="79">
        <f aca="true" t="shared" si="17" ref="F35:O35">F36+F37+F38</f>
        <v>2599</v>
      </c>
      <c r="G35" s="79">
        <f t="shared" si="17"/>
        <v>2422</v>
      </c>
      <c r="H35" s="79">
        <f t="shared" si="17"/>
        <v>2361</v>
      </c>
      <c r="I35" s="79">
        <f t="shared" si="17"/>
        <v>2344</v>
      </c>
      <c r="J35" s="79">
        <f t="shared" si="17"/>
        <v>2386</v>
      </c>
      <c r="K35" s="79">
        <f t="shared" si="17"/>
        <v>2322</v>
      </c>
      <c r="L35" s="79">
        <f t="shared" si="17"/>
        <v>2320</v>
      </c>
      <c r="M35" s="79">
        <f t="shared" si="17"/>
        <v>2417</v>
      </c>
      <c r="N35" s="79">
        <f t="shared" si="17"/>
        <v>2564</v>
      </c>
      <c r="O35" s="79">
        <f t="shared" si="17"/>
        <v>2749</v>
      </c>
      <c r="P35" s="79">
        <f>P36+P37+P38</f>
        <v>3404</v>
      </c>
      <c r="Q35" s="78">
        <f>SUM(E35:P35)</f>
        <v>31538</v>
      </c>
    </row>
    <row r="36" spans="1:17" ht="15.75">
      <c r="A36" s="128"/>
      <c r="B36" s="129" t="s">
        <v>34</v>
      </c>
      <c r="C36" s="129"/>
      <c r="D36" s="52"/>
      <c r="E36" s="79">
        <v>894</v>
      </c>
      <c r="F36" s="79">
        <v>637</v>
      </c>
      <c r="G36" s="79">
        <v>598</v>
      </c>
      <c r="H36" s="79">
        <v>649</v>
      </c>
      <c r="I36" s="79">
        <v>620</v>
      </c>
      <c r="J36" s="79">
        <v>686</v>
      </c>
      <c r="K36" s="79">
        <v>611</v>
      </c>
      <c r="L36" s="79">
        <v>595</v>
      </c>
      <c r="M36" s="79">
        <v>692</v>
      </c>
      <c r="N36" s="79">
        <v>739</v>
      </c>
      <c r="O36" s="79">
        <v>724</v>
      </c>
      <c r="P36" s="79">
        <v>879</v>
      </c>
      <c r="Q36" s="78">
        <f>SUM(E36:P36)</f>
        <v>8324</v>
      </c>
    </row>
    <row r="37" spans="1:17" ht="15.75">
      <c r="A37" s="128"/>
      <c r="B37" s="129" t="s">
        <v>38</v>
      </c>
      <c r="C37" s="129"/>
      <c r="D37" s="52"/>
      <c r="E37" s="63">
        <v>2748</v>
      </c>
      <c r="F37" s="63">
        <v>1952</v>
      </c>
      <c r="G37" s="63">
        <v>1800</v>
      </c>
      <c r="H37" s="63">
        <v>1700</v>
      </c>
      <c r="I37" s="63">
        <v>1700</v>
      </c>
      <c r="J37" s="63">
        <v>1700</v>
      </c>
      <c r="K37" s="63">
        <v>1700</v>
      </c>
      <c r="L37" s="63">
        <v>1700</v>
      </c>
      <c r="M37" s="63">
        <v>1700</v>
      </c>
      <c r="N37" s="63">
        <v>1800</v>
      </c>
      <c r="O37" s="63">
        <v>2000</v>
      </c>
      <c r="P37" s="63">
        <v>2500</v>
      </c>
      <c r="Q37" s="78">
        <f>SUM(E37:P37)</f>
        <v>23000</v>
      </c>
    </row>
    <row r="38" spans="1:17" ht="15.75">
      <c r="A38" s="128"/>
      <c r="B38" s="129" t="s">
        <v>17</v>
      </c>
      <c r="C38" s="129"/>
      <c r="D38" s="52"/>
      <c r="E38" s="63">
        <v>8</v>
      </c>
      <c r="F38" s="63">
        <v>10</v>
      </c>
      <c r="G38" s="63">
        <v>24</v>
      </c>
      <c r="H38" s="63">
        <v>12</v>
      </c>
      <c r="I38" s="63">
        <v>24</v>
      </c>
      <c r="J38" s="63">
        <v>0</v>
      </c>
      <c r="K38" s="63">
        <v>11</v>
      </c>
      <c r="L38" s="63">
        <v>25</v>
      </c>
      <c r="M38" s="63">
        <v>25</v>
      </c>
      <c r="N38" s="63">
        <v>25</v>
      </c>
      <c r="O38" s="63">
        <v>25</v>
      </c>
      <c r="P38" s="63">
        <v>25</v>
      </c>
      <c r="Q38" s="78">
        <f>SUM(E38:P38)</f>
        <v>214</v>
      </c>
    </row>
    <row r="39" spans="1:17" ht="31.5" customHeight="1">
      <c r="A39" s="128" t="s">
        <v>82</v>
      </c>
      <c r="B39" s="134" t="s">
        <v>46</v>
      </c>
      <c r="C39" s="134"/>
      <c r="D39" s="52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8"/>
    </row>
    <row r="40" spans="1:17" ht="15.75">
      <c r="A40" s="128"/>
      <c r="B40" s="132" t="s">
        <v>25</v>
      </c>
      <c r="C40" s="132"/>
      <c r="D40" s="52" t="s">
        <v>24</v>
      </c>
      <c r="E40" s="77">
        <f>E41+E42+E43</f>
        <v>1560</v>
      </c>
      <c r="F40" s="77">
        <f aca="true" t="shared" si="18" ref="F40:P40">F41+F42+F43</f>
        <v>1965</v>
      </c>
      <c r="G40" s="77">
        <f t="shared" si="18"/>
        <v>1665</v>
      </c>
      <c r="H40" s="77">
        <f t="shared" si="18"/>
        <v>1865</v>
      </c>
      <c r="I40" s="77">
        <f t="shared" si="18"/>
        <v>1670</v>
      </c>
      <c r="J40" s="77">
        <f t="shared" si="18"/>
        <v>1475</v>
      </c>
      <c r="K40" s="77">
        <f t="shared" si="18"/>
        <v>1575</v>
      </c>
      <c r="L40" s="77">
        <f t="shared" si="18"/>
        <v>1575</v>
      </c>
      <c r="M40" s="77">
        <f t="shared" si="18"/>
        <v>1675</v>
      </c>
      <c r="N40" s="77">
        <f t="shared" si="18"/>
        <v>1695</v>
      </c>
      <c r="O40" s="77">
        <f t="shared" si="18"/>
        <v>1755</v>
      </c>
      <c r="P40" s="77">
        <f t="shared" si="18"/>
        <v>1865</v>
      </c>
      <c r="Q40" s="78">
        <f>SUM(E40:P40)</f>
        <v>20340</v>
      </c>
    </row>
    <row r="41" spans="1:17" ht="15.75">
      <c r="A41" s="128"/>
      <c r="B41" s="129" t="s">
        <v>34</v>
      </c>
      <c r="C41" s="129"/>
      <c r="D41" s="52"/>
      <c r="E41" s="77">
        <f>E45+E49</f>
        <v>160</v>
      </c>
      <c r="F41" s="77">
        <f aca="true" t="shared" si="19" ref="F41:P43">F45+F49</f>
        <v>165</v>
      </c>
      <c r="G41" s="77">
        <f t="shared" si="19"/>
        <v>165</v>
      </c>
      <c r="H41" s="77">
        <f t="shared" si="19"/>
        <v>165</v>
      </c>
      <c r="I41" s="77">
        <f t="shared" si="19"/>
        <v>170</v>
      </c>
      <c r="J41" s="77">
        <f t="shared" si="19"/>
        <v>175</v>
      </c>
      <c r="K41" s="77">
        <f t="shared" si="19"/>
        <v>175</v>
      </c>
      <c r="L41" s="77">
        <f t="shared" si="19"/>
        <v>175</v>
      </c>
      <c r="M41" s="77">
        <f t="shared" si="19"/>
        <v>175</v>
      </c>
      <c r="N41" s="77">
        <f t="shared" si="19"/>
        <v>165</v>
      </c>
      <c r="O41" s="77">
        <f t="shared" si="19"/>
        <v>165</v>
      </c>
      <c r="P41" s="77">
        <f t="shared" si="19"/>
        <v>165</v>
      </c>
      <c r="Q41" s="78">
        <f>SUM(E41:P41)</f>
        <v>2020</v>
      </c>
    </row>
    <row r="42" spans="1:17" ht="15.75">
      <c r="A42" s="128"/>
      <c r="B42" s="129" t="s">
        <v>38</v>
      </c>
      <c r="C42" s="129"/>
      <c r="D42" s="52"/>
      <c r="E42" s="77">
        <f>E46+E50</f>
        <v>1400</v>
      </c>
      <c r="F42" s="77">
        <f t="shared" si="19"/>
        <v>1800</v>
      </c>
      <c r="G42" s="77">
        <f t="shared" si="19"/>
        <v>1500</v>
      </c>
      <c r="H42" s="77">
        <f t="shared" si="19"/>
        <v>1700</v>
      </c>
      <c r="I42" s="77">
        <f t="shared" si="19"/>
        <v>1500</v>
      </c>
      <c r="J42" s="77">
        <f t="shared" si="19"/>
        <v>1300</v>
      </c>
      <c r="K42" s="77">
        <f t="shared" si="19"/>
        <v>1400</v>
      </c>
      <c r="L42" s="77">
        <f t="shared" si="19"/>
        <v>1400</v>
      </c>
      <c r="M42" s="77">
        <f t="shared" si="19"/>
        <v>1500</v>
      </c>
      <c r="N42" s="77">
        <f t="shared" si="19"/>
        <v>1530</v>
      </c>
      <c r="O42" s="77">
        <f t="shared" si="19"/>
        <v>1590</v>
      </c>
      <c r="P42" s="77">
        <f t="shared" si="19"/>
        <v>1700</v>
      </c>
      <c r="Q42" s="78">
        <f>Q46+Q50</f>
        <v>18320</v>
      </c>
    </row>
    <row r="43" spans="1:17" ht="15.75">
      <c r="A43" s="128"/>
      <c r="B43" s="129" t="s">
        <v>17</v>
      </c>
      <c r="C43" s="129"/>
      <c r="D43" s="52"/>
      <c r="E43" s="77">
        <f>E47+E51</f>
        <v>0</v>
      </c>
      <c r="F43" s="77">
        <f t="shared" si="19"/>
        <v>0</v>
      </c>
      <c r="G43" s="77">
        <f t="shared" si="19"/>
        <v>0</v>
      </c>
      <c r="H43" s="77">
        <f t="shared" si="19"/>
        <v>0</v>
      </c>
      <c r="I43" s="77">
        <f t="shared" si="19"/>
        <v>0</v>
      </c>
      <c r="J43" s="77">
        <f t="shared" si="19"/>
        <v>0</v>
      </c>
      <c r="K43" s="77">
        <f t="shared" si="19"/>
        <v>0</v>
      </c>
      <c r="L43" s="77">
        <f t="shared" si="19"/>
        <v>0</v>
      </c>
      <c r="M43" s="77">
        <f t="shared" si="19"/>
        <v>0</v>
      </c>
      <c r="N43" s="77">
        <f t="shared" si="19"/>
        <v>0</v>
      </c>
      <c r="O43" s="77">
        <f t="shared" si="19"/>
        <v>0</v>
      </c>
      <c r="P43" s="77">
        <f t="shared" si="19"/>
        <v>0</v>
      </c>
      <c r="Q43" s="78">
        <f>SUM(P43+O43+N43+M43+L43+K43+J43+I43+H43+G43+F43+E43)</f>
        <v>0</v>
      </c>
    </row>
    <row r="44" spans="1:17" ht="15.75">
      <c r="A44" s="128"/>
      <c r="B44" s="132" t="s">
        <v>26</v>
      </c>
      <c r="C44" s="132"/>
      <c r="D44" s="52" t="s">
        <v>24</v>
      </c>
      <c r="E44" s="77">
        <f>E45+E46+E47</f>
        <v>1520</v>
      </c>
      <c r="F44" s="77">
        <f aca="true" t="shared" si="20" ref="F44:O44">F45+F46+F47</f>
        <v>1905</v>
      </c>
      <c r="G44" s="77">
        <f t="shared" si="20"/>
        <v>1615</v>
      </c>
      <c r="H44" s="77">
        <f t="shared" si="20"/>
        <v>1815</v>
      </c>
      <c r="I44" s="77">
        <f t="shared" si="20"/>
        <v>1630</v>
      </c>
      <c r="J44" s="77">
        <f t="shared" si="20"/>
        <v>1455</v>
      </c>
      <c r="K44" s="77">
        <f t="shared" si="20"/>
        <v>1555</v>
      </c>
      <c r="L44" s="77">
        <f t="shared" si="20"/>
        <v>1565</v>
      </c>
      <c r="M44" s="77">
        <f t="shared" si="20"/>
        <v>1665</v>
      </c>
      <c r="N44" s="77">
        <f t="shared" si="20"/>
        <v>1665</v>
      </c>
      <c r="O44" s="77">
        <f t="shared" si="20"/>
        <v>1715</v>
      </c>
      <c r="P44" s="77">
        <f>P45+P46+P47</f>
        <v>1815</v>
      </c>
      <c r="Q44" s="78">
        <f>SUM(E44:P44)</f>
        <v>19920</v>
      </c>
    </row>
    <row r="45" spans="1:17" ht="15.75">
      <c r="A45" s="128"/>
      <c r="B45" s="129" t="s">
        <v>34</v>
      </c>
      <c r="C45" s="129"/>
      <c r="D45" s="52"/>
      <c r="E45" s="77">
        <v>160</v>
      </c>
      <c r="F45" s="77">
        <v>165</v>
      </c>
      <c r="G45" s="77">
        <v>165</v>
      </c>
      <c r="H45" s="77">
        <v>165</v>
      </c>
      <c r="I45" s="77">
        <v>170</v>
      </c>
      <c r="J45" s="77">
        <v>175</v>
      </c>
      <c r="K45" s="77">
        <v>175</v>
      </c>
      <c r="L45" s="77">
        <v>175</v>
      </c>
      <c r="M45" s="77">
        <v>175</v>
      </c>
      <c r="N45" s="77">
        <v>165</v>
      </c>
      <c r="O45" s="77">
        <v>165</v>
      </c>
      <c r="P45" s="77">
        <v>165</v>
      </c>
      <c r="Q45" s="78">
        <f>SUM(E45:P45)</f>
        <v>2020</v>
      </c>
    </row>
    <row r="46" spans="1:17" ht="15.75">
      <c r="A46" s="128"/>
      <c r="B46" s="129" t="s">
        <v>38</v>
      </c>
      <c r="C46" s="129"/>
      <c r="D46" s="52"/>
      <c r="E46" s="62">
        <v>1360</v>
      </c>
      <c r="F46" s="62">
        <v>1740</v>
      </c>
      <c r="G46" s="62">
        <v>1450</v>
      </c>
      <c r="H46" s="62">
        <v>1650</v>
      </c>
      <c r="I46" s="62">
        <v>1460</v>
      </c>
      <c r="J46" s="62">
        <v>1280</v>
      </c>
      <c r="K46" s="62">
        <v>1380</v>
      </c>
      <c r="L46" s="62">
        <v>1390</v>
      </c>
      <c r="M46" s="62">
        <v>1490</v>
      </c>
      <c r="N46" s="62">
        <v>1500</v>
      </c>
      <c r="O46" s="62">
        <v>1550</v>
      </c>
      <c r="P46" s="62">
        <v>1650</v>
      </c>
      <c r="Q46" s="78">
        <f>SUM(E46:P46)</f>
        <v>17900</v>
      </c>
    </row>
    <row r="47" spans="1:17" ht="15.75">
      <c r="A47" s="128"/>
      <c r="B47" s="129" t="s">
        <v>17</v>
      </c>
      <c r="C47" s="129"/>
      <c r="D47" s="52"/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78">
        <f>SUM(E47:P47)</f>
        <v>0</v>
      </c>
    </row>
    <row r="48" spans="1:17" ht="15.75">
      <c r="A48" s="128"/>
      <c r="B48" s="132" t="s">
        <v>27</v>
      </c>
      <c r="C48" s="132"/>
      <c r="D48" s="31" t="s">
        <v>18</v>
      </c>
      <c r="E48" s="77">
        <f>E49+E50+E51</f>
        <v>40</v>
      </c>
      <c r="F48" s="77">
        <f aca="true" t="shared" si="21" ref="F48:O48">F49+F50+F51</f>
        <v>60</v>
      </c>
      <c r="G48" s="77">
        <f t="shared" si="21"/>
        <v>50</v>
      </c>
      <c r="H48" s="77">
        <f t="shared" si="21"/>
        <v>50</v>
      </c>
      <c r="I48" s="77">
        <f t="shared" si="21"/>
        <v>40</v>
      </c>
      <c r="J48" s="77">
        <f t="shared" si="21"/>
        <v>20</v>
      </c>
      <c r="K48" s="77">
        <f t="shared" si="21"/>
        <v>20</v>
      </c>
      <c r="L48" s="77">
        <f t="shared" si="21"/>
        <v>10</v>
      </c>
      <c r="M48" s="77">
        <f t="shared" si="21"/>
        <v>10</v>
      </c>
      <c r="N48" s="77">
        <f t="shared" si="21"/>
        <v>30</v>
      </c>
      <c r="O48" s="77">
        <f t="shared" si="21"/>
        <v>40</v>
      </c>
      <c r="P48" s="77">
        <f>P49+P50+P51</f>
        <v>50</v>
      </c>
      <c r="Q48" s="78">
        <f>SUM(E48:P48)</f>
        <v>420</v>
      </c>
    </row>
    <row r="49" spans="1:17" ht="15.75">
      <c r="A49" s="128"/>
      <c r="B49" s="129" t="s">
        <v>34</v>
      </c>
      <c r="C49" s="129"/>
      <c r="D49" s="31"/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8"/>
    </row>
    <row r="50" spans="1:17" ht="15.75">
      <c r="A50" s="128"/>
      <c r="B50" s="129" t="s">
        <v>38</v>
      </c>
      <c r="C50" s="129"/>
      <c r="D50" s="52"/>
      <c r="E50" s="88">
        <v>40</v>
      </c>
      <c r="F50" s="88">
        <v>60</v>
      </c>
      <c r="G50" s="88">
        <v>50</v>
      </c>
      <c r="H50" s="88">
        <v>50</v>
      </c>
      <c r="I50" s="88">
        <v>40</v>
      </c>
      <c r="J50" s="88">
        <v>20</v>
      </c>
      <c r="K50" s="88">
        <v>20</v>
      </c>
      <c r="L50" s="88">
        <v>10</v>
      </c>
      <c r="M50" s="88">
        <v>10</v>
      </c>
      <c r="N50" s="88">
        <v>30</v>
      </c>
      <c r="O50" s="88">
        <v>40</v>
      </c>
      <c r="P50" s="88">
        <v>50</v>
      </c>
      <c r="Q50" s="78">
        <f>SUM(E50:P50)</f>
        <v>420</v>
      </c>
    </row>
    <row r="51" spans="1:17" ht="15.75">
      <c r="A51" s="128"/>
      <c r="B51" s="129" t="s">
        <v>17</v>
      </c>
      <c r="C51" s="129"/>
      <c r="D51" s="52"/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78">
        <f>SUM(E51:P51)</f>
        <v>0</v>
      </c>
    </row>
    <row r="52" spans="1:17" ht="15.75">
      <c r="A52" s="128"/>
      <c r="B52" s="127" t="s">
        <v>54</v>
      </c>
      <c r="C52" s="127"/>
      <c r="D52" s="54" t="s">
        <v>24</v>
      </c>
      <c r="E52" s="78">
        <f aca="true" t="shared" si="22" ref="E52:Q52">E40+E31+E22+E9</f>
        <v>7768.11</v>
      </c>
      <c r="F52" s="78">
        <f t="shared" si="22"/>
        <v>7102.12</v>
      </c>
      <c r="G52" s="78">
        <f t="shared" si="22"/>
        <v>6561.11</v>
      </c>
      <c r="H52" s="78">
        <f t="shared" si="22"/>
        <v>6854.11</v>
      </c>
      <c r="I52" s="78">
        <f t="shared" si="22"/>
        <v>6416.65</v>
      </c>
      <c r="J52" s="78">
        <f t="shared" si="22"/>
        <v>6437.25</v>
      </c>
      <c r="K52" s="78">
        <f t="shared" si="22"/>
        <v>6374.88</v>
      </c>
      <c r="L52" s="78">
        <f t="shared" si="22"/>
        <v>6637.84</v>
      </c>
      <c r="M52" s="78">
        <f t="shared" si="22"/>
        <v>6685.2</v>
      </c>
      <c r="N52" s="78">
        <f t="shared" si="22"/>
        <v>6781.2</v>
      </c>
      <c r="O52" s="78">
        <f t="shared" si="22"/>
        <v>7121.2</v>
      </c>
      <c r="P52" s="78">
        <f t="shared" si="22"/>
        <v>8003.2</v>
      </c>
      <c r="Q52" s="78">
        <f t="shared" si="22"/>
        <v>82742.87</v>
      </c>
    </row>
    <row r="53" spans="1:17" ht="15.75">
      <c r="A53" s="128"/>
      <c r="B53" s="127" t="s">
        <v>55</v>
      </c>
      <c r="C53" s="127"/>
      <c r="D53" s="54"/>
      <c r="E53" s="78">
        <f aca="true" t="shared" si="23" ref="E53:Q53">E42+E33+E24+E11</f>
        <v>6410</v>
      </c>
      <c r="F53" s="78">
        <f t="shared" si="23"/>
        <v>5994</v>
      </c>
      <c r="G53" s="78">
        <f t="shared" si="23"/>
        <v>5478</v>
      </c>
      <c r="H53" s="78">
        <f t="shared" si="23"/>
        <v>5732</v>
      </c>
      <c r="I53" s="78">
        <f t="shared" si="23"/>
        <v>5307</v>
      </c>
      <c r="J53" s="78">
        <f t="shared" si="23"/>
        <v>5282</v>
      </c>
      <c r="K53" s="78">
        <f t="shared" si="23"/>
        <v>5282</v>
      </c>
      <c r="L53" s="78">
        <f t="shared" si="23"/>
        <v>5547</v>
      </c>
      <c r="M53" s="78">
        <f t="shared" si="23"/>
        <v>5497</v>
      </c>
      <c r="N53" s="78">
        <f t="shared" si="23"/>
        <v>5557</v>
      </c>
      <c r="O53" s="78">
        <f t="shared" si="23"/>
        <v>5912</v>
      </c>
      <c r="P53" s="78">
        <f t="shared" si="23"/>
        <v>6637</v>
      </c>
      <c r="Q53" s="78">
        <f t="shared" si="23"/>
        <v>68635</v>
      </c>
    </row>
    <row r="54" spans="1:17" ht="15.75">
      <c r="A54" s="128"/>
      <c r="B54" s="127" t="s">
        <v>17</v>
      </c>
      <c r="C54" s="127"/>
      <c r="D54" s="54"/>
      <c r="E54" s="78">
        <f aca="true" t="shared" si="24" ref="E54:Q54">E43+E34+E25+E12</f>
        <v>137.98000000000002</v>
      </c>
      <c r="F54" s="78">
        <f t="shared" si="24"/>
        <v>139.98000000000002</v>
      </c>
      <c r="G54" s="78">
        <f t="shared" si="24"/>
        <v>153.98000000000002</v>
      </c>
      <c r="H54" s="78">
        <f t="shared" si="24"/>
        <v>141.98000000000002</v>
      </c>
      <c r="I54" s="78">
        <f t="shared" si="24"/>
        <v>153.98000000000002</v>
      </c>
      <c r="J54" s="78">
        <f t="shared" si="24"/>
        <v>129.98000000000002</v>
      </c>
      <c r="K54" s="78">
        <f t="shared" si="24"/>
        <v>140.98000000000002</v>
      </c>
      <c r="L54" s="78">
        <f t="shared" si="24"/>
        <v>154.98000000000002</v>
      </c>
      <c r="M54" s="78">
        <f t="shared" si="24"/>
        <v>155</v>
      </c>
      <c r="N54" s="78">
        <f t="shared" si="24"/>
        <v>155</v>
      </c>
      <c r="O54" s="78">
        <f t="shared" si="24"/>
        <v>155</v>
      </c>
      <c r="P54" s="78">
        <f t="shared" si="24"/>
        <v>155</v>
      </c>
      <c r="Q54" s="78">
        <f t="shared" si="24"/>
        <v>1773.8400000000001</v>
      </c>
    </row>
    <row r="55" spans="1:17" ht="15.75">
      <c r="A55" s="128"/>
      <c r="B55" s="127" t="s">
        <v>26</v>
      </c>
      <c r="C55" s="127"/>
      <c r="D55" s="54" t="s">
        <v>24</v>
      </c>
      <c r="E55" s="78">
        <f aca="true" t="shared" si="25" ref="E55:Q55">E44+E35+E26+E13</f>
        <v>7208.11</v>
      </c>
      <c r="F55" s="78">
        <f t="shared" si="25"/>
        <v>6522.12</v>
      </c>
      <c r="G55" s="78">
        <f t="shared" si="25"/>
        <v>5991.11</v>
      </c>
      <c r="H55" s="78">
        <f t="shared" si="25"/>
        <v>6284.11</v>
      </c>
      <c r="I55" s="78">
        <f t="shared" si="25"/>
        <v>5856.65</v>
      </c>
      <c r="J55" s="78">
        <f t="shared" si="25"/>
        <v>5897.25</v>
      </c>
      <c r="K55" s="78">
        <f t="shared" si="25"/>
        <v>5834.88</v>
      </c>
      <c r="L55" s="78">
        <f t="shared" si="25"/>
        <v>6107.84</v>
      </c>
      <c r="M55" s="78">
        <f t="shared" si="25"/>
        <v>6155.2</v>
      </c>
      <c r="N55" s="78">
        <f t="shared" si="25"/>
        <v>6231.2</v>
      </c>
      <c r="O55" s="78">
        <f t="shared" si="25"/>
        <v>6561.2</v>
      </c>
      <c r="P55" s="78">
        <f t="shared" si="25"/>
        <v>7433.2</v>
      </c>
      <c r="Q55" s="78">
        <f t="shared" si="25"/>
        <v>76082.87</v>
      </c>
    </row>
    <row r="56" spans="1:17" ht="15.75">
      <c r="A56" s="128"/>
      <c r="B56" s="127" t="s">
        <v>56</v>
      </c>
      <c r="C56" s="127"/>
      <c r="D56" s="54"/>
      <c r="E56" s="78">
        <f aca="true" t="shared" si="26" ref="E56:Q56">E46+E37+E28+E15</f>
        <v>5902</v>
      </c>
      <c r="F56" s="78">
        <f t="shared" si="26"/>
        <v>5466</v>
      </c>
      <c r="G56" s="78">
        <f t="shared" si="26"/>
        <v>4960</v>
      </c>
      <c r="H56" s="78">
        <f t="shared" si="26"/>
        <v>5214</v>
      </c>
      <c r="I56" s="78">
        <f t="shared" si="26"/>
        <v>4799</v>
      </c>
      <c r="J56" s="78">
        <f t="shared" si="26"/>
        <v>4794</v>
      </c>
      <c r="K56" s="78">
        <f t="shared" si="26"/>
        <v>4794</v>
      </c>
      <c r="L56" s="78">
        <f t="shared" si="26"/>
        <v>5069</v>
      </c>
      <c r="M56" s="78">
        <f t="shared" si="26"/>
        <v>5019</v>
      </c>
      <c r="N56" s="78">
        <f t="shared" si="26"/>
        <v>5059</v>
      </c>
      <c r="O56" s="78">
        <f t="shared" si="26"/>
        <v>5404</v>
      </c>
      <c r="P56" s="78">
        <f t="shared" si="26"/>
        <v>6119</v>
      </c>
      <c r="Q56" s="78">
        <f t="shared" si="26"/>
        <v>62599</v>
      </c>
    </row>
    <row r="57" spans="1:17" ht="15.75">
      <c r="A57" s="128"/>
      <c r="B57" s="127" t="s">
        <v>17</v>
      </c>
      <c r="C57" s="127"/>
      <c r="D57" s="54"/>
      <c r="E57" s="78">
        <f aca="true" t="shared" si="27" ref="E57:Q57">E47+E38+E29+E16</f>
        <v>135.98000000000002</v>
      </c>
      <c r="F57" s="78">
        <f t="shared" si="27"/>
        <v>137.98000000000002</v>
      </c>
      <c r="G57" s="78">
        <f t="shared" si="27"/>
        <v>151.98000000000002</v>
      </c>
      <c r="H57" s="78">
        <f t="shared" si="27"/>
        <v>139.98000000000002</v>
      </c>
      <c r="I57" s="78">
        <f t="shared" si="27"/>
        <v>151.98000000000002</v>
      </c>
      <c r="J57" s="78">
        <f t="shared" si="27"/>
        <v>127.98</v>
      </c>
      <c r="K57" s="78">
        <f t="shared" si="27"/>
        <v>138.98000000000002</v>
      </c>
      <c r="L57" s="78">
        <f t="shared" si="27"/>
        <v>152.98000000000002</v>
      </c>
      <c r="M57" s="78">
        <f t="shared" si="27"/>
        <v>153</v>
      </c>
      <c r="N57" s="78">
        <f t="shared" si="27"/>
        <v>153</v>
      </c>
      <c r="O57" s="78">
        <f t="shared" si="27"/>
        <v>153</v>
      </c>
      <c r="P57" s="78">
        <f t="shared" si="27"/>
        <v>153</v>
      </c>
      <c r="Q57" s="78">
        <f t="shared" si="27"/>
        <v>1749.8400000000001</v>
      </c>
    </row>
    <row r="58" spans="1:17" ht="31.5">
      <c r="A58" s="128"/>
      <c r="B58" s="127" t="s">
        <v>27</v>
      </c>
      <c r="C58" s="127"/>
      <c r="D58" s="53" t="s">
        <v>18</v>
      </c>
      <c r="E58" s="78">
        <f>E48+E17</f>
        <v>560</v>
      </c>
      <c r="F58" s="78">
        <f aca="true" t="shared" si="28" ref="F58:Q58">F48+F17</f>
        <v>580</v>
      </c>
      <c r="G58" s="78">
        <f t="shared" si="28"/>
        <v>570</v>
      </c>
      <c r="H58" s="78">
        <f t="shared" si="28"/>
        <v>570</v>
      </c>
      <c r="I58" s="78">
        <f t="shared" si="28"/>
        <v>560</v>
      </c>
      <c r="J58" s="78">
        <f t="shared" si="28"/>
        <v>540</v>
      </c>
      <c r="K58" s="78">
        <f t="shared" si="28"/>
        <v>540</v>
      </c>
      <c r="L58" s="78">
        <f t="shared" si="28"/>
        <v>530</v>
      </c>
      <c r="M58" s="78">
        <f t="shared" si="28"/>
        <v>530</v>
      </c>
      <c r="N58" s="78">
        <f t="shared" si="28"/>
        <v>550</v>
      </c>
      <c r="O58" s="78">
        <f t="shared" si="28"/>
        <v>560</v>
      </c>
      <c r="P58" s="78">
        <f t="shared" si="28"/>
        <v>570</v>
      </c>
      <c r="Q58" s="78">
        <f t="shared" si="28"/>
        <v>6660</v>
      </c>
    </row>
    <row r="59" spans="1:17" ht="15.75">
      <c r="A59" s="128"/>
      <c r="B59" s="127" t="s">
        <v>56</v>
      </c>
      <c r="C59" s="127"/>
      <c r="D59" s="54"/>
      <c r="E59" s="78">
        <f aca="true" t="shared" si="29" ref="E59:Q59">E50+E19</f>
        <v>508</v>
      </c>
      <c r="F59" s="78">
        <f t="shared" si="29"/>
        <v>528</v>
      </c>
      <c r="G59" s="78">
        <f t="shared" si="29"/>
        <v>518</v>
      </c>
      <c r="H59" s="78">
        <f t="shared" si="29"/>
        <v>518</v>
      </c>
      <c r="I59" s="78">
        <f t="shared" si="29"/>
        <v>508</v>
      </c>
      <c r="J59" s="78">
        <f t="shared" si="29"/>
        <v>488</v>
      </c>
      <c r="K59" s="78">
        <f t="shared" si="29"/>
        <v>488</v>
      </c>
      <c r="L59" s="78">
        <f t="shared" si="29"/>
        <v>478</v>
      </c>
      <c r="M59" s="78">
        <f t="shared" si="29"/>
        <v>478</v>
      </c>
      <c r="N59" s="78">
        <f t="shared" si="29"/>
        <v>498</v>
      </c>
      <c r="O59" s="78">
        <f t="shared" si="29"/>
        <v>508</v>
      </c>
      <c r="P59" s="78">
        <f t="shared" si="29"/>
        <v>518</v>
      </c>
      <c r="Q59" s="78">
        <f t="shared" si="29"/>
        <v>6036</v>
      </c>
    </row>
    <row r="60" spans="1:17" ht="15.75">
      <c r="A60" s="128"/>
      <c r="B60" s="127" t="s">
        <v>17</v>
      </c>
      <c r="C60" s="127"/>
      <c r="D60" s="54"/>
      <c r="E60" s="78">
        <f aca="true" t="shared" si="30" ref="E60:Q60">E49+E18</f>
        <v>50</v>
      </c>
      <c r="F60" s="78">
        <f t="shared" si="30"/>
        <v>50</v>
      </c>
      <c r="G60" s="78">
        <f t="shared" si="30"/>
        <v>50</v>
      </c>
      <c r="H60" s="78">
        <f t="shared" si="30"/>
        <v>50</v>
      </c>
      <c r="I60" s="78">
        <f t="shared" si="30"/>
        <v>50</v>
      </c>
      <c r="J60" s="78">
        <f t="shared" si="30"/>
        <v>50</v>
      </c>
      <c r="K60" s="78">
        <f t="shared" si="30"/>
        <v>50</v>
      </c>
      <c r="L60" s="78">
        <f t="shared" si="30"/>
        <v>50</v>
      </c>
      <c r="M60" s="78">
        <f t="shared" si="30"/>
        <v>50</v>
      </c>
      <c r="N60" s="78">
        <f t="shared" si="30"/>
        <v>50</v>
      </c>
      <c r="O60" s="78">
        <f t="shared" si="30"/>
        <v>50</v>
      </c>
      <c r="P60" s="78">
        <f t="shared" si="30"/>
        <v>50</v>
      </c>
      <c r="Q60" s="78">
        <f t="shared" si="30"/>
        <v>600</v>
      </c>
    </row>
    <row r="61" spans="1:4" ht="33" customHeight="1">
      <c r="A61" s="128" t="s">
        <v>83</v>
      </c>
      <c r="B61" s="134" t="s">
        <v>47</v>
      </c>
      <c r="C61" s="134"/>
      <c r="D61" s="52"/>
    </row>
    <row r="62" spans="1:17" ht="15.75">
      <c r="A62" s="128"/>
      <c r="B62" s="132" t="s">
        <v>25</v>
      </c>
      <c r="C62" s="132"/>
      <c r="D62" s="52" t="s">
        <v>24</v>
      </c>
      <c r="E62" s="77">
        <f>E63+E64+E65</f>
        <v>1114</v>
      </c>
      <c r="F62" s="77">
        <f aca="true" t="shared" si="31" ref="F62:P62">F63+F64+F65</f>
        <v>1114</v>
      </c>
      <c r="G62" s="77">
        <f t="shared" si="31"/>
        <v>1112</v>
      </c>
      <c r="H62" s="77">
        <f t="shared" si="31"/>
        <v>1092</v>
      </c>
      <c r="I62" s="77">
        <f t="shared" si="31"/>
        <v>1014</v>
      </c>
      <c r="J62" s="77">
        <f t="shared" si="31"/>
        <v>1014</v>
      </c>
      <c r="K62" s="77">
        <f t="shared" si="31"/>
        <v>1012</v>
      </c>
      <c r="L62" s="77">
        <f t="shared" si="31"/>
        <v>1014</v>
      </c>
      <c r="M62" s="77">
        <f t="shared" si="31"/>
        <v>1075</v>
      </c>
      <c r="N62" s="77">
        <f t="shared" si="31"/>
        <v>1112</v>
      </c>
      <c r="O62" s="77">
        <f t="shared" si="31"/>
        <v>1112</v>
      </c>
      <c r="P62" s="77">
        <f t="shared" si="31"/>
        <v>1112</v>
      </c>
      <c r="Q62" s="78">
        <f>SUM(E62:P62)</f>
        <v>12897</v>
      </c>
    </row>
    <row r="63" spans="1:17" ht="15.75">
      <c r="A63" s="128"/>
      <c r="B63" s="129" t="s">
        <v>34</v>
      </c>
      <c r="C63" s="129"/>
      <c r="D63" s="52"/>
      <c r="E63" s="77">
        <f>E67</f>
        <v>41</v>
      </c>
      <c r="F63" s="77">
        <f aca="true" t="shared" si="32" ref="F63:P63">F67</f>
        <v>41</v>
      </c>
      <c r="G63" s="77">
        <f t="shared" si="32"/>
        <v>40</v>
      </c>
      <c r="H63" s="77">
        <f t="shared" si="32"/>
        <v>40</v>
      </c>
      <c r="I63" s="77">
        <f t="shared" si="32"/>
        <v>32</v>
      </c>
      <c r="J63" s="77">
        <f t="shared" si="32"/>
        <v>32</v>
      </c>
      <c r="K63" s="77">
        <f t="shared" si="32"/>
        <v>32</v>
      </c>
      <c r="L63" s="77">
        <f t="shared" si="32"/>
        <v>32</v>
      </c>
      <c r="M63" s="77">
        <f t="shared" si="32"/>
        <v>40</v>
      </c>
      <c r="N63" s="77">
        <f t="shared" si="32"/>
        <v>40</v>
      </c>
      <c r="O63" s="77">
        <f t="shared" si="32"/>
        <v>40</v>
      </c>
      <c r="P63" s="77">
        <f t="shared" si="32"/>
        <v>40</v>
      </c>
      <c r="Q63" s="78">
        <f>SUM(E63:P63)</f>
        <v>450</v>
      </c>
    </row>
    <row r="64" spans="1:17" ht="15.75">
      <c r="A64" s="128"/>
      <c r="B64" s="129" t="s">
        <v>38</v>
      </c>
      <c r="C64" s="129"/>
      <c r="D64" s="52"/>
      <c r="E64" s="77">
        <f aca="true" t="shared" si="33" ref="E64:P64">E68</f>
        <v>1070</v>
      </c>
      <c r="F64" s="77">
        <f t="shared" si="33"/>
        <v>1070</v>
      </c>
      <c r="G64" s="77">
        <f t="shared" si="33"/>
        <v>1070</v>
      </c>
      <c r="H64" s="77">
        <f t="shared" si="33"/>
        <v>1050</v>
      </c>
      <c r="I64" s="77">
        <f t="shared" si="33"/>
        <v>980</v>
      </c>
      <c r="J64" s="77">
        <f t="shared" si="33"/>
        <v>980</v>
      </c>
      <c r="K64" s="77">
        <f t="shared" si="33"/>
        <v>980</v>
      </c>
      <c r="L64" s="77">
        <f t="shared" si="33"/>
        <v>980</v>
      </c>
      <c r="M64" s="77">
        <f t="shared" si="33"/>
        <v>1033</v>
      </c>
      <c r="N64" s="77">
        <f t="shared" si="33"/>
        <v>1070</v>
      </c>
      <c r="O64" s="77">
        <f t="shared" si="33"/>
        <v>1070</v>
      </c>
      <c r="P64" s="77">
        <f t="shared" si="33"/>
        <v>1070</v>
      </c>
      <c r="Q64" s="78">
        <f>SUM(E64:P64)</f>
        <v>12423</v>
      </c>
    </row>
    <row r="65" spans="1:17" ht="15.75">
      <c r="A65" s="128"/>
      <c r="B65" s="129" t="s">
        <v>17</v>
      </c>
      <c r="C65" s="129"/>
      <c r="D65" s="52"/>
      <c r="E65" s="77">
        <f aca="true" t="shared" si="34" ref="E65:P65">E69</f>
        <v>3</v>
      </c>
      <c r="F65" s="77">
        <f t="shared" si="34"/>
        <v>3</v>
      </c>
      <c r="G65" s="77">
        <f t="shared" si="34"/>
        <v>2</v>
      </c>
      <c r="H65" s="77">
        <f t="shared" si="34"/>
        <v>2</v>
      </c>
      <c r="I65" s="77">
        <f t="shared" si="34"/>
        <v>2</v>
      </c>
      <c r="J65" s="77">
        <f t="shared" si="34"/>
        <v>2</v>
      </c>
      <c r="K65" s="77">
        <f t="shared" si="34"/>
        <v>0</v>
      </c>
      <c r="L65" s="77">
        <f t="shared" si="34"/>
        <v>2</v>
      </c>
      <c r="M65" s="77">
        <f t="shared" si="34"/>
        <v>2</v>
      </c>
      <c r="N65" s="77">
        <f t="shared" si="34"/>
        <v>2</v>
      </c>
      <c r="O65" s="77">
        <f t="shared" si="34"/>
        <v>2</v>
      </c>
      <c r="P65" s="77">
        <f t="shared" si="34"/>
        <v>2</v>
      </c>
      <c r="Q65" s="78">
        <f>SUM(P65+O65+N65+M65+L65+K65+J65+I65+H65+G65+F65+E65)</f>
        <v>24</v>
      </c>
    </row>
    <row r="66" spans="1:17" ht="15.75">
      <c r="A66" s="128"/>
      <c r="B66" s="132" t="s">
        <v>26</v>
      </c>
      <c r="C66" s="132"/>
      <c r="D66" s="52" t="s">
        <v>24</v>
      </c>
      <c r="E66" s="77">
        <f>E67+E68+E69</f>
        <v>1114</v>
      </c>
      <c r="F66" s="77">
        <f aca="true" t="shared" si="35" ref="F66:O66">F67+F68+F69</f>
        <v>1114</v>
      </c>
      <c r="G66" s="77">
        <f t="shared" si="35"/>
        <v>1112</v>
      </c>
      <c r="H66" s="77">
        <f t="shared" si="35"/>
        <v>1092</v>
      </c>
      <c r="I66" s="77">
        <f t="shared" si="35"/>
        <v>1014</v>
      </c>
      <c r="J66" s="77">
        <f t="shared" si="35"/>
        <v>1014</v>
      </c>
      <c r="K66" s="77">
        <f t="shared" si="35"/>
        <v>1012</v>
      </c>
      <c r="L66" s="77">
        <f t="shared" si="35"/>
        <v>1014</v>
      </c>
      <c r="M66" s="77">
        <f t="shared" si="35"/>
        <v>1075</v>
      </c>
      <c r="N66" s="77">
        <f t="shared" si="35"/>
        <v>1112</v>
      </c>
      <c r="O66" s="77">
        <f t="shared" si="35"/>
        <v>1112</v>
      </c>
      <c r="P66" s="77">
        <f>P67+P68+P69</f>
        <v>1112</v>
      </c>
      <c r="Q66" s="78">
        <f>SUM(E66:P66)</f>
        <v>12897</v>
      </c>
    </row>
    <row r="67" spans="1:17" ht="15.75">
      <c r="A67" s="128"/>
      <c r="B67" s="129" t="s">
        <v>34</v>
      </c>
      <c r="C67" s="129"/>
      <c r="D67" s="52"/>
      <c r="E67" s="77">
        <v>41</v>
      </c>
      <c r="F67" s="77">
        <v>41</v>
      </c>
      <c r="G67" s="77">
        <v>40</v>
      </c>
      <c r="H67" s="77">
        <v>40</v>
      </c>
      <c r="I67" s="77">
        <v>32</v>
      </c>
      <c r="J67" s="77">
        <v>32</v>
      </c>
      <c r="K67" s="77">
        <v>32</v>
      </c>
      <c r="L67" s="77">
        <v>32</v>
      </c>
      <c r="M67" s="77">
        <v>40</v>
      </c>
      <c r="N67" s="77">
        <v>40</v>
      </c>
      <c r="O67" s="77">
        <v>40</v>
      </c>
      <c r="P67" s="77">
        <v>40</v>
      </c>
      <c r="Q67" s="78">
        <f>SUM(E67:P67)</f>
        <v>450</v>
      </c>
    </row>
    <row r="68" spans="1:17" ht="15.75">
      <c r="A68" s="128"/>
      <c r="B68" s="129" t="s">
        <v>38</v>
      </c>
      <c r="C68" s="129"/>
      <c r="D68" s="52"/>
      <c r="E68" s="83">
        <v>1070</v>
      </c>
      <c r="F68" s="83">
        <v>1070</v>
      </c>
      <c r="G68" s="83">
        <v>1070</v>
      </c>
      <c r="H68" s="83">
        <v>1050</v>
      </c>
      <c r="I68" s="83">
        <v>980</v>
      </c>
      <c r="J68" s="83">
        <v>980</v>
      </c>
      <c r="K68" s="83">
        <v>980</v>
      </c>
      <c r="L68" s="83">
        <v>980</v>
      </c>
      <c r="M68" s="83">
        <v>1033</v>
      </c>
      <c r="N68" s="83">
        <v>1070</v>
      </c>
      <c r="O68" s="83">
        <v>1070</v>
      </c>
      <c r="P68" s="83">
        <v>1070</v>
      </c>
      <c r="Q68" s="84">
        <f>SUM(E68:P68)</f>
        <v>12423</v>
      </c>
    </row>
    <row r="69" spans="1:17" ht="15.75">
      <c r="A69" s="128"/>
      <c r="B69" s="129" t="s">
        <v>17</v>
      </c>
      <c r="C69" s="129"/>
      <c r="D69" s="52"/>
      <c r="E69" s="63">
        <v>3</v>
      </c>
      <c r="F69" s="63">
        <v>3</v>
      </c>
      <c r="G69" s="63">
        <v>2</v>
      </c>
      <c r="H69" s="63">
        <v>2</v>
      </c>
      <c r="I69" s="63">
        <v>2</v>
      </c>
      <c r="J69" s="63">
        <v>2</v>
      </c>
      <c r="K69" s="63"/>
      <c r="L69" s="63">
        <v>2</v>
      </c>
      <c r="M69" s="63">
        <v>2</v>
      </c>
      <c r="N69" s="63">
        <v>2</v>
      </c>
      <c r="O69" s="63">
        <v>2</v>
      </c>
      <c r="P69" s="63">
        <v>2</v>
      </c>
      <c r="Q69" s="78">
        <f>SUM(E69:P69)</f>
        <v>24</v>
      </c>
    </row>
    <row r="70" spans="1:17" ht="31.5" customHeight="1">
      <c r="A70" s="128" t="s">
        <v>84</v>
      </c>
      <c r="B70" s="134" t="s">
        <v>48</v>
      </c>
      <c r="C70" s="134"/>
      <c r="D70" s="52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8"/>
    </row>
    <row r="71" spans="1:17" ht="15.75">
      <c r="A71" s="128"/>
      <c r="B71" s="132" t="s">
        <v>25</v>
      </c>
      <c r="C71" s="132"/>
      <c r="D71" s="52" t="s">
        <v>24</v>
      </c>
      <c r="E71" s="77">
        <f>E72+E73+E74</f>
        <v>157</v>
      </c>
      <c r="F71" s="77">
        <f aca="true" t="shared" si="36" ref="F71:P71">F72+F73+F74</f>
        <v>163</v>
      </c>
      <c r="G71" s="77">
        <f t="shared" si="36"/>
        <v>164</v>
      </c>
      <c r="H71" s="77">
        <f t="shared" si="36"/>
        <v>161</v>
      </c>
      <c r="I71" s="77">
        <f t="shared" si="36"/>
        <v>155</v>
      </c>
      <c r="J71" s="77">
        <f t="shared" si="36"/>
        <v>135</v>
      </c>
      <c r="K71" s="77">
        <f t="shared" si="36"/>
        <v>125</v>
      </c>
      <c r="L71" s="77">
        <f t="shared" si="36"/>
        <v>135</v>
      </c>
      <c r="M71" s="77">
        <f t="shared" si="36"/>
        <v>145</v>
      </c>
      <c r="N71" s="77">
        <f t="shared" si="36"/>
        <v>155</v>
      </c>
      <c r="O71" s="77">
        <f t="shared" si="36"/>
        <v>175</v>
      </c>
      <c r="P71" s="77">
        <f t="shared" si="36"/>
        <v>190</v>
      </c>
      <c r="Q71" s="78">
        <f>SUM(E71:P71)</f>
        <v>1860</v>
      </c>
    </row>
    <row r="72" spans="1:17" ht="15.75">
      <c r="A72" s="128"/>
      <c r="B72" s="129" t="s">
        <v>34</v>
      </c>
      <c r="C72" s="129"/>
      <c r="D72" s="52"/>
      <c r="E72" s="77">
        <f>E76</f>
        <v>0</v>
      </c>
      <c r="F72" s="77">
        <f aca="true" t="shared" si="37" ref="F72:P72">F76</f>
        <v>0</v>
      </c>
      <c r="G72" s="77">
        <f t="shared" si="37"/>
        <v>0</v>
      </c>
      <c r="H72" s="77">
        <f t="shared" si="37"/>
        <v>0</v>
      </c>
      <c r="I72" s="77">
        <f t="shared" si="37"/>
        <v>0</v>
      </c>
      <c r="J72" s="77">
        <f t="shared" si="37"/>
        <v>0</v>
      </c>
      <c r="K72" s="77">
        <f t="shared" si="37"/>
        <v>0</v>
      </c>
      <c r="L72" s="77">
        <f t="shared" si="37"/>
        <v>0</v>
      </c>
      <c r="M72" s="77">
        <f t="shared" si="37"/>
        <v>0</v>
      </c>
      <c r="N72" s="77">
        <f t="shared" si="37"/>
        <v>0</v>
      </c>
      <c r="O72" s="77">
        <f t="shared" si="37"/>
        <v>0</v>
      </c>
      <c r="P72" s="77">
        <f t="shared" si="37"/>
        <v>0</v>
      </c>
      <c r="Q72" s="78">
        <f>SUM(E72:P72)</f>
        <v>0</v>
      </c>
    </row>
    <row r="73" spans="1:17" ht="15.75">
      <c r="A73" s="128"/>
      <c r="B73" s="129" t="s">
        <v>38</v>
      </c>
      <c r="C73" s="129"/>
      <c r="D73" s="52"/>
      <c r="E73" s="77">
        <f aca="true" t="shared" si="38" ref="E73:P73">E77</f>
        <v>112</v>
      </c>
      <c r="F73" s="77">
        <f t="shared" si="38"/>
        <v>118</v>
      </c>
      <c r="G73" s="77">
        <f t="shared" si="38"/>
        <v>119</v>
      </c>
      <c r="H73" s="77">
        <f t="shared" si="38"/>
        <v>116</v>
      </c>
      <c r="I73" s="77">
        <f t="shared" si="38"/>
        <v>110</v>
      </c>
      <c r="J73" s="77">
        <f t="shared" si="38"/>
        <v>90</v>
      </c>
      <c r="K73" s="77">
        <f t="shared" si="38"/>
        <v>80</v>
      </c>
      <c r="L73" s="77">
        <f t="shared" si="38"/>
        <v>90</v>
      </c>
      <c r="M73" s="77">
        <f t="shared" si="38"/>
        <v>100</v>
      </c>
      <c r="N73" s="77">
        <f t="shared" si="38"/>
        <v>110</v>
      </c>
      <c r="O73" s="77">
        <f t="shared" si="38"/>
        <v>130</v>
      </c>
      <c r="P73" s="77">
        <f t="shared" si="38"/>
        <v>145</v>
      </c>
      <c r="Q73" s="78">
        <f>SUM(E73:P73)</f>
        <v>1320</v>
      </c>
    </row>
    <row r="74" spans="1:17" ht="15.75">
      <c r="A74" s="128"/>
      <c r="B74" s="129" t="s">
        <v>17</v>
      </c>
      <c r="C74" s="129"/>
      <c r="D74" s="52"/>
      <c r="E74" s="77">
        <f aca="true" t="shared" si="39" ref="E74:P74">E78</f>
        <v>45</v>
      </c>
      <c r="F74" s="77">
        <f t="shared" si="39"/>
        <v>45</v>
      </c>
      <c r="G74" s="77">
        <f t="shared" si="39"/>
        <v>45</v>
      </c>
      <c r="H74" s="77">
        <f t="shared" si="39"/>
        <v>45</v>
      </c>
      <c r="I74" s="77">
        <f t="shared" si="39"/>
        <v>45</v>
      </c>
      <c r="J74" s="77">
        <f t="shared" si="39"/>
        <v>45</v>
      </c>
      <c r="K74" s="77">
        <f t="shared" si="39"/>
        <v>45</v>
      </c>
      <c r="L74" s="77">
        <f t="shared" si="39"/>
        <v>45</v>
      </c>
      <c r="M74" s="77">
        <f t="shared" si="39"/>
        <v>45</v>
      </c>
      <c r="N74" s="77">
        <f t="shared" si="39"/>
        <v>45</v>
      </c>
      <c r="O74" s="77">
        <f t="shared" si="39"/>
        <v>45</v>
      </c>
      <c r="P74" s="77">
        <f t="shared" si="39"/>
        <v>45</v>
      </c>
      <c r="Q74" s="78">
        <f>SUM(P74+O74+N74+M74+L74+K74+J74+I74+H74+G74+F74+E74)</f>
        <v>540</v>
      </c>
    </row>
    <row r="75" spans="1:17" ht="15.75">
      <c r="A75" s="128"/>
      <c r="B75" s="132" t="s">
        <v>26</v>
      </c>
      <c r="C75" s="132"/>
      <c r="D75" s="52" t="s">
        <v>24</v>
      </c>
      <c r="E75" s="77">
        <f>E76+E77+E78</f>
        <v>157</v>
      </c>
      <c r="F75" s="77">
        <f aca="true" t="shared" si="40" ref="F75:O75">F76+F77+F78</f>
        <v>163</v>
      </c>
      <c r="G75" s="77">
        <f t="shared" si="40"/>
        <v>164</v>
      </c>
      <c r="H75" s="77">
        <f t="shared" si="40"/>
        <v>161</v>
      </c>
      <c r="I75" s="77">
        <f t="shared" si="40"/>
        <v>155</v>
      </c>
      <c r="J75" s="77">
        <f t="shared" si="40"/>
        <v>135</v>
      </c>
      <c r="K75" s="77">
        <f t="shared" si="40"/>
        <v>125</v>
      </c>
      <c r="L75" s="77">
        <f t="shared" si="40"/>
        <v>135</v>
      </c>
      <c r="M75" s="77">
        <f t="shared" si="40"/>
        <v>145</v>
      </c>
      <c r="N75" s="77">
        <f t="shared" si="40"/>
        <v>155</v>
      </c>
      <c r="O75" s="77">
        <f t="shared" si="40"/>
        <v>175</v>
      </c>
      <c r="P75" s="77">
        <f>P76+P77+P78</f>
        <v>190</v>
      </c>
      <c r="Q75" s="78">
        <f>SUM(E75:P75)</f>
        <v>1860</v>
      </c>
    </row>
    <row r="76" spans="1:17" ht="15.75">
      <c r="A76" s="128"/>
      <c r="B76" s="129" t="s">
        <v>34</v>
      </c>
      <c r="C76" s="129"/>
      <c r="D76" s="52"/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8">
        <f>SUM(E76:P76)</f>
        <v>0</v>
      </c>
    </row>
    <row r="77" spans="1:17" ht="15.75">
      <c r="A77" s="128"/>
      <c r="B77" s="129" t="s">
        <v>38</v>
      </c>
      <c r="C77" s="129"/>
      <c r="D77" s="52"/>
      <c r="E77" s="63">
        <v>112</v>
      </c>
      <c r="F77" s="63">
        <v>118</v>
      </c>
      <c r="G77" s="63">
        <v>119</v>
      </c>
      <c r="H77" s="63">
        <v>116</v>
      </c>
      <c r="I77" s="63">
        <v>110</v>
      </c>
      <c r="J77" s="63">
        <v>90</v>
      </c>
      <c r="K77" s="63">
        <v>80</v>
      </c>
      <c r="L77" s="63">
        <v>90</v>
      </c>
      <c r="M77" s="63">
        <v>100</v>
      </c>
      <c r="N77" s="63">
        <v>110</v>
      </c>
      <c r="O77" s="63">
        <v>130</v>
      </c>
      <c r="P77" s="63">
        <v>145</v>
      </c>
      <c r="Q77" s="78">
        <f>SUM(E77:P77)</f>
        <v>1320</v>
      </c>
    </row>
    <row r="78" spans="1:17" ht="15.75">
      <c r="A78" s="128"/>
      <c r="B78" s="129" t="s">
        <v>17</v>
      </c>
      <c r="C78" s="129"/>
      <c r="D78" s="52"/>
      <c r="E78" s="63">
        <v>45</v>
      </c>
      <c r="F78" s="63">
        <v>45</v>
      </c>
      <c r="G78" s="63">
        <v>45</v>
      </c>
      <c r="H78" s="63">
        <v>45</v>
      </c>
      <c r="I78" s="63">
        <v>45</v>
      </c>
      <c r="J78" s="63">
        <v>45</v>
      </c>
      <c r="K78" s="63">
        <v>45</v>
      </c>
      <c r="L78" s="63">
        <v>45</v>
      </c>
      <c r="M78" s="63">
        <v>45</v>
      </c>
      <c r="N78" s="63">
        <v>45</v>
      </c>
      <c r="O78" s="63">
        <v>45</v>
      </c>
      <c r="P78" s="63">
        <v>45</v>
      </c>
      <c r="Q78" s="78">
        <f>SUM(E78:P78)</f>
        <v>540</v>
      </c>
    </row>
    <row r="79" spans="1:17" ht="32.25" customHeight="1">
      <c r="A79" s="128" t="s">
        <v>85</v>
      </c>
      <c r="B79" s="134" t="s">
        <v>49</v>
      </c>
      <c r="C79" s="134"/>
      <c r="D79" s="52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8"/>
    </row>
    <row r="80" spans="1:17" ht="15.75">
      <c r="A80" s="128"/>
      <c r="B80" s="132" t="s">
        <v>25</v>
      </c>
      <c r="C80" s="132"/>
      <c r="D80" s="52" t="s">
        <v>24</v>
      </c>
      <c r="E80" s="77">
        <f>E81+E82+E83</f>
        <v>483</v>
      </c>
      <c r="F80" s="77">
        <f aca="true" t="shared" si="41" ref="F80:P80">F81+F82+F83</f>
        <v>483</v>
      </c>
      <c r="G80" s="77">
        <f t="shared" si="41"/>
        <v>483</v>
      </c>
      <c r="H80" s="77">
        <f t="shared" si="41"/>
        <v>448</v>
      </c>
      <c r="I80" s="77">
        <f t="shared" si="41"/>
        <v>447</v>
      </c>
      <c r="J80" s="77">
        <f t="shared" si="41"/>
        <v>447</v>
      </c>
      <c r="K80" s="77">
        <f t="shared" si="41"/>
        <v>447</v>
      </c>
      <c r="L80" s="77">
        <f t="shared" si="41"/>
        <v>447</v>
      </c>
      <c r="M80" s="77">
        <f t="shared" si="41"/>
        <v>447</v>
      </c>
      <c r="N80" s="77">
        <f t="shared" si="41"/>
        <v>476</v>
      </c>
      <c r="O80" s="77">
        <f t="shared" si="41"/>
        <v>484</v>
      </c>
      <c r="P80" s="77">
        <f t="shared" si="41"/>
        <v>484</v>
      </c>
      <c r="Q80" s="78">
        <f>SUM(E80:P80)</f>
        <v>5576</v>
      </c>
    </row>
    <row r="81" spans="1:17" ht="15.75">
      <c r="A81" s="128"/>
      <c r="B81" s="129" t="s">
        <v>34</v>
      </c>
      <c r="C81" s="129"/>
      <c r="D81" s="52"/>
      <c r="E81" s="77">
        <f>E85+E89</f>
        <v>23</v>
      </c>
      <c r="F81" s="77">
        <f aca="true" t="shared" si="42" ref="F81:P83">F85+F89</f>
        <v>23</v>
      </c>
      <c r="G81" s="77">
        <f t="shared" si="42"/>
        <v>23</v>
      </c>
      <c r="H81" s="77">
        <f t="shared" si="42"/>
        <v>23</v>
      </c>
      <c r="I81" s="77">
        <f t="shared" si="42"/>
        <v>23</v>
      </c>
      <c r="J81" s="77">
        <f t="shared" si="42"/>
        <v>23</v>
      </c>
      <c r="K81" s="77">
        <f t="shared" si="42"/>
        <v>23</v>
      </c>
      <c r="L81" s="77">
        <f t="shared" si="42"/>
        <v>23</v>
      </c>
      <c r="M81" s="77">
        <f t="shared" si="42"/>
        <v>23</v>
      </c>
      <c r="N81" s="77">
        <f t="shared" si="42"/>
        <v>23</v>
      </c>
      <c r="O81" s="77">
        <f t="shared" si="42"/>
        <v>23</v>
      </c>
      <c r="P81" s="77">
        <f t="shared" si="42"/>
        <v>23</v>
      </c>
      <c r="Q81" s="78">
        <f>SUM(E81:P81)</f>
        <v>276</v>
      </c>
    </row>
    <row r="82" spans="1:17" ht="15.75">
      <c r="A82" s="128"/>
      <c r="B82" s="129" t="s">
        <v>38</v>
      </c>
      <c r="C82" s="129"/>
      <c r="D82" s="52"/>
      <c r="E82" s="77">
        <f>E86+E90</f>
        <v>460</v>
      </c>
      <c r="F82" s="77">
        <f t="shared" si="42"/>
        <v>460</v>
      </c>
      <c r="G82" s="77">
        <f t="shared" si="42"/>
        <v>460</v>
      </c>
      <c r="H82" s="77">
        <f t="shared" si="42"/>
        <v>425</v>
      </c>
      <c r="I82" s="77">
        <f t="shared" si="42"/>
        <v>424</v>
      </c>
      <c r="J82" s="77">
        <f t="shared" si="42"/>
        <v>424</v>
      </c>
      <c r="K82" s="77">
        <f t="shared" si="42"/>
        <v>424</v>
      </c>
      <c r="L82" s="77">
        <f t="shared" si="42"/>
        <v>424</v>
      </c>
      <c r="M82" s="77">
        <f t="shared" si="42"/>
        <v>424</v>
      </c>
      <c r="N82" s="77">
        <f t="shared" si="42"/>
        <v>453</v>
      </c>
      <c r="O82" s="77">
        <f t="shared" si="42"/>
        <v>461</v>
      </c>
      <c r="P82" s="77">
        <f t="shared" si="42"/>
        <v>461</v>
      </c>
      <c r="Q82" s="78">
        <f>Q86+Q90</f>
        <v>5300</v>
      </c>
    </row>
    <row r="83" spans="1:17" ht="15.75">
      <c r="A83" s="128"/>
      <c r="B83" s="129" t="s">
        <v>17</v>
      </c>
      <c r="C83" s="129"/>
      <c r="D83" s="52"/>
      <c r="E83" s="77">
        <f>E87+E91</f>
        <v>0</v>
      </c>
      <c r="F83" s="77">
        <f t="shared" si="42"/>
        <v>0</v>
      </c>
      <c r="G83" s="77">
        <f t="shared" si="42"/>
        <v>0</v>
      </c>
      <c r="H83" s="77">
        <f t="shared" si="42"/>
        <v>0</v>
      </c>
      <c r="I83" s="77">
        <f t="shared" si="42"/>
        <v>0</v>
      </c>
      <c r="J83" s="77">
        <f t="shared" si="42"/>
        <v>0</v>
      </c>
      <c r="K83" s="77">
        <f t="shared" si="42"/>
        <v>0</v>
      </c>
      <c r="L83" s="77">
        <f t="shared" si="42"/>
        <v>0</v>
      </c>
      <c r="M83" s="77">
        <f t="shared" si="42"/>
        <v>0</v>
      </c>
      <c r="N83" s="77">
        <f t="shared" si="42"/>
        <v>0</v>
      </c>
      <c r="O83" s="77">
        <f t="shared" si="42"/>
        <v>0</v>
      </c>
      <c r="P83" s="77">
        <f t="shared" si="42"/>
        <v>0</v>
      </c>
      <c r="Q83" s="78">
        <f>SUM(P83+O83+N83+M83+L83+K83+J83+I83+H83+G83+F83+E83)</f>
        <v>0</v>
      </c>
    </row>
    <row r="84" spans="1:17" ht="15.75">
      <c r="A84" s="128"/>
      <c r="B84" s="132" t="s">
        <v>26</v>
      </c>
      <c r="C84" s="132"/>
      <c r="D84" s="52" t="s">
        <v>24</v>
      </c>
      <c r="E84" s="77">
        <f>E85+E86+E87</f>
        <v>457</v>
      </c>
      <c r="F84" s="77">
        <f aca="true" t="shared" si="43" ref="F84:O84">F85+F86+F87</f>
        <v>457</v>
      </c>
      <c r="G84" s="77">
        <f t="shared" si="43"/>
        <v>457</v>
      </c>
      <c r="H84" s="77">
        <f t="shared" si="43"/>
        <v>423</v>
      </c>
      <c r="I84" s="77">
        <f t="shared" si="43"/>
        <v>423</v>
      </c>
      <c r="J84" s="77">
        <f t="shared" si="43"/>
        <v>423</v>
      </c>
      <c r="K84" s="77">
        <f t="shared" si="43"/>
        <v>423</v>
      </c>
      <c r="L84" s="77">
        <f t="shared" si="43"/>
        <v>423</v>
      </c>
      <c r="M84" s="77">
        <f t="shared" si="43"/>
        <v>423</v>
      </c>
      <c r="N84" s="77">
        <f t="shared" si="43"/>
        <v>451</v>
      </c>
      <c r="O84" s="77">
        <f t="shared" si="43"/>
        <v>458</v>
      </c>
      <c r="P84" s="77">
        <f>P85+P86+P87</f>
        <v>458</v>
      </c>
      <c r="Q84" s="78">
        <f aca="true" t="shared" si="44" ref="Q84:Q91">SUM(E84:P84)</f>
        <v>5276</v>
      </c>
    </row>
    <row r="85" spans="1:17" ht="15.75">
      <c r="A85" s="128"/>
      <c r="B85" s="129" t="s">
        <v>34</v>
      </c>
      <c r="C85" s="129"/>
      <c r="D85" s="52"/>
      <c r="E85" s="77">
        <v>23</v>
      </c>
      <c r="F85" s="77">
        <v>23</v>
      </c>
      <c r="G85" s="77">
        <v>23</v>
      </c>
      <c r="H85" s="77">
        <v>23</v>
      </c>
      <c r="I85" s="77">
        <v>23</v>
      </c>
      <c r="J85" s="77">
        <v>23</v>
      </c>
      <c r="K85" s="77">
        <v>23</v>
      </c>
      <c r="L85" s="77">
        <v>23</v>
      </c>
      <c r="M85" s="77">
        <v>23</v>
      </c>
      <c r="N85" s="77">
        <v>23</v>
      </c>
      <c r="O85" s="77">
        <v>23</v>
      </c>
      <c r="P85" s="77">
        <v>23</v>
      </c>
      <c r="Q85" s="78">
        <f t="shared" si="44"/>
        <v>276</v>
      </c>
    </row>
    <row r="86" spans="1:17" ht="15.75">
      <c r="A86" s="128"/>
      <c r="B86" s="129" t="s">
        <v>38</v>
      </c>
      <c r="C86" s="129"/>
      <c r="D86" s="52"/>
      <c r="E86" s="63">
        <v>434</v>
      </c>
      <c r="F86" s="63">
        <v>434</v>
      </c>
      <c r="G86" s="63">
        <v>434</v>
      </c>
      <c r="H86" s="86">
        <v>400</v>
      </c>
      <c r="I86" s="86">
        <v>400</v>
      </c>
      <c r="J86" s="86">
        <v>400</v>
      </c>
      <c r="K86" s="86">
        <v>400</v>
      </c>
      <c r="L86" s="86">
        <v>400</v>
      </c>
      <c r="M86" s="86">
        <v>400</v>
      </c>
      <c r="N86" s="86">
        <v>428</v>
      </c>
      <c r="O86" s="86">
        <v>435</v>
      </c>
      <c r="P86" s="86">
        <v>435</v>
      </c>
      <c r="Q86" s="78">
        <f t="shared" si="44"/>
        <v>5000</v>
      </c>
    </row>
    <row r="87" spans="1:17" ht="15.75">
      <c r="A87" s="128"/>
      <c r="B87" s="129" t="s">
        <v>17</v>
      </c>
      <c r="C87" s="129"/>
      <c r="D87" s="52"/>
      <c r="E87" s="63">
        <v>0</v>
      </c>
      <c r="F87" s="63">
        <v>0</v>
      </c>
      <c r="G87" s="63">
        <v>0</v>
      </c>
      <c r="H87" s="86">
        <v>0</v>
      </c>
      <c r="I87" s="8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86">
        <v>0</v>
      </c>
      <c r="Q87" s="78">
        <f t="shared" si="44"/>
        <v>0</v>
      </c>
    </row>
    <row r="88" spans="1:17" ht="15.75">
      <c r="A88" s="128"/>
      <c r="B88" s="132" t="s">
        <v>27</v>
      </c>
      <c r="C88" s="132"/>
      <c r="D88" s="31" t="s">
        <v>18</v>
      </c>
      <c r="E88" s="77">
        <f>E89+E90+E91</f>
        <v>26</v>
      </c>
      <c r="F88" s="77">
        <f aca="true" t="shared" si="45" ref="F88:O88">F89+F90+F91</f>
        <v>26</v>
      </c>
      <c r="G88" s="77">
        <f t="shared" si="45"/>
        <v>26</v>
      </c>
      <c r="H88" s="83">
        <f t="shared" si="45"/>
        <v>25</v>
      </c>
      <c r="I88" s="83">
        <f t="shared" si="45"/>
        <v>24</v>
      </c>
      <c r="J88" s="83">
        <f t="shared" si="45"/>
        <v>24</v>
      </c>
      <c r="K88" s="83">
        <f t="shared" si="45"/>
        <v>24</v>
      </c>
      <c r="L88" s="83">
        <f t="shared" si="45"/>
        <v>24</v>
      </c>
      <c r="M88" s="83">
        <f t="shared" si="45"/>
        <v>24</v>
      </c>
      <c r="N88" s="83">
        <f t="shared" si="45"/>
        <v>25</v>
      </c>
      <c r="O88" s="83">
        <f t="shared" si="45"/>
        <v>26</v>
      </c>
      <c r="P88" s="83">
        <f>P89+P90+P91</f>
        <v>26</v>
      </c>
      <c r="Q88" s="78">
        <f t="shared" si="44"/>
        <v>300</v>
      </c>
    </row>
    <row r="89" spans="1:17" ht="15.75">
      <c r="A89" s="128"/>
      <c r="B89" s="129" t="s">
        <v>34</v>
      </c>
      <c r="C89" s="129"/>
      <c r="D89" s="31"/>
      <c r="E89" s="77">
        <v>0</v>
      </c>
      <c r="F89" s="77">
        <v>0</v>
      </c>
      <c r="G89" s="77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78">
        <f t="shared" si="44"/>
        <v>0</v>
      </c>
    </row>
    <row r="90" spans="1:17" ht="15.75">
      <c r="A90" s="128"/>
      <c r="B90" s="129" t="s">
        <v>38</v>
      </c>
      <c r="C90" s="129"/>
      <c r="D90" s="52"/>
      <c r="E90" s="88">
        <v>26</v>
      </c>
      <c r="F90" s="88">
        <v>26</v>
      </c>
      <c r="G90" s="88">
        <v>26</v>
      </c>
      <c r="H90" s="151">
        <v>25</v>
      </c>
      <c r="I90" s="151">
        <v>24</v>
      </c>
      <c r="J90" s="151">
        <v>24</v>
      </c>
      <c r="K90" s="151">
        <v>24</v>
      </c>
      <c r="L90" s="151">
        <v>24</v>
      </c>
      <c r="M90" s="151">
        <v>24</v>
      </c>
      <c r="N90" s="151">
        <v>25</v>
      </c>
      <c r="O90" s="151">
        <v>26</v>
      </c>
      <c r="P90" s="151">
        <v>26</v>
      </c>
      <c r="Q90" s="78">
        <f t="shared" si="44"/>
        <v>300</v>
      </c>
    </row>
    <row r="91" spans="1:17" ht="15.75">
      <c r="A91" s="128"/>
      <c r="B91" s="129" t="s">
        <v>17</v>
      </c>
      <c r="C91" s="129"/>
      <c r="D91" s="52"/>
      <c r="E91" s="88">
        <v>0</v>
      </c>
      <c r="F91" s="88">
        <v>0</v>
      </c>
      <c r="G91" s="88">
        <v>0</v>
      </c>
      <c r="H91" s="151">
        <v>0</v>
      </c>
      <c r="I91" s="151">
        <v>0</v>
      </c>
      <c r="J91" s="151">
        <v>0</v>
      </c>
      <c r="K91" s="151">
        <v>0</v>
      </c>
      <c r="L91" s="151">
        <v>0</v>
      </c>
      <c r="M91" s="151">
        <v>0</v>
      </c>
      <c r="N91" s="151">
        <v>0</v>
      </c>
      <c r="O91" s="151">
        <v>0</v>
      </c>
      <c r="P91" s="151">
        <v>0</v>
      </c>
      <c r="Q91" s="78">
        <f t="shared" si="44"/>
        <v>0</v>
      </c>
    </row>
    <row r="92" spans="1:17" ht="31.5" customHeight="1">
      <c r="A92" s="128" t="s">
        <v>86</v>
      </c>
      <c r="B92" s="133" t="s">
        <v>60</v>
      </c>
      <c r="C92" s="133"/>
      <c r="D92" s="52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8"/>
    </row>
    <row r="93" spans="1:17" ht="15.75">
      <c r="A93" s="128"/>
      <c r="B93" s="132" t="s">
        <v>25</v>
      </c>
      <c r="C93" s="132"/>
      <c r="D93" s="52" t="s">
        <v>24</v>
      </c>
      <c r="E93" s="77">
        <f>E94+E95+E96</f>
        <v>207</v>
      </c>
      <c r="F93" s="77">
        <f aca="true" t="shared" si="46" ref="F93:P93">F94+F95+F96</f>
        <v>247</v>
      </c>
      <c r="G93" s="77">
        <f t="shared" si="46"/>
        <v>207</v>
      </c>
      <c r="H93" s="77">
        <f t="shared" si="46"/>
        <v>195.8</v>
      </c>
      <c r="I93" s="77">
        <f t="shared" si="46"/>
        <v>194.8</v>
      </c>
      <c r="J93" s="77">
        <f t="shared" si="46"/>
        <v>173.8</v>
      </c>
      <c r="K93" s="77">
        <f t="shared" si="46"/>
        <v>167.9</v>
      </c>
      <c r="L93" s="77">
        <f t="shared" si="46"/>
        <v>162.7</v>
      </c>
      <c r="M93" s="77">
        <f t="shared" si="46"/>
        <v>215</v>
      </c>
      <c r="N93" s="77">
        <f t="shared" si="46"/>
        <v>247</v>
      </c>
      <c r="O93" s="77">
        <f t="shared" si="46"/>
        <v>247</v>
      </c>
      <c r="P93" s="77">
        <f t="shared" si="46"/>
        <v>247</v>
      </c>
      <c r="Q93" s="78">
        <f>SUM(E93:P93)</f>
        <v>2512</v>
      </c>
    </row>
    <row r="94" spans="1:17" ht="15.75">
      <c r="A94" s="128"/>
      <c r="B94" s="129" t="s">
        <v>34</v>
      </c>
      <c r="C94" s="129"/>
      <c r="D94" s="52"/>
      <c r="E94" s="77">
        <f>E98</f>
        <v>7</v>
      </c>
      <c r="F94" s="77">
        <f aca="true" t="shared" si="47" ref="F94:P94">F98</f>
        <v>7</v>
      </c>
      <c r="G94" s="77">
        <f t="shared" si="47"/>
        <v>7</v>
      </c>
      <c r="H94" s="77">
        <f t="shared" si="47"/>
        <v>7</v>
      </c>
      <c r="I94" s="77">
        <f t="shared" si="47"/>
        <v>7</v>
      </c>
      <c r="J94" s="77">
        <f t="shared" si="47"/>
        <v>7</v>
      </c>
      <c r="K94" s="77">
        <f t="shared" si="47"/>
        <v>7</v>
      </c>
      <c r="L94" s="77">
        <f t="shared" si="47"/>
        <v>7</v>
      </c>
      <c r="M94" s="77">
        <f t="shared" si="47"/>
        <v>7</v>
      </c>
      <c r="N94" s="77">
        <f t="shared" si="47"/>
        <v>7</v>
      </c>
      <c r="O94" s="77">
        <f t="shared" si="47"/>
        <v>7</v>
      </c>
      <c r="P94" s="77">
        <f t="shared" si="47"/>
        <v>7</v>
      </c>
      <c r="Q94" s="78">
        <f>SUM(E94:P94)</f>
        <v>84</v>
      </c>
    </row>
    <row r="95" spans="1:17" ht="15.75">
      <c r="A95" s="128"/>
      <c r="B95" s="129" t="s">
        <v>38</v>
      </c>
      <c r="C95" s="129"/>
      <c r="D95" s="52"/>
      <c r="E95" s="77">
        <f aca="true" t="shared" si="48" ref="E95:P95">E99</f>
        <v>200</v>
      </c>
      <c r="F95" s="77">
        <f t="shared" si="48"/>
        <v>240</v>
      </c>
      <c r="G95" s="77">
        <f t="shared" si="48"/>
        <v>200</v>
      </c>
      <c r="H95" s="77">
        <f t="shared" si="48"/>
        <v>188.8</v>
      </c>
      <c r="I95" s="77">
        <f t="shared" si="48"/>
        <v>187.8</v>
      </c>
      <c r="J95" s="77">
        <f t="shared" si="48"/>
        <v>166.8</v>
      </c>
      <c r="K95" s="77">
        <f t="shared" si="48"/>
        <v>160.9</v>
      </c>
      <c r="L95" s="77">
        <f t="shared" si="48"/>
        <v>155.7</v>
      </c>
      <c r="M95" s="77">
        <f t="shared" si="48"/>
        <v>208</v>
      </c>
      <c r="N95" s="77">
        <f t="shared" si="48"/>
        <v>240</v>
      </c>
      <c r="O95" s="77">
        <f t="shared" si="48"/>
        <v>240</v>
      </c>
      <c r="P95" s="77">
        <f t="shared" si="48"/>
        <v>240</v>
      </c>
      <c r="Q95" s="78">
        <f>SUM(E95:P95)</f>
        <v>2428</v>
      </c>
    </row>
    <row r="96" spans="1:17" ht="15.75">
      <c r="A96" s="128"/>
      <c r="B96" s="129" t="s">
        <v>17</v>
      </c>
      <c r="C96" s="129"/>
      <c r="D96" s="52"/>
      <c r="E96" s="77">
        <f aca="true" t="shared" si="49" ref="E96:P96">E100</f>
        <v>0</v>
      </c>
      <c r="F96" s="77">
        <f t="shared" si="49"/>
        <v>0</v>
      </c>
      <c r="G96" s="77">
        <f t="shared" si="49"/>
        <v>0</v>
      </c>
      <c r="H96" s="77">
        <f t="shared" si="49"/>
        <v>0</v>
      </c>
      <c r="I96" s="77">
        <f t="shared" si="49"/>
        <v>0</v>
      </c>
      <c r="J96" s="77">
        <f t="shared" si="49"/>
        <v>0</v>
      </c>
      <c r="K96" s="77">
        <f t="shared" si="49"/>
        <v>0</v>
      </c>
      <c r="L96" s="77">
        <f t="shared" si="49"/>
        <v>0</v>
      </c>
      <c r="M96" s="77">
        <f t="shared" si="49"/>
        <v>0</v>
      </c>
      <c r="N96" s="77">
        <f t="shared" si="49"/>
        <v>0</v>
      </c>
      <c r="O96" s="77">
        <f t="shared" si="49"/>
        <v>0</v>
      </c>
      <c r="P96" s="77">
        <f t="shared" si="49"/>
        <v>0</v>
      </c>
      <c r="Q96" s="78">
        <f>SUM(P96+O96+N96+M96+L96+K96+J96+I96+H96+G96+F96+E96)</f>
        <v>0</v>
      </c>
    </row>
    <row r="97" spans="1:17" ht="15.75">
      <c r="A97" s="128"/>
      <c r="B97" s="132" t="s">
        <v>26</v>
      </c>
      <c r="C97" s="132"/>
      <c r="D97" s="52" t="s">
        <v>24</v>
      </c>
      <c r="E97" s="77">
        <f>E98+E99+E100</f>
        <v>207</v>
      </c>
      <c r="F97" s="77">
        <f aca="true" t="shared" si="50" ref="F97:O97">F98+F99+F100</f>
        <v>247</v>
      </c>
      <c r="G97" s="77">
        <f t="shared" si="50"/>
        <v>207</v>
      </c>
      <c r="H97" s="77">
        <f t="shared" si="50"/>
        <v>195.8</v>
      </c>
      <c r="I97" s="77">
        <f t="shared" si="50"/>
        <v>194.8</v>
      </c>
      <c r="J97" s="77">
        <f t="shared" si="50"/>
        <v>173.8</v>
      </c>
      <c r="K97" s="77">
        <f t="shared" si="50"/>
        <v>167.9</v>
      </c>
      <c r="L97" s="77">
        <f t="shared" si="50"/>
        <v>162.7</v>
      </c>
      <c r="M97" s="77">
        <f t="shared" si="50"/>
        <v>215</v>
      </c>
      <c r="N97" s="77">
        <f t="shared" si="50"/>
        <v>247</v>
      </c>
      <c r="O97" s="77">
        <f t="shared" si="50"/>
        <v>247</v>
      </c>
      <c r="P97" s="77">
        <f>P98+P99+P100</f>
        <v>247</v>
      </c>
      <c r="Q97" s="78">
        <f aca="true" t="shared" si="51" ref="Q97:Q102">SUM(E97:P97)</f>
        <v>2512</v>
      </c>
    </row>
    <row r="98" spans="1:17" ht="15.75">
      <c r="A98" s="128"/>
      <c r="B98" s="129" t="s">
        <v>34</v>
      </c>
      <c r="C98" s="129"/>
      <c r="D98" s="52"/>
      <c r="E98" s="77">
        <v>7</v>
      </c>
      <c r="F98" s="77">
        <v>7</v>
      </c>
      <c r="G98" s="77">
        <v>7</v>
      </c>
      <c r="H98" s="77">
        <v>7</v>
      </c>
      <c r="I98" s="77">
        <v>7</v>
      </c>
      <c r="J98" s="77">
        <v>7</v>
      </c>
      <c r="K98" s="77">
        <v>7</v>
      </c>
      <c r="L98" s="77">
        <v>7</v>
      </c>
      <c r="M98" s="77">
        <v>7</v>
      </c>
      <c r="N98" s="77">
        <v>7</v>
      </c>
      <c r="O98" s="77">
        <v>7</v>
      </c>
      <c r="P98" s="77">
        <v>7</v>
      </c>
      <c r="Q98" s="78">
        <f t="shared" si="51"/>
        <v>84</v>
      </c>
    </row>
    <row r="99" spans="1:17" ht="15.75">
      <c r="A99" s="128"/>
      <c r="B99" s="129" t="s">
        <v>38</v>
      </c>
      <c r="C99" s="129"/>
      <c r="D99" s="52"/>
      <c r="E99" s="63">
        <v>200</v>
      </c>
      <c r="F99" s="63">
        <v>240</v>
      </c>
      <c r="G99" s="63">
        <v>200</v>
      </c>
      <c r="H99" s="86">
        <v>188.8</v>
      </c>
      <c r="I99" s="86">
        <v>187.8</v>
      </c>
      <c r="J99" s="86">
        <v>166.8</v>
      </c>
      <c r="K99" s="86">
        <v>160.9</v>
      </c>
      <c r="L99" s="86">
        <v>155.7</v>
      </c>
      <c r="M99" s="86">
        <v>208</v>
      </c>
      <c r="N99" s="86">
        <v>240</v>
      </c>
      <c r="O99" s="86">
        <v>240</v>
      </c>
      <c r="P99" s="86">
        <v>240</v>
      </c>
      <c r="Q99" s="78">
        <f t="shared" si="51"/>
        <v>2428</v>
      </c>
    </row>
    <row r="100" spans="1:17" ht="15.75">
      <c r="A100" s="128"/>
      <c r="B100" s="129" t="s">
        <v>17</v>
      </c>
      <c r="C100" s="129"/>
      <c r="D100" s="52"/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78">
        <f t="shared" si="51"/>
        <v>0</v>
      </c>
    </row>
    <row r="101" spans="1:17" ht="15.75">
      <c r="A101" s="96" t="s">
        <v>87</v>
      </c>
      <c r="B101" s="130" t="s">
        <v>61</v>
      </c>
      <c r="C101" s="131"/>
      <c r="D101" s="52" t="s">
        <v>24</v>
      </c>
      <c r="E101" s="79">
        <v>4.2</v>
      </c>
      <c r="F101" s="79">
        <v>4.2</v>
      </c>
      <c r="G101" s="79">
        <v>4.2</v>
      </c>
      <c r="H101" s="79">
        <v>4.2</v>
      </c>
      <c r="I101" s="79">
        <v>3</v>
      </c>
      <c r="J101" s="79">
        <v>3</v>
      </c>
      <c r="K101" s="79">
        <v>3</v>
      </c>
      <c r="L101" s="79">
        <v>3</v>
      </c>
      <c r="M101" s="79">
        <v>3</v>
      </c>
      <c r="N101" s="79">
        <v>4</v>
      </c>
      <c r="O101" s="79">
        <v>4</v>
      </c>
      <c r="P101" s="79">
        <v>4.2</v>
      </c>
      <c r="Q101" s="79">
        <f t="shared" si="51"/>
        <v>44</v>
      </c>
    </row>
    <row r="102" spans="1:17" ht="15.75">
      <c r="A102" s="96" t="s">
        <v>88</v>
      </c>
      <c r="B102" s="129" t="s">
        <v>63</v>
      </c>
      <c r="C102" s="129"/>
      <c r="D102" s="52" t="s">
        <v>24</v>
      </c>
      <c r="E102" s="79">
        <v>6</v>
      </c>
      <c r="F102" s="79">
        <v>5.9</v>
      </c>
      <c r="G102" s="79">
        <v>5.9</v>
      </c>
      <c r="H102" s="79">
        <v>5.5</v>
      </c>
      <c r="I102" s="79">
        <v>5.5</v>
      </c>
      <c r="J102" s="79">
        <v>5.5</v>
      </c>
      <c r="K102" s="79">
        <v>5.5</v>
      </c>
      <c r="L102" s="79">
        <v>5.5</v>
      </c>
      <c r="M102" s="79">
        <v>5.9</v>
      </c>
      <c r="N102" s="79">
        <v>5.9</v>
      </c>
      <c r="O102" s="79">
        <v>5.9</v>
      </c>
      <c r="P102" s="79">
        <v>6</v>
      </c>
      <c r="Q102" s="79">
        <f t="shared" si="51"/>
        <v>69</v>
      </c>
    </row>
    <row r="103" spans="1:17" ht="15.75">
      <c r="A103" s="96" t="s">
        <v>89</v>
      </c>
      <c r="B103" s="129" t="s">
        <v>68</v>
      </c>
      <c r="C103" s="129"/>
      <c r="D103" s="52" t="s">
        <v>24</v>
      </c>
      <c r="E103" s="79">
        <v>5.1</v>
      </c>
      <c r="F103" s="79">
        <v>4.5</v>
      </c>
      <c r="G103" s="79">
        <v>4.1</v>
      </c>
      <c r="H103" s="79">
        <v>4.5</v>
      </c>
      <c r="I103" s="79">
        <v>4.5</v>
      </c>
      <c r="J103" s="79">
        <v>3.7</v>
      </c>
      <c r="K103" s="79">
        <v>4.1</v>
      </c>
      <c r="L103" s="79">
        <v>4.5</v>
      </c>
      <c r="M103" s="79">
        <v>4</v>
      </c>
      <c r="N103" s="79">
        <v>4</v>
      </c>
      <c r="O103" s="79">
        <v>4</v>
      </c>
      <c r="P103" s="79">
        <v>4.5</v>
      </c>
      <c r="Q103" s="79">
        <f>SUM(P103+O103+N103+M103+L103+K103+J103+I103+H103+G103+F103+E103)</f>
        <v>51.5</v>
      </c>
    </row>
    <row r="104" spans="1:17" ht="15.75">
      <c r="A104" s="128"/>
      <c r="B104" s="127" t="s">
        <v>69</v>
      </c>
      <c r="C104" s="127"/>
      <c r="D104" s="54" t="s">
        <v>24</v>
      </c>
      <c r="E104" s="78">
        <f>E107+E110</f>
        <v>9744.410000000002</v>
      </c>
      <c r="F104" s="78">
        <f aca="true" t="shared" si="52" ref="F104:Q106">F107+F110</f>
        <v>9123.72</v>
      </c>
      <c r="G104" s="78">
        <f t="shared" si="52"/>
        <v>8541.31</v>
      </c>
      <c r="H104" s="78">
        <f t="shared" si="52"/>
        <v>8765.11</v>
      </c>
      <c r="I104" s="78">
        <f t="shared" si="52"/>
        <v>8240.45</v>
      </c>
      <c r="J104" s="78">
        <f t="shared" si="52"/>
        <v>8219.25</v>
      </c>
      <c r="K104" s="78">
        <f t="shared" si="52"/>
        <v>8139.380000000001</v>
      </c>
      <c r="L104" s="78">
        <f t="shared" si="52"/>
        <v>8409.54</v>
      </c>
      <c r="M104" s="78">
        <f t="shared" si="52"/>
        <v>8580.099999999999</v>
      </c>
      <c r="N104" s="78">
        <f t="shared" si="52"/>
        <v>8785.1</v>
      </c>
      <c r="O104" s="78">
        <f t="shared" si="52"/>
        <v>9153.1</v>
      </c>
      <c r="P104" s="78">
        <f t="shared" si="52"/>
        <v>10050.900000000001</v>
      </c>
      <c r="Q104" s="78">
        <f t="shared" si="52"/>
        <v>105752.37000000002</v>
      </c>
    </row>
    <row r="105" spans="1:17" ht="15.75">
      <c r="A105" s="128"/>
      <c r="B105" s="127" t="s">
        <v>56</v>
      </c>
      <c r="C105" s="127"/>
      <c r="D105" s="54"/>
      <c r="E105" s="98">
        <f>E108+E111</f>
        <v>8267.3</v>
      </c>
      <c r="F105" s="98">
        <f t="shared" si="52"/>
        <v>7896.6</v>
      </c>
      <c r="G105" s="98">
        <f t="shared" si="52"/>
        <v>7341.2</v>
      </c>
      <c r="H105" s="98">
        <f t="shared" si="52"/>
        <v>7526</v>
      </c>
      <c r="I105" s="98">
        <f t="shared" si="52"/>
        <v>7021.8</v>
      </c>
      <c r="J105" s="98">
        <f t="shared" si="52"/>
        <v>6955</v>
      </c>
      <c r="K105" s="98">
        <f t="shared" si="52"/>
        <v>6939.5</v>
      </c>
      <c r="L105" s="98">
        <f t="shared" si="52"/>
        <v>7209.7</v>
      </c>
      <c r="M105" s="98">
        <f t="shared" si="52"/>
        <v>7274.9</v>
      </c>
      <c r="N105" s="98">
        <f t="shared" si="52"/>
        <v>7443.9</v>
      </c>
      <c r="O105" s="98">
        <f t="shared" si="52"/>
        <v>7826.9</v>
      </c>
      <c r="P105" s="98">
        <f t="shared" si="52"/>
        <v>8567.7</v>
      </c>
      <c r="Q105" s="78">
        <f t="shared" si="52"/>
        <v>90270.49999999999</v>
      </c>
    </row>
    <row r="106" spans="1:17" ht="15.75">
      <c r="A106" s="128"/>
      <c r="B106" s="127" t="s">
        <v>17</v>
      </c>
      <c r="C106" s="127"/>
      <c r="D106" s="54"/>
      <c r="E106" s="98">
        <f>E109+E112</f>
        <v>233.98000000000002</v>
      </c>
      <c r="F106" s="98">
        <f t="shared" si="52"/>
        <v>235.98000000000002</v>
      </c>
      <c r="G106" s="98">
        <f t="shared" si="52"/>
        <v>248.98000000000002</v>
      </c>
      <c r="H106" s="98">
        <f t="shared" si="52"/>
        <v>236.98000000000002</v>
      </c>
      <c r="I106" s="98">
        <f t="shared" si="52"/>
        <v>248.98000000000002</v>
      </c>
      <c r="J106" s="98">
        <f t="shared" si="52"/>
        <v>224.98000000000002</v>
      </c>
      <c r="K106" s="98">
        <f t="shared" si="52"/>
        <v>233.98000000000002</v>
      </c>
      <c r="L106" s="98">
        <f t="shared" si="52"/>
        <v>249.98000000000002</v>
      </c>
      <c r="M106" s="98">
        <f t="shared" si="52"/>
        <v>250</v>
      </c>
      <c r="N106" s="98">
        <f t="shared" si="52"/>
        <v>250</v>
      </c>
      <c r="O106" s="98">
        <f t="shared" si="52"/>
        <v>250</v>
      </c>
      <c r="P106" s="98">
        <f t="shared" si="52"/>
        <v>250</v>
      </c>
      <c r="Q106" s="78">
        <f t="shared" si="52"/>
        <v>2913.84</v>
      </c>
    </row>
    <row r="107" spans="1:17" ht="15.75">
      <c r="A107" s="128"/>
      <c r="B107" s="127" t="s">
        <v>26</v>
      </c>
      <c r="C107" s="127"/>
      <c r="D107" s="54" t="s">
        <v>24</v>
      </c>
      <c r="E107" s="98">
        <f aca="true" t="shared" si="53" ref="E107:P107">E97+E84+E75+E66+E55+E103+E102+E101</f>
        <v>9158.410000000002</v>
      </c>
      <c r="F107" s="98">
        <f t="shared" si="53"/>
        <v>8517.72</v>
      </c>
      <c r="G107" s="98">
        <f t="shared" si="53"/>
        <v>7945.3099999999995</v>
      </c>
      <c r="H107" s="98">
        <f t="shared" si="53"/>
        <v>8170.11</v>
      </c>
      <c r="I107" s="98">
        <f t="shared" si="53"/>
        <v>7656.45</v>
      </c>
      <c r="J107" s="98">
        <f t="shared" si="53"/>
        <v>7655.25</v>
      </c>
      <c r="K107" s="98">
        <f t="shared" si="53"/>
        <v>7575.380000000001</v>
      </c>
      <c r="L107" s="98">
        <f t="shared" si="53"/>
        <v>7855.54</v>
      </c>
      <c r="M107" s="98">
        <f t="shared" si="53"/>
        <v>8026.099999999999</v>
      </c>
      <c r="N107" s="98">
        <f t="shared" si="53"/>
        <v>8210.1</v>
      </c>
      <c r="O107" s="98">
        <f t="shared" si="53"/>
        <v>8567.1</v>
      </c>
      <c r="P107" s="98">
        <f t="shared" si="53"/>
        <v>9454.900000000001</v>
      </c>
      <c r="Q107" s="98">
        <f>SUM(E107:P107)</f>
        <v>98792.37000000002</v>
      </c>
    </row>
    <row r="108" spans="1:17" ht="15.75">
      <c r="A108" s="128"/>
      <c r="B108" s="127" t="s">
        <v>56</v>
      </c>
      <c r="C108" s="127"/>
      <c r="D108" s="54"/>
      <c r="E108" s="98">
        <f aca="true" t="shared" si="54" ref="E108:P108">E103+E102+E101+E99+E86+E77+E68+E56</f>
        <v>7733.3</v>
      </c>
      <c r="F108" s="98">
        <f t="shared" si="54"/>
        <v>7342.6</v>
      </c>
      <c r="G108" s="98">
        <f t="shared" si="54"/>
        <v>6797.2</v>
      </c>
      <c r="H108" s="98">
        <f t="shared" si="54"/>
        <v>6983</v>
      </c>
      <c r="I108" s="98">
        <f t="shared" si="54"/>
        <v>6489.8</v>
      </c>
      <c r="J108" s="98">
        <f t="shared" si="54"/>
        <v>6443</v>
      </c>
      <c r="K108" s="98">
        <f t="shared" si="54"/>
        <v>6427.5</v>
      </c>
      <c r="L108" s="98">
        <f t="shared" si="54"/>
        <v>6707.7</v>
      </c>
      <c r="M108" s="98">
        <f t="shared" si="54"/>
        <v>6772.9</v>
      </c>
      <c r="N108" s="98">
        <f t="shared" si="54"/>
        <v>6920.9</v>
      </c>
      <c r="O108" s="98">
        <f t="shared" si="54"/>
        <v>7292.9</v>
      </c>
      <c r="P108" s="98">
        <f t="shared" si="54"/>
        <v>8023.7</v>
      </c>
      <c r="Q108" s="98">
        <f>SUM(E108:P108)</f>
        <v>83934.49999999999</v>
      </c>
    </row>
    <row r="109" spans="1:17" ht="15.75">
      <c r="A109" s="128"/>
      <c r="B109" s="127" t="s">
        <v>17</v>
      </c>
      <c r="C109" s="127"/>
      <c r="D109" s="54"/>
      <c r="E109" s="98">
        <f aca="true" t="shared" si="55" ref="E109:Q109">E100+E87+E78+E69+E57</f>
        <v>183.98000000000002</v>
      </c>
      <c r="F109" s="98">
        <f t="shared" si="55"/>
        <v>185.98000000000002</v>
      </c>
      <c r="G109" s="98">
        <f t="shared" si="55"/>
        <v>198.98000000000002</v>
      </c>
      <c r="H109" s="98">
        <f t="shared" si="55"/>
        <v>186.98000000000002</v>
      </c>
      <c r="I109" s="98">
        <f t="shared" si="55"/>
        <v>198.98000000000002</v>
      </c>
      <c r="J109" s="98">
        <f t="shared" si="55"/>
        <v>174.98000000000002</v>
      </c>
      <c r="K109" s="98">
        <f t="shared" si="55"/>
        <v>183.98000000000002</v>
      </c>
      <c r="L109" s="98">
        <f t="shared" si="55"/>
        <v>199.98000000000002</v>
      </c>
      <c r="M109" s="98">
        <f t="shared" si="55"/>
        <v>200</v>
      </c>
      <c r="N109" s="98">
        <f t="shared" si="55"/>
        <v>200</v>
      </c>
      <c r="O109" s="98">
        <f t="shared" si="55"/>
        <v>200</v>
      </c>
      <c r="P109" s="98">
        <f t="shared" si="55"/>
        <v>200</v>
      </c>
      <c r="Q109" s="98">
        <f t="shared" si="55"/>
        <v>2313.84</v>
      </c>
    </row>
    <row r="110" spans="1:17" ht="31.5">
      <c r="A110" s="128"/>
      <c r="B110" s="127" t="s">
        <v>70</v>
      </c>
      <c r="C110" s="127"/>
      <c r="D110" s="53" t="s">
        <v>18</v>
      </c>
      <c r="E110" s="98">
        <f>E88+E58</f>
        <v>586</v>
      </c>
      <c r="F110" s="98">
        <f aca="true" t="shared" si="56" ref="F110:P110">F88+F58</f>
        <v>606</v>
      </c>
      <c r="G110" s="98">
        <f t="shared" si="56"/>
        <v>596</v>
      </c>
      <c r="H110" s="98">
        <f t="shared" si="56"/>
        <v>595</v>
      </c>
      <c r="I110" s="98">
        <f t="shared" si="56"/>
        <v>584</v>
      </c>
      <c r="J110" s="98">
        <f t="shared" si="56"/>
        <v>564</v>
      </c>
      <c r="K110" s="98">
        <f t="shared" si="56"/>
        <v>564</v>
      </c>
      <c r="L110" s="98">
        <f t="shared" si="56"/>
        <v>554</v>
      </c>
      <c r="M110" s="98">
        <f t="shared" si="56"/>
        <v>554</v>
      </c>
      <c r="N110" s="98">
        <f t="shared" si="56"/>
        <v>575</v>
      </c>
      <c r="O110" s="98">
        <f t="shared" si="56"/>
        <v>586</v>
      </c>
      <c r="P110" s="98">
        <f t="shared" si="56"/>
        <v>596</v>
      </c>
      <c r="Q110" s="98">
        <f>Q88+Q58</f>
        <v>6960</v>
      </c>
    </row>
    <row r="111" spans="1:17" ht="15.75">
      <c r="A111" s="128"/>
      <c r="B111" s="127" t="s">
        <v>56</v>
      </c>
      <c r="C111" s="127"/>
      <c r="D111" s="54"/>
      <c r="E111" s="98">
        <f>E90+E59</f>
        <v>534</v>
      </c>
      <c r="F111" s="98">
        <f aca="true" t="shared" si="57" ref="F111:Q111">F90+F59</f>
        <v>554</v>
      </c>
      <c r="G111" s="98">
        <f t="shared" si="57"/>
        <v>544</v>
      </c>
      <c r="H111" s="98">
        <f t="shared" si="57"/>
        <v>543</v>
      </c>
      <c r="I111" s="98">
        <f t="shared" si="57"/>
        <v>532</v>
      </c>
      <c r="J111" s="98">
        <f t="shared" si="57"/>
        <v>512</v>
      </c>
      <c r="K111" s="98">
        <f t="shared" si="57"/>
        <v>512</v>
      </c>
      <c r="L111" s="98">
        <f t="shared" si="57"/>
        <v>502</v>
      </c>
      <c r="M111" s="98">
        <f t="shared" si="57"/>
        <v>502</v>
      </c>
      <c r="N111" s="98">
        <f t="shared" si="57"/>
        <v>523</v>
      </c>
      <c r="O111" s="98">
        <f t="shared" si="57"/>
        <v>534</v>
      </c>
      <c r="P111" s="98">
        <f t="shared" si="57"/>
        <v>544</v>
      </c>
      <c r="Q111" s="98">
        <f t="shared" si="57"/>
        <v>6336</v>
      </c>
    </row>
    <row r="112" spans="1:17" ht="15.75">
      <c r="A112" s="128"/>
      <c r="B112" s="127" t="s">
        <v>17</v>
      </c>
      <c r="C112" s="127"/>
      <c r="D112" s="54"/>
      <c r="E112" s="98">
        <f>E91+E60</f>
        <v>50</v>
      </c>
      <c r="F112" s="98">
        <f aca="true" t="shared" si="58" ref="F112:Q112">F91+F60</f>
        <v>50</v>
      </c>
      <c r="G112" s="98">
        <f t="shared" si="58"/>
        <v>50</v>
      </c>
      <c r="H112" s="98">
        <f t="shared" si="58"/>
        <v>50</v>
      </c>
      <c r="I112" s="98">
        <f t="shared" si="58"/>
        <v>50</v>
      </c>
      <c r="J112" s="98">
        <f t="shared" si="58"/>
        <v>50</v>
      </c>
      <c r="K112" s="98">
        <f t="shared" si="58"/>
        <v>50</v>
      </c>
      <c r="L112" s="98">
        <f t="shared" si="58"/>
        <v>50</v>
      </c>
      <c r="M112" s="98">
        <f t="shared" si="58"/>
        <v>50</v>
      </c>
      <c r="N112" s="98">
        <f t="shared" si="58"/>
        <v>50</v>
      </c>
      <c r="O112" s="98">
        <f t="shared" si="58"/>
        <v>50</v>
      </c>
      <c r="P112" s="98">
        <f t="shared" si="58"/>
        <v>50</v>
      </c>
      <c r="Q112" s="98">
        <f t="shared" si="58"/>
        <v>600</v>
      </c>
    </row>
    <row r="114" spans="2:17" ht="18.75">
      <c r="B114" s="72"/>
      <c r="C114" s="20" t="s">
        <v>72</v>
      </c>
      <c r="D114" s="20"/>
      <c r="E114" s="16"/>
      <c r="F114" s="16"/>
      <c r="G114" s="16"/>
      <c r="H114" s="16"/>
      <c r="I114" s="16"/>
      <c r="J114" s="16"/>
      <c r="K114" s="16"/>
      <c r="L114" s="16"/>
      <c r="M114" s="30"/>
      <c r="N114" s="30" t="s">
        <v>73</v>
      </c>
      <c r="O114" s="30"/>
      <c r="P114" s="30"/>
      <c r="Q114" s="73"/>
    </row>
  </sheetData>
  <sheetProtection/>
  <mergeCells count="119">
    <mergeCell ref="B19:C19"/>
    <mergeCell ref="B20:C20"/>
    <mergeCell ref="B13:C13"/>
    <mergeCell ref="B11:C11"/>
    <mergeCell ref="B37:C37"/>
    <mergeCell ref="B38:C38"/>
    <mergeCell ref="B15:C15"/>
    <mergeCell ref="B35:C35"/>
    <mergeCell ref="B36:C36"/>
    <mergeCell ref="B28:C28"/>
    <mergeCell ref="B4:Q4"/>
    <mergeCell ref="B5:Q5"/>
    <mergeCell ref="B7:C7"/>
    <mergeCell ref="B9:C9"/>
    <mergeCell ref="B8:C8"/>
    <mergeCell ref="B10:C10"/>
    <mergeCell ref="B26:C26"/>
    <mergeCell ref="B27:C27"/>
    <mergeCell ref="B29:C29"/>
    <mergeCell ref="B39:C39"/>
    <mergeCell ref="P6:Q6"/>
    <mergeCell ref="B14:C14"/>
    <mergeCell ref="B18:C18"/>
    <mergeCell ref="B12:C12"/>
    <mergeCell ref="B16:C16"/>
    <mergeCell ref="B17:C17"/>
    <mergeCell ref="B30:C30"/>
    <mergeCell ref="B31:C31"/>
    <mergeCell ref="B32:C32"/>
    <mergeCell ref="B33:C33"/>
    <mergeCell ref="B34:C34"/>
    <mergeCell ref="B21:C21"/>
    <mergeCell ref="B22:C22"/>
    <mergeCell ref="B23:C23"/>
    <mergeCell ref="B24:C24"/>
    <mergeCell ref="B25:C25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48:C48"/>
    <mergeCell ref="B67:C67"/>
    <mergeCell ref="B68:C68"/>
    <mergeCell ref="B69:C69"/>
    <mergeCell ref="B61:C61"/>
    <mergeCell ref="B62:C62"/>
    <mergeCell ref="B63:C63"/>
    <mergeCell ref="B64:C64"/>
    <mergeCell ref="B65:C65"/>
    <mergeCell ref="B66:C66"/>
    <mergeCell ref="B75:C75"/>
    <mergeCell ref="B76:C76"/>
    <mergeCell ref="B77:C77"/>
    <mergeCell ref="B78:C78"/>
    <mergeCell ref="B70:C70"/>
    <mergeCell ref="B71:C71"/>
    <mergeCell ref="B72:C72"/>
    <mergeCell ref="B73:C73"/>
    <mergeCell ref="B74:C74"/>
    <mergeCell ref="B87:C87"/>
    <mergeCell ref="B88:C88"/>
    <mergeCell ref="B79:C79"/>
    <mergeCell ref="B80:C80"/>
    <mergeCell ref="B81:C81"/>
    <mergeCell ref="B82:C82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53:C53"/>
    <mergeCell ref="B54:C54"/>
    <mergeCell ref="B55:C55"/>
    <mergeCell ref="B56:C56"/>
    <mergeCell ref="B57:C57"/>
    <mergeCell ref="B97:C97"/>
    <mergeCell ref="B83:C83"/>
    <mergeCell ref="B84:C84"/>
    <mergeCell ref="B85:C85"/>
    <mergeCell ref="B86:C86"/>
    <mergeCell ref="B96:C96"/>
    <mergeCell ref="A21:A29"/>
    <mergeCell ref="A30:A38"/>
    <mergeCell ref="A39:A51"/>
    <mergeCell ref="B58:C58"/>
    <mergeCell ref="B59:C59"/>
    <mergeCell ref="B60:C60"/>
    <mergeCell ref="A52:A60"/>
    <mergeCell ref="B46:C46"/>
    <mergeCell ref="B52:C52"/>
    <mergeCell ref="B47:C47"/>
    <mergeCell ref="B107:C107"/>
    <mergeCell ref="B108:C108"/>
    <mergeCell ref="A61:A69"/>
    <mergeCell ref="A70:A78"/>
    <mergeCell ref="A79:A91"/>
    <mergeCell ref="A92:A100"/>
    <mergeCell ref="B101:C101"/>
    <mergeCell ref="B102:C102"/>
    <mergeCell ref="B95:C95"/>
    <mergeCell ref="A8:A20"/>
    <mergeCell ref="B109:C109"/>
    <mergeCell ref="B110:C110"/>
    <mergeCell ref="B111:C111"/>
    <mergeCell ref="B112:C112"/>
    <mergeCell ref="A104:A112"/>
    <mergeCell ref="B103:C103"/>
    <mergeCell ref="B104:C104"/>
    <mergeCell ref="B105:C105"/>
    <mergeCell ref="B106:C106"/>
  </mergeCells>
  <printOptions/>
  <pageMargins left="0.3937007874015748" right="0.3937007874015748" top="1.1811023622047245" bottom="0.3937007874015748" header="0.5118110236220472" footer="0.5118110236220472"/>
  <pageSetup fitToHeight="3" fitToWidth="1" horizontalDpi="600" verticalDpi="600" orientation="landscape" paperSize="9" scale="67" r:id="rId1"/>
  <rowBreaks count="2" manualBreakCount="2">
    <brk id="42" max="16" man="1"/>
    <brk id="7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110" zoomScaleNormal="75" zoomScaleSheetLayoutView="110" zoomScalePageLayoutView="0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1" sqref="F11"/>
    </sheetView>
  </sheetViews>
  <sheetFormatPr defaultColWidth="9.140625" defaultRowHeight="12.75"/>
  <cols>
    <col min="1" max="1" width="7.00390625" style="0" customWidth="1"/>
    <col min="3" max="3" width="60.421875" style="0" customWidth="1"/>
    <col min="4" max="11" width="11.7109375" style="0" bestFit="1" customWidth="1"/>
    <col min="12" max="15" width="13.421875" style="0" bestFit="1" customWidth="1"/>
    <col min="16" max="16" width="13.00390625" style="0" bestFit="1" customWidth="1"/>
  </cols>
  <sheetData>
    <row r="1" spans="12:15" ht="18.75">
      <c r="L1" s="1"/>
      <c r="M1" s="12" t="s">
        <v>28</v>
      </c>
      <c r="O1" s="12"/>
    </row>
    <row r="2" spans="1:15" ht="18.75">
      <c r="A2" s="27"/>
      <c r="B2" s="29"/>
      <c r="C2" s="27"/>
      <c r="D2" s="28"/>
      <c r="E2" s="28"/>
      <c r="F2" s="28"/>
      <c r="G2" s="28"/>
      <c r="H2" s="28"/>
      <c r="L2" s="7"/>
      <c r="M2" s="7" t="s">
        <v>75</v>
      </c>
      <c r="O2" s="7"/>
    </row>
    <row r="3" spans="1:16" ht="18.75">
      <c r="A3" s="27"/>
      <c r="B3" s="29"/>
      <c r="C3" s="27"/>
      <c r="D3" s="28"/>
      <c r="E3" s="28"/>
      <c r="F3" s="28"/>
      <c r="G3" s="28"/>
      <c r="H3" s="28"/>
      <c r="L3" s="7"/>
      <c r="M3" s="12" t="s">
        <v>79</v>
      </c>
      <c r="N3" s="12"/>
      <c r="O3" s="7"/>
      <c r="P3" s="9"/>
    </row>
    <row r="4" spans="1:16" ht="18.75">
      <c r="A4" s="25"/>
      <c r="B4" s="124" t="s">
        <v>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8.75">
      <c r="A5" s="25"/>
      <c r="B5" s="124" t="s">
        <v>41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9.5" thickBot="1">
      <c r="A6" s="2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6" t="s">
        <v>21</v>
      </c>
      <c r="P6" s="27"/>
    </row>
    <row r="7" spans="1:16" s="91" customFormat="1" ht="16.5" thickBot="1">
      <c r="A7" s="90" t="s">
        <v>90</v>
      </c>
      <c r="B7" s="153" t="s">
        <v>39</v>
      </c>
      <c r="C7" s="154"/>
      <c r="D7" s="152" t="s">
        <v>4</v>
      </c>
      <c r="E7" s="152" t="s">
        <v>5</v>
      </c>
      <c r="F7" s="152" t="s">
        <v>6</v>
      </c>
      <c r="G7" s="152" t="s">
        <v>7</v>
      </c>
      <c r="H7" s="152" t="s">
        <v>8</v>
      </c>
      <c r="I7" s="152" t="s">
        <v>9</v>
      </c>
      <c r="J7" s="152" t="s">
        <v>10</v>
      </c>
      <c r="K7" s="152" t="s">
        <v>11</v>
      </c>
      <c r="L7" s="152" t="s">
        <v>12</v>
      </c>
      <c r="M7" s="152" t="s">
        <v>13</v>
      </c>
      <c r="N7" s="152" t="s">
        <v>14</v>
      </c>
      <c r="O7" s="152" t="s">
        <v>15</v>
      </c>
      <c r="P7" s="155" t="s">
        <v>37</v>
      </c>
    </row>
    <row r="8" spans="1:16" s="61" customFormat="1" ht="15.75">
      <c r="A8" s="144" t="s">
        <v>16</v>
      </c>
      <c r="B8" s="143" t="s">
        <v>44</v>
      </c>
      <c r="C8" s="143"/>
      <c r="D8" s="109">
        <f>D9+D10+D11</f>
        <v>39780</v>
      </c>
      <c r="E8" s="109">
        <f aca="true" t="shared" si="0" ref="E8:O8">E9+E10+E11</f>
        <v>41380</v>
      </c>
      <c r="F8" s="109">
        <f t="shared" si="0"/>
        <v>34580</v>
      </c>
      <c r="G8" s="109">
        <f t="shared" si="0"/>
        <v>35180</v>
      </c>
      <c r="H8" s="109">
        <f t="shared" si="0"/>
        <v>32120</v>
      </c>
      <c r="I8" s="109">
        <f t="shared" si="0"/>
        <v>30980</v>
      </c>
      <c r="J8" s="109">
        <f t="shared" si="0"/>
        <v>31980</v>
      </c>
      <c r="K8" s="110">
        <f t="shared" si="0"/>
        <v>31480</v>
      </c>
      <c r="L8" s="110">
        <f t="shared" si="0"/>
        <v>33580</v>
      </c>
      <c r="M8" s="110">
        <f t="shared" si="0"/>
        <v>37080</v>
      </c>
      <c r="N8" s="110">
        <f t="shared" si="0"/>
        <v>37080</v>
      </c>
      <c r="O8" s="110">
        <f t="shared" si="0"/>
        <v>37780</v>
      </c>
      <c r="P8" s="94">
        <f aca="true" t="shared" si="1" ref="P8:P22">SUM(D8:O8)</f>
        <v>423000</v>
      </c>
    </row>
    <row r="9" spans="1:16" ht="18.75" customHeight="1">
      <c r="A9" s="144"/>
      <c r="B9" s="141" t="s">
        <v>42</v>
      </c>
      <c r="C9" s="141"/>
      <c r="D9" s="95">
        <v>9000</v>
      </c>
      <c r="E9" s="95">
        <v>9000</v>
      </c>
      <c r="F9" s="95">
        <v>9000</v>
      </c>
      <c r="G9" s="95">
        <v>9000</v>
      </c>
      <c r="H9" s="95">
        <v>8540</v>
      </c>
      <c r="I9" s="95">
        <v>8000</v>
      </c>
      <c r="J9" s="95">
        <v>8000</v>
      </c>
      <c r="K9" s="79">
        <v>8000</v>
      </c>
      <c r="L9" s="79">
        <v>9000</v>
      </c>
      <c r="M9" s="79">
        <v>9000</v>
      </c>
      <c r="N9" s="79">
        <v>9000</v>
      </c>
      <c r="O9" s="79">
        <v>9000</v>
      </c>
      <c r="P9" s="78">
        <f t="shared" si="1"/>
        <v>104540</v>
      </c>
    </row>
    <row r="10" spans="1:16" ht="15.75">
      <c r="A10" s="144"/>
      <c r="B10" s="32" t="s">
        <v>38</v>
      </c>
      <c r="C10" s="32"/>
      <c r="D10" s="102">
        <f>31000-300</f>
        <v>30700</v>
      </c>
      <c r="E10" s="102">
        <f>32600-300</f>
        <v>32300</v>
      </c>
      <c r="F10" s="102">
        <f>25900-400</f>
        <v>25500</v>
      </c>
      <c r="G10" s="102">
        <f>26400-300</f>
        <v>26100</v>
      </c>
      <c r="H10" s="102">
        <f>23800-300</f>
        <v>23500</v>
      </c>
      <c r="I10" s="102">
        <f>23200-300</f>
        <v>22900</v>
      </c>
      <c r="J10" s="102">
        <f>24200-300</f>
        <v>23900</v>
      </c>
      <c r="K10" s="102">
        <f>23700-300</f>
        <v>23400</v>
      </c>
      <c r="L10" s="102">
        <f>24800-300</f>
        <v>24500</v>
      </c>
      <c r="M10" s="102">
        <f>28300-300</f>
        <v>28000</v>
      </c>
      <c r="N10" s="102">
        <f>28400-400</f>
        <v>28000</v>
      </c>
      <c r="O10" s="102">
        <f>29100-400</f>
        <v>28700</v>
      </c>
      <c r="P10" s="103">
        <f>SUM(D10:O10)</f>
        <v>317500</v>
      </c>
    </row>
    <row r="11" spans="1:16" ht="15.75">
      <c r="A11" s="144"/>
      <c r="B11" s="32" t="s">
        <v>17</v>
      </c>
      <c r="C11" s="32"/>
      <c r="D11" s="96">
        <v>80</v>
      </c>
      <c r="E11" s="96">
        <v>80</v>
      </c>
      <c r="F11" s="96">
        <v>80</v>
      </c>
      <c r="G11" s="96">
        <v>80</v>
      </c>
      <c r="H11" s="96">
        <v>80</v>
      </c>
      <c r="I11" s="96">
        <v>80</v>
      </c>
      <c r="J11" s="96">
        <v>80</v>
      </c>
      <c r="K11" s="97">
        <v>80</v>
      </c>
      <c r="L11" s="97">
        <v>80</v>
      </c>
      <c r="M11" s="97">
        <v>80</v>
      </c>
      <c r="N11" s="97">
        <v>80</v>
      </c>
      <c r="O11" s="97">
        <v>80</v>
      </c>
      <c r="P11" s="84">
        <f t="shared" si="1"/>
        <v>960</v>
      </c>
    </row>
    <row r="12" spans="1:16" ht="15.75">
      <c r="A12" s="128" t="s">
        <v>80</v>
      </c>
      <c r="B12" s="136" t="s">
        <v>59</v>
      </c>
      <c r="C12" s="136"/>
      <c r="D12" s="96">
        <f>D13+D14+D15</f>
        <v>39267</v>
      </c>
      <c r="E12" s="96">
        <f aca="true" t="shared" si="2" ref="E12:O12">E13+E14+E15</f>
        <v>44429</v>
      </c>
      <c r="F12" s="96">
        <f t="shared" si="2"/>
        <v>44289</v>
      </c>
      <c r="G12" s="96">
        <f t="shared" si="2"/>
        <v>39904</v>
      </c>
      <c r="H12" s="96">
        <f t="shared" si="2"/>
        <v>35598</v>
      </c>
      <c r="I12" s="96">
        <f t="shared" si="2"/>
        <v>31872</v>
      </c>
      <c r="J12" s="96">
        <f t="shared" si="2"/>
        <v>28292</v>
      </c>
      <c r="K12" s="97">
        <f t="shared" si="2"/>
        <v>28564</v>
      </c>
      <c r="L12" s="97">
        <f t="shared" si="2"/>
        <v>31029</v>
      </c>
      <c r="M12" s="97">
        <f t="shared" si="2"/>
        <v>37559</v>
      </c>
      <c r="N12" s="97">
        <f t="shared" si="2"/>
        <v>45927</v>
      </c>
      <c r="O12" s="97">
        <f t="shared" si="2"/>
        <v>46073</v>
      </c>
      <c r="P12" s="98">
        <f t="shared" si="1"/>
        <v>452803</v>
      </c>
    </row>
    <row r="13" spans="1:16" ht="15.75">
      <c r="A13" s="128"/>
      <c r="B13" s="141" t="s">
        <v>42</v>
      </c>
      <c r="C13" s="141"/>
      <c r="D13" s="93">
        <v>3275</v>
      </c>
      <c r="E13" s="93">
        <v>3633</v>
      </c>
      <c r="F13" s="93">
        <v>4833</v>
      </c>
      <c r="G13" s="93">
        <v>4157</v>
      </c>
      <c r="H13" s="93">
        <v>4040</v>
      </c>
      <c r="I13" s="93">
        <v>4560</v>
      </c>
      <c r="J13" s="93">
        <v>4795</v>
      </c>
      <c r="K13" s="83">
        <v>4760</v>
      </c>
      <c r="L13" s="83">
        <v>4506</v>
      </c>
      <c r="M13" s="83">
        <v>4463</v>
      </c>
      <c r="N13" s="83">
        <v>6628</v>
      </c>
      <c r="O13" s="83">
        <v>6500</v>
      </c>
      <c r="P13" s="84">
        <f t="shared" si="1"/>
        <v>56150</v>
      </c>
    </row>
    <row r="14" spans="1:16" ht="15.75">
      <c r="A14" s="128"/>
      <c r="B14" s="141" t="s">
        <v>38</v>
      </c>
      <c r="C14" s="141"/>
      <c r="D14" s="95">
        <v>34392</v>
      </c>
      <c r="E14" s="99">
        <v>39196</v>
      </c>
      <c r="F14" s="99">
        <v>37896</v>
      </c>
      <c r="G14" s="99">
        <v>34257</v>
      </c>
      <c r="H14" s="99">
        <v>30258</v>
      </c>
      <c r="I14" s="99">
        <v>26112</v>
      </c>
      <c r="J14" s="99">
        <v>22297</v>
      </c>
      <c r="K14" s="79">
        <v>22604</v>
      </c>
      <c r="L14" s="79">
        <v>25223</v>
      </c>
      <c r="M14" s="79">
        <v>31396</v>
      </c>
      <c r="N14" s="79">
        <v>37699</v>
      </c>
      <c r="O14" s="79">
        <v>37973</v>
      </c>
      <c r="P14" s="78">
        <f t="shared" si="1"/>
        <v>379303</v>
      </c>
    </row>
    <row r="15" spans="1:16" ht="15.75">
      <c r="A15" s="128"/>
      <c r="B15" s="141" t="s">
        <v>17</v>
      </c>
      <c r="C15" s="141"/>
      <c r="D15" s="96">
        <v>1600</v>
      </c>
      <c r="E15" s="96">
        <v>1600</v>
      </c>
      <c r="F15" s="96">
        <v>1560</v>
      </c>
      <c r="G15" s="96">
        <v>1490</v>
      </c>
      <c r="H15" s="96">
        <v>1300</v>
      </c>
      <c r="I15" s="96">
        <v>1200</v>
      </c>
      <c r="J15" s="96">
        <v>1200</v>
      </c>
      <c r="K15" s="97">
        <v>1200</v>
      </c>
      <c r="L15" s="97">
        <v>1300</v>
      </c>
      <c r="M15" s="97">
        <v>1700</v>
      </c>
      <c r="N15" s="97">
        <v>1600</v>
      </c>
      <c r="O15" s="97">
        <v>1600</v>
      </c>
      <c r="P15" s="84">
        <f t="shared" si="1"/>
        <v>17350</v>
      </c>
    </row>
    <row r="16" spans="1:16" s="61" customFormat="1" ht="15.75">
      <c r="A16" s="128" t="s">
        <v>81</v>
      </c>
      <c r="B16" s="135" t="s">
        <v>94</v>
      </c>
      <c r="C16" s="135"/>
      <c r="D16" s="111">
        <f>D17+D18+D19</f>
        <v>90089</v>
      </c>
      <c r="E16" s="111">
        <f aca="true" t="shared" si="3" ref="E16:O16">E17+E18+E19</f>
        <v>70665</v>
      </c>
      <c r="F16" s="111">
        <f t="shared" si="3"/>
        <v>59447</v>
      </c>
      <c r="G16" s="111">
        <f t="shared" si="3"/>
        <v>69740</v>
      </c>
      <c r="H16" s="111">
        <f t="shared" si="3"/>
        <v>58440</v>
      </c>
      <c r="I16" s="111">
        <f t="shared" si="3"/>
        <v>55867</v>
      </c>
      <c r="J16" s="111">
        <f t="shared" si="3"/>
        <v>45685</v>
      </c>
      <c r="K16" s="97">
        <f t="shared" si="3"/>
        <v>54126</v>
      </c>
      <c r="L16" s="97">
        <f t="shared" si="3"/>
        <v>54940</v>
      </c>
      <c r="M16" s="97">
        <f t="shared" si="3"/>
        <v>62640</v>
      </c>
      <c r="N16" s="97">
        <f t="shared" si="3"/>
        <v>70695</v>
      </c>
      <c r="O16" s="97">
        <f t="shared" si="3"/>
        <v>88589</v>
      </c>
      <c r="P16" s="98">
        <f t="shared" si="1"/>
        <v>780923</v>
      </c>
    </row>
    <row r="17" spans="1:16" ht="15.75">
      <c r="A17" s="128"/>
      <c r="B17" s="142" t="s">
        <v>34</v>
      </c>
      <c r="C17" s="142"/>
      <c r="D17" s="79">
        <v>33069</v>
      </c>
      <c r="E17" s="79">
        <v>27085</v>
      </c>
      <c r="F17" s="79">
        <v>23017</v>
      </c>
      <c r="G17" s="79">
        <v>26560</v>
      </c>
      <c r="H17" s="79">
        <v>22895</v>
      </c>
      <c r="I17" s="79">
        <v>21547</v>
      </c>
      <c r="J17" s="79">
        <v>18385</v>
      </c>
      <c r="K17" s="79">
        <v>22066</v>
      </c>
      <c r="L17" s="79">
        <v>22855</v>
      </c>
      <c r="M17" s="79">
        <v>26591</v>
      </c>
      <c r="N17" s="79">
        <v>27125</v>
      </c>
      <c r="O17" s="79">
        <v>33044</v>
      </c>
      <c r="P17" s="78">
        <f t="shared" si="1"/>
        <v>304239</v>
      </c>
    </row>
    <row r="18" spans="1:16" ht="15.75">
      <c r="A18" s="128"/>
      <c r="B18" s="51" t="s">
        <v>38</v>
      </c>
      <c r="C18" s="51"/>
      <c r="D18" s="79">
        <v>56900</v>
      </c>
      <c r="E18" s="79">
        <v>43500</v>
      </c>
      <c r="F18" s="79">
        <v>36100</v>
      </c>
      <c r="G18" s="79">
        <v>43100</v>
      </c>
      <c r="H18" s="79">
        <v>35500</v>
      </c>
      <c r="I18" s="79">
        <v>34000</v>
      </c>
      <c r="J18" s="79">
        <v>27000</v>
      </c>
      <c r="K18" s="79">
        <v>32000</v>
      </c>
      <c r="L18" s="79">
        <v>32000</v>
      </c>
      <c r="M18" s="79">
        <v>36000</v>
      </c>
      <c r="N18" s="79">
        <v>43500</v>
      </c>
      <c r="O18" s="79">
        <v>55400</v>
      </c>
      <c r="P18" s="78">
        <f t="shared" si="1"/>
        <v>475000</v>
      </c>
    </row>
    <row r="19" spans="1:16" ht="15.75">
      <c r="A19" s="128"/>
      <c r="B19" s="51" t="s">
        <v>17</v>
      </c>
      <c r="C19" s="51"/>
      <c r="D19" s="97">
        <v>120</v>
      </c>
      <c r="E19" s="97">
        <v>80</v>
      </c>
      <c r="F19" s="97">
        <v>330</v>
      </c>
      <c r="G19" s="97">
        <v>80</v>
      </c>
      <c r="H19" s="97">
        <v>45</v>
      </c>
      <c r="I19" s="97">
        <v>320</v>
      </c>
      <c r="J19" s="97">
        <v>300</v>
      </c>
      <c r="K19" s="97">
        <v>60</v>
      </c>
      <c r="L19" s="97">
        <v>85</v>
      </c>
      <c r="M19" s="97">
        <v>49</v>
      </c>
      <c r="N19" s="97">
        <v>70</v>
      </c>
      <c r="O19" s="97">
        <v>145</v>
      </c>
      <c r="P19" s="84">
        <f t="shared" si="1"/>
        <v>1684</v>
      </c>
    </row>
    <row r="20" spans="1:16" s="61" customFormat="1" ht="15.75">
      <c r="A20" s="128" t="s">
        <v>82</v>
      </c>
      <c r="B20" s="134" t="s">
        <v>46</v>
      </c>
      <c r="C20" s="134"/>
      <c r="D20" s="97">
        <f>D21+D22+D23</f>
        <v>54000</v>
      </c>
      <c r="E20" s="97">
        <f aca="true" t="shared" si="4" ref="E20:O20">E21+E22+E23</f>
        <v>64000</v>
      </c>
      <c r="F20" s="97">
        <f t="shared" si="4"/>
        <v>52000</v>
      </c>
      <c r="G20" s="97">
        <f t="shared" si="4"/>
        <v>56000</v>
      </c>
      <c r="H20" s="97">
        <f t="shared" si="4"/>
        <v>54000</v>
      </c>
      <c r="I20" s="97">
        <f t="shared" si="4"/>
        <v>45000</v>
      </c>
      <c r="J20" s="97">
        <f t="shared" si="4"/>
        <v>40000</v>
      </c>
      <c r="K20" s="97">
        <f t="shared" si="4"/>
        <v>41000</v>
      </c>
      <c r="L20" s="97">
        <f t="shared" si="4"/>
        <v>41000</v>
      </c>
      <c r="M20" s="97">
        <f t="shared" si="4"/>
        <v>50000</v>
      </c>
      <c r="N20" s="97">
        <f t="shared" si="4"/>
        <v>59000</v>
      </c>
      <c r="O20" s="97">
        <f t="shared" si="4"/>
        <v>59000</v>
      </c>
      <c r="P20" s="98">
        <f t="shared" si="1"/>
        <v>615000</v>
      </c>
    </row>
    <row r="21" spans="1:16" ht="15.75">
      <c r="A21" s="128"/>
      <c r="B21" s="141" t="s">
        <v>42</v>
      </c>
      <c r="C21" s="141"/>
      <c r="D21" s="79">
        <v>10500</v>
      </c>
      <c r="E21" s="79">
        <v>11400</v>
      </c>
      <c r="F21" s="79">
        <v>10300</v>
      </c>
      <c r="G21" s="79">
        <v>11200</v>
      </c>
      <c r="H21" s="79">
        <v>10700</v>
      </c>
      <c r="I21" s="79">
        <v>8300</v>
      </c>
      <c r="J21" s="79">
        <v>7800</v>
      </c>
      <c r="K21" s="79">
        <v>7500</v>
      </c>
      <c r="L21" s="79">
        <v>7900</v>
      </c>
      <c r="M21" s="79">
        <v>8900</v>
      </c>
      <c r="N21" s="79">
        <v>11700</v>
      </c>
      <c r="O21" s="79">
        <v>11800</v>
      </c>
      <c r="P21" s="78">
        <f t="shared" si="1"/>
        <v>118000</v>
      </c>
    </row>
    <row r="22" spans="1:16" ht="15.75">
      <c r="A22" s="128"/>
      <c r="B22" s="32" t="s">
        <v>38</v>
      </c>
      <c r="C22" s="32"/>
      <c r="D22" s="79">
        <v>43500</v>
      </c>
      <c r="E22" s="79">
        <v>52600</v>
      </c>
      <c r="F22" s="79">
        <v>41700</v>
      </c>
      <c r="G22" s="79">
        <v>44800</v>
      </c>
      <c r="H22" s="79">
        <v>43300</v>
      </c>
      <c r="I22" s="79">
        <v>36700</v>
      </c>
      <c r="J22" s="79">
        <v>32200</v>
      </c>
      <c r="K22" s="79">
        <v>33500</v>
      </c>
      <c r="L22" s="79">
        <v>33100</v>
      </c>
      <c r="M22" s="79">
        <v>41100</v>
      </c>
      <c r="N22" s="79">
        <v>47300</v>
      </c>
      <c r="O22" s="79">
        <v>47200</v>
      </c>
      <c r="P22" s="78">
        <f t="shared" si="1"/>
        <v>497000</v>
      </c>
    </row>
    <row r="23" spans="1:16" ht="15.75">
      <c r="A23" s="128"/>
      <c r="B23" s="32" t="s">
        <v>17</v>
      </c>
      <c r="C23" s="32"/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8">
        <v>0</v>
      </c>
    </row>
    <row r="24" spans="1:16" ht="15.75">
      <c r="A24" s="128"/>
      <c r="B24" s="55" t="s">
        <v>57</v>
      </c>
      <c r="C24" s="55"/>
      <c r="D24" s="98">
        <f>D8+D12+D16+D20</f>
        <v>223136</v>
      </c>
      <c r="E24" s="98">
        <f aca="true" t="shared" si="5" ref="E24:P24">E8+E12+E16+E20</f>
        <v>220474</v>
      </c>
      <c r="F24" s="98">
        <f t="shared" si="5"/>
        <v>190316</v>
      </c>
      <c r="G24" s="98">
        <f t="shared" si="5"/>
        <v>200824</v>
      </c>
      <c r="H24" s="98">
        <f t="shared" si="5"/>
        <v>180158</v>
      </c>
      <c r="I24" s="98">
        <f t="shared" si="5"/>
        <v>163719</v>
      </c>
      <c r="J24" s="98">
        <f t="shared" si="5"/>
        <v>145957</v>
      </c>
      <c r="K24" s="98">
        <f t="shared" si="5"/>
        <v>155170</v>
      </c>
      <c r="L24" s="98">
        <f t="shared" si="5"/>
        <v>160549</v>
      </c>
      <c r="M24" s="98">
        <f t="shared" si="5"/>
        <v>187279</v>
      </c>
      <c r="N24" s="98">
        <f t="shared" si="5"/>
        <v>212702</v>
      </c>
      <c r="O24" s="98">
        <f t="shared" si="5"/>
        <v>231442</v>
      </c>
      <c r="P24" s="98">
        <f t="shared" si="5"/>
        <v>2271726</v>
      </c>
    </row>
    <row r="25" spans="1:16" ht="15.75">
      <c r="A25" s="128"/>
      <c r="B25" s="55" t="s">
        <v>56</v>
      </c>
      <c r="C25" s="55"/>
      <c r="D25" s="98">
        <f>D10+D14+D18+D22</f>
        <v>165492</v>
      </c>
      <c r="E25" s="98">
        <f aca="true" t="shared" si="6" ref="E25:P25">E10+E14+E18+E22</f>
        <v>167596</v>
      </c>
      <c r="F25" s="98">
        <f t="shared" si="6"/>
        <v>141196</v>
      </c>
      <c r="G25" s="98">
        <f t="shared" si="6"/>
        <v>148257</v>
      </c>
      <c r="H25" s="98">
        <f t="shared" si="6"/>
        <v>132558</v>
      </c>
      <c r="I25" s="98">
        <f t="shared" si="6"/>
        <v>119712</v>
      </c>
      <c r="J25" s="98">
        <f t="shared" si="6"/>
        <v>105397</v>
      </c>
      <c r="K25" s="98">
        <f t="shared" si="6"/>
        <v>111504</v>
      </c>
      <c r="L25" s="98">
        <f t="shared" si="6"/>
        <v>114823</v>
      </c>
      <c r="M25" s="98">
        <f t="shared" si="6"/>
        <v>136496</v>
      </c>
      <c r="N25" s="98">
        <f t="shared" si="6"/>
        <v>156499</v>
      </c>
      <c r="O25" s="98">
        <f t="shared" si="6"/>
        <v>169273</v>
      </c>
      <c r="P25" s="98">
        <f t="shared" si="6"/>
        <v>1668803</v>
      </c>
    </row>
    <row r="26" spans="1:16" ht="15.75">
      <c r="A26" s="128"/>
      <c r="B26" s="55" t="s">
        <v>17</v>
      </c>
      <c r="C26" s="55"/>
      <c r="D26" s="98">
        <f>D11+D15+D19+D23</f>
        <v>1800</v>
      </c>
      <c r="E26" s="98">
        <f aca="true" t="shared" si="7" ref="E26:P26">E11+E15+E19+E23</f>
        <v>1760</v>
      </c>
      <c r="F26" s="98">
        <f t="shared" si="7"/>
        <v>1970</v>
      </c>
      <c r="G26" s="98">
        <f t="shared" si="7"/>
        <v>1650</v>
      </c>
      <c r="H26" s="98">
        <f t="shared" si="7"/>
        <v>1425</v>
      </c>
      <c r="I26" s="98">
        <f t="shared" si="7"/>
        <v>1600</v>
      </c>
      <c r="J26" s="98">
        <f t="shared" si="7"/>
        <v>1580</v>
      </c>
      <c r="K26" s="98">
        <f t="shared" si="7"/>
        <v>1340</v>
      </c>
      <c r="L26" s="98">
        <f t="shared" si="7"/>
        <v>1465</v>
      </c>
      <c r="M26" s="98">
        <f t="shared" si="7"/>
        <v>1829</v>
      </c>
      <c r="N26" s="98">
        <f t="shared" si="7"/>
        <v>1750</v>
      </c>
      <c r="O26" s="98">
        <f t="shared" si="7"/>
        <v>1825</v>
      </c>
      <c r="P26" s="98">
        <f t="shared" si="7"/>
        <v>19994</v>
      </c>
    </row>
    <row r="27" spans="1:16" s="61" customFormat="1" ht="30" customHeight="1">
      <c r="A27" s="128" t="s">
        <v>83</v>
      </c>
      <c r="B27" s="134" t="s">
        <v>47</v>
      </c>
      <c r="C27" s="134"/>
      <c r="D27" s="97">
        <f>D28+D29+D30</f>
        <v>34600</v>
      </c>
      <c r="E27" s="97">
        <f aca="true" t="shared" si="8" ref="E27:O27">E28+E29+E30</f>
        <v>34600</v>
      </c>
      <c r="F27" s="97">
        <f t="shared" si="8"/>
        <v>26900</v>
      </c>
      <c r="G27" s="97">
        <f t="shared" si="8"/>
        <v>23800</v>
      </c>
      <c r="H27" s="97">
        <f t="shared" si="8"/>
        <v>19500</v>
      </c>
      <c r="I27" s="97">
        <f t="shared" si="8"/>
        <v>18400</v>
      </c>
      <c r="J27" s="97">
        <f t="shared" si="8"/>
        <v>18300</v>
      </c>
      <c r="K27" s="97">
        <f t="shared" si="8"/>
        <v>18400</v>
      </c>
      <c r="L27" s="97">
        <f t="shared" si="8"/>
        <v>19400</v>
      </c>
      <c r="M27" s="97">
        <f t="shared" si="8"/>
        <v>22600</v>
      </c>
      <c r="N27" s="97">
        <f t="shared" si="8"/>
        <v>30600</v>
      </c>
      <c r="O27" s="97">
        <f t="shared" si="8"/>
        <v>34000</v>
      </c>
      <c r="P27" s="98">
        <f aca="true" t="shared" si="9" ref="P27:P45">SUM(D27:O27)</f>
        <v>301100</v>
      </c>
    </row>
    <row r="28" spans="1:16" ht="15.75">
      <c r="A28" s="128"/>
      <c r="B28" s="141" t="s">
        <v>42</v>
      </c>
      <c r="C28" s="141"/>
      <c r="D28" s="79">
        <v>4500</v>
      </c>
      <c r="E28" s="79">
        <v>4500</v>
      </c>
      <c r="F28" s="79">
        <v>3800</v>
      </c>
      <c r="G28" s="79">
        <v>2700</v>
      </c>
      <c r="H28" s="79">
        <v>1400</v>
      </c>
      <c r="I28" s="79">
        <v>1300</v>
      </c>
      <c r="J28" s="79">
        <v>1300</v>
      </c>
      <c r="K28" s="79">
        <v>1300</v>
      </c>
      <c r="L28" s="79">
        <v>1300</v>
      </c>
      <c r="M28" s="79">
        <v>1500</v>
      </c>
      <c r="N28" s="79">
        <v>2500</v>
      </c>
      <c r="O28" s="79">
        <v>3900</v>
      </c>
      <c r="P28" s="78">
        <f t="shared" si="9"/>
        <v>30000</v>
      </c>
    </row>
    <row r="29" spans="1:16" ht="15.75">
      <c r="A29" s="128"/>
      <c r="B29" s="32" t="s">
        <v>38</v>
      </c>
      <c r="C29" s="32"/>
      <c r="D29" s="83">
        <v>30000</v>
      </c>
      <c r="E29" s="83">
        <v>30000</v>
      </c>
      <c r="F29" s="83">
        <v>23000</v>
      </c>
      <c r="G29" s="83">
        <v>21000</v>
      </c>
      <c r="H29" s="83">
        <v>18000</v>
      </c>
      <c r="I29" s="83">
        <v>17000</v>
      </c>
      <c r="J29" s="83">
        <v>17000</v>
      </c>
      <c r="K29" s="83">
        <v>17000</v>
      </c>
      <c r="L29" s="83">
        <v>18000</v>
      </c>
      <c r="M29" s="83">
        <v>21000</v>
      </c>
      <c r="N29" s="83">
        <v>28000</v>
      </c>
      <c r="O29" s="83">
        <v>30000</v>
      </c>
      <c r="P29" s="84">
        <f t="shared" si="9"/>
        <v>270000</v>
      </c>
    </row>
    <row r="30" spans="1:16" ht="15.75">
      <c r="A30" s="128"/>
      <c r="B30" s="32" t="s">
        <v>17</v>
      </c>
      <c r="C30" s="32"/>
      <c r="D30" s="97">
        <v>100</v>
      </c>
      <c r="E30" s="97">
        <v>100</v>
      </c>
      <c r="F30" s="97">
        <v>100</v>
      </c>
      <c r="G30" s="97">
        <v>100</v>
      </c>
      <c r="H30" s="97">
        <v>100</v>
      </c>
      <c r="I30" s="97">
        <v>100</v>
      </c>
      <c r="J30" s="97"/>
      <c r="K30" s="97">
        <v>100</v>
      </c>
      <c r="L30" s="97">
        <v>100</v>
      </c>
      <c r="M30" s="97">
        <v>100</v>
      </c>
      <c r="N30" s="97">
        <v>100</v>
      </c>
      <c r="O30" s="97">
        <v>100</v>
      </c>
      <c r="P30" s="84">
        <f t="shared" si="9"/>
        <v>1100</v>
      </c>
    </row>
    <row r="31" spans="1:16" s="61" customFormat="1" ht="15.75">
      <c r="A31" s="128" t="s">
        <v>84</v>
      </c>
      <c r="B31" s="134" t="s">
        <v>48</v>
      </c>
      <c r="C31" s="134"/>
      <c r="D31" s="97">
        <f>D32+D33+D34</f>
        <v>9000</v>
      </c>
      <c r="E31" s="97">
        <f aca="true" t="shared" si="10" ref="E31:O31">E32+E33+E34</f>
        <v>9000</v>
      </c>
      <c r="F31" s="97">
        <f t="shared" si="10"/>
        <v>8000</v>
      </c>
      <c r="G31" s="97">
        <f t="shared" si="10"/>
        <v>8000</v>
      </c>
      <c r="H31" s="97">
        <f t="shared" si="10"/>
        <v>8000</v>
      </c>
      <c r="I31" s="97">
        <f t="shared" si="10"/>
        <v>9000</v>
      </c>
      <c r="J31" s="97">
        <f t="shared" si="10"/>
        <v>9000</v>
      </c>
      <c r="K31" s="97">
        <f t="shared" si="10"/>
        <v>9000</v>
      </c>
      <c r="L31" s="97">
        <f t="shared" si="10"/>
        <v>9000</v>
      </c>
      <c r="M31" s="97">
        <f t="shared" si="10"/>
        <v>8500</v>
      </c>
      <c r="N31" s="97">
        <f t="shared" si="10"/>
        <v>9000</v>
      </c>
      <c r="O31" s="97">
        <f t="shared" si="10"/>
        <v>9000</v>
      </c>
      <c r="P31" s="98">
        <f t="shared" si="9"/>
        <v>104500</v>
      </c>
    </row>
    <row r="32" spans="1:16" ht="15.75">
      <c r="A32" s="128"/>
      <c r="B32" s="141" t="s">
        <v>42</v>
      </c>
      <c r="C32" s="141"/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8">
        <f t="shared" si="9"/>
        <v>0</v>
      </c>
    </row>
    <row r="33" spans="1:16" ht="15.75">
      <c r="A33" s="128"/>
      <c r="B33" s="32" t="s">
        <v>38</v>
      </c>
      <c r="C33" s="32"/>
      <c r="D33" s="79">
        <v>5000</v>
      </c>
      <c r="E33" s="79">
        <v>5000</v>
      </c>
      <c r="F33" s="79">
        <v>4000</v>
      </c>
      <c r="G33" s="79">
        <v>4000</v>
      </c>
      <c r="H33" s="79">
        <v>4000</v>
      </c>
      <c r="I33" s="79">
        <v>4000</v>
      </c>
      <c r="J33" s="79">
        <v>4000</v>
      </c>
      <c r="K33" s="79">
        <v>4000</v>
      </c>
      <c r="L33" s="79">
        <v>4000</v>
      </c>
      <c r="M33" s="79">
        <v>4500</v>
      </c>
      <c r="N33" s="79">
        <v>5000</v>
      </c>
      <c r="O33" s="79">
        <v>5000</v>
      </c>
      <c r="P33" s="78">
        <f t="shared" si="9"/>
        <v>52500</v>
      </c>
    </row>
    <row r="34" spans="1:16" ht="15.75">
      <c r="A34" s="128"/>
      <c r="B34" s="32" t="s">
        <v>17</v>
      </c>
      <c r="C34" s="32"/>
      <c r="D34" s="97">
        <v>4000</v>
      </c>
      <c r="E34" s="97">
        <v>4000</v>
      </c>
      <c r="F34" s="97">
        <v>4000</v>
      </c>
      <c r="G34" s="97">
        <v>4000</v>
      </c>
      <c r="H34" s="97">
        <v>4000</v>
      </c>
      <c r="I34" s="97">
        <v>5000</v>
      </c>
      <c r="J34" s="97">
        <v>5000</v>
      </c>
      <c r="K34" s="97">
        <v>5000</v>
      </c>
      <c r="L34" s="97">
        <v>5000</v>
      </c>
      <c r="M34" s="97">
        <v>4000</v>
      </c>
      <c r="N34" s="97">
        <v>4000</v>
      </c>
      <c r="O34" s="97">
        <v>4000</v>
      </c>
      <c r="P34" s="84">
        <f t="shared" si="9"/>
        <v>52000</v>
      </c>
    </row>
    <row r="35" spans="1:16" s="61" customFormat="1" ht="15.75">
      <c r="A35" s="128" t="s">
        <v>85</v>
      </c>
      <c r="B35" s="134" t="s">
        <v>49</v>
      </c>
      <c r="C35" s="134"/>
      <c r="D35" s="97">
        <f>D36+D37+D38</f>
        <v>11305</v>
      </c>
      <c r="E35" s="97">
        <f aca="true" t="shared" si="11" ref="E35:O35">E36+E37+E38</f>
        <v>10705</v>
      </c>
      <c r="F35" s="97">
        <f t="shared" si="11"/>
        <v>8205</v>
      </c>
      <c r="G35" s="97">
        <f t="shared" si="11"/>
        <v>6609</v>
      </c>
      <c r="H35" s="97">
        <f t="shared" si="11"/>
        <v>5705</v>
      </c>
      <c r="I35" s="97">
        <f t="shared" si="11"/>
        <v>5205</v>
      </c>
      <c r="J35" s="97">
        <f t="shared" si="11"/>
        <v>5205</v>
      </c>
      <c r="K35" s="97">
        <f t="shared" si="11"/>
        <v>5205</v>
      </c>
      <c r="L35" s="97">
        <f t="shared" si="11"/>
        <v>5705</v>
      </c>
      <c r="M35" s="97">
        <f t="shared" si="11"/>
        <v>6705</v>
      </c>
      <c r="N35" s="97">
        <f t="shared" si="11"/>
        <v>10705</v>
      </c>
      <c r="O35" s="97">
        <f t="shared" si="11"/>
        <v>11295</v>
      </c>
      <c r="P35" s="98">
        <f t="shared" si="9"/>
        <v>92554</v>
      </c>
    </row>
    <row r="36" spans="1:16" ht="15.75">
      <c r="A36" s="128"/>
      <c r="B36" s="141" t="s">
        <v>42</v>
      </c>
      <c r="C36" s="141"/>
      <c r="D36" s="79">
        <v>205</v>
      </c>
      <c r="E36" s="79">
        <v>205</v>
      </c>
      <c r="F36" s="79">
        <v>205</v>
      </c>
      <c r="G36" s="79">
        <v>205</v>
      </c>
      <c r="H36" s="79">
        <v>205</v>
      </c>
      <c r="I36" s="79">
        <v>205</v>
      </c>
      <c r="J36" s="79">
        <v>205</v>
      </c>
      <c r="K36" s="79">
        <v>205</v>
      </c>
      <c r="L36" s="79">
        <v>205</v>
      </c>
      <c r="M36" s="79">
        <v>205</v>
      </c>
      <c r="N36" s="79">
        <v>205</v>
      </c>
      <c r="O36" s="79">
        <v>205</v>
      </c>
      <c r="P36" s="78">
        <f t="shared" si="9"/>
        <v>2460</v>
      </c>
    </row>
    <row r="37" spans="1:16" ht="15.75">
      <c r="A37" s="128"/>
      <c r="B37" s="32" t="s">
        <v>38</v>
      </c>
      <c r="C37" s="32"/>
      <c r="D37" s="79">
        <v>11100</v>
      </c>
      <c r="E37" s="79">
        <v>10500</v>
      </c>
      <c r="F37" s="79">
        <v>8000</v>
      </c>
      <c r="G37" s="79">
        <v>6404</v>
      </c>
      <c r="H37" s="79">
        <v>5500</v>
      </c>
      <c r="I37" s="79">
        <v>5000</v>
      </c>
      <c r="J37" s="79">
        <v>5000</v>
      </c>
      <c r="K37" s="79">
        <v>5000</v>
      </c>
      <c r="L37" s="79">
        <v>5500</v>
      </c>
      <c r="M37" s="79">
        <v>6500</v>
      </c>
      <c r="N37" s="79">
        <v>10500</v>
      </c>
      <c r="O37" s="79">
        <v>11090</v>
      </c>
      <c r="P37" s="78">
        <f t="shared" si="9"/>
        <v>90094</v>
      </c>
    </row>
    <row r="38" spans="1:16" ht="15.75">
      <c r="A38" s="128"/>
      <c r="B38" s="32" t="s">
        <v>17</v>
      </c>
      <c r="C38" s="32"/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84">
        <f t="shared" si="9"/>
        <v>0</v>
      </c>
    </row>
    <row r="39" spans="1:16" s="61" customFormat="1" ht="15" customHeight="1">
      <c r="A39" s="128" t="s">
        <v>86</v>
      </c>
      <c r="B39" s="133" t="s">
        <v>60</v>
      </c>
      <c r="C39" s="133"/>
      <c r="D39" s="97">
        <f>D40+D41+D42</f>
        <v>7375</v>
      </c>
      <c r="E39" s="97">
        <f aca="true" t="shared" si="12" ref="E39:O39">E40+E41+E42</f>
        <v>7375</v>
      </c>
      <c r="F39" s="97">
        <f t="shared" si="12"/>
        <v>6675</v>
      </c>
      <c r="G39" s="97">
        <f t="shared" si="12"/>
        <v>5475</v>
      </c>
      <c r="H39" s="97">
        <f t="shared" si="12"/>
        <v>5175</v>
      </c>
      <c r="I39" s="97">
        <f t="shared" si="12"/>
        <v>5175</v>
      </c>
      <c r="J39" s="97">
        <f t="shared" si="12"/>
        <v>5175</v>
      </c>
      <c r="K39" s="97">
        <f t="shared" si="12"/>
        <v>5175</v>
      </c>
      <c r="L39" s="97">
        <f t="shared" si="12"/>
        <v>5475</v>
      </c>
      <c r="M39" s="97">
        <f t="shared" si="12"/>
        <v>7275</v>
      </c>
      <c r="N39" s="97">
        <f t="shared" si="12"/>
        <v>7375</v>
      </c>
      <c r="O39" s="97">
        <f t="shared" si="12"/>
        <v>7375</v>
      </c>
      <c r="P39" s="98">
        <f t="shared" si="9"/>
        <v>75100</v>
      </c>
    </row>
    <row r="40" spans="1:16" ht="15.75">
      <c r="A40" s="128"/>
      <c r="B40" s="141" t="s">
        <v>42</v>
      </c>
      <c r="C40" s="141"/>
      <c r="D40" s="79">
        <v>175</v>
      </c>
      <c r="E40" s="79">
        <v>175</v>
      </c>
      <c r="F40" s="79">
        <v>175</v>
      </c>
      <c r="G40" s="79">
        <v>175</v>
      </c>
      <c r="H40" s="79">
        <v>175</v>
      </c>
      <c r="I40" s="79">
        <v>175</v>
      </c>
      <c r="J40" s="79">
        <v>175</v>
      </c>
      <c r="K40" s="79">
        <v>175</v>
      </c>
      <c r="L40" s="79">
        <v>175</v>
      </c>
      <c r="M40" s="79">
        <v>175</v>
      </c>
      <c r="N40" s="79">
        <v>175</v>
      </c>
      <c r="O40" s="79">
        <v>175</v>
      </c>
      <c r="P40" s="78">
        <f t="shared" si="9"/>
        <v>2100</v>
      </c>
    </row>
    <row r="41" spans="1:16" ht="15.75">
      <c r="A41" s="128"/>
      <c r="B41" s="32" t="s">
        <v>38</v>
      </c>
      <c r="C41" s="32"/>
      <c r="D41" s="100">
        <v>7200</v>
      </c>
      <c r="E41" s="100">
        <v>7200</v>
      </c>
      <c r="F41" s="100">
        <v>6500</v>
      </c>
      <c r="G41" s="112">
        <v>5300</v>
      </c>
      <c r="H41" s="112">
        <v>5000</v>
      </c>
      <c r="I41" s="112">
        <v>5000</v>
      </c>
      <c r="J41" s="112">
        <v>5000</v>
      </c>
      <c r="K41" s="112">
        <v>5000</v>
      </c>
      <c r="L41" s="112">
        <v>5300</v>
      </c>
      <c r="M41" s="112">
        <v>7100</v>
      </c>
      <c r="N41" s="112">
        <v>7200</v>
      </c>
      <c r="O41" s="112">
        <v>7200</v>
      </c>
      <c r="P41" s="78">
        <f t="shared" si="9"/>
        <v>73000</v>
      </c>
    </row>
    <row r="42" spans="1:16" ht="15.75">
      <c r="A42" s="128"/>
      <c r="B42" s="32" t="s">
        <v>17</v>
      </c>
      <c r="C42" s="32"/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84">
        <f t="shared" si="9"/>
        <v>0</v>
      </c>
    </row>
    <row r="43" spans="1:16" ht="15.75">
      <c r="A43" s="96" t="s">
        <v>87</v>
      </c>
      <c r="B43" s="130" t="s">
        <v>61</v>
      </c>
      <c r="C43" s="131"/>
      <c r="D43" s="97">
        <v>123.5</v>
      </c>
      <c r="E43" s="97">
        <v>123.5</v>
      </c>
      <c r="F43" s="97">
        <v>123</v>
      </c>
      <c r="G43" s="97">
        <v>102</v>
      </c>
      <c r="H43" s="97">
        <v>101</v>
      </c>
      <c r="I43" s="97">
        <v>100</v>
      </c>
      <c r="J43" s="97">
        <v>100</v>
      </c>
      <c r="K43" s="97">
        <v>100</v>
      </c>
      <c r="L43" s="97">
        <v>100</v>
      </c>
      <c r="M43" s="97">
        <v>100</v>
      </c>
      <c r="N43" s="97">
        <v>123.5</v>
      </c>
      <c r="O43" s="97">
        <v>123.5</v>
      </c>
      <c r="P43" s="84">
        <f t="shared" si="9"/>
        <v>1320</v>
      </c>
    </row>
    <row r="44" spans="1:16" ht="15.75">
      <c r="A44" s="96" t="s">
        <v>88</v>
      </c>
      <c r="B44" s="32" t="s">
        <v>63</v>
      </c>
      <c r="C44" s="32"/>
      <c r="D44" s="79">
        <v>800</v>
      </c>
      <c r="E44" s="79">
        <v>700</v>
      </c>
      <c r="F44" s="79">
        <v>700</v>
      </c>
      <c r="G44" s="79">
        <v>600</v>
      </c>
      <c r="H44" s="79">
        <v>500</v>
      </c>
      <c r="I44" s="79">
        <v>500</v>
      </c>
      <c r="J44" s="79">
        <v>400</v>
      </c>
      <c r="K44" s="79">
        <v>400</v>
      </c>
      <c r="L44" s="79">
        <v>400</v>
      </c>
      <c r="M44" s="79">
        <v>500</v>
      </c>
      <c r="N44" s="79">
        <v>700</v>
      </c>
      <c r="O44" s="79">
        <v>800</v>
      </c>
      <c r="P44" s="84">
        <f t="shared" si="9"/>
        <v>7000</v>
      </c>
    </row>
    <row r="45" spans="1:16" ht="15.75">
      <c r="A45" s="96" t="s">
        <v>89</v>
      </c>
      <c r="B45" s="32" t="s">
        <v>68</v>
      </c>
      <c r="C45" s="32"/>
      <c r="D45" s="79">
        <v>400</v>
      </c>
      <c r="E45" s="79">
        <v>380</v>
      </c>
      <c r="F45" s="79">
        <v>330</v>
      </c>
      <c r="G45" s="79">
        <v>300</v>
      </c>
      <c r="H45" s="79">
        <v>250</v>
      </c>
      <c r="I45" s="79">
        <v>200</v>
      </c>
      <c r="J45" s="79">
        <v>150</v>
      </c>
      <c r="K45" s="79">
        <v>180</v>
      </c>
      <c r="L45" s="79">
        <v>160</v>
      </c>
      <c r="M45" s="79">
        <v>300</v>
      </c>
      <c r="N45" s="79">
        <v>350</v>
      </c>
      <c r="O45" s="79">
        <v>400</v>
      </c>
      <c r="P45" s="84">
        <f t="shared" si="9"/>
        <v>3400</v>
      </c>
    </row>
    <row r="46" spans="1:16" ht="15.75">
      <c r="A46" s="128"/>
      <c r="B46" s="55" t="s">
        <v>71</v>
      </c>
      <c r="C46" s="55"/>
      <c r="D46" s="98">
        <f>D45+D44+D39+D35+D31+D27+D24</f>
        <v>286616</v>
      </c>
      <c r="E46" s="98">
        <f aca="true" t="shared" si="13" ref="E46:P46">E45+E44+E39+E35+E31+E27+E24</f>
        <v>283234</v>
      </c>
      <c r="F46" s="98">
        <f t="shared" si="13"/>
        <v>241126</v>
      </c>
      <c r="G46" s="98">
        <f t="shared" si="13"/>
        <v>245608</v>
      </c>
      <c r="H46" s="98">
        <f t="shared" si="13"/>
        <v>219288</v>
      </c>
      <c r="I46" s="98">
        <f t="shared" si="13"/>
        <v>202199</v>
      </c>
      <c r="J46" s="98">
        <f t="shared" si="13"/>
        <v>184187</v>
      </c>
      <c r="K46" s="98">
        <f t="shared" si="13"/>
        <v>193530</v>
      </c>
      <c r="L46" s="98">
        <f t="shared" si="13"/>
        <v>200689</v>
      </c>
      <c r="M46" s="98">
        <f t="shared" si="13"/>
        <v>233159</v>
      </c>
      <c r="N46" s="98">
        <f t="shared" si="13"/>
        <v>271432</v>
      </c>
      <c r="O46" s="98">
        <f t="shared" si="13"/>
        <v>294312</v>
      </c>
      <c r="P46" s="98">
        <f t="shared" si="13"/>
        <v>2855380</v>
      </c>
    </row>
    <row r="47" spans="1:16" ht="15.75">
      <c r="A47" s="128"/>
      <c r="B47" s="55" t="s">
        <v>56</v>
      </c>
      <c r="C47" s="55"/>
      <c r="D47" s="98">
        <f>D45+D44+D43+D41+D37+D33+D29+D25</f>
        <v>220115.5</v>
      </c>
      <c r="E47" s="98">
        <f aca="true" t="shared" si="14" ref="E47:P47">E45+E44+E43+E41+E37+E33+E29+E25</f>
        <v>221499.5</v>
      </c>
      <c r="F47" s="98">
        <f t="shared" si="14"/>
        <v>183849</v>
      </c>
      <c r="G47" s="98">
        <f t="shared" si="14"/>
        <v>185963</v>
      </c>
      <c r="H47" s="98">
        <f t="shared" si="14"/>
        <v>165909</v>
      </c>
      <c r="I47" s="98">
        <f t="shared" si="14"/>
        <v>151512</v>
      </c>
      <c r="J47" s="98">
        <f t="shared" si="14"/>
        <v>137047</v>
      </c>
      <c r="K47" s="98">
        <f t="shared" si="14"/>
        <v>143184</v>
      </c>
      <c r="L47" s="98">
        <f t="shared" si="14"/>
        <v>148283</v>
      </c>
      <c r="M47" s="98">
        <f t="shared" si="14"/>
        <v>176496</v>
      </c>
      <c r="N47" s="98">
        <f t="shared" si="14"/>
        <v>208372.5</v>
      </c>
      <c r="O47" s="98">
        <f t="shared" si="14"/>
        <v>223886.5</v>
      </c>
      <c r="P47" s="98">
        <f t="shared" si="14"/>
        <v>2166117</v>
      </c>
    </row>
    <row r="48" spans="1:16" ht="15.75">
      <c r="A48" s="128"/>
      <c r="B48" s="55" t="s">
        <v>17</v>
      </c>
      <c r="C48" s="55"/>
      <c r="D48" s="98">
        <f>D42+D38+D34+D30+D26</f>
        <v>5900</v>
      </c>
      <c r="E48" s="98">
        <f aca="true" t="shared" si="15" ref="E48:P48">E42+E38+E34+E30+E26</f>
        <v>5860</v>
      </c>
      <c r="F48" s="98">
        <f t="shared" si="15"/>
        <v>6070</v>
      </c>
      <c r="G48" s="98">
        <f t="shared" si="15"/>
        <v>5750</v>
      </c>
      <c r="H48" s="98">
        <f t="shared" si="15"/>
        <v>5525</v>
      </c>
      <c r="I48" s="98">
        <f t="shared" si="15"/>
        <v>6700</v>
      </c>
      <c r="J48" s="98">
        <f t="shared" si="15"/>
        <v>6580</v>
      </c>
      <c r="K48" s="98">
        <f t="shared" si="15"/>
        <v>6440</v>
      </c>
      <c r="L48" s="98">
        <f t="shared" si="15"/>
        <v>6565</v>
      </c>
      <c r="M48" s="98">
        <f t="shared" si="15"/>
        <v>5929</v>
      </c>
      <c r="N48" s="98">
        <f t="shared" si="15"/>
        <v>5850</v>
      </c>
      <c r="O48" s="98">
        <f t="shared" si="15"/>
        <v>5925</v>
      </c>
      <c r="P48" s="98">
        <f t="shared" si="15"/>
        <v>73094</v>
      </c>
    </row>
    <row r="49" ht="15">
      <c r="A49" s="72"/>
    </row>
    <row r="50" spans="1:17" ht="18.75">
      <c r="A50" s="72"/>
      <c r="B50" s="72"/>
      <c r="C50" s="20" t="s">
        <v>72</v>
      </c>
      <c r="D50" s="20"/>
      <c r="E50" s="16"/>
      <c r="F50" s="16"/>
      <c r="G50" s="16"/>
      <c r="H50" s="16"/>
      <c r="I50" s="16"/>
      <c r="J50" s="16"/>
      <c r="K50" s="16"/>
      <c r="L50" s="16"/>
      <c r="M50" s="30"/>
      <c r="N50" s="30" t="s">
        <v>73</v>
      </c>
      <c r="O50" s="30"/>
      <c r="P50" s="30"/>
      <c r="Q50" s="73"/>
    </row>
  </sheetData>
  <sheetProtection/>
  <mergeCells count="32">
    <mergeCell ref="B13:C13"/>
    <mergeCell ref="B7:C7"/>
    <mergeCell ref="B43:C43"/>
    <mergeCell ref="B15:C15"/>
    <mergeCell ref="B39:C39"/>
    <mergeCell ref="B8:C8"/>
    <mergeCell ref="A8:A11"/>
    <mergeCell ref="B4:P4"/>
    <mergeCell ref="B5:P5"/>
    <mergeCell ref="B9:C9"/>
    <mergeCell ref="B12:C12"/>
    <mergeCell ref="A12:A15"/>
    <mergeCell ref="A24:A26"/>
    <mergeCell ref="B14:C14"/>
    <mergeCell ref="A31:A34"/>
    <mergeCell ref="A46:A48"/>
    <mergeCell ref="A39:A42"/>
    <mergeCell ref="B21:C21"/>
    <mergeCell ref="B27:C27"/>
    <mergeCell ref="B28:C28"/>
    <mergeCell ref="B31:C31"/>
    <mergeCell ref="B32:C32"/>
    <mergeCell ref="A27:A30"/>
    <mergeCell ref="B36:C36"/>
    <mergeCell ref="B35:C35"/>
    <mergeCell ref="B40:C40"/>
    <mergeCell ref="A35:A38"/>
    <mergeCell ref="B16:C16"/>
    <mergeCell ref="B17:C17"/>
    <mergeCell ref="B20:C20"/>
    <mergeCell ref="A16:A19"/>
    <mergeCell ref="A20:A23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16"/>
  <sheetViews>
    <sheetView view="pageBreakPreview" zoomScale="75" zoomScaleNormal="75" zoomScaleSheetLayoutView="75" zoomScalePageLayoutView="0" workbookViewId="0" topLeftCell="A4">
      <selection activeCell="E23" sqref="E23"/>
    </sheetView>
  </sheetViews>
  <sheetFormatPr defaultColWidth="9.140625" defaultRowHeight="12.75"/>
  <cols>
    <col min="1" max="1" width="6.8515625" style="0" customWidth="1"/>
    <col min="2" max="2" width="42.8515625" style="0" customWidth="1"/>
    <col min="3" max="14" width="11.8515625" style="0" customWidth="1"/>
    <col min="15" max="15" width="11.421875" style="0" customWidth="1"/>
  </cols>
  <sheetData>
    <row r="1" ht="1.5" customHeight="1"/>
    <row r="2" ht="12.75" hidden="1"/>
    <row r="3" ht="12.75" hidden="1"/>
    <row r="5" spans="1:15" ht="18.75">
      <c r="A5" s="33"/>
      <c r="B5" s="34"/>
      <c r="C5" s="33"/>
      <c r="D5" s="33"/>
      <c r="E5" s="33"/>
      <c r="F5" s="33"/>
      <c r="G5" s="33"/>
      <c r="K5" s="1"/>
      <c r="L5" s="12" t="s">
        <v>29</v>
      </c>
      <c r="M5" s="12"/>
      <c r="N5" s="12"/>
      <c r="O5" s="1"/>
    </row>
    <row r="6" spans="1:15" ht="18.75">
      <c r="A6" s="33"/>
      <c r="B6" s="34"/>
      <c r="C6" s="33"/>
      <c r="D6" s="33"/>
      <c r="E6" s="33"/>
      <c r="F6" s="33"/>
      <c r="G6" s="33"/>
      <c r="K6" s="7"/>
      <c r="L6" s="7"/>
      <c r="M6" s="7"/>
      <c r="N6" s="7"/>
      <c r="O6" s="1"/>
    </row>
    <row r="7" spans="1:15" ht="18.75">
      <c r="A7" s="33"/>
      <c r="B7" s="29"/>
      <c r="C7" s="33"/>
      <c r="D7" s="33"/>
      <c r="E7" s="33"/>
      <c r="F7" s="33"/>
      <c r="G7" s="33"/>
      <c r="K7" s="12"/>
      <c r="L7" s="12"/>
      <c r="M7" s="12"/>
      <c r="N7" s="7"/>
      <c r="O7" s="9"/>
    </row>
    <row r="8" spans="1:15" ht="18.75">
      <c r="A8" s="33"/>
      <c r="B8" s="29"/>
      <c r="C8" s="33"/>
      <c r="D8" s="33"/>
      <c r="E8" s="33"/>
      <c r="F8" s="33"/>
      <c r="G8" s="33"/>
      <c r="H8" s="33"/>
      <c r="I8" s="33"/>
      <c r="J8" s="20"/>
      <c r="K8" s="12"/>
      <c r="L8" s="12"/>
      <c r="M8" s="12"/>
      <c r="N8" s="7"/>
      <c r="O8" s="9"/>
    </row>
    <row r="9" spans="1:15" ht="20.25">
      <c r="A9" s="33"/>
      <c r="B9" s="29"/>
      <c r="C9" s="33"/>
      <c r="D9" s="33"/>
      <c r="E9" s="33"/>
      <c r="F9" s="33"/>
      <c r="G9" s="33"/>
      <c r="H9" s="33"/>
      <c r="I9" s="33"/>
      <c r="J9" s="33"/>
      <c r="K9" s="11"/>
      <c r="L9" s="11"/>
      <c r="M9" s="11"/>
      <c r="N9" s="6"/>
      <c r="O9" s="35"/>
    </row>
    <row r="10" spans="1:15" ht="18.75">
      <c r="A10" s="16"/>
      <c r="B10" s="124" t="s">
        <v>0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18.75">
      <c r="A11" s="124" t="s">
        <v>43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3:15" ht="15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36"/>
      <c r="N12" s="37" t="s">
        <v>30</v>
      </c>
      <c r="O12" s="34"/>
    </row>
    <row r="13" spans="1:15" ht="18.75">
      <c r="A13" s="38" t="s">
        <v>22</v>
      </c>
      <c r="B13" s="39" t="s">
        <v>39</v>
      </c>
      <c r="C13" s="38" t="s">
        <v>4</v>
      </c>
      <c r="D13" s="38" t="s">
        <v>5</v>
      </c>
      <c r="E13" s="38" t="s">
        <v>6</v>
      </c>
      <c r="F13" s="38" t="s">
        <v>7</v>
      </c>
      <c r="G13" s="38" t="s">
        <v>8</v>
      </c>
      <c r="H13" s="38" t="s">
        <v>9</v>
      </c>
      <c r="I13" s="38" t="s">
        <v>10</v>
      </c>
      <c r="J13" s="38" t="s">
        <v>11</v>
      </c>
      <c r="K13" s="38" t="s">
        <v>12</v>
      </c>
      <c r="L13" s="38" t="s">
        <v>13</v>
      </c>
      <c r="M13" s="38" t="s">
        <v>31</v>
      </c>
      <c r="N13" s="38" t="s">
        <v>15</v>
      </c>
      <c r="O13" s="38" t="s">
        <v>37</v>
      </c>
    </row>
    <row r="14" spans="2:15" ht="31.5">
      <c r="B14" s="50" t="s">
        <v>45</v>
      </c>
      <c r="C14" s="48">
        <f aca="true" t="shared" si="0" ref="C14:O14">C15+C16</f>
        <v>30.2</v>
      </c>
      <c r="D14" s="48">
        <f t="shared" si="0"/>
        <v>22.2</v>
      </c>
      <c r="E14" s="48">
        <f t="shared" si="0"/>
        <v>19.2</v>
      </c>
      <c r="F14" s="48">
        <f t="shared" si="0"/>
        <v>8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0</v>
      </c>
      <c r="L14" s="48">
        <f t="shared" si="0"/>
        <v>12.2</v>
      </c>
      <c r="M14" s="48">
        <f t="shared" si="0"/>
        <v>20.3</v>
      </c>
      <c r="N14" s="48">
        <f t="shared" si="0"/>
        <v>21.4</v>
      </c>
      <c r="O14" s="48">
        <f t="shared" si="0"/>
        <v>133.5</v>
      </c>
    </row>
    <row r="15" spans="2:15" ht="18.75">
      <c r="B15" s="46" t="s">
        <v>34</v>
      </c>
      <c r="C15" s="47">
        <v>0.2</v>
      </c>
      <c r="D15" s="47">
        <v>0.2</v>
      </c>
      <c r="E15" s="47">
        <v>0.2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0.2</v>
      </c>
      <c r="M15" s="47">
        <v>0.3</v>
      </c>
      <c r="N15" s="47">
        <v>0.4</v>
      </c>
      <c r="O15" s="48">
        <f>SUM(C15:N15)</f>
        <v>1.5</v>
      </c>
    </row>
    <row r="16" spans="2:15" ht="18.75">
      <c r="B16" s="46" t="s">
        <v>38</v>
      </c>
      <c r="C16" s="47">
        <v>30</v>
      </c>
      <c r="D16" s="47">
        <v>22</v>
      </c>
      <c r="E16" s="47">
        <v>19</v>
      </c>
      <c r="F16" s="47">
        <v>8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12</v>
      </c>
      <c r="M16" s="47">
        <v>20</v>
      </c>
      <c r="N16" s="47">
        <v>21</v>
      </c>
      <c r="O16" s="48">
        <f>SUM(C16:N16)</f>
        <v>132</v>
      </c>
    </row>
  </sheetData>
  <sheetProtection/>
  <mergeCells count="2">
    <mergeCell ref="B10:O10"/>
    <mergeCell ref="A11:O11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2019-11-14T07:21:45Z</cp:lastPrinted>
  <dcterms:created xsi:type="dcterms:W3CDTF">1996-10-08T23:32:33Z</dcterms:created>
  <dcterms:modified xsi:type="dcterms:W3CDTF">2019-11-14T07:22:34Z</dcterms:modified>
  <cp:category/>
  <cp:version/>
  <cp:contentType/>
  <cp:contentStatus/>
</cp:coreProperties>
</file>