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643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(в)'!$13:$13</definedName>
    <definedName name="_xlnm.Print_Area" localSheetId="0">' дод 1 (в)'!$A$1:$L$197</definedName>
  </definedNames>
  <calcPr fullCalcOnLoad="1"/>
</workbook>
</file>

<file path=xl/sharedStrings.xml><?xml version="1.0" encoding="utf-8"?>
<sst xmlns="http://schemas.openxmlformats.org/spreadsheetml/2006/main" count="232" uniqueCount="222">
  <si>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</si>
  <si>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</si>
  <si>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</si>
  <si>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</si>
  <si>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</si>
  <si>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</si>
  <si>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</si>
  <si>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</si>
  <si>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</si>
  <si>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</si>
  <si>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</si>
  <si>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</si>
  <si>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</si>
  <si>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</si>
  <si>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</si>
  <si>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</si>
  <si>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</si>
  <si>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</si>
  <si>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</si>
  <si>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</si>
  <si>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</si>
  <si>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</si>
  <si>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</si>
  <si>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</si>
  <si>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</si>
  <si>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</si>
  <si>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</si>
  <si>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</si>
  <si>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</si>
  <si>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</si>
  <si>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</si>
  <si>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</si>
  <si>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</si>
  <si>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</si>
  <si>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</si>
  <si>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</si>
  <si>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</si>
  <si>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</si>
  <si>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</si>
  <si>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</si>
  <si>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</si>
  <si>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</si>
  <si>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</si>
  <si>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</si>
  <si>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</si>
  <si>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</si>
  <si>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</si>
  <si>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</si>
  <si>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</si>
  <si>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</si>
  <si>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</si>
  <si>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</si>
  <si>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</si>
  <si>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</si>
  <si>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</si>
  <si>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</si>
  <si>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</si>
  <si>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</si>
  <si>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</si>
  <si>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</si>
  <si>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</si>
  <si>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</si>
  <si>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</si>
  <si>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</si>
  <si>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</si>
  <si>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</si>
  <si>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</si>
  <si>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</si>
  <si>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</si>
  <si>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</si>
  <si>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</si>
  <si>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</si>
  <si>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</si>
  <si>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</si>
  <si>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</si>
  <si>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</si>
  <si>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</si>
  <si>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</si>
  <si>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</si>
  <si>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</si>
  <si>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</si>
  <si>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</si>
  <si>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</si>
  <si>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</si>
  <si>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</si>
  <si>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</si>
  <si>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</si>
  <si>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</si>
  <si>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</si>
  <si>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</si>
  <si>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</si>
  <si>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</si>
  <si>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</si>
  <si>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</si>
  <si>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</si>
  <si>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</si>
  <si>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</si>
  <si>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</si>
  <si>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</si>
  <si>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</si>
  <si>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</si>
  <si>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</si>
  <si>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</si>
  <si>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</si>
  <si>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</si>
  <si>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</si>
  <si>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</si>
  <si>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</si>
  <si>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</si>
  <si>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</si>
  <si>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</si>
  <si>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</si>
  <si>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</si>
  <si>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</si>
  <si>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</si>
  <si>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</si>
  <si>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</si>
  <si>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</si>
  <si>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</si>
  <si>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</si>
  <si>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</si>
  <si>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</si>
  <si>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</si>
  <si>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</si>
  <si>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</si>
  <si>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</si>
  <si>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</si>
  <si>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</si>
  <si>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</si>
  <si>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</si>
  <si>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</si>
  <si>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</si>
  <si>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</si>
  <si>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</si>
  <si>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</si>
  <si>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</si>
  <si>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</si>
  <si>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</si>
  <si>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</si>
  <si>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</si>
  <si>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</si>
  <si>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</si>
  <si>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</si>
  <si>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</si>
  <si>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</si>
  <si>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</si>
  <si>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</si>
  <si>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</si>
  <si>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</si>
  <si>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</si>
  <si>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</si>
  <si>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</si>
  <si>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</si>
  <si>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</si>
  <si>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</si>
  <si>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</si>
  <si>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</si>
  <si>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</si>
  <si>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</si>
  <si>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</si>
  <si>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</si>
  <si>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</si>
  <si>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</si>
  <si>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</si>
  <si>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</si>
  <si>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</si>
  <si>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</si>
  <si>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</si>
  <si>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</si>
  <si>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</si>
  <si>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</si>
  <si>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</si>
  <si>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</si>
  <si>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</si>
  <si>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</si>
  <si>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</si>
  <si>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</si>
  <si>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</si>
  <si>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</si>
  <si>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</si>
  <si>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</si>
  <si>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</si>
  <si>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</si>
  <si>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</si>
  <si>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</si>
  <si>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</si>
  <si>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</si>
  <si>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для учнів спеціальних класів</t>
    </r>
  </si>
  <si>
    <r>
      <t xml:space="preserve">на оплату за проведення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і придбання спеціальних засобів корекції </t>
    </r>
    <r>
      <rPr>
        <sz val="11"/>
        <color indexed="10"/>
        <rFont val="Times New Roman"/>
        <family val="1"/>
      </rPr>
      <t>для учнів інклюзивних класів</t>
    </r>
  </si>
  <si>
    <r>
      <t xml:space="preserve">на оплату за проведення (надання)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(послуг) в інклюзивних групах </t>
    </r>
    <r>
      <rPr>
        <sz val="11"/>
        <color indexed="10"/>
        <rFont val="Times New Roman"/>
        <family val="1"/>
      </rPr>
      <t xml:space="preserve">закладів дошкільної освіти </t>
    </r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</si>
  <si>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</si>
  <si>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</si>
  <si>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</si>
  <si>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дошкільної освіти)</t>
    </r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</si>
  <si>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професійно-технічної освіти)</t>
    </r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</si>
  <si>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псохофізичного розвитку в інклюзивних класах закладів загальної середньої освіти</t>
    </r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</si>
  <si>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</si>
  <si>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</si>
  <si>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</si>
  <si>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</si>
  <si>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</si>
  <si>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</si>
  <si>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придбання послуг з доступу до Інтернету закладів загальної середньої освіти (видатки розвитку)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</si>
  <si>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</si>
  <si>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</si>
  <si>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</si>
  <si>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</si>
  <si>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</si>
  <si>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</si>
  <si>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</si>
  <si>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Додаток  1</t>
  </si>
  <si>
    <t>до рішення виконавчого комітету</t>
  </si>
  <si>
    <t xml:space="preserve">від                            №  </t>
  </si>
  <si>
    <t>Звіт про виконання доходної частини міського бюджету за 9 місяців  2019 року</t>
  </si>
  <si>
    <t>Фіксований податок на доходи фізичних осіб від зайняття підприємницькою діяльністю, нарахований до 1 січня 2012 року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</si>
  <si>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</si>
  <si>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Збір за провадження деяких видів підприємницької діяльності, що справлявся до 1 січня 2015 року</t>
  </si>
  <si>
    <t>18040000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</si>
  <si>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</si>
  <si>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18040100</t>
  </si>
  <si>
    <t>Директор департаменту фінансів, екноміки та інвестицій</t>
  </si>
  <si>
    <t>С.А. Липова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</si>
</sst>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000"/>
    <numFmt numFmtId="221" formatCode="0.000000"/>
    <numFmt numFmtId="222" formatCode="0.00000"/>
    <numFmt numFmtId="223" formatCode="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16" xfId="0" applyNumberFormat="1" applyFont="1" applyFill="1" applyBorder="1" applyAlignment="1" applyProtection="1">
      <alignment vertical="top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4" fontId="29" fillId="55" borderId="17" xfId="0" applyNumberFormat="1" applyFont="1" applyFill="1" applyBorder="1" applyAlignment="1">
      <alignment vertical="center" wrapText="1"/>
    </xf>
    <xf numFmtId="0" fontId="28" fillId="55" borderId="16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30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29" fillId="55" borderId="16" xfId="0" applyNumberFormat="1" applyFont="1" applyFill="1" applyBorder="1" applyAlignment="1">
      <alignment vertical="center" wrapText="1"/>
    </xf>
    <xf numFmtId="4" fontId="30" fillId="55" borderId="16" xfId="0" applyNumberFormat="1" applyFont="1" applyFill="1" applyBorder="1" applyAlignment="1">
      <alignment vertical="center" wrapText="1"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33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vertical="center" wrapText="1"/>
      <protection/>
    </xf>
    <xf numFmtId="0" fontId="70" fillId="55" borderId="0" xfId="0" applyFont="1" applyFill="1" applyAlignment="1">
      <alignment vertical="center" textRotation="180"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70" fillId="55" borderId="0" xfId="0" applyFont="1" applyFill="1" applyAlignment="1">
      <alignment horizontal="center" vertical="center" textRotation="180"/>
    </xf>
    <xf numFmtId="0" fontId="28" fillId="55" borderId="20" xfId="0" applyNumberFormat="1" applyFont="1" applyFill="1" applyBorder="1" applyAlignment="1" applyProtection="1">
      <alignment horizontal="center" vertical="center" wrapText="1"/>
      <protection/>
    </xf>
    <xf numFmtId="0" fontId="28" fillId="55" borderId="21" xfId="0" applyNumberFormat="1" applyFont="1" applyFill="1" applyBorder="1" applyAlignment="1" applyProtection="1">
      <alignment horizontal="center" vertical="center" wrapText="1"/>
      <protection/>
    </xf>
    <xf numFmtId="0" fontId="0" fillId="55" borderId="20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8" fillId="55" borderId="21" xfId="0" applyNumberFormat="1" applyFont="1" applyFill="1" applyBorder="1" applyAlignment="1" applyProtection="1">
      <alignment vertical="top" wrapText="1"/>
      <protection/>
    </xf>
    <xf numFmtId="0" fontId="28" fillId="55" borderId="22" xfId="0" applyNumberFormat="1" applyFont="1" applyFill="1" applyBorder="1" applyAlignment="1" applyProtection="1">
      <alignment vertical="center" wrapText="1"/>
      <protection/>
    </xf>
    <xf numFmtId="0" fontId="71" fillId="55" borderId="0" xfId="0" applyFont="1" applyFill="1" applyAlignment="1">
      <alignment vertical="center" textRotation="180"/>
    </xf>
    <xf numFmtId="0" fontId="70" fillId="55" borderId="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6" borderId="0" xfId="0" applyNumberFormat="1" applyFont="1" applyFill="1" applyAlignment="1" applyProtection="1">
      <alignment/>
      <protection/>
    </xf>
    <xf numFmtId="0" fontId="38" fillId="56" borderId="0" xfId="0" applyNumberFormat="1" applyFont="1" applyFill="1" applyAlignment="1" applyProtection="1">
      <alignment horizontal="left"/>
      <protection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0" fontId="40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16" xfId="0" applyNumberFormat="1" applyFont="1" applyFill="1" applyBorder="1" applyAlignment="1" applyProtection="1">
      <alignment vertical="center" wrapText="1"/>
      <protection/>
    </xf>
    <xf numFmtId="202" fontId="30" fillId="55" borderId="16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27" fillId="55" borderId="16" xfId="0" applyNumberFormat="1" applyFont="1" applyFill="1" applyBorder="1" applyAlignment="1" applyProtection="1">
      <alignment horizontal="right" vertical="center" wrapText="1"/>
      <protection/>
    </xf>
    <xf numFmtId="202" fontId="29" fillId="55" borderId="17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32" fillId="55" borderId="16" xfId="0" applyNumberFormat="1" applyFont="1" applyFill="1" applyBorder="1" applyAlignment="1">
      <alignment vertical="center" wrapText="1"/>
    </xf>
    <xf numFmtId="202" fontId="33" fillId="55" borderId="16" xfId="0" applyNumberFormat="1" applyFont="1" applyFill="1" applyBorder="1" applyAlignment="1">
      <alignment vertical="center" wrapText="1"/>
    </xf>
    <xf numFmtId="0" fontId="40" fillId="55" borderId="0" xfId="0" applyNumberFormat="1" applyFont="1" applyFill="1" applyAlignment="1" applyProtection="1">
      <alignment wrapText="1"/>
      <protection/>
    </xf>
    <xf numFmtId="0" fontId="40" fillId="55" borderId="0" xfId="0" applyFont="1" applyFill="1" applyAlignment="1">
      <alignment wrapText="1"/>
    </xf>
    <xf numFmtId="49" fontId="41" fillId="55" borderId="16" xfId="0" applyNumberFormat="1" applyFont="1" applyFill="1" applyBorder="1" applyAlignment="1">
      <alignment horizontal="left"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40" fillId="55" borderId="16" xfId="0" applyNumberFormat="1" applyFont="1" applyFill="1" applyBorder="1" applyAlignment="1" applyProtection="1">
      <alignment horizontal="center" vertical="center"/>
      <protection/>
    </xf>
    <xf numFmtId="0" fontId="40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40" fillId="55" borderId="16" xfId="0" applyNumberFormat="1" applyFont="1" applyFill="1" applyBorder="1" applyAlignment="1" applyProtection="1">
      <alignment horizontal="right" vertical="center" wrapText="1"/>
      <protection/>
    </xf>
    <xf numFmtId="202" fontId="40" fillId="55" borderId="16" xfId="0" applyNumberFormat="1" applyFont="1" applyFill="1" applyBorder="1" applyAlignment="1" applyProtection="1">
      <alignment horizontal="right" vertical="center" wrapText="1"/>
      <protection/>
    </xf>
    <xf numFmtId="49" fontId="40" fillId="55" borderId="16" xfId="0" applyNumberFormat="1" applyFont="1" applyFill="1" applyBorder="1" applyAlignment="1" applyProtection="1">
      <alignment vertical="center" wrapText="1" readingOrder="1"/>
      <protection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18" xfId="0" applyFont="1" applyFill="1" applyBorder="1" applyAlignment="1">
      <alignment wrapText="1"/>
    </xf>
    <xf numFmtId="0" fontId="27" fillId="55" borderId="17" xfId="0" applyNumberFormat="1" applyFont="1" applyFill="1" applyBorder="1" applyAlignment="1" applyProtection="1">
      <alignment vertical="center"/>
      <protection/>
    </xf>
    <xf numFmtId="202" fontId="30" fillId="55" borderId="17" xfId="0" applyNumberFormat="1" applyFont="1" applyFill="1" applyBorder="1" applyAlignment="1">
      <alignment vertical="center" wrapText="1"/>
    </xf>
    <xf numFmtId="0" fontId="40" fillId="55" borderId="16" xfId="0" applyNumberFormat="1" applyFont="1" applyFill="1" applyBorder="1" applyAlignment="1" applyProtection="1">
      <alignment horizontal="left" vertical="center" wrapText="1"/>
      <protection/>
    </xf>
    <xf numFmtId="0" fontId="42" fillId="55" borderId="0" xfId="0" applyNumberFormat="1" applyFont="1" applyFill="1" applyAlignment="1" applyProtection="1">
      <alignment wrapText="1"/>
      <protection/>
    </xf>
    <xf numFmtId="0" fontId="42" fillId="55" borderId="0" xfId="0" applyFont="1" applyFill="1" applyAlignment="1">
      <alignment wrapText="1"/>
    </xf>
    <xf numFmtId="14" fontId="38" fillId="55" borderId="0" xfId="0" applyNumberFormat="1" applyFont="1" applyFill="1" applyBorder="1" applyAlignment="1">
      <alignment horizontal="left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 vertical="center" textRotation="180"/>
      <protection/>
    </xf>
    <xf numFmtId="0" fontId="40" fillId="55" borderId="23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Font="1" applyFill="1" applyBorder="1" applyAlignment="1">
      <alignment horizontal="left" vertical="top" wrapText="1"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center"/>
      <protection/>
    </xf>
    <xf numFmtId="0" fontId="34" fillId="55" borderId="24" xfId="0" applyNumberFormat="1" applyFont="1" applyFill="1" applyBorder="1" applyAlignment="1" applyProtection="1">
      <alignment horizontal="center" vertical="center" textRotation="180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Alignment="1" applyProtection="1">
      <alignment horizontal="center" vertical="center" textRotation="180" wrapText="1"/>
      <protection/>
    </xf>
    <xf numFmtId="0" fontId="20" fillId="55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4" fillId="55" borderId="24" xfId="0" applyNumberFormat="1" applyFont="1" applyFill="1" applyBorder="1" applyAlignment="1" applyProtection="1">
      <alignment vertical="center" textRotation="180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U222"/>
  <sheetViews>
    <sheetView showGridLines="0" showZeros="0" tabSelected="1" view="pageBreakPreview" zoomScale="85" zoomScaleNormal="70" zoomScaleSheetLayoutView="85" workbookViewId="0" topLeftCell="E129">
      <selection activeCell="L198" sqref="L198"/>
    </sheetView>
  </sheetViews>
  <sheetFormatPr defaultColWidth="9.16015625" defaultRowHeight="12.75"/>
  <cols>
    <col min="1" max="1" width="13.5" style="8" customWidth="1"/>
    <col min="2" max="2" width="58.66015625" style="9" customWidth="1"/>
    <col min="3" max="5" width="22.83203125" style="9" customWidth="1"/>
    <col min="6" max="6" width="25.5" style="9" customWidth="1"/>
    <col min="7" max="7" width="19" style="9" customWidth="1"/>
    <col min="8" max="8" width="17.66015625" style="9" customWidth="1"/>
    <col min="9" max="9" width="22.33203125" style="58" customWidth="1"/>
    <col min="10" max="10" width="22.33203125" style="9" customWidth="1"/>
    <col min="11" max="11" width="21" style="9" customWidth="1"/>
    <col min="12" max="12" width="9.16015625" style="104" customWidth="1"/>
    <col min="13" max="14" width="9.16015625" style="9" customWidth="1"/>
    <col min="15" max="246" width="9.16015625" style="10" customWidth="1"/>
    <col min="247" max="255" width="9.16015625" style="9" customWidth="1"/>
    <col min="256" max="16384" width="9.16015625" style="10" customWidth="1"/>
  </cols>
  <sheetData>
    <row r="1" ht="13.5">
      <c r="I1" s="53"/>
    </row>
    <row r="2" spans="9:11" ht="25.5">
      <c r="I2" s="71"/>
      <c r="J2" s="72" t="s">
        <v>210</v>
      </c>
      <c r="K2" s="71"/>
    </row>
    <row r="3" spans="9:11" ht="25.5">
      <c r="I3" s="73" t="s">
        <v>211</v>
      </c>
      <c r="J3" s="74"/>
      <c r="K3" s="73"/>
    </row>
    <row r="4" spans="9:11" ht="25.5">
      <c r="I4" s="73" t="s">
        <v>212</v>
      </c>
      <c r="J4" s="74"/>
      <c r="K4" s="73"/>
    </row>
    <row r="5" ht="13.5">
      <c r="I5" s="53"/>
    </row>
    <row r="6" ht="13.5">
      <c r="I6" s="53"/>
    </row>
    <row r="7" ht="13.5">
      <c r="I7" s="53"/>
    </row>
    <row r="8" ht="13.5">
      <c r="I8" s="53"/>
    </row>
    <row r="9" spans="1:11" ht="24.75">
      <c r="A9" s="107" t="s">
        <v>213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2:11" ht="15">
      <c r="B10" s="20"/>
      <c r="C10" s="20"/>
      <c r="D10" s="20"/>
      <c r="E10" s="20"/>
      <c r="F10" s="20"/>
      <c r="G10" s="20"/>
      <c r="H10" s="21"/>
      <c r="K10" s="21" t="s">
        <v>22</v>
      </c>
    </row>
    <row r="11" spans="1:12" ht="21.75" customHeight="1">
      <c r="A11" s="111" t="s">
        <v>0</v>
      </c>
      <c r="B11" s="110" t="s">
        <v>166</v>
      </c>
      <c r="C11" s="113" t="s">
        <v>14</v>
      </c>
      <c r="D11" s="114"/>
      <c r="E11" s="115"/>
      <c r="F11" s="110" t="s">
        <v>15</v>
      </c>
      <c r="G11" s="110"/>
      <c r="H11" s="110"/>
      <c r="I11" s="110" t="s">
        <v>209</v>
      </c>
      <c r="J11" s="110"/>
      <c r="K11" s="110"/>
      <c r="L11" s="109">
        <v>2</v>
      </c>
    </row>
    <row r="12" spans="1:12" ht="46.5">
      <c r="A12" s="111"/>
      <c r="B12" s="110"/>
      <c r="C12" s="69" t="s">
        <v>206</v>
      </c>
      <c r="D12" s="69" t="s">
        <v>207</v>
      </c>
      <c r="E12" s="69" t="s">
        <v>208</v>
      </c>
      <c r="F12" s="70" t="s">
        <v>206</v>
      </c>
      <c r="G12" s="70" t="s">
        <v>207</v>
      </c>
      <c r="H12" s="69" t="s">
        <v>208</v>
      </c>
      <c r="I12" s="70" t="s">
        <v>206</v>
      </c>
      <c r="J12" s="70" t="s">
        <v>207</v>
      </c>
      <c r="K12" s="69" t="s">
        <v>208</v>
      </c>
      <c r="L12" s="109"/>
    </row>
    <row r="13" spans="1:255" s="15" customFormat="1" ht="17.25" customHeight="1">
      <c r="A13" s="57">
        <v>1</v>
      </c>
      <c r="B13" s="56">
        <v>2</v>
      </c>
      <c r="C13" s="56">
        <v>3</v>
      </c>
      <c r="D13" s="68">
        <v>4</v>
      </c>
      <c r="E13" s="68">
        <v>5</v>
      </c>
      <c r="F13" s="56">
        <v>6</v>
      </c>
      <c r="G13" s="68">
        <v>7</v>
      </c>
      <c r="H13" s="56">
        <v>8</v>
      </c>
      <c r="I13" s="68">
        <v>9</v>
      </c>
      <c r="J13" s="68">
        <v>10</v>
      </c>
      <c r="K13" s="68">
        <v>11</v>
      </c>
      <c r="L13" s="109"/>
      <c r="M13" s="14"/>
      <c r="N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9" customFormat="1" ht="13.5">
      <c r="A14" s="57">
        <v>10000000</v>
      </c>
      <c r="B14" s="16" t="s">
        <v>2</v>
      </c>
      <c r="C14" s="17">
        <f>C15+C24++C31+C37+C58</f>
        <v>1809075900</v>
      </c>
      <c r="D14" s="17">
        <f>D15+D24++D31+D37+D58</f>
        <v>1255625871.9099998</v>
      </c>
      <c r="E14" s="77">
        <f>_xlfn.IFERROR(D14/C14*100,0)</f>
        <v>69.40703106541854</v>
      </c>
      <c r="F14" s="17">
        <f>F15+F24++F31+F37+F58</f>
        <v>4380900</v>
      </c>
      <c r="G14" s="17">
        <f>G15+G24++G31+G37+G58</f>
        <v>3186088.59</v>
      </c>
      <c r="H14" s="77">
        <f>_xlfn.IFERROR(G14/F14*100,0)</f>
        <v>72.72680476614394</v>
      </c>
      <c r="I14" s="17">
        <f>C14+F14</f>
        <v>1813456800</v>
      </c>
      <c r="J14" s="17">
        <f>D14+G14</f>
        <v>1258811960.4999998</v>
      </c>
      <c r="K14" s="77">
        <f>_xlfn.IFERROR(J14/I14*100,0)</f>
        <v>69.41505088513826</v>
      </c>
      <c r="L14" s="109"/>
      <c r="M14" s="18"/>
      <c r="N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36" customFormat="1" ht="27.75">
      <c r="A15" s="33">
        <v>11000000</v>
      </c>
      <c r="B15" s="34" t="s">
        <v>3</v>
      </c>
      <c r="C15" s="17">
        <f>C16+C22</f>
        <v>1255700300</v>
      </c>
      <c r="D15" s="17">
        <f>D16+D22</f>
        <v>839444864.2099999</v>
      </c>
      <c r="E15" s="77">
        <f aca="true" t="shared" si="0" ref="E15:E78">_xlfn.IFERROR(D15/C15*100,0)</f>
        <v>66.85073374673877</v>
      </c>
      <c r="F15" s="17"/>
      <c r="G15" s="17"/>
      <c r="H15" s="77">
        <f aca="true" t="shared" si="1" ref="H15:H78">_xlfn.IFERROR(G15/F15*100,0)</f>
        <v>0</v>
      </c>
      <c r="I15" s="17">
        <f aca="true" t="shared" si="2" ref="I15:I78">C15+F15</f>
        <v>1255700300</v>
      </c>
      <c r="J15" s="17">
        <f aca="true" t="shared" si="3" ref="J15:J78">D15+G15</f>
        <v>839444864.2099999</v>
      </c>
      <c r="K15" s="77">
        <f aca="true" t="shared" si="4" ref="K15:K78">_xlfn.IFERROR(J15/I15*100,0)</f>
        <v>66.85073374673877</v>
      </c>
      <c r="L15" s="109"/>
      <c r="M15" s="35"/>
      <c r="N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s="36" customFormat="1" ht="13.5">
      <c r="A16" s="33">
        <v>11010000</v>
      </c>
      <c r="B16" s="34" t="s">
        <v>109</v>
      </c>
      <c r="C16" s="13">
        <f>C17+C18+C19+C20+C21</f>
        <v>1255258600</v>
      </c>
      <c r="D16" s="13">
        <f>D17+D18+D19+D20+D21</f>
        <v>839230752.2299999</v>
      </c>
      <c r="E16" s="79">
        <f t="shared" si="0"/>
        <v>66.85719996102794</v>
      </c>
      <c r="F16" s="17"/>
      <c r="G16" s="17"/>
      <c r="H16" s="79">
        <f t="shared" si="1"/>
        <v>0</v>
      </c>
      <c r="I16" s="13">
        <f t="shared" si="2"/>
        <v>1255258600</v>
      </c>
      <c r="J16" s="13">
        <f t="shared" si="3"/>
        <v>839230752.2299999</v>
      </c>
      <c r="K16" s="79">
        <f t="shared" si="4"/>
        <v>66.85719996102794</v>
      </c>
      <c r="L16" s="109"/>
      <c r="M16" s="35"/>
      <c r="N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s="85" customFormat="1" ht="42">
      <c r="A17" s="75">
        <v>11010100</v>
      </c>
      <c r="B17" s="76" t="s">
        <v>18</v>
      </c>
      <c r="C17" s="32">
        <v>1117190900</v>
      </c>
      <c r="D17" s="32">
        <v>738613668.39</v>
      </c>
      <c r="E17" s="82">
        <f t="shared" si="0"/>
        <v>66.11346980985971</v>
      </c>
      <c r="F17" s="32"/>
      <c r="G17" s="32"/>
      <c r="H17" s="82">
        <f t="shared" si="1"/>
        <v>0</v>
      </c>
      <c r="I17" s="32">
        <f t="shared" si="2"/>
        <v>1117190900</v>
      </c>
      <c r="J17" s="32">
        <f t="shared" si="3"/>
        <v>738613668.39</v>
      </c>
      <c r="K17" s="82">
        <f t="shared" si="4"/>
        <v>66.11346980985971</v>
      </c>
      <c r="L17" s="109"/>
      <c r="M17" s="84"/>
      <c r="N17" s="84"/>
      <c r="IM17" s="84"/>
      <c r="IN17" s="84"/>
      <c r="IO17" s="84"/>
      <c r="IP17" s="84"/>
      <c r="IQ17" s="84"/>
      <c r="IR17" s="84"/>
      <c r="IS17" s="84"/>
      <c r="IT17" s="84"/>
      <c r="IU17" s="84"/>
    </row>
    <row r="18" spans="1:255" s="85" customFormat="1" ht="69.75">
      <c r="A18" s="75">
        <v>11010200</v>
      </c>
      <c r="B18" s="76" t="s">
        <v>19</v>
      </c>
      <c r="C18" s="32">
        <v>81032000</v>
      </c>
      <c r="D18" s="32">
        <v>52936557.54</v>
      </c>
      <c r="E18" s="82">
        <f t="shared" si="0"/>
        <v>65.32796616151644</v>
      </c>
      <c r="F18" s="32"/>
      <c r="G18" s="32"/>
      <c r="H18" s="82">
        <f t="shared" si="1"/>
        <v>0</v>
      </c>
      <c r="I18" s="32">
        <f t="shared" si="2"/>
        <v>81032000</v>
      </c>
      <c r="J18" s="32">
        <f t="shared" si="3"/>
        <v>52936557.54</v>
      </c>
      <c r="K18" s="82">
        <f t="shared" si="4"/>
        <v>65.32796616151644</v>
      </c>
      <c r="L18" s="109"/>
      <c r="M18" s="84"/>
      <c r="N18" s="84"/>
      <c r="IM18" s="84"/>
      <c r="IN18" s="84"/>
      <c r="IO18" s="84"/>
      <c r="IP18" s="84"/>
      <c r="IQ18" s="84"/>
      <c r="IR18" s="84"/>
      <c r="IS18" s="84"/>
      <c r="IT18" s="84"/>
      <c r="IU18" s="84"/>
    </row>
    <row r="19" spans="1:255" s="85" customFormat="1" ht="45" customHeight="1">
      <c r="A19" s="75">
        <v>11010400</v>
      </c>
      <c r="B19" s="76" t="s">
        <v>20</v>
      </c>
      <c r="C19" s="32">
        <v>29795400</v>
      </c>
      <c r="D19" s="32">
        <v>29293326.14</v>
      </c>
      <c r="E19" s="82">
        <f t="shared" si="0"/>
        <v>98.31492827751936</v>
      </c>
      <c r="F19" s="32"/>
      <c r="G19" s="32"/>
      <c r="H19" s="82">
        <f t="shared" si="1"/>
        <v>0</v>
      </c>
      <c r="I19" s="32">
        <f t="shared" si="2"/>
        <v>29795400</v>
      </c>
      <c r="J19" s="32">
        <f t="shared" si="3"/>
        <v>29293326.14</v>
      </c>
      <c r="K19" s="82">
        <f t="shared" si="4"/>
        <v>98.31492827751936</v>
      </c>
      <c r="L19" s="109"/>
      <c r="M19" s="84"/>
      <c r="N19" s="84"/>
      <c r="IM19" s="84"/>
      <c r="IN19" s="84"/>
      <c r="IO19" s="84"/>
      <c r="IP19" s="84"/>
      <c r="IQ19" s="84"/>
      <c r="IR19" s="84"/>
      <c r="IS19" s="84"/>
      <c r="IT19" s="84"/>
      <c r="IU19" s="84"/>
    </row>
    <row r="20" spans="1:255" s="85" customFormat="1" ht="42">
      <c r="A20" s="75">
        <v>11010500</v>
      </c>
      <c r="B20" s="76" t="s">
        <v>21</v>
      </c>
      <c r="C20" s="32">
        <v>27240300</v>
      </c>
      <c r="D20" s="32">
        <v>18387185.16</v>
      </c>
      <c r="E20" s="82">
        <f t="shared" si="0"/>
        <v>67.4999363443134</v>
      </c>
      <c r="F20" s="32"/>
      <c r="G20" s="32"/>
      <c r="H20" s="82">
        <f t="shared" si="1"/>
        <v>0</v>
      </c>
      <c r="I20" s="32">
        <f t="shared" si="2"/>
        <v>27240300</v>
      </c>
      <c r="J20" s="32">
        <f t="shared" si="3"/>
        <v>18387185.16</v>
      </c>
      <c r="K20" s="82">
        <f t="shared" si="4"/>
        <v>67.4999363443134</v>
      </c>
      <c r="L20" s="109"/>
      <c r="M20" s="84"/>
      <c r="N20" s="84"/>
      <c r="IM20" s="84"/>
      <c r="IN20" s="84"/>
      <c r="IO20" s="84"/>
      <c r="IP20" s="84"/>
      <c r="IQ20" s="84"/>
      <c r="IR20" s="84"/>
      <c r="IS20" s="84"/>
      <c r="IT20" s="84"/>
      <c r="IU20" s="84"/>
    </row>
    <row r="21" spans="1:255" s="85" customFormat="1" ht="42">
      <c r="A21" s="75">
        <v>11010600</v>
      </c>
      <c r="B21" s="76" t="s">
        <v>214</v>
      </c>
      <c r="C21" s="32"/>
      <c r="D21" s="32">
        <v>15</v>
      </c>
      <c r="E21" s="82">
        <f t="shared" si="0"/>
        <v>0</v>
      </c>
      <c r="F21" s="32"/>
      <c r="G21" s="32"/>
      <c r="H21" s="82">
        <f t="shared" si="1"/>
        <v>0</v>
      </c>
      <c r="I21" s="32">
        <f t="shared" si="2"/>
        <v>0</v>
      </c>
      <c r="J21" s="32">
        <f t="shared" si="3"/>
        <v>15</v>
      </c>
      <c r="K21" s="82">
        <f t="shared" si="4"/>
        <v>0</v>
      </c>
      <c r="L21" s="109"/>
      <c r="M21" s="84"/>
      <c r="N21" s="84"/>
      <c r="IM21" s="84"/>
      <c r="IN21" s="84"/>
      <c r="IO21" s="84"/>
      <c r="IP21" s="84"/>
      <c r="IQ21" s="84"/>
      <c r="IR21" s="84"/>
      <c r="IS21" s="84"/>
      <c r="IT21" s="84"/>
      <c r="IU21" s="84"/>
    </row>
    <row r="22" spans="1:12" s="35" customFormat="1" ht="13.5">
      <c r="A22" s="33">
        <v>11020000</v>
      </c>
      <c r="B22" s="34" t="s">
        <v>4</v>
      </c>
      <c r="C22" s="13">
        <f>C23</f>
        <v>441700</v>
      </c>
      <c r="D22" s="13">
        <f>D23</f>
        <v>214111.98</v>
      </c>
      <c r="E22" s="79">
        <f t="shared" si="0"/>
        <v>48.47452569617388</v>
      </c>
      <c r="F22" s="13"/>
      <c r="G22" s="13"/>
      <c r="H22" s="79">
        <f t="shared" si="1"/>
        <v>0</v>
      </c>
      <c r="I22" s="13">
        <f t="shared" si="2"/>
        <v>441700</v>
      </c>
      <c r="J22" s="13">
        <f t="shared" si="3"/>
        <v>214111.98</v>
      </c>
      <c r="K22" s="79">
        <f t="shared" si="4"/>
        <v>48.47452569617388</v>
      </c>
      <c r="L22" s="109"/>
    </row>
    <row r="23" spans="1:255" s="85" customFormat="1" ht="27.75">
      <c r="A23" s="75">
        <v>11020200</v>
      </c>
      <c r="B23" s="76" t="s">
        <v>23</v>
      </c>
      <c r="C23" s="32">
        <v>441700</v>
      </c>
      <c r="D23" s="32">
        <v>214111.98</v>
      </c>
      <c r="E23" s="82">
        <f t="shared" si="0"/>
        <v>48.47452569617388</v>
      </c>
      <c r="F23" s="32"/>
      <c r="G23" s="32"/>
      <c r="H23" s="82">
        <f t="shared" si="1"/>
        <v>0</v>
      </c>
      <c r="I23" s="32">
        <f t="shared" si="2"/>
        <v>441700</v>
      </c>
      <c r="J23" s="32">
        <f t="shared" si="3"/>
        <v>214111.98</v>
      </c>
      <c r="K23" s="82">
        <f t="shared" si="4"/>
        <v>48.47452569617388</v>
      </c>
      <c r="L23" s="109"/>
      <c r="M23" s="84"/>
      <c r="N23" s="84"/>
      <c r="IM23" s="84"/>
      <c r="IN23" s="84"/>
      <c r="IO23" s="84"/>
      <c r="IP23" s="84"/>
      <c r="IQ23" s="84"/>
      <c r="IR23" s="84"/>
      <c r="IS23" s="84"/>
      <c r="IT23" s="84"/>
      <c r="IU23" s="84"/>
    </row>
    <row r="24" spans="1:255" s="36" customFormat="1" ht="27.75">
      <c r="A24" s="33">
        <v>13000000</v>
      </c>
      <c r="B24" s="34" t="s">
        <v>24</v>
      </c>
      <c r="C24" s="17">
        <f>C25+C28</f>
        <v>263700</v>
      </c>
      <c r="D24" s="17">
        <f>D25+D28</f>
        <v>231501.44</v>
      </c>
      <c r="E24" s="77">
        <f t="shared" si="0"/>
        <v>87.7897004171407</v>
      </c>
      <c r="F24" s="17"/>
      <c r="G24" s="17"/>
      <c r="H24" s="77">
        <f t="shared" si="1"/>
        <v>0</v>
      </c>
      <c r="I24" s="17">
        <f t="shared" si="2"/>
        <v>263700</v>
      </c>
      <c r="J24" s="17">
        <f t="shared" si="3"/>
        <v>231501.44</v>
      </c>
      <c r="K24" s="77">
        <f t="shared" si="4"/>
        <v>87.7897004171407</v>
      </c>
      <c r="L24" s="109"/>
      <c r="M24" s="35"/>
      <c r="N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s="36" customFormat="1" ht="27.75">
      <c r="A25" s="33">
        <v>13010000</v>
      </c>
      <c r="B25" s="34" t="s">
        <v>25</v>
      </c>
      <c r="C25" s="17">
        <f>C27+C26</f>
        <v>62100</v>
      </c>
      <c r="D25" s="17">
        <f>D27+D26</f>
        <v>68936.04000000001</v>
      </c>
      <c r="E25" s="77">
        <f t="shared" si="0"/>
        <v>111.008115942029</v>
      </c>
      <c r="F25" s="17"/>
      <c r="G25" s="17"/>
      <c r="H25" s="77">
        <f t="shared" si="1"/>
        <v>0</v>
      </c>
      <c r="I25" s="17">
        <f t="shared" si="2"/>
        <v>62100</v>
      </c>
      <c r="J25" s="17">
        <f t="shared" si="3"/>
        <v>68936.04000000001</v>
      </c>
      <c r="K25" s="77">
        <f t="shared" si="4"/>
        <v>111.008115942029</v>
      </c>
      <c r="L25" s="109"/>
      <c r="M25" s="35"/>
      <c r="N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s="85" customFormat="1" ht="53.25" customHeight="1">
      <c r="A26" s="105">
        <v>13010100</v>
      </c>
      <c r="B26" s="106" t="s">
        <v>215</v>
      </c>
      <c r="C26" s="32"/>
      <c r="D26" s="32">
        <v>525.21</v>
      </c>
      <c r="E26" s="82">
        <f t="shared" si="0"/>
        <v>0</v>
      </c>
      <c r="F26" s="32"/>
      <c r="G26" s="32"/>
      <c r="H26" s="82">
        <f t="shared" si="1"/>
        <v>0</v>
      </c>
      <c r="I26" s="32">
        <f t="shared" si="2"/>
        <v>0</v>
      </c>
      <c r="J26" s="32">
        <f t="shared" si="3"/>
        <v>525.21</v>
      </c>
      <c r="K26" s="82">
        <f t="shared" si="4"/>
        <v>0</v>
      </c>
      <c r="L26" s="109"/>
      <c r="M26" s="84"/>
      <c r="N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55.5">
      <c r="A27" s="75">
        <v>13010200</v>
      </c>
      <c r="B27" s="76" t="s">
        <v>26</v>
      </c>
      <c r="C27" s="32">
        <v>62100</v>
      </c>
      <c r="D27" s="32">
        <v>68410.83</v>
      </c>
      <c r="E27" s="82">
        <f t="shared" si="0"/>
        <v>110.16236714975847</v>
      </c>
      <c r="F27" s="32"/>
      <c r="G27" s="32"/>
      <c r="H27" s="82">
        <f t="shared" si="1"/>
        <v>0</v>
      </c>
      <c r="I27" s="32">
        <f t="shared" si="2"/>
        <v>62100</v>
      </c>
      <c r="J27" s="32">
        <f t="shared" si="3"/>
        <v>68410.83</v>
      </c>
      <c r="K27" s="82">
        <f t="shared" si="4"/>
        <v>110.16236714975847</v>
      </c>
      <c r="L27" s="109"/>
      <c r="M27" s="84"/>
      <c r="N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36" customFormat="1" ht="13.5">
      <c r="A28" s="33">
        <v>13030000</v>
      </c>
      <c r="B28" s="34" t="s">
        <v>27</v>
      </c>
      <c r="C28" s="17">
        <f>C30+C29</f>
        <v>201600</v>
      </c>
      <c r="D28" s="17">
        <f>D30+D29</f>
        <v>162565.4</v>
      </c>
      <c r="E28" s="77">
        <f t="shared" si="0"/>
        <v>80.63759920634921</v>
      </c>
      <c r="F28" s="17"/>
      <c r="G28" s="17"/>
      <c r="H28" s="77">
        <f t="shared" si="1"/>
        <v>0</v>
      </c>
      <c r="I28" s="17">
        <f t="shared" si="2"/>
        <v>201600</v>
      </c>
      <c r="J28" s="17">
        <f t="shared" si="3"/>
        <v>162565.4</v>
      </c>
      <c r="K28" s="77">
        <f t="shared" si="4"/>
        <v>80.63759920634921</v>
      </c>
      <c r="L28" s="109"/>
      <c r="M28" s="35"/>
      <c r="N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85" customFormat="1" ht="27.75">
      <c r="A29" s="75">
        <v>13030100</v>
      </c>
      <c r="B29" s="76" t="s">
        <v>163</v>
      </c>
      <c r="C29" s="32">
        <v>166600</v>
      </c>
      <c r="D29" s="32">
        <v>162565.4</v>
      </c>
      <c r="E29" s="82">
        <f t="shared" si="0"/>
        <v>97.5782713085234</v>
      </c>
      <c r="F29" s="32"/>
      <c r="G29" s="32"/>
      <c r="H29" s="82">
        <f t="shared" si="1"/>
        <v>0</v>
      </c>
      <c r="I29" s="32">
        <f t="shared" si="2"/>
        <v>166600</v>
      </c>
      <c r="J29" s="32">
        <f t="shared" si="3"/>
        <v>162565.4</v>
      </c>
      <c r="K29" s="82">
        <f t="shared" si="4"/>
        <v>97.5782713085234</v>
      </c>
      <c r="L29" s="109"/>
      <c r="M29" s="84"/>
      <c r="N29" s="84"/>
      <c r="IM29" s="84"/>
      <c r="IN29" s="84"/>
      <c r="IO29" s="84"/>
      <c r="IP29" s="84"/>
      <c r="IQ29" s="84"/>
      <c r="IR29" s="84"/>
      <c r="IS29" s="84"/>
      <c r="IT29" s="84"/>
      <c r="IU29" s="84"/>
    </row>
    <row r="30" spans="1:255" s="85" customFormat="1" ht="35.25" customHeight="1">
      <c r="A30" s="75">
        <v>13030200</v>
      </c>
      <c r="B30" s="76" t="s">
        <v>28</v>
      </c>
      <c r="C30" s="32">
        <v>35000</v>
      </c>
      <c r="D30" s="32"/>
      <c r="E30" s="82">
        <f t="shared" si="0"/>
        <v>0</v>
      </c>
      <c r="F30" s="32"/>
      <c r="G30" s="32"/>
      <c r="H30" s="82">
        <f t="shared" si="1"/>
        <v>0</v>
      </c>
      <c r="I30" s="32">
        <f t="shared" si="2"/>
        <v>35000</v>
      </c>
      <c r="J30" s="32">
        <f t="shared" si="3"/>
        <v>0</v>
      </c>
      <c r="K30" s="82">
        <f t="shared" si="4"/>
        <v>0</v>
      </c>
      <c r="L30" s="109">
        <v>3</v>
      </c>
      <c r="M30" s="84"/>
      <c r="N30" s="84"/>
      <c r="IM30" s="84"/>
      <c r="IN30" s="84"/>
      <c r="IO30" s="84"/>
      <c r="IP30" s="84"/>
      <c r="IQ30" s="84"/>
      <c r="IR30" s="84"/>
      <c r="IS30" s="84"/>
      <c r="IT30" s="84"/>
      <c r="IU30" s="84"/>
    </row>
    <row r="31" spans="1:255" s="36" customFormat="1" ht="13.5">
      <c r="A31" s="33">
        <v>14000000</v>
      </c>
      <c r="B31" s="34" t="s">
        <v>10</v>
      </c>
      <c r="C31" s="17">
        <f>C36+C33+C35</f>
        <v>150545000</v>
      </c>
      <c r="D31" s="17">
        <f>D36+D33+D35</f>
        <v>100874130.15</v>
      </c>
      <c r="E31" s="77">
        <f t="shared" si="0"/>
        <v>67.00596509349364</v>
      </c>
      <c r="F31" s="17"/>
      <c r="G31" s="17"/>
      <c r="H31" s="77">
        <f t="shared" si="1"/>
        <v>0</v>
      </c>
      <c r="I31" s="17">
        <f t="shared" si="2"/>
        <v>150545000</v>
      </c>
      <c r="J31" s="17">
        <f t="shared" si="3"/>
        <v>100874130.15</v>
      </c>
      <c r="K31" s="77">
        <f t="shared" si="4"/>
        <v>67.00596509349364</v>
      </c>
      <c r="L31" s="109"/>
      <c r="M31" s="35"/>
      <c r="N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s="36" customFormat="1" ht="31.5" customHeight="1">
      <c r="A32" s="33">
        <v>14020000</v>
      </c>
      <c r="B32" s="34" t="s">
        <v>129</v>
      </c>
      <c r="C32" s="13">
        <f>C33</f>
        <v>12980000</v>
      </c>
      <c r="D32" s="13">
        <f>D33</f>
        <v>8754173.2</v>
      </c>
      <c r="E32" s="79">
        <f t="shared" si="0"/>
        <v>67.4435531587057</v>
      </c>
      <c r="F32" s="17"/>
      <c r="G32" s="17"/>
      <c r="H32" s="79">
        <f t="shared" si="1"/>
        <v>0</v>
      </c>
      <c r="I32" s="13">
        <f t="shared" si="2"/>
        <v>12980000</v>
      </c>
      <c r="J32" s="13">
        <f t="shared" si="3"/>
        <v>8754173.2</v>
      </c>
      <c r="K32" s="79">
        <f t="shared" si="4"/>
        <v>67.4435531587057</v>
      </c>
      <c r="L32" s="109"/>
      <c r="M32" s="35"/>
      <c r="N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s="85" customFormat="1" ht="15">
      <c r="A33" s="75">
        <v>14021900</v>
      </c>
      <c r="B33" s="86" t="s">
        <v>126</v>
      </c>
      <c r="C33" s="32">
        <v>12980000</v>
      </c>
      <c r="D33" s="32">
        <v>8754173.2</v>
      </c>
      <c r="E33" s="82">
        <f t="shared" si="0"/>
        <v>67.4435531587057</v>
      </c>
      <c r="F33" s="32"/>
      <c r="G33" s="32"/>
      <c r="H33" s="82">
        <f t="shared" si="1"/>
        <v>0</v>
      </c>
      <c r="I33" s="32">
        <f t="shared" si="2"/>
        <v>12980000</v>
      </c>
      <c r="J33" s="32">
        <f t="shared" si="3"/>
        <v>8754173.2</v>
      </c>
      <c r="K33" s="82">
        <f t="shared" si="4"/>
        <v>67.4435531587057</v>
      </c>
      <c r="L33" s="109"/>
      <c r="M33" s="84"/>
      <c r="N33" s="84"/>
      <c r="IM33" s="84"/>
      <c r="IN33" s="84"/>
      <c r="IO33" s="84"/>
      <c r="IP33" s="84"/>
      <c r="IQ33" s="84"/>
      <c r="IR33" s="84"/>
      <c r="IS33" s="84"/>
      <c r="IT33" s="84"/>
      <c r="IU33" s="84"/>
    </row>
    <row r="34" spans="1:255" s="36" customFormat="1" ht="27.75">
      <c r="A34" s="33">
        <v>14030000</v>
      </c>
      <c r="B34" s="34" t="s">
        <v>128</v>
      </c>
      <c r="C34" s="17">
        <f>C35</f>
        <v>56565000</v>
      </c>
      <c r="D34" s="17">
        <f>D35</f>
        <v>37501111.73</v>
      </c>
      <c r="E34" s="77">
        <f t="shared" si="0"/>
        <v>66.297377760099</v>
      </c>
      <c r="F34" s="17"/>
      <c r="G34" s="17"/>
      <c r="H34" s="77">
        <f t="shared" si="1"/>
        <v>0</v>
      </c>
      <c r="I34" s="17">
        <f t="shared" si="2"/>
        <v>56565000</v>
      </c>
      <c r="J34" s="17">
        <f t="shared" si="3"/>
        <v>37501111.73</v>
      </c>
      <c r="K34" s="77">
        <f t="shared" si="4"/>
        <v>66.297377760099</v>
      </c>
      <c r="L34" s="109"/>
      <c r="M34" s="35"/>
      <c r="N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s="85" customFormat="1" ht="15">
      <c r="A35" s="75">
        <v>14031900</v>
      </c>
      <c r="B35" s="86" t="s">
        <v>126</v>
      </c>
      <c r="C35" s="32">
        <v>56565000</v>
      </c>
      <c r="D35" s="32">
        <v>37501111.73</v>
      </c>
      <c r="E35" s="82">
        <f t="shared" si="0"/>
        <v>66.297377760099</v>
      </c>
      <c r="F35" s="32"/>
      <c r="G35" s="32"/>
      <c r="H35" s="82">
        <f t="shared" si="1"/>
        <v>0</v>
      </c>
      <c r="I35" s="32">
        <f t="shared" si="2"/>
        <v>56565000</v>
      </c>
      <c r="J35" s="32">
        <f t="shared" si="3"/>
        <v>37501111.73</v>
      </c>
      <c r="K35" s="82">
        <f t="shared" si="4"/>
        <v>66.297377760099</v>
      </c>
      <c r="L35" s="109"/>
      <c r="M35" s="84"/>
      <c r="N35" s="84"/>
      <c r="IM35" s="84"/>
      <c r="IN35" s="84"/>
      <c r="IO35" s="84"/>
      <c r="IP35" s="84"/>
      <c r="IQ35" s="84"/>
      <c r="IR35" s="84"/>
      <c r="IS35" s="84"/>
      <c r="IT35" s="84"/>
      <c r="IU35" s="84"/>
    </row>
    <row r="36" spans="1:255" s="36" customFormat="1" ht="42">
      <c r="A36" s="33">
        <v>14040000</v>
      </c>
      <c r="B36" s="34" t="s">
        <v>29</v>
      </c>
      <c r="C36" s="17">
        <v>81000000</v>
      </c>
      <c r="D36" s="17">
        <v>54618845.22</v>
      </c>
      <c r="E36" s="77">
        <f t="shared" si="0"/>
        <v>67.4306731111111</v>
      </c>
      <c r="F36" s="17"/>
      <c r="G36" s="17"/>
      <c r="H36" s="77">
        <f t="shared" si="1"/>
        <v>0</v>
      </c>
      <c r="I36" s="17">
        <f t="shared" si="2"/>
        <v>81000000</v>
      </c>
      <c r="J36" s="17">
        <f t="shared" si="3"/>
        <v>54618845.22</v>
      </c>
      <c r="K36" s="77">
        <f t="shared" si="4"/>
        <v>67.4306731111111</v>
      </c>
      <c r="L36" s="109"/>
      <c r="M36" s="35"/>
      <c r="N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s="36" customFormat="1" ht="13.5">
      <c r="A37" s="33">
        <v>18000000</v>
      </c>
      <c r="B37" s="34" t="s">
        <v>110</v>
      </c>
      <c r="C37" s="17">
        <f>C38+C49+C54+C52</f>
        <v>402566900</v>
      </c>
      <c r="D37" s="17">
        <f>D38+D49+D54+D52</f>
        <v>315075376.11</v>
      </c>
      <c r="E37" s="77">
        <f t="shared" si="0"/>
        <v>78.26658776715125</v>
      </c>
      <c r="F37" s="17"/>
      <c r="G37" s="17"/>
      <c r="H37" s="77">
        <f t="shared" si="1"/>
        <v>0</v>
      </c>
      <c r="I37" s="17">
        <f t="shared" si="2"/>
        <v>402566900</v>
      </c>
      <c r="J37" s="17">
        <f t="shared" si="3"/>
        <v>315075376.11</v>
      </c>
      <c r="K37" s="77">
        <f t="shared" si="4"/>
        <v>78.26658776715125</v>
      </c>
      <c r="L37" s="109"/>
      <c r="M37" s="35"/>
      <c r="N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36" customFormat="1" ht="13.5">
      <c r="A38" s="33" t="s">
        <v>30</v>
      </c>
      <c r="B38" s="34" t="s">
        <v>111</v>
      </c>
      <c r="C38" s="17">
        <f>C39+C40+C42+C43+C44+C45+C46+C47+C48+C41</f>
        <v>190721200</v>
      </c>
      <c r="D38" s="17">
        <f>D39+D40+D42+D43+D44+D45+D46+D47+D48+D41</f>
        <v>152183646.2</v>
      </c>
      <c r="E38" s="77">
        <f t="shared" si="0"/>
        <v>79.79377552154662</v>
      </c>
      <c r="F38" s="17"/>
      <c r="G38" s="17"/>
      <c r="H38" s="77">
        <f t="shared" si="1"/>
        <v>0</v>
      </c>
      <c r="I38" s="17">
        <f t="shared" si="2"/>
        <v>190721200</v>
      </c>
      <c r="J38" s="17">
        <f t="shared" si="3"/>
        <v>152183646.2</v>
      </c>
      <c r="K38" s="77">
        <f t="shared" si="4"/>
        <v>79.79377552154662</v>
      </c>
      <c r="L38" s="109"/>
      <c r="M38" s="35"/>
      <c r="N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255" s="85" customFormat="1" ht="51.75" customHeight="1">
      <c r="A39" s="75" t="s">
        <v>31</v>
      </c>
      <c r="B39" s="76" t="s">
        <v>33</v>
      </c>
      <c r="C39" s="32">
        <v>169500</v>
      </c>
      <c r="D39" s="32">
        <v>92471.56</v>
      </c>
      <c r="E39" s="82">
        <f t="shared" si="0"/>
        <v>54.55549262536873</v>
      </c>
      <c r="F39" s="32"/>
      <c r="G39" s="32"/>
      <c r="H39" s="82">
        <f t="shared" si="1"/>
        <v>0</v>
      </c>
      <c r="I39" s="32">
        <f t="shared" si="2"/>
        <v>169500</v>
      </c>
      <c r="J39" s="32">
        <f t="shared" si="3"/>
        <v>92471.56</v>
      </c>
      <c r="K39" s="82">
        <f t="shared" si="4"/>
        <v>54.55549262536873</v>
      </c>
      <c r="L39" s="109"/>
      <c r="M39" s="84"/>
      <c r="N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42">
      <c r="A40" s="75" t="s">
        <v>32</v>
      </c>
      <c r="B40" s="76" t="s">
        <v>34</v>
      </c>
      <c r="C40" s="32">
        <v>2541100</v>
      </c>
      <c r="D40" s="32">
        <v>1333700.44</v>
      </c>
      <c r="E40" s="82">
        <f t="shared" si="0"/>
        <v>52.485161544213135</v>
      </c>
      <c r="F40" s="32"/>
      <c r="G40" s="32"/>
      <c r="H40" s="82">
        <f t="shared" si="1"/>
        <v>0</v>
      </c>
      <c r="I40" s="32">
        <f t="shared" si="2"/>
        <v>2541100</v>
      </c>
      <c r="J40" s="32">
        <f t="shared" si="3"/>
        <v>1333700.44</v>
      </c>
      <c r="K40" s="82">
        <f t="shared" si="4"/>
        <v>52.485161544213135</v>
      </c>
      <c r="L40" s="109"/>
      <c r="M40" s="84"/>
      <c r="N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85" customFormat="1" ht="50.25" customHeight="1">
      <c r="A41" s="75" t="s">
        <v>35</v>
      </c>
      <c r="B41" s="76" t="s">
        <v>37</v>
      </c>
      <c r="C41" s="32">
        <v>1163000</v>
      </c>
      <c r="D41" s="32">
        <v>524693.54</v>
      </c>
      <c r="E41" s="82">
        <f t="shared" si="0"/>
        <v>45.11552364574377</v>
      </c>
      <c r="F41" s="32"/>
      <c r="G41" s="32"/>
      <c r="H41" s="82">
        <f t="shared" si="1"/>
        <v>0</v>
      </c>
      <c r="I41" s="32">
        <f t="shared" si="2"/>
        <v>1163000</v>
      </c>
      <c r="J41" s="32">
        <f t="shared" si="3"/>
        <v>524693.54</v>
      </c>
      <c r="K41" s="82">
        <f t="shared" si="4"/>
        <v>45.11552364574377</v>
      </c>
      <c r="L41" s="109"/>
      <c r="M41" s="84"/>
      <c r="N41" s="84"/>
      <c r="IM41" s="84"/>
      <c r="IN41" s="84"/>
      <c r="IO41" s="84"/>
      <c r="IP41" s="84"/>
      <c r="IQ41" s="84"/>
      <c r="IR41" s="84"/>
      <c r="IS41" s="84"/>
      <c r="IT41" s="84"/>
      <c r="IU41" s="84"/>
    </row>
    <row r="42" spans="1:255" s="85" customFormat="1" ht="51" customHeight="1">
      <c r="A42" s="75" t="s">
        <v>36</v>
      </c>
      <c r="B42" s="76" t="s">
        <v>38</v>
      </c>
      <c r="C42" s="32">
        <v>6143100</v>
      </c>
      <c r="D42" s="32">
        <v>9121811.06</v>
      </c>
      <c r="E42" s="82">
        <f t="shared" si="0"/>
        <v>148.48872816656086</v>
      </c>
      <c r="F42" s="32"/>
      <c r="G42" s="32"/>
      <c r="H42" s="82">
        <f t="shared" si="1"/>
        <v>0</v>
      </c>
      <c r="I42" s="32">
        <f t="shared" si="2"/>
        <v>6143100</v>
      </c>
      <c r="J42" s="32">
        <f t="shared" si="3"/>
        <v>9121811.06</v>
      </c>
      <c r="K42" s="82">
        <f t="shared" si="4"/>
        <v>148.48872816656086</v>
      </c>
      <c r="L42" s="109"/>
      <c r="M42" s="84"/>
      <c r="N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s="85" customFormat="1" ht="13.5">
      <c r="A43" s="75">
        <v>18010500</v>
      </c>
      <c r="B43" s="76" t="s">
        <v>39</v>
      </c>
      <c r="C43" s="32">
        <v>63795600</v>
      </c>
      <c r="D43" s="32">
        <v>53205974.64</v>
      </c>
      <c r="E43" s="82">
        <f t="shared" si="0"/>
        <v>83.40069634896452</v>
      </c>
      <c r="F43" s="32"/>
      <c r="G43" s="32"/>
      <c r="H43" s="82">
        <f t="shared" si="1"/>
        <v>0</v>
      </c>
      <c r="I43" s="32">
        <f t="shared" si="2"/>
        <v>63795600</v>
      </c>
      <c r="J43" s="32">
        <f t="shared" si="3"/>
        <v>53205974.64</v>
      </c>
      <c r="K43" s="82">
        <f t="shared" si="4"/>
        <v>83.40069634896452</v>
      </c>
      <c r="L43" s="109"/>
      <c r="M43" s="84"/>
      <c r="N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55" s="85" customFormat="1" ht="13.5">
      <c r="A44" s="75">
        <v>18010600</v>
      </c>
      <c r="B44" s="76" t="s">
        <v>40</v>
      </c>
      <c r="C44" s="32">
        <v>94546900</v>
      </c>
      <c r="D44" s="32">
        <v>71047291.83</v>
      </c>
      <c r="E44" s="82">
        <f t="shared" si="0"/>
        <v>75.14502519913397</v>
      </c>
      <c r="F44" s="32"/>
      <c r="G44" s="32"/>
      <c r="H44" s="82">
        <f t="shared" si="1"/>
        <v>0</v>
      </c>
      <c r="I44" s="32">
        <f t="shared" si="2"/>
        <v>94546900</v>
      </c>
      <c r="J44" s="32">
        <f t="shared" si="3"/>
        <v>71047291.83</v>
      </c>
      <c r="K44" s="82">
        <f t="shared" si="4"/>
        <v>75.14502519913397</v>
      </c>
      <c r="L44" s="109"/>
      <c r="M44" s="84"/>
      <c r="N44" s="84"/>
      <c r="IM44" s="84"/>
      <c r="IN44" s="84"/>
      <c r="IO44" s="84"/>
      <c r="IP44" s="84"/>
      <c r="IQ44" s="84"/>
      <c r="IR44" s="84"/>
      <c r="IS44" s="84"/>
      <c r="IT44" s="84"/>
      <c r="IU44" s="84"/>
    </row>
    <row r="45" spans="1:255" s="85" customFormat="1" ht="13.5">
      <c r="A45" s="75">
        <v>18010700</v>
      </c>
      <c r="B45" s="76" t="s">
        <v>41</v>
      </c>
      <c r="C45" s="32">
        <v>6992100</v>
      </c>
      <c r="D45" s="32">
        <v>5062137.69</v>
      </c>
      <c r="E45" s="82">
        <f t="shared" si="0"/>
        <v>72.39795898228</v>
      </c>
      <c r="F45" s="32"/>
      <c r="G45" s="32"/>
      <c r="H45" s="82">
        <f t="shared" si="1"/>
        <v>0</v>
      </c>
      <c r="I45" s="32">
        <f t="shared" si="2"/>
        <v>6992100</v>
      </c>
      <c r="J45" s="32">
        <f t="shared" si="3"/>
        <v>5062137.69</v>
      </c>
      <c r="K45" s="82">
        <f t="shared" si="4"/>
        <v>72.39795898228</v>
      </c>
      <c r="L45" s="109"/>
      <c r="M45" s="84"/>
      <c r="N45" s="84"/>
      <c r="IM45" s="84"/>
      <c r="IN45" s="84"/>
      <c r="IO45" s="84"/>
      <c r="IP45" s="84"/>
      <c r="IQ45" s="84"/>
      <c r="IR45" s="84"/>
      <c r="IS45" s="84"/>
      <c r="IT45" s="84"/>
      <c r="IU45" s="84"/>
    </row>
    <row r="46" spans="1:255" s="85" customFormat="1" ht="17.25" customHeight="1">
      <c r="A46" s="75">
        <v>18010900</v>
      </c>
      <c r="B46" s="76" t="s">
        <v>42</v>
      </c>
      <c r="C46" s="32">
        <v>14165400</v>
      </c>
      <c r="D46" s="32">
        <v>11079568.94</v>
      </c>
      <c r="E46" s="82">
        <f t="shared" si="0"/>
        <v>78.21571533454755</v>
      </c>
      <c r="F46" s="32"/>
      <c r="G46" s="32"/>
      <c r="H46" s="82">
        <f t="shared" si="1"/>
        <v>0</v>
      </c>
      <c r="I46" s="32">
        <f t="shared" si="2"/>
        <v>14165400</v>
      </c>
      <c r="J46" s="32">
        <f t="shared" si="3"/>
        <v>11079568.94</v>
      </c>
      <c r="K46" s="82">
        <f t="shared" si="4"/>
        <v>78.21571533454755</v>
      </c>
      <c r="L46" s="109"/>
      <c r="M46" s="84"/>
      <c r="N46" s="84"/>
      <c r="IM46" s="84"/>
      <c r="IN46" s="84"/>
      <c r="IO46" s="84"/>
      <c r="IP46" s="84"/>
      <c r="IQ46" s="84"/>
      <c r="IR46" s="84"/>
      <c r="IS46" s="84"/>
      <c r="IT46" s="84"/>
      <c r="IU46" s="84"/>
    </row>
    <row r="47" spans="1:255" s="85" customFormat="1" ht="15" customHeight="1">
      <c r="A47" s="75">
        <v>18011000</v>
      </c>
      <c r="B47" s="76" t="s">
        <v>43</v>
      </c>
      <c r="C47" s="32">
        <v>575000</v>
      </c>
      <c r="D47" s="32">
        <v>203920.29</v>
      </c>
      <c r="E47" s="82">
        <f t="shared" si="0"/>
        <v>35.464398260869565</v>
      </c>
      <c r="F47" s="32"/>
      <c r="G47" s="32"/>
      <c r="H47" s="82">
        <f t="shared" si="1"/>
        <v>0</v>
      </c>
      <c r="I47" s="32">
        <f t="shared" si="2"/>
        <v>575000</v>
      </c>
      <c r="J47" s="32">
        <f t="shared" si="3"/>
        <v>203920.29</v>
      </c>
      <c r="K47" s="82">
        <f t="shared" si="4"/>
        <v>35.464398260869565</v>
      </c>
      <c r="L47" s="109"/>
      <c r="M47" s="84"/>
      <c r="N47" s="84"/>
      <c r="IM47" s="84"/>
      <c r="IN47" s="84"/>
      <c r="IO47" s="84"/>
      <c r="IP47" s="84"/>
      <c r="IQ47" s="84"/>
      <c r="IR47" s="84"/>
      <c r="IS47" s="84"/>
      <c r="IT47" s="84"/>
      <c r="IU47" s="84"/>
    </row>
    <row r="48" spans="1:255" s="85" customFormat="1" ht="15" customHeight="1">
      <c r="A48" s="75">
        <v>18011100</v>
      </c>
      <c r="B48" s="76" t="s">
        <v>44</v>
      </c>
      <c r="C48" s="32">
        <v>629500</v>
      </c>
      <c r="D48" s="32">
        <v>512076.21</v>
      </c>
      <c r="E48" s="82">
        <f t="shared" si="0"/>
        <v>81.34649880857823</v>
      </c>
      <c r="F48" s="32"/>
      <c r="G48" s="32"/>
      <c r="H48" s="82">
        <f t="shared" si="1"/>
        <v>0</v>
      </c>
      <c r="I48" s="32">
        <f t="shared" si="2"/>
        <v>629500</v>
      </c>
      <c r="J48" s="32">
        <f t="shared" si="3"/>
        <v>512076.21</v>
      </c>
      <c r="K48" s="82">
        <f t="shared" si="4"/>
        <v>81.34649880857823</v>
      </c>
      <c r="L48" s="109"/>
      <c r="M48" s="84"/>
      <c r="N48" s="84"/>
      <c r="IM48" s="84"/>
      <c r="IN48" s="84"/>
      <c r="IO48" s="84"/>
      <c r="IP48" s="84"/>
      <c r="IQ48" s="84"/>
      <c r="IR48" s="84"/>
      <c r="IS48" s="84"/>
      <c r="IT48" s="84"/>
      <c r="IU48" s="84"/>
    </row>
    <row r="49" spans="1:255" s="36" customFormat="1" ht="13.5">
      <c r="A49" s="33">
        <v>18030000</v>
      </c>
      <c r="B49" s="34" t="s">
        <v>47</v>
      </c>
      <c r="C49" s="17">
        <f>C50+C51</f>
        <v>265300</v>
      </c>
      <c r="D49" s="17">
        <f>D50+D51</f>
        <v>546512.25</v>
      </c>
      <c r="E49" s="77">
        <f t="shared" si="0"/>
        <v>205.99783264229177</v>
      </c>
      <c r="F49" s="17"/>
      <c r="G49" s="17"/>
      <c r="H49" s="77">
        <f t="shared" si="1"/>
        <v>0</v>
      </c>
      <c r="I49" s="17">
        <f t="shared" si="2"/>
        <v>265300</v>
      </c>
      <c r="J49" s="17">
        <f t="shared" si="3"/>
        <v>546512.25</v>
      </c>
      <c r="K49" s="77">
        <f t="shared" si="4"/>
        <v>205.99783264229177</v>
      </c>
      <c r="L49" s="109"/>
      <c r="M49" s="35"/>
      <c r="N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:255" s="85" customFormat="1" ht="17.25" customHeight="1">
      <c r="A50" s="75">
        <v>18030100</v>
      </c>
      <c r="B50" s="76" t="s">
        <v>45</v>
      </c>
      <c r="C50" s="32">
        <v>180400</v>
      </c>
      <c r="D50" s="32">
        <v>491366.37</v>
      </c>
      <c r="E50" s="82">
        <f t="shared" si="0"/>
        <v>272.37603658536585</v>
      </c>
      <c r="F50" s="32"/>
      <c r="G50" s="32"/>
      <c r="H50" s="82">
        <f t="shared" si="1"/>
        <v>0</v>
      </c>
      <c r="I50" s="32">
        <f t="shared" si="2"/>
        <v>180400</v>
      </c>
      <c r="J50" s="32">
        <f t="shared" si="3"/>
        <v>491366.37</v>
      </c>
      <c r="K50" s="82">
        <f t="shared" si="4"/>
        <v>272.37603658536585</v>
      </c>
      <c r="L50" s="109"/>
      <c r="M50" s="84"/>
      <c r="N50" s="84"/>
      <c r="IM50" s="84"/>
      <c r="IN50" s="84"/>
      <c r="IO50" s="84"/>
      <c r="IP50" s="84"/>
      <c r="IQ50" s="84"/>
      <c r="IR50" s="84"/>
      <c r="IS50" s="84"/>
      <c r="IT50" s="84"/>
      <c r="IU50" s="84"/>
    </row>
    <row r="51" spans="1:255" s="85" customFormat="1" ht="15.75" customHeight="1">
      <c r="A51" s="75">
        <v>18030200</v>
      </c>
      <c r="B51" s="76" t="s">
        <v>46</v>
      </c>
      <c r="C51" s="32">
        <v>84900</v>
      </c>
      <c r="D51" s="32">
        <v>55145.88</v>
      </c>
      <c r="E51" s="82">
        <f t="shared" si="0"/>
        <v>64.9539222614841</v>
      </c>
      <c r="F51" s="32"/>
      <c r="G51" s="32"/>
      <c r="H51" s="82">
        <f t="shared" si="1"/>
        <v>0</v>
      </c>
      <c r="I51" s="32">
        <f t="shared" si="2"/>
        <v>84900</v>
      </c>
      <c r="J51" s="32">
        <f t="shared" si="3"/>
        <v>55145.88</v>
      </c>
      <c r="K51" s="82">
        <f t="shared" si="4"/>
        <v>64.9539222614841</v>
      </c>
      <c r="L51" s="109"/>
      <c r="M51" s="84"/>
      <c r="N51" s="84"/>
      <c r="IM51" s="84"/>
      <c r="IN51" s="84"/>
      <c r="IO51" s="84"/>
      <c r="IP51" s="84"/>
      <c r="IQ51" s="84"/>
      <c r="IR51" s="84"/>
      <c r="IS51" s="84"/>
      <c r="IT51" s="84"/>
      <c r="IU51" s="84"/>
    </row>
    <row r="52" spans="1:255" s="36" customFormat="1" ht="27.75">
      <c r="A52" s="33" t="s">
        <v>217</v>
      </c>
      <c r="B52" s="34" t="s">
        <v>216</v>
      </c>
      <c r="C52" s="17">
        <f>C53</f>
        <v>0</v>
      </c>
      <c r="D52" s="17">
        <f>D53</f>
        <v>-730</v>
      </c>
      <c r="E52" s="77">
        <f t="shared" si="0"/>
        <v>0</v>
      </c>
      <c r="F52" s="17"/>
      <c r="G52" s="17"/>
      <c r="H52" s="77">
        <f t="shared" si="1"/>
        <v>0</v>
      </c>
      <c r="I52" s="17">
        <f t="shared" si="2"/>
        <v>0</v>
      </c>
      <c r="J52" s="17">
        <f t="shared" si="3"/>
        <v>-730</v>
      </c>
      <c r="K52" s="77">
        <f t="shared" si="4"/>
        <v>0</v>
      </c>
      <c r="L52" s="109"/>
      <c r="M52" s="35"/>
      <c r="N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:255" s="85" customFormat="1" ht="42">
      <c r="A53" s="75" t="s">
        <v>219</v>
      </c>
      <c r="B53" s="76" t="s">
        <v>218</v>
      </c>
      <c r="C53" s="32"/>
      <c r="D53" s="32">
        <v>-730</v>
      </c>
      <c r="E53" s="82">
        <f t="shared" si="0"/>
        <v>0</v>
      </c>
      <c r="F53" s="32"/>
      <c r="G53" s="32"/>
      <c r="H53" s="82">
        <f t="shared" si="1"/>
        <v>0</v>
      </c>
      <c r="I53" s="32">
        <f t="shared" si="2"/>
        <v>0</v>
      </c>
      <c r="J53" s="32">
        <f t="shared" si="3"/>
        <v>-730</v>
      </c>
      <c r="K53" s="82">
        <f t="shared" si="4"/>
        <v>0</v>
      </c>
      <c r="L53" s="109"/>
      <c r="M53" s="84"/>
      <c r="N53" s="84"/>
      <c r="IM53" s="84"/>
      <c r="IN53" s="84"/>
      <c r="IO53" s="84"/>
      <c r="IP53" s="84"/>
      <c r="IQ53" s="84"/>
      <c r="IR53" s="84"/>
      <c r="IS53" s="84"/>
      <c r="IT53" s="84"/>
      <c r="IU53" s="84"/>
    </row>
    <row r="54" spans="1:255" s="36" customFormat="1" ht="13.5">
      <c r="A54" s="33" t="s">
        <v>48</v>
      </c>
      <c r="B54" s="34" t="s">
        <v>49</v>
      </c>
      <c r="C54" s="17">
        <f>C55+C56+C57</f>
        <v>211580400</v>
      </c>
      <c r="D54" s="17">
        <f>D55+D56+D57</f>
        <v>162345947.66</v>
      </c>
      <c r="E54" s="77">
        <f t="shared" si="0"/>
        <v>76.73014497562156</v>
      </c>
      <c r="F54" s="17"/>
      <c r="G54" s="17"/>
      <c r="H54" s="77">
        <f t="shared" si="1"/>
        <v>0</v>
      </c>
      <c r="I54" s="17">
        <f t="shared" si="2"/>
        <v>211580400</v>
      </c>
      <c r="J54" s="17">
        <f t="shared" si="3"/>
        <v>162345947.66</v>
      </c>
      <c r="K54" s="77">
        <f t="shared" si="4"/>
        <v>76.73014497562156</v>
      </c>
      <c r="L54" s="109"/>
      <c r="M54" s="35"/>
      <c r="N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:255" s="85" customFormat="1" ht="13.5">
      <c r="A55" s="75" t="s">
        <v>50</v>
      </c>
      <c r="B55" s="76" t="s">
        <v>51</v>
      </c>
      <c r="C55" s="32">
        <v>43316400</v>
      </c>
      <c r="D55" s="32">
        <v>32233200.04</v>
      </c>
      <c r="E55" s="82">
        <f t="shared" si="0"/>
        <v>74.4133862463178</v>
      </c>
      <c r="F55" s="32"/>
      <c r="G55" s="32"/>
      <c r="H55" s="82">
        <f t="shared" si="1"/>
        <v>0</v>
      </c>
      <c r="I55" s="32">
        <f t="shared" si="2"/>
        <v>43316400</v>
      </c>
      <c r="J55" s="32">
        <f t="shared" si="3"/>
        <v>32233200.04</v>
      </c>
      <c r="K55" s="82">
        <f t="shared" si="4"/>
        <v>74.4133862463178</v>
      </c>
      <c r="L55" s="109"/>
      <c r="M55" s="84"/>
      <c r="N55" s="84"/>
      <c r="IM55" s="84"/>
      <c r="IN55" s="84"/>
      <c r="IO55" s="84"/>
      <c r="IP55" s="84"/>
      <c r="IQ55" s="84"/>
      <c r="IR55" s="84"/>
      <c r="IS55" s="84"/>
      <c r="IT55" s="84"/>
      <c r="IU55" s="84"/>
    </row>
    <row r="56" spans="1:255" s="85" customFormat="1" ht="13.5">
      <c r="A56" s="75" t="s">
        <v>52</v>
      </c>
      <c r="B56" s="76" t="s">
        <v>53</v>
      </c>
      <c r="C56" s="32">
        <v>168031100</v>
      </c>
      <c r="D56" s="32">
        <v>129995017.99</v>
      </c>
      <c r="E56" s="82">
        <f t="shared" si="0"/>
        <v>77.36366541074837</v>
      </c>
      <c r="F56" s="32"/>
      <c r="G56" s="32"/>
      <c r="H56" s="82">
        <f t="shared" si="1"/>
        <v>0</v>
      </c>
      <c r="I56" s="32">
        <f t="shared" si="2"/>
        <v>168031100</v>
      </c>
      <c r="J56" s="32">
        <f t="shared" si="3"/>
        <v>129995017.99</v>
      </c>
      <c r="K56" s="82">
        <f t="shared" si="4"/>
        <v>77.36366541074837</v>
      </c>
      <c r="L56" s="109"/>
      <c r="M56" s="84"/>
      <c r="N56" s="84"/>
      <c r="IM56" s="84"/>
      <c r="IN56" s="84"/>
      <c r="IO56" s="84"/>
      <c r="IP56" s="84"/>
      <c r="IQ56" s="84"/>
      <c r="IR56" s="84"/>
      <c r="IS56" s="84"/>
      <c r="IT56" s="84"/>
      <c r="IU56" s="84"/>
    </row>
    <row r="57" spans="1:255" s="85" customFormat="1" ht="55.5">
      <c r="A57" s="75">
        <v>18050500</v>
      </c>
      <c r="B57" s="76" t="s">
        <v>112</v>
      </c>
      <c r="C57" s="32">
        <v>232900</v>
      </c>
      <c r="D57" s="32">
        <v>117729.63</v>
      </c>
      <c r="E57" s="82">
        <f t="shared" si="0"/>
        <v>50.549433233147276</v>
      </c>
      <c r="F57" s="32"/>
      <c r="G57" s="32"/>
      <c r="H57" s="82">
        <f t="shared" si="1"/>
        <v>0</v>
      </c>
      <c r="I57" s="32">
        <f t="shared" si="2"/>
        <v>232900</v>
      </c>
      <c r="J57" s="32">
        <f t="shared" si="3"/>
        <v>117729.63</v>
      </c>
      <c r="K57" s="82">
        <f t="shared" si="4"/>
        <v>50.549433233147276</v>
      </c>
      <c r="L57" s="109"/>
      <c r="M57" s="84"/>
      <c r="N57" s="84"/>
      <c r="IM57" s="84"/>
      <c r="IN57" s="84"/>
      <c r="IO57" s="84"/>
      <c r="IP57" s="84"/>
      <c r="IQ57" s="84"/>
      <c r="IR57" s="84"/>
      <c r="IS57" s="84"/>
      <c r="IT57" s="84"/>
      <c r="IU57" s="84"/>
    </row>
    <row r="58" spans="1:255" s="36" customFormat="1" ht="13.5">
      <c r="A58" s="33">
        <v>19000000</v>
      </c>
      <c r="B58" s="34" t="s">
        <v>5</v>
      </c>
      <c r="C58" s="17">
        <f>C59</f>
        <v>0</v>
      </c>
      <c r="D58" s="17"/>
      <c r="E58" s="77">
        <f t="shared" si="0"/>
        <v>0</v>
      </c>
      <c r="F58" s="17">
        <f>F59</f>
        <v>4380900</v>
      </c>
      <c r="G58" s="17">
        <f>G59</f>
        <v>3186088.59</v>
      </c>
      <c r="H58" s="77">
        <f t="shared" si="1"/>
        <v>72.72680476614394</v>
      </c>
      <c r="I58" s="17">
        <f t="shared" si="2"/>
        <v>4380900</v>
      </c>
      <c r="J58" s="17">
        <f t="shared" si="3"/>
        <v>3186088.59</v>
      </c>
      <c r="K58" s="77">
        <f t="shared" si="4"/>
        <v>72.72680476614394</v>
      </c>
      <c r="L58" s="109"/>
      <c r="M58" s="35"/>
      <c r="N58" s="35"/>
      <c r="IM58" s="35"/>
      <c r="IN58" s="35"/>
      <c r="IO58" s="35"/>
      <c r="IP58" s="35"/>
      <c r="IQ58" s="35"/>
      <c r="IR58" s="35"/>
      <c r="IS58" s="35"/>
      <c r="IT58" s="35"/>
      <c r="IU58" s="35"/>
    </row>
    <row r="59" spans="1:255" s="36" customFormat="1" ht="13.5">
      <c r="A59" s="33" t="s">
        <v>54</v>
      </c>
      <c r="B59" s="34" t="s">
        <v>55</v>
      </c>
      <c r="C59" s="17">
        <f>C60+C61+C62</f>
        <v>0</v>
      </c>
      <c r="D59" s="17"/>
      <c r="E59" s="77">
        <f t="shared" si="0"/>
        <v>0</v>
      </c>
      <c r="F59" s="17">
        <f>F60+F61+F62</f>
        <v>4380900</v>
      </c>
      <c r="G59" s="17">
        <f>G60+G61+G62</f>
        <v>3186088.59</v>
      </c>
      <c r="H59" s="77">
        <f t="shared" si="1"/>
        <v>72.72680476614394</v>
      </c>
      <c r="I59" s="17">
        <f t="shared" si="2"/>
        <v>4380900</v>
      </c>
      <c r="J59" s="17">
        <f t="shared" si="3"/>
        <v>3186088.59</v>
      </c>
      <c r="K59" s="77">
        <f t="shared" si="4"/>
        <v>72.72680476614394</v>
      </c>
      <c r="L59" s="109"/>
      <c r="M59" s="35"/>
      <c r="N59" s="35"/>
      <c r="IM59" s="35"/>
      <c r="IN59" s="35"/>
      <c r="IO59" s="35"/>
      <c r="IP59" s="35"/>
      <c r="IQ59" s="35"/>
      <c r="IR59" s="35"/>
      <c r="IS59" s="35"/>
      <c r="IT59" s="35"/>
      <c r="IU59" s="35"/>
    </row>
    <row r="60" spans="1:255" s="85" customFormat="1" ht="55.5">
      <c r="A60" s="75" t="s">
        <v>56</v>
      </c>
      <c r="B60" s="76" t="s">
        <v>178</v>
      </c>
      <c r="C60" s="32"/>
      <c r="D60" s="32"/>
      <c r="E60" s="82">
        <f t="shared" si="0"/>
        <v>0</v>
      </c>
      <c r="F60" s="32">
        <v>3143500</v>
      </c>
      <c r="G60" s="32">
        <v>2203644.63</v>
      </c>
      <c r="H60" s="82">
        <f t="shared" si="1"/>
        <v>70.10162653093685</v>
      </c>
      <c r="I60" s="32">
        <f t="shared" si="2"/>
        <v>3143500</v>
      </c>
      <c r="J60" s="32">
        <f t="shared" si="3"/>
        <v>2203644.63</v>
      </c>
      <c r="K60" s="82">
        <f t="shared" si="4"/>
        <v>70.10162653093685</v>
      </c>
      <c r="L60" s="109"/>
      <c r="M60" s="84"/>
      <c r="N60" s="84"/>
      <c r="IM60" s="84"/>
      <c r="IN60" s="84"/>
      <c r="IO60" s="84"/>
      <c r="IP60" s="84"/>
      <c r="IQ60" s="84"/>
      <c r="IR60" s="84"/>
      <c r="IS60" s="84"/>
      <c r="IT60" s="84"/>
      <c r="IU60" s="84"/>
    </row>
    <row r="61" spans="1:255" s="85" customFormat="1" ht="27.75">
      <c r="A61" s="75">
        <v>19010200</v>
      </c>
      <c r="B61" s="76" t="s">
        <v>57</v>
      </c>
      <c r="C61" s="32"/>
      <c r="D61" s="32"/>
      <c r="E61" s="82">
        <f t="shared" si="0"/>
        <v>0</v>
      </c>
      <c r="F61" s="32">
        <v>274600</v>
      </c>
      <c r="G61" s="32">
        <v>347290.38</v>
      </c>
      <c r="H61" s="82">
        <f t="shared" si="1"/>
        <v>126.47136926438456</v>
      </c>
      <c r="I61" s="32">
        <f t="shared" si="2"/>
        <v>274600</v>
      </c>
      <c r="J61" s="32">
        <f t="shared" si="3"/>
        <v>347290.38</v>
      </c>
      <c r="K61" s="82">
        <f t="shared" si="4"/>
        <v>126.47136926438456</v>
      </c>
      <c r="L61" s="109"/>
      <c r="M61" s="84"/>
      <c r="N61" s="84"/>
      <c r="IM61" s="84"/>
      <c r="IN61" s="84"/>
      <c r="IO61" s="84"/>
      <c r="IP61" s="84"/>
      <c r="IQ61" s="84"/>
      <c r="IR61" s="84"/>
      <c r="IS61" s="84"/>
      <c r="IT61" s="84"/>
      <c r="IU61" s="84"/>
    </row>
    <row r="62" spans="1:255" s="85" customFormat="1" ht="42">
      <c r="A62" s="75">
        <v>19010300</v>
      </c>
      <c r="B62" s="76" t="s">
        <v>58</v>
      </c>
      <c r="C62" s="32"/>
      <c r="D62" s="32"/>
      <c r="E62" s="82">
        <f t="shared" si="0"/>
        <v>0</v>
      </c>
      <c r="F62" s="32">
        <v>962800</v>
      </c>
      <c r="G62" s="32">
        <v>635153.58</v>
      </c>
      <c r="H62" s="82">
        <f t="shared" si="1"/>
        <v>65.96942044038221</v>
      </c>
      <c r="I62" s="32">
        <f t="shared" si="2"/>
        <v>962800</v>
      </c>
      <c r="J62" s="32">
        <f t="shared" si="3"/>
        <v>635153.58</v>
      </c>
      <c r="K62" s="82">
        <f t="shared" si="4"/>
        <v>65.96942044038221</v>
      </c>
      <c r="L62" s="109">
        <v>4</v>
      </c>
      <c r="M62" s="84"/>
      <c r="N62" s="84"/>
      <c r="IM62" s="84"/>
      <c r="IN62" s="84"/>
      <c r="IO62" s="84"/>
      <c r="IP62" s="84"/>
      <c r="IQ62" s="84"/>
      <c r="IR62" s="84"/>
      <c r="IS62" s="84"/>
      <c r="IT62" s="84"/>
      <c r="IU62" s="84"/>
    </row>
    <row r="63" spans="1:255" s="26" customFormat="1" ht="23.25" customHeight="1">
      <c r="A63" s="57">
        <v>20000000</v>
      </c>
      <c r="B63" s="16" t="s">
        <v>6</v>
      </c>
      <c r="C63" s="17">
        <f>C64+C75+C88+C100</f>
        <v>54463900</v>
      </c>
      <c r="D63" s="17">
        <f>D64+D75+D88+D100</f>
        <v>39552233.379999995</v>
      </c>
      <c r="E63" s="77">
        <f t="shared" si="0"/>
        <v>72.62100837435437</v>
      </c>
      <c r="F63" s="17">
        <f>F90+F99+F100+F96+F64</f>
        <v>104388935</v>
      </c>
      <c r="G63" s="17">
        <f>G90+G99+G100+G96+G64</f>
        <v>66485917.70999999</v>
      </c>
      <c r="H63" s="77">
        <f t="shared" si="1"/>
        <v>63.69057957148427</v>
      </c>
      <c r="I63" s="17">
        <f t="shared" si="2"/>
        <v>158852835</v>
      </c>
      <c r="J63" s="17">
        <f t="shared" si="3"/>
        <v>106038151.08999999</v>
      </c>
      <c r="K63" s="77">
        <f t="shared" si="4"/>
        <v>66.7524448587902</v>
      </c>
      <c r="L63" s="109"/>
      <c r="M63" s="25"/>
      <c r="N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s="36" customFormat="1" ht="13.5">
      <c r="A64" s="33">
        <v>21000000</v>
      </c>
      <c r="B64" s="34" t="s">
        <v>7</v>
      </c>
      <c r="C64" s="17">
        <f>C65+C68+C67</f>
        <v>7525700</v>
      </c>
      <c r="D64" s="17">
        <f>D65+D68+D67</f>
        <v>4640910.82</v>
      </c>
      <c r="E64" s="77">
        <f t="shared" si="0"/>
        <v>61.667496977025394</v>
      </c>
      <c r="F64" s="17">
        <f>F74</f>
        <v>36360</v>
      </c>
      <c r="G64" s="17">
        <f>G74</f>
        <v>36360</v>
      </c>
      <c r="H64" s="77">
        <f t="shared" si="1"/>
        <v>100</v>
      </c>
      <c r="I64" s="17">
        <f t="shared" si="2"/>
        <v>7562060</v>
      </c>
      <c r="J64" s="17">
        <f t="shared" si="3"/>
        <v>4677270.82</v>
      </c>
      <c r="K64" s="77">
        <f t="shared" si="4"/>
        <v>61.85180784072065</v>
      </c>
      <c r="L64" s="109"/>
      <c r="M64" s="35"/>
      <c r="N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5" customFormat="1" ht="84" customHeight="1">
      <c r="A65" s="2" t="s">
        <v>59</v>
      </c>
      <c r="B65" s="7" t="s">
        <v>141</v>
      </c>
      <c r="C65" s="1">
        <f>C66</f>
        <v>65400</v>
      </c>
      <c r="D65" s="1">
        <f>D66</f>
        <v>178228</v>
      </c>
      <c r="E65" s="78">
        <f t="shared" si="0"/>
        <v>272.519877675841</v>
      </c>
      <c r="F65" s="1"/>
      <c r="G65" s="1"/>
      <c r="H65" s="78">
        <f t="shared" si="1"/>
        <v>0</v>
      </c>
      <c r="I65" s="1">
        <f t="shared" si="2"/>
        <v>65400</v>
      </c>
      <c r="J65" s="1">
        <f t="shared" si="3"/>
        <v>178228</v>
      </c>
      <c r="K65" s="78">
        <f t="shared" si="4"/>
        <v>272.519877675841</v>
      </c>
      <c r="L65" s="109"/>
      <c r="M65" s="4"/>
      <c r="N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85" customFormat="1" ht="47.25" customHeight="1">
      <c r="A66" s="75" t="s">
        <v>60</v>
      </c>
      <c r="B66" s="76" t="s">
        <v>61</v>
      </c>
      <c r="C66" s="32">
        <v>65400</v>
      </c>
      <c r="D66" s="32">
        <v>178228</v>
      </c>
      <c r="E66" s="82">
        <f t="shared" si="0"/>
        <v>272.519877675841</v>
      </c>
      <c r="F66" s="32"/>
      <c r="G66" s="32"/>
      <c r="H66" s="82">
        <f t="shared" si="1"/>
        <v>0</v>
      </c>
      <c r="I66" s="32">
        <f t="shared" si="2"/>
        <v>65400</v>
      </c>
      <c r="J66" s="32">
        <f t="shared" si="3"/>
        <v>178228</v>
      </c>
      <c r="K66" s="82">
        <f t="shared" si="4"/>
        <v>272.519877675841</v>
      </c>
      <c r="L66" s="109"/>
      <c r="M66" s="84"/>
      <c r="N66" s="84"/>
      <c r="IM66" s="84"/>
      <c r="IN66" s="84"/>
      <c r="IO66" s="84"/>
      <c r="IP66" s="84"/>
      <c r="IQ66" s="84"/>
      <c r="IR66" s="84"/>
      <c r="IS66" s="84"/>
      <c r="IT66" s="84"/>
      <c r="IU66" s="84"/>
    </row>
    <row r="67" spans="1:255" s="5" customFormat="1" ht="27" customHeight="1">
      <c r="A67" s="2">
        <v>21050000</v>
      </c>
      <c r="B67" s="7" t="s">
        <v>121</v>
      </c>
      <c r="C67" s="1">
        <v>6000000</v>
      </c>
      <c r="D67" s="1">
        <v>3212963.69</v>
      </c>
      <c r="E67" s="78">
        <f t="shared" si="0"/>
        <v>53.54939483333333</v>
      </c>
      <c r="F67" s="1"/>
      <c r="G67" s="1"/>
      <c r="H67" s="78">
        <f t="shared" si="1"/>
        <v>0</v>
      </c>
      <c r="I67" s="1">
        <f t="shared" si="2"/>
        <v>6000000</v>
      </c>
      <c r="J67" s="1">
        <f t="shared" si="3"/>
        <v>3212963.69</v>
      </c>
      <c r="K67" s="78">
        <f t="shared" si="4"/>
        <v>53.54939483333333</v>
      </c>
      <c r="L67" s="109"/>
      <c r="M67" s="4"/>
      <c r="N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5" customFormat="1" ht="13.5">
      <c r="A68" s="2" t="s">
        <v>62</v>
      </c>
      <c r="B68" s="7" t="s">
        <v>63</v>
      </c>
      <c r="C68" s="1">
        <f>C71+C70+C69+C72+C73</f>
        <v>1460300</v>
      </c>
      <c r="D68" s="1">
        <f>D71+D70+D69+D72+D73</f>
        <v>1249719.1300000001</v>
      </c>
      <c r="E68" s="78">
        <f t="shared" si="0"/>
        <v>85.57961583236322</v>
      </c>
      <c r="F68" s="1"/>
      <c r="G68" s="1"/>
      <c r="H68" s="78">
        <f t="shared" si="1"/>
        <v>0</v>
      </c>
      <c r="I68" s="1">
        <f t="shared" si="2"/>
        <v>1460300</v>
      </c>
      <c r="J68" s="1">
        <f t="shared" si="3"/>
        <v>1249719.1300000001</v>
      </c>
      <c r="K68" s="78">
        <f t="shared" si="4"/>
        <v>85.57961583236322</v>
      </c>
      <c r="L68" s="109"/>
      <c r="M68" s="4"/>
      <c r="N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5" customFormat="1" ht="15" customHeight="1" hidden="1">
      <c r="A69" s="2">
        <v>21080500</v>
      </c>
      <c r="B69" s="7" t="s">
        <v>67</v>
      </c>
      <c r="C69" s="1"/>
      <c r="D69" s="1"/>
      <c r="E69" s="78">
        <f t="shared" si="0"/>
        <v>0</v>
      </c>
      <c r="F69" s="1"/>
      <c r="G69" s="1"/>
      <c r="H69" s="78">
        <f t="shared" si="1"/>
        <v>0</v>
      </c>
      <c r="I69" s="1">
        <f t="shared" si="2"/>
        <v>0</v>
      </c>
      <c r="J69" s="1">
        <f t="shared" si="3"/>
        <v>0</v>
      </c>
      <c r="K69" s="78">
        <f t="shared" si="4"/>
        <v>0</v>
      </c>
      <c r="L69" s="109"/>
      <c r="M69" s="4"/>
      <c r="N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5" customFormat="1" ht="63.75" customHeight="1" hidden="1">
      <c r="A70" s="2">
        <v>21080900</v>
      </c>
      <c r="B70" s="7" t="s">
        <v>64</v>
      </c>
      <c r="C70" s="1"/>
      <c r="D70" s="1"/>
      <c r="E70" s="78">
        <f t="shared" si="0"/>
        <v>0</v>
      </c>
      <c r="F70" s="1"/>
      <c r="G70" s="1"/>
      <c r="H70" s="78">
        <f t="shared" si="1"/>
        <v>0</v>
      </c>
      <c r="I70" s="1">
        <f t="shared" si="2"/>
        <v>0</v>
      </c>
      <c r="J70" s="1">
        <f t="shared" si="3"/>
        <v>0</v>
      </c>
      <c r="K70" s="78">
        <f t="shared" si="4"/>
        <v>0</v>
      </c>
      <c r="L70" s="109"/>
      <c r="M70" s="4"/>
      <c r="N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85" customFormat="1" ht="13.5">
      <c r="A71" s="75" t="s">
        <v>65</v>
      </c>
      <c r="B71" s="76" t="s">
        <v>66</v>
      </c>
      <c r="C71" s="32">
        <v>1002000</v>
      </c>
      <c r="D71" s="32">
        <v>1011582.06</v>
      </c>
      <c r="E71" s="82">
        <f t="shared" si="0"/>
        <v>100.95629341317365</v>
      </c>
      <c r="F71" s="32"/>
      <c r="G71" s="32"/>
      <c r="H71" s="82">
        <f t="shared" si="1"/>
        <v>0</v>
      </c>
      <c r="I71" s="32">
        <f t="shared" si="2"/>
        <v>1002000</v>
      </c>
      <c r="J71" s="32">
        <f t="shared" si="3"/>
        <v>1011582.06</v>
      </c>
      <c r="K71" s="82">
        <f t="shared" si="4"/>
        <v>100.95629341317365</v>
      </c>
      <c r="L71" s="109"/>
      <c r="M71" s="84"/>
      <c r="N71" s="84"/>
      <c r="IM71" s="84"/>
      <c r="IN71" s="84"/>
      <c r="IO71" s="84"/>
      <c r="IP71" s="84"/>
      <c r="IQ71" s="84"/>
      <c r="IR71" s="84"/>
      <c r="IS71" s="84"/>
      <c r="IT71" s="84"/>
      <c r="IU71" s="84"/>
    </row>
    <row r="72" spans="1:255" s="85" customFormat="1" ht="42">
      <c r="A72" s="75">
        <v>21081500</v>
      </c>
      <c r="B72" s="76" t="s">
        <v>120</v>
      </c>
      <c r="C72" s="32">
        <v>450000</v>
      </c>
      <c r="D72" s="32">
        <v>229922.06</v>
      </c>
      <c r="E72" s="82">
        <f t="shared" si="0"/>
        <v>51.09379111111111</v>
      </c>
      <c r="F72" s="32"/>
      <c r="G72" s="32"/>
      <c r="H72" s="82">
        <f t="shared" si="1"/>
        <v>0</v>
      </c>
      <c r="I72" s="32">
        <f t="shared" si="2"/>
        <v>450000</v>
      </c>
      <c r="J72" s="32">
        <f t="shared" si="3"/>
        <v>229922.06</v>
      </c>
      <c r="K72" s="82">
        <f t="shared" si="4"/>
        <v>51.09379111111111</v>
      </c>
      <c r="L72" s="109"/>
      <c r="M72" s="84"/>
      <c r="N72" s="84"/>
      <c r="IM72" s="84"/>
      <c r="IN72" s="84"/>
      <c r="IO72" s="84"/>
      <c r="IP72" s="84"/>
      <c r="IQ72" s="84"/>
      <c r="IR72" s="84"/>
      <c r="IS72" s="84"/>
      <c r="IT72" s="84"/>
      <c r="IU72" s="84"/>
    </row>
    <row r="73" spans="1:255" s="85" customFormat="1" ht="13.5">
      <c r="A73" s="75">
        <v>21081700</v>
      </c>
      <c r="B73" s="76" t="s">
        <v>158</v>
      </c>
      <c r="C73" s="32">
        <v>8300</v>
      </c>
      <c r="D73" s="32">
        <v>8215.01</v>
      </c>
      <c r="E73" s="82">
        <f t="shared" si="0"/>
        <v>98.97602409638554</v>
      </c>
      <c r="F73" s="32"/>
      <c r="G73" s="32"/>
      <c r="H73" s="82">
        <f t="shared" si="1"/>
        <v>0</v>
      </c>
      <c r="I73" s="32">
        <f t="shared" si="2"/>
        <v>8300</v>
      </c>
      <c r="J73" s="32">
        <f t="shared" si="3"/>
        <v>8215.01</v>
      </c>
      <c r="K73" s="82">
        <f t="shared" si="4"/>
        <v>98.97602409638554</v>
      </c>
      <c r="L73" s="109"/>
      <c r="M73" s="84"/>
      <c r="N73" s="84"/>
      <c r="IM73" s="84"/>
      <c r="IN73" s="84"/>
      <c r="IO73" s="84"/>
      <c r="IP73" s="84"/>
      <c r="IQ73" s="84"/>
      <c r="IR73" s="84"/>
      <c r="IS73" s="84"/>
      <c r="IT73" s="84"/>
      <c r="IU73" s="84"/>
    </row>
    <row r="74" spans="1:255" s="85" customFormat="1" ht="27.75">
      <c r="A74" s="75">
        <v>21110000</v>
      </c>
      <c r="B74" s="76" t="s">
        <v>190</v>
      </c>
      <c r="C74" s="32"/>
      <c r="D74" s="32"/>
      <c r="E74" s="82">
        <f t="shared" si="0"/>
        <v>0</v>
      </c>
      <c r="F74" s="32">
        <v>36360</v>
      </c>
      <c r="G74" s="32">
        <v>36360</v>
      </c>
      <c r="H74" s="82">
        <f t="shared" si="1"/>
        <v>100</v>
      </c>
      <c r="I74" s="32">
        <f t="shared" si="2"/>
        <v>36360</v>
      </c>
      <c r="J74" s="32">
        <f t="shared" si="3"/>
        <v>36360</v>
      </c>
      <c r="K74" s="82">
        <f t="shared" si="4"/>
        <v>100</v>
      </c>
      <c r="L74" s="109"/>
      <c r="M74" s="84"/>
      <c r="N74" s="84"/>
      <c r="IM74" s="84"/>
      <c r="IN74" s="84"/>
      <c r="IO74" s="84"/>
      <c r="IP74" s="84"/>
      <c r="IQ74" s="84"/>
      <c r="IR74" s="84"/>
      <c r="IS74" s="84"/>
      <c r="IT74" s="84"/>
      <c r="IU74" s="84"/>
    </row>
    <row r="75" spans="1:255" s="36" customFormat="1" ht="27.75">
      <c r="A75" s="33">
        <v>22000000</v>
      </c>
      <c r="B75" s="34" t="s">
        <v>8</v>
      </c>
      <c r="C75" s="17">
        <f>C81+C83+C76</f>
        <v>44244500</v>
      </c>
      <c r="D75" s="17">
        <f>D81+D83+D76</f>
        <v>32781555.689999998</v>
      </c>
      <c r="E75" s="77">
        <f t="shared" si="0"/>
        <v>74.0918208816915</v>
      </c>
      <c r="F75" s="17"/>
      <c r="G75" s="17"/>
      <c r="H75" s="77">
        <f t="shared" si="1"/>
        <v>0</v>
      </c>
      <c r="I75" s="17">
        <f t="shared" si="2"/>
        <v>44244500</v>
      </c>
      <c r="J75" s="17">
        <f t="shared" si="3"/>
        <v>32781555.689999998</v>
      </c>
      <c r="K75" s="77">
        <f t="shared" si="4"/>
        <v>74.0918208816915</v>
      </c>
      <c r="L75" s="109"/>
      <c r="M75" s="35"/>
      <c r="N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8" customHeight="1">
      <c r="A76" s="87" t="s">
        <v>115</v>
      </c>
      <c r="B76" s="34" t="s">
        <v>116</v>
      </c>
      <c r="C76" s="17">
        <f>C78+C77+C79+C80</f>
        <v>23764500</v>
      </c>
      <c r="D76" s="17">
        <f>D78+D77+D79+D80</f>
        <v>16051667.479999999</v>
      </c>
      <c r="E76" s="77">
        <f t="shared" si="0"/>
        <v>67.5447305013781</v>
      </c>
      <c r="F76" s="17"/>
      <c r="G76" s="17"/>
      <c r="H76" s="77">
        <f t="shared" si="1"/>
        <v>0</v>
      </c>
      <c r="I76" s="17">
        <f t="shared" si="2"/>
        <v>23764500</v>
      </c>
      <c r="J76" s="17">
        <f t="shared" si="3"/>
        <v>16051667.479999999</v>
      </c>
      <c r="K76" s="77">
        <f t="shared" si="4"/>
        <v>67.5447305013781</v>
      </c>
      <c r="L76" s="109"/>
      <c r="M76" s="35"/>
      <c r="N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85" customFormat="1" ht="44.25" customHeight="1">
      <c r="A77" s="88">
        <v>22010300</v>
      </c>
      <c r="B77" s="89" t="s">
        <v>122</v>
      </c>
      <c r="C77" s="32">
        <v>806600</v>
      </c>
      <c r="D77" s="32">
        <v>940092.62</v>
      </c>
      <c r="E77" s="82">
        <f t="shared" si="0"/>
        <v>116.55003967270021</v>
      </c>
      <c r="F77" s="32"/>
      <c r="G77" s="32"/>
      <c r="H77" s="82">
        <f t="shared" si="1"/>
        <v>0</v>
      </c>
      <c r="I77" s="32">
        <f t="shared" si="2"/>
        <v>806600</v>
      </c>
      <c r="J77" s="32">
        <f t="shared" si="3"/>
        <v>940092.62</v>
      </c>
      <c r="K77" s="82">
        <f t="shared" si="4"/>
        <v>116.55003967270021</v>
      </c>
      <c r="L77" s="109"/>
      <c r="M77" s="84"/>
      <c r="N77" s="84"/>
      <c r="IM77" s="84"/>
      <c r="IN77" s="84"/>
      <c r="IO77" s="84"/>
      <c r="IP77" s="84"/>
      <c r="IQ77" s="84"/>
      <c r="IR77" s="84"/>
      <c r="IS77" s="84"/>
      <c r="IT77" s="84"/>
      <c r="IU77" s="84"/>
    </row>
    <row r="78" spans="1:255" s="85" customFormat="1" ht="24" customHeight="1">
      <c r="A78" s="75">
        <v>22012500</v>
      </c>
      <c r="B78" s="76" t="s">
        <v>117</v>
      </c>
      <c r="C78" s="32">
        <v>20895900</v>
      </c>
      <c r="D78" s="32">
        <v>13465606.79</v>
      </c>
      <c r="E78" s="82">
        <f t="shared" si="0"/>
        <v>64.44138223287823</v>
      </c>
      <c r="F78" s="32"/>
      <c r="G78" s="32"/>
      <c r="H78" s="82">
        <f t="shared" si="1"/>
        <v>0</v>
      </c>
      <c r="I78" s="32">
        <f t="shared" si="2"/>
        <v>20895900</v>
      </c>
      <c r="J78" s="32">
        <f t="shared" si="3"/>
        <v>13465606.79</v>
      </c>
      <c r="K78" s="82">
        <f t="shared" si="4"/>
        <v>64.44138223287823</v>
      </c>
      <c r="L78" s="109"/>
      <c r="M78" s="84"/>
      <c r="N78" s="84"/>
      <c r="IM78" s="84"/>
      <c r="IN78" s="84"/>
      <c r="IO78" s="84"/>
      <c r="IP78" s="84"/>
      <c r="IQ78" s="84"/>
      <c r="IR78" s="84"/>
      <c r="IS78" s="84"/>
      <c r="IT78" s="84"/>
      <c r="IU78" s="84"/>
    </row>
    <row r="79" spans="1:255" s="85" customFormat="1" ht="35.25" customHeight="1">
      <c r="A79" s="75">
        <v>22012600</v>
      </c>
      <c r="B79" s="89" t="s">
        <v>123</v>
      </c>
      <c r="C79" s="32">
        <v>1962000</v>
      </c>
      <c r="D79" s="32">
        <v>1585408.07</v>
      </c>
      <c r="E79" s="82">
        <f aca="true" t="shared" si="5" ref="E79:E142">_xlfn.IFERROR(D79/C79*100,0)</f>
        <v>80.8057120285423</v>
      </c>
      <c r="F79" s="32"/>
      <c r="G79" s="32"/>
      <c r="H79" s="82">
        <f aca="true" t="shared" si="6" ref="H79:H142">_xlfn.IFERROR(G79/F79*100,0)</f>
        <v>0</v>
      </c>
      <c r="I79" s="32">
        <f aca="true" t="shared" si="7" ref="I79:I142">C79+F79</f>
        <v>1962000</v>
      </c>
      <c r="J79" s="32">
        <f aca="true" t="shared" si="8" ref="J79:J142">D79+G79</f>
        <v>1585408.07</v>
      </c>
      <c r="K79" s="82">
        <f aca="true" t="shared" si="9" ref="K79:K142">_xlfn.IFERROR(J79/I79*100,0)</f>
        <v>80.8057120285423</v>
      </c>
      <c r="L79" s="109"/>
      <c r="M79" s="84"/>
      <c r="N79" s="84"/>
      <c r="IM79" s="84"/>
      <c r="IN79" s="84"/>
      <c r="IO79" s="84"/>
      <c r="IP79" s="84"/>
      <c r="IQ79" s="84"/>
      <c r="IR79" s="84"/>
      <c r="IS79" s="84"/>
      <c r="IT79" s="84"/>
      <c r="IU79" s="84"/>
    </row>
    <row r="80" spans="1:255" s="85" customFormat="1" ht="90" customHeight="1">
      <c r="A80" s="75">
        <v>22012900</v>
      </c>
      <c r="B80" s="89" t="s">
        <v>124</v>
      </c>
      <c r="C80" s="32">
        <v>100000</v>
      </c>
      <c r="D80" s="32">
        <v>60560</v>
      </c>
      <c r="E80" s="82">
        <f t="shared" si="5"/>
        <v>60.56</v>
      </c>
      <c r="F80" s="32"/>
      <c r="G80" s="32"/>
      <c r="H80" s="82">
        <f t="shared" si="6"/>
        <v>0</v>
      </c>
      <c r="I80" s="32">
        <f t="shared" si="7"/>
        <v>100000</v>
      </c>
      <c r="J80" s="32">
        <f t="shared" si="8"/>
        <v>60560</v>
      </c>
      <c r="K80" s="82">
        <f t="shared" si="9"/>
        <v>60.56</v>
      </c>
      <c r="L80" s="109"/>
      <c r="M80" s="84"/>
      <c r="N80" s="84"/>
      <c r="IM80" s="84"/>
      <c r="IN80" s="84"/>
      <c r="IO80" s="84"/>
      <c r="IP80" s="84"/>
      <c r="IQ80" s="84"/>
      <c r="IR80" s="84"/>
      <c r="IS80" s="84"/>
      <c r="IT80" s="84"/>
      <c r="IU80" s="84"/>
    </row>
    <row r="81" spans="1:255" s="36" customFormat="1" ht="42">
      <c r="A81" s="33" t="s">
        <v>68</v>
      </c>
      <c r="B81" s="34" t="s">
        <v>69</v>
      </c>
      <c r="C81" s="17">
        <f>C82</f>
        <v>20000000</v>
      </c>
      <c r="D81" s="17">
        <f>D82</f>
        <v>16224115.62</v>
      </c>
      <c r="E81" s="77">
        <f t="shared" si="5"/>
        <v>81.12057809999999</v>
      </c>
      <c r="F81" s="17"/>
      <c r="G81" s="17"/>
      <c r="H81" s="77">
        <f t="shared" si="6"/>
        <v>0</v>
      </c>
      <c r="I81" s="17">
        <f t="shared" si="7"/>
        <v>20000000</v>
      </c>
      <c r="J81" s="17">
        <f t="shared" si="8"/>
        <v>16224115.62</v>
      </c>
      <c r="K81" s="77">
        <f t="shared" si="9"/>
        <v>81.12057809999999</v>
      </c>
      <c r="L81" s="109"/>
      <c r="M81" s="35"/>
      <c r="N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85" customFormat="1" ht="48.75" customHeight="1">
      <c r="A82" s="75" t="s">
        <v>70</v>
      </c>
      <c r="B82" s="76" t="s">
        <v>71</v>
      </c>
      <c r="C82" s="32">
        <v>20000000</v>
      </c>
      <c r="D82" s="32">
        <v>16224115.62</v>
      </c>
      <c r="E82" s="82">
        <f t="shared" si="5"/>
        <v>81.12057809999999</v>
      </c>
      <c r="F82" s="32"/>
      <c r="G82" s="32"/>
      <c r="H82" s="82">
        <f t="shared" si="6"/>
        <v>0</v>
      </c>
      <c r="I82" s="32">
        <f t="shared" si="7"/>
        <v>20000000</v>
      </c>
      <c r="J82" s="32">
        <f t="shared" si="8"/>
        <v>16224115.62</v>
      </c>
      <c r="K82" s="82">
        <f t="shared" si="9"/>
        <v>81.12057809999999</v>
      </c>
      <c r="L82" s="109"/>
      <c r="M82" s="84"/>
      <c r="N82" s="84"/>
      <c r="IM82" s="84"/>
      <c r="IN82" s="84"/>
      <c r="IO82" s="84"/>
      <c r="IP82" s="84"/>
      <c r="IQ82" s="84"/>
      <c r="IR82" s="84"/>
      <c r="IS82" s="84"/>
      <c r="IT82" s="84"/>
      <c r="IU82" s="84"/>
    </row>
    <row r="83" spans="1:255" s="36" customFormat="1" ht="14.25" customHeight="1">
      <c r="A83" s="33" t="s">
        <v>72</v>
      </c>
      <c r="B83" s="34" t="s">
        <v>73</v>
      </c>
      <c r="C83" s="13">
        <f>C84+C85+C86+C87</f>
        <v>480000</v>
      </c>
      <c r="D83" s="13">
        <f>D84+D85+D86+D87</f>
        <v>505772.59</v>
      </c>
      <c r="E83" s="79">
        <f t="shared" si="5"/>
        <v>105.36928958333334</v>
      </c>
      <c r="F83" s="17"/>
      <c r="G83" s="17"/>
      <c r="H83" s="79">
        <f t="shared" si="6"/>
        <v>0</v>
      </c>
      <c r="I83" s="13">
        <f t="shared" si="7"/>
        <v>480000</v>
      </c>
      <c r="J83" s="13">
        <f t="shared" si="8"/>
        <v>505772.59</v>
      </c>
      <c r="K83" s="79">
        <f t="shared" si="9"/>
        <v>105.36928958333334</v>
      </c>
      <c r="L83" s="109"/>
      <c r="M83" s="35"/>
      <c r="N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85" customFormat="1" ht="45" customHeight="1">
      <c r="A84" s="75" t="s">
        <v>74</v>
      </c>
      <c r="B84" s="76" t="s">
        <v>75</v>
      </c>
      <c r="C84" s="32">
        <v>250000</v>
      </c>
      <c r="D84" s="32">
        <v>240012.01</v>
      </c>
      <c r="E84" s="82">
        <f t="shared" si="5"/>
        <v>96.004804</v>
      </c>
      <c r="F84" s="32"/>
      <c r="G84" s="32"/>
      <c r="H84" s="82">
        <f t="shared" si="6"/>
        <v>0</v>
      </c>
      <c r="I84" s="32">
        <f t="shared" si="7"/>
        <v>250000</v>
      </c>
      <c r="J84" s="32">
        <f t="shared" si="8"/>
        <v>240012.01</v>
      </c>
      <c r="K84" s="82">
        <f t="shared" si="9"/>
        <v>96.004804</v>
      </c>
      <c r="L84" s="109"/>
      <c r="M84" s="84"/>
      <c r="N84" s="84"/>
      <c r="IM84" s="84"/>
      <c r="IN84" s="84"/>
      <c r="IO84" s="84"/>
      <c r="IP84" s="84"/>
      <c r="IQ84" s="84"/>
      <c r="IR84" s="84"/>
      <c r="IS84" s="84"/>
      <c r="IT84" s="84"/>
      <c r="IU84" s="84"/>
    </row>
    <row r="85" spans="1:255" s="85" customFormat="1" ht="22.5" customHeight="1">
      <c r="A85" s="75">
        <v>22090200</v>
      </c>
      <c r="B85" s="76" t="s">
        <v>118</v>
      </c>
      <c r="C85" s="32"/>
      <c r="D85" s="32">
        <v>404.01</v>
      </c>
      <c r="E85" s="82">
        <f t="shared" si="5"/>
        <v>0</v>
      </c>
      <c r="F85" s="32"/>
      <c r="G85" s="32"/>
      <c r="H85" s="82">
        <f t="shared" si="6"/>
        <v>0</v>
      </c>
      <c r="I85" s="32">
        <f t="shared" si="7"/>
        <v>0</v>
      </c>
      <c r="J85" s="32">
        <f t="shared" si="8"/>
        <v>404.01</v>
      </c>
      <c r="K85" s="82">
        <f t="shared" si="9"/>
        <v>0</v>
      </c>
      <c r="L85" s="109"/>
      <c r="M85" s="84"/>
      <c r="N85" s="84"/>
      <c r="IM85" s="84"/>
      <c r="IN85" s="84"/>
      <c r="IO85" s="84"/>
      <c r="IP85" s="84"/>
      <c r="IQ85" s="84"/>
      <c r="IR85" s="84"/>
      <c r="IS85" s="84"/>
      <c r="IT85" s="84"/>
      <c r="IU85" s="84"/>
    </row>
    <row r="86" spans="1:255" s="85" customFormat="1" ht="45" customHeight="1" hidden="1">
      <c r="A86" s="75">
        <v>22090300</v>
      </c>
      <c r="B86" s="76" t="s">
        <v>119</v>
      </c>
      <c r="C86" s="32"/>
      <c r="D86" s="32"/>
      <c r="E86" s="82">
        <f t="shared" si="5"/>
        <v>0</v>
      </c>
      <c r="F86" s="32"/>
      <c r="G86" s="32"/>
      <c r="H86" s="82">
        <f t="shared" si="6"/>
        <v>0</v>
      </c>
      <c r="I86" s="32">
        <f t="shared" si="7"/>
        <v>0</v>
      </c>
      <c r="J86" s="32">
        <f t="shared" si="8"/>
        <v>0</v>
      </c>
      <c r="K86" s="82">
        <f t="shared" si="9"/>
        <v>0</v>
      </c>
      <c r="L86" s="109"/>
      <c r="M86" s="84"/>
      <c r="N86" s="84"/>
      <c r="IM86" s="84"/>
      <c r="IN86" s="84"/>
      <c r="IO86" s="84"/>
      <c r="IP86" s="84"/>
      <c r="IQ86" s="84"/>
      <c r="IR86" s="84"/>
      <c r="IS86" s="84"/>
      <c r="IT86" s="84"/>
      <c r="IU86" s="84"/>
    </row>
    <row r="87" spans="1:255" s="85" customFormat="1" ht="45" customHeight="1">
      <c r="A87" s="75" t="s">
        <v>76</v>
      </c>
      <c r="B87" s="76" t="s">
        <v>77</v>
      </c>
      <c r="C87" s="32">
        <v>230000</v>
      </c>
      <c r="D87" s="32">
        <v>265356.57</v>
      </c>
      <c r="E87" s="82">
        <f t="shared" si="5"/>
        <v>115.37242173913044</v>
      </c>
      <c r="F87" s="32"/>
      <c r="G87" s="32"/>
      <c r="H87" s="82">
        <f t="shared" si="6"/>
        <v>0</v>
      </c>
      <c r="I87" s="32">
        <f t="shared" si="7"/>
        <v>230000</v>
      </c>
      <c r="J87" s="32">
        <f t="shared" si="8"/>
        <v>265356.57</v>
      </c>
      <c r="K87" s="82">
        <f t="shared" si="9"/>
        <v>115.37242173913044</v>
      </c>
      <c r="L87" s="109"/>
      <c r="M87" s="84"/>
      <c r="N87" s="84"/>
      <c r="IM87" s="84"/>
      <c r="IN87" s="84"/>
      <c r="IO87" s="84"/>
      <c r="IP87" s="84"/>
      <c r="IQ87" s="84"/>
      <c r="IR87" s="84"/>
      <c r="IS87" s="84"/>
      <c r="IT87" s="84"/>
      <c r="IU87" s="84"/>
    </row>
    <row r="88" spans="1:255" s="36" customFormat="1" ht="15" customHeight="1">
      <c r="A88" s="33">
        <v>24000000</v>
      </c>
      <c r="B88" s="34" t="s">
        <v>11</v>
      </c>
      <c r="C88" s="17">
        <f>C89+C90</f>
        <v>2693700</v>
      </c>
      <c r="D88" s="17">
        <f>D89+D90</f>
        <v>2129766.87</v>
      </c>
      <c r="E88" s="77">
        <f t="shared" si="5"/>
        <v>79.06473883505959</v>
      </c>
      <c r="F88" s="17">
        <f>F90+F96+F99</f>
        <v>3660806</v>
      </c>
      <c r="G88" s="17">
        <f>G90+G96+G99</f>
        <v>3136586.5</v>
      </c>
      <c r="H88" s="77">
        <f t="shared" si="6"/>
        <v>85.68021632394614</v>
      </c>
      <c r="I88" s="17">
        <f t="shared" si="7"/>
        <v>6354506</v>
      </c>
      <c r="J88" s="17">
        <f t="shared" si="8"/>
        <v>5266353.37</v>
      </c>
      <c r="K88" s="77">
        <f t="shared" si="9"/>
        <v>82.87588948692472</v>
      </c>
      <c r="L88" s="109"/>
      <c r="M88" s="35"/>
      <c r="N88" s="35"/>
      <c r="IM88" s="35"/>
      <c r="IN88" s="35"/>
      <c r="IO88" s="35"/>
      <c r="IP88" s="35"/>
      <c r="IQ88" s="35"/>
      <c r="IR88" s="35"/>
      <c r="IS88" s="35"/>
      <c r="IT88" s="35"/>
      <c r="IU88" s="35"/>
    </row>
    <row r="89" spans="1:255" s="85" customFormat="1" ht="48.75" customHeight="1">
      <c r="A89" s="75" t="s">
        <v>78</v>
      </c>
      <c r="B89" s="76" t="s">
        <v>79</v>
      </c>
      <c r="C89" s="32"/>
      <c r="D89" s="32">
        <v>21.37</v>
      </c>
      <c r="E89" s="82">
        <f t="shared" si="5"/>
        <v>0</v>
      </c>
      <c r="F89" s="32"/>
      <c r="G89" s="32"/>
      <c r="H89" s="82">
        <f t="shared" si="6"/>
        <v>0</v>
      </c>
      <c r="I89" s="32">
        <f t="shared" si="7"/>
        <v>0</v>
      </c>
      <c r="J89" s="32">
        <f t="shared" si="8"/>
        <v>21.37</v>
      </c>
      <c r="K89" s="82">
        <f t="shared" si="9"/>
        <v>0</v>
      </c>
      <c r="L89" s="109">
        <v>5</v>
      </c>
      <c r="M89" s="84"/>
      <c r="N89" s="84"/>
      <c r="IM89" s="84"/>
      <c r="IN89" s="84"/>
      <c r="IO89" s="84"/>
      <c r="IP89" s="84"/>
      <c r="IQ89" s="84"/>
      <c r="IR89" s="84"/>
      <c r="IS89" s="84"/>
      <c r="IT89" s="84"/>
      <c r="IU89" s="84"/>
    </row>
    <row r="90" spans="1:255" s="36" customFormat="1" ht="14.25" customHeight="1">
      <c r="A90" s="33" t="s">
        <v>80</v>
      </c>
      <c r="B90" s="34" t="s">
        <v>63</v>
      </c>
      <c r="C90" s="17">
        <f>C91+C92+C94+C93+C95</f>
        <v>2693700</v>
      </c>
      <c r="D90" s="17">
        <f>D91+D92+D94+D93+D95</f>
        <v>2129745.5</v>
      </c>
      <c r="E90" s="77">
        <f t="shared" si="5"/>
        <v>79.06394550246873</v>
      </c>
      <c r="F90" s="17">
        <f>F92+F94</f>
        <v>300000</v>
      </c>
      <c r="G90" s="17">
        <f>G92+G94</f>
        <v>236320.69</v>
      </c>
      <c r="H90" s="77">
        <f t="shared" si="6"/>
        <v>78.77356333333333</v>
      </c>
      <c r="I90" s="17">
        <f t="shared" si="7"/>
        <v>2993700</v>
      </c>
      <c r="J90" s="17">
        <f t="shared" si="8"/>
        <v>2366066.19</v>
      </c>
      <c r="K90" s="77">
        <f t="shared" si="9"/>
        <v>79.03484617697164</v>
      </c>
      <c r="L90" s="109"/>
      <c r="M90" s="35"/>
      <c r="N90" s="35"/>
      <c r="IM90" s="35"/>
      <c r="IN90" s="35"/>
      <c r="IO90" s="35"/>
      <c r="IP90" s="35"/>
      <c r="IQ90" s="35"/>
      <c r="IR90" s="35"/>
      <c r="IS90" s="35"/>
      <c r="IT90" s="35"/>
      <c r="IU90" s="35"/>
    </row>
    <row r="91" spans="1:255" s="85" customFormat="1" ht="13.5">
      <c r="A91" s="75" t="s">
        <v>81</v>
      </c>
      <c r="B91" s="76" t="s">
        <v>63</v>
      </c>
      <c r="C91" s="32">
        <v>2693700</v>
      </c>
      <c r="D91" s="32">
        <v>2167427.39</v>
      </c>
      <c r="E91" s="82">
        <f t="shared" si="5"/>
        <v>80.4628351338308</v>
      </c>
      <c r="F91" s="32"/>
      <c r="G91" s="32"/>
      <c r="H91" s="82">
        <f t="shared" si="6"/>
        <v>0</v>
      </c>
      <c r="I91" s="32">
        <f t="shared" si="7"/>
        <v>2693700</v>
      </c>
      <c r="J91" s="32">
        <f t="shared" si="8"/>
        <v>2167427.39</v>
      </c>
      <c r="K91" s="82">
        <f t="shared" si="9"/>
        <v>80.4628351338308</v>
      </c>
      <c r="L91" s="109"/>
      <c r="M91" s="84"/>
      <c r="N91" s="84"/>
      <c r="IM91" s="84"/>
      <c r="IN91" s="84"/>
      <c r="IO91" s="84"/>
      <c r="IP91" s="84"/>
      <c r="IQ91" s="84"/>
      <c r="IR91" s="84"/>
      <c r="IS91" s="84"/>
      <c r="IT91" s="84"/>
      <c r="IU91" s="84"/>
    </row>
    <row r="92" spans="1:255" s="85" customFormat="1" ht="27.75">
      <c r="A92" s="75">
        <v>24061600</v>
      </c>
      <c r="B92" s="76" t="s">
        <v>82</v>
      </c>
      <c r="C92" s="32"/>
      <c r="D92" s="32"/>
      <c r="E92" s="82">
        <f t="shared" si="5"/>
        <v>0</v>
      </c>
      <c r="F92" s="32">
        <v>250000</v>
      </c>
      <c r="G92" s="32">
        <v>210000</v>
      </c>
      <c r="H92" s="82">
        <f t="shared" si="6"/>
        <v>84</v>
      </c>
      <c r="I92" s="32">
        <f t="shared" si="7"/>
        <v>250000</v>
      </c>
      <c r="J92" s="32">
        <f t="shared" si="8"/>
        <v>210000</v>
      </c>
      <c r="K92" s="82">
        <f t="shared" si="9"/>
        <v>84</v>
      </c>
      <c r="L92" s="109"/>
      <c r="M92" s="84"/>
      <c r="N92" s="84"/>
      <c r="IM92" s="84"/>
      <c r="IN92" s="84"/>
      <c r="IO92" s="84"/>
      <c r="IP92" s="84"/>
      <c r="IQ92" s="84"/>
      <c r="IR92" s="84"/>
      <c r="IS92" s="84"/>
      <c r="IT92" s="84"/>
      <c r="IU92" s="84"/>
    </row>
    <row r="93" spans="1:255" s="85" customFormat="1" ht="67.5" customHeight="1">
      <c r="A93" s="75">
        <v>24061900</v>
      </c>
      <c r="B93" s="76" t="s">
        <v>159</v>
      </c>
      <c r="C93" s="32"/>
      <c r="D93" s="32"/>
      <c r="E93" s="82">
        <f t="shared" si="5"/>
        <v>0</v>
      </c>
      <c r="F93" s="32"/>
      <c r="G93" s="32"/>
      <c r="H93" s="82">
        <f t="shared" si="6"/>
        <v>0</v>
      </c>
      <c r="I93" s="32">
        <f t="shared" si="7"/>
        <v>0</v>
      </c>
      <c r="J93" s="32">
        <f t="shared" si="8"/>
        <v>0</v>
      </c>
      <c r="K93" s="82">
        <f t="shared" si="9"/>
        <v>0</v>
      </c>
      <c r="L93" s="109"/>
      <c r="M93" s="84"/>
      <c r="N93" s="84"/>
      <c r="IM93" s="84"/>
      <c r="IN93" s="84"/>
      <c r="IO93" s="84"/>
      <c r="IP93" s="84"/>
      <c r="IQ93" s="84"/>
      <c r="IR93" s="84"/>
      <c r="IS93" s="84"/>
      <c r="IT93" s="84"/>
      <c r="IU93" s="84"/>
    </row>
    <row r="94" spans="1:255" s="85" customFormat="1" ht="42">
      <c r="A94" s="75" t="s">
        <v>83</v>
      </c>
      <c r="B94" s="76" t="s">
        <v>84</v>
      </c>
      <c r="C94" s="32"/>
      <c r="D94" s="32"/>
      <c r="E94" s="82">
        <f t="shared" si="5"/>
        <v>0</v>
      </c>
      <c r="F94" s="32">
        <v>50000</v>
      </c>
      <c r="G94" s="32">
        <v>26320.69</v>
      </c>
      <c r="H94" s="82">
        <f t="shared" si="6"/>
        <v>52.64137999999999</v>
      </c>
      <c r="I94" s="32">
        <f t="shared" si="7"/>
        <v>50000</v>
      </c>
      <c r="J94" s="32">
        <f t="shared" si="8"/>
        <v>26320.69</v>
      </c>
      <c r="K94" s="82">
        <f t="shared" si="9"/>
        <v>52.64137999999999</v>
      </c>
      <c r="L94" s="109"/>
      <c r="M94" s="84"/>
      <c r="N94" s="84"/>
      <c r="IM94" s="84"/>
      <c r="IN94" s="84"/>
      <c r="IO94" s="84"/>
      <c r="IP94" s="84"/>
      <c r="IQ94" s="84"/>
      <c r="IR94" s="84"/>
      <c r="IS94" s="84"/>
      <c r="IT94" s="84"/>
      <c r="IU94" s="84"/>
    </row>
    <row r="95" spans="1:255" s="85" customFormat="1" ht="126">
      <c r="A95" s="75">
        <v>24062200</v>
      </c>
      <c r="B95" s="76" t="s">
        <v>160</v>
      </c>
      <c r="C95" s="32"/>
      <c r="D95" s="32">
        <v>-37681.89</v>
      </c>
      <c r="E95" s="82">
        <f t="shared" si="5"/>
        <v>0</v>
      </c>
      <c r="F95" s="32"/>
      <c r="G95" s="32"/>
      <c r="H95" s="82">
        <f t="shared" si="6"/>
        <v>0</v>
      </c>
      <c r="I95" s="32">
        <f t="shared" si="7"/>
        <v>0</v>
      </c>
      <c r="J95" s="32">
        <f t="shared" si="8"/>
        <v>-37681.89</v>
      </c>
      <c r="K95" s="82">
        <f t="shared" si="9"/>
        <v>0</v>
      </c>
      <c r="L95" s="109"/>
      <c r="M95" s="84"/>
      <c r="N95" s="84"/>
      <c r="IM95" s="84"/>
      <c r="IN95" s="84"/>
      <c r="IO95" s="84"/>
      <c r="IP95" s="84"/>
      <c r="IQ95" s="84"/>
      <c r="IR95" s="84"/>
      <c r="IS95" s="84"/>
      <c r="IT95" s="84"/>
      <c r="IU95" s="84"/>
    </row>
    <row r="96" spans="1:255" s="36" customFormat="1" ht="18.75" customHeight="1">
      <c r="A96" s="33" t="s">
        <v>85</v>
      </c>
      <c r="B96" s="90" t="s">
        <v>86</v>
      </c>
      <c r="C96" s="17">
        <f>C98</f>
        <v>0</v>
      </c>
      <c r="D96" s="17"/>
      <c r="E96" s="77">
        <f t="shared" si="5"/>
        <v>0</v>
      </c>
      <c r="F96" s="17">
        <f>F98+F97</f>
        <v>46419</v>
      </c>
      <c r="G96" s="17">
        <f>G98+G97</f>
        <v>32515.66</v>
      </c>
      <c r="H96" s="77">
        <f t="shared" si="6"/>
        <v>70.04816993041642</v>
      </c>
      <c r="I96" s="17">
        <f t="shared" si="7"/>
        <v>46419</v>
      </c>
      <c r="J96" s="17">
        <f t="shared" si="8"/>
        <v>32515.66</v>
      </c>
      <c r="K96" s="77">
        <f t="shared" si="9"/>
        <v>70.04816993041642</v>
      </c>
      <c r="L96" s="109"/>
      <c r="M96" s="35"/>
      <c r="N96" s="35"/>
      <c r="IM96" s="35"/>
      <c r="IN96" s="35"/>
      <c r="IO96" s="35"/>
      <c r="IP96" s="35"/>
      <c r="IQ96" s="35"/>
      <c r="IR96" s="35"/>
      <c r="IS96" s="35"/>
      <c r="IT96" s="35"/>
      <c r="IU96" s="35"/>
    </row>
    <row r="97" spans="1:255" s="85" customFormat="1" ht="30" customHeight="1">
      <c r="A97" s="75">
        <v>24110600</v>
      </c>
      <c r="B97" s="76" t="s">
        <v>114</v>
      </c>
      <c r="C97" s="32"/>
      <c r="D97" s="32"/>
      <c r="E97" s="82">
        <f t="shared" si="5"/>
        <v>0</v>
      </c>
      <c r="F97" s="32">
        <v>22200</v>
      </c>
      <c r="G97" s="32">
        <v>22200</v>
      </c>
      <c r="H97" s="82">
        <f t="shared" si="6"/>
        <v>100</v>
      </c>
      <c r="I97" s="32">
        <f t="shared" si="7"/>
        <v>22200</v>
      </c>
      <c r="J97" s="32">
        <f t="shared" si="8"/>
        <v>22200</v>
      </c>
      <c r="K97" s="82">
        <f t="shared" si="9"/>
        <v>100</v>
      </c>
      <c r="L97" s="109"/>
      <c r="M97" s="84"/>
      <c r="N97" s="84"/>
      <c r="IM97" s="84"/>
      <c r="IN97" s="84"/>
      <c r="IO97" s="84"/>
      <c r="IP97" s="84"/>
      <c r="IQ97" s="84"/>
      <c r="IR97" s="84"/>
      <c r="IS97" s="84"/>
      <c r="IT97" s="84"/>
      <c r="IU97" s="84"/>
    </row>
    <row r="98" spans="1:255" s="85" customFormat="1" ht="60" customHeight="1">
      <c r="A98" s="75" t="s">
        <v>87</v>
      </c>
      <c r="B98" s="76" t="s">
        <v>88</v>
      </c>
      <c r="C98" s="32"/>
      <c r="D98" s="32"/>
      <c r="E98" s="82">
        <f t="shared" si="5"/>
        <v>0</v>
      </c>
      <c r="F98" s="32">
        <v>24219</v>
      </c>
      <c r="G98" s="32">
        <v>10315.66</v>
      </c>
      <c r="H98" s="82">
        <f t="shared" si="6"/>
        <v>42.593253230934394</v>
      </c>
      <c r="I98" s="32">
        <f t="shared" si="7"/>
        <v>24219</v>
      </c>
      <c r="J98" s="32">
        <f t="shared" si="8"/>
        <v>10315.66</v>
      </c>
      <c r="K98" s="82">
        <f t="shared" si="9"/>
        <v>42.593253230934394</v>
      </c>
      <c r="L98" s="109"/>
      <c r="M98" s="84"/>
      <c r="N98" s="84"/>
      <c r="IM98" s="84"/>
      <c r="IN98" s="84"/>
      <c r="IO98" s="84"/>
      <c r="IP98" s="84"/>
      <c r="IQ98" s="84"/>
      <c r="IR98" s="84"/>
      <c r="IS98" s="84"/>
      <c r="IT98" s="84"/>
      <c r="IU98" s="84"/>
    </row>
    <row r="99" spans="1:255" s="36" customFormat="1" ht="27.75">
      <c r="A99" s="33">
        <v>24170000</v>
      </c>
      <c r="B99" s="34" t="s">
        <v>89</v>
      </c>
      <c r="C99" s="13"/>
      <c r="D99" s="13"/>
      <c r="E99" s="79">
        <f t="shared" si="5"/>
        <v>0</v>
      </c>
      <c r="F99" s="13">
        <f>1700000+1614387</f>
        <v>3314387</v>
      </c>
      <c r="G99" s="13">
        <v>2867750.15</v>
      </c>
      <c r="H99" s="79">
        <f t="shared" si="6"/>
        <v>86.52429996859148</v>
      </c>
      <c r="I99" s="13">
        <f t="shared" si="7"/>
        <v>3314387</v>
      </c>
      <c r="J99" s="13">
        <f t="shared" si="8"/>
        <v>2867750.15</v>
      </c>
      <c r="K99" s="79">
        <f t="shared" si="9"/>
        <v>86.52429996859148</v>
      </c>
      <c r="L99" s="109"/>
      <c r="M99" s="35"/>
      <c r="N99" s="35"/>
      <c r="IM99" s="35"/>
      <c r="IN99" s="35"/>
      <c r="IO99" s="35"/>
      <c r="IP99" s="35"/>
      <c r="IQ99" s="35"/>
      <c r="IR99" s="35"/>
      <c r="IS99" s="35"/>
      <c r="IT99" s="35"/>
      <c r="IU99" s="35"/>
    </row>
    <row r="100" spans="1:255" s="36" customFormat="1" ht="13.5">
      <c r="A100" s="33">
        <v>25000000</v>
      </c>
      <c r="B100" s="34" t="s">
        <v>16</v>
      </c>
      <c r="C100" s="13"/>
      <c r="D100" s="13"/>
      <c r="E100" s="79">
        <f t="shared" si="5"/>
        <v>0</v>
      </c>
      <c r="F100" s="13">
        <f>F101+F102</f>
        <v>100691769</v>
      </c>
      <c r="G100" s="13">
        <f>G101+G102</f>
        <v>63312971.21</v>
      </c>
      <c r="H100" s="79">
        <f t="shared" si="6"/>
        <v>62.878000693383385</v>
      </c>
      <c r="I100" s="13">
        <f t="shared" si="7"/>
        <v>100691769</v>
      </c>
      <c r="J100" s="13">
        <f t="shared" si="8"/>
        <v>63312971.21</v>
      </c>
      <c r="K100" s="79">
        <f t="shared" si="9"/>
        <v>62.878000693383385</v>
      </c>
      <c r="L100" s="109"/>
      <c r="M100" s="35"/>
      <c r="N100" s="35"/>
      <c r="IM100" s="35"/>
      <c r="IN100" s="35"/>
      <c r="IO100" s="35"/>
      <c r="IP100" s="35"/>
      <c r="IQ100" s="35"/>
      <c r="IR100" s="35"/>
      <c r="IS100" s="35"/>
      <c r="IT100" s="35"/>
      <c r="IU100" s="35"/>
    </row>
    <row r="101" spans="1:255" s="85" customFormat="1" ht="27.75">
      <c r="A101" s="75" t="s">
        <v>90</v>
      </c>
      <c r="B101" s="76" t="s">
        <v>91</v>
      </c>
      <c r="C101" s="91"/>
      <c r="D101" s="91"/>
      <c r="E101" s="92">
        <f t="shared" si="5"/>
        <v>0</v>
      </c>
      <c r="F101" s="91">
        <v>65885725</v>
      </c>
      <c r="G101" s="91">
        <v>33751269.35</v>
      </c>
      <c r="H101" s="92">
        <f t="shared" si="6"/>
        <v>51.22698331087653</v>
      </c>
      <c r="I101" s="91">
        <f t="shared" si="7"/>
        <v>65885725</v>
      </c>
      <c r="J101" s="91">
        <f t="shared" si="8"/>
        <v>33751269.35</v>
      </c>
      <c r="K101" s="92">
        <f t="shared" si="9"/>
        <v>51.22698331087653</v>
      </c>
      <c r="L101" s="109"/>
      <c r="M101" s="84"/>
      <c r="N101" s="84"/>
      <c r="IM101" s="84"/>
      <c r="IN101" s="84"/>
      <c r="IO101" s="84"/>
      <c r="IP101" s="84"/>
      <c r="IQ101" s="84"/>
      <c r="IR101" s="84"/>
      <c r="IS101" s="84"/>
      <c r="IT101" s="84"/>
      <c r="IU101" s="84"/>
    </row>
    <row r="102" spans="1:255" s="85" customFormat="1" ht="13.5">
      <c r="A102" s="88" t="s">
        <v>92</v>
      </c>
      <c r="B102" s="93" t="s">
        <v>93</v>
      </c>
      <c r="C102" s="91"/>
      <c r="D102" s="91"/>
      <c r="E102" s="92">
        <f t="shared" si="5"/>
        <v>0</v>
      </c>
      <c r="F102" s="91">
        <v>34806044</v>
      </c>
      <c r="G102" s="91">
        <v>29561701.86</v>
      </c>
      <c r="H102" s="92">
        <f t="shared" si="6"/>
        <v>84.93266818831809</v>
      </c>
      <c r="I102" s="91">
        <f t="shared" si="7"/>
        <v>34806044</v>
      </c>
      <c r="J102" s="91">
        <f t="shared" si="8"/>
        <v>29561701.86</v>
      </c>
      <c r="K102" s="92">
        <f t="shared" si="9"/>
        <v>84.93266818831809</v>
      </c>
      <c r="L102" s="109"/>
      <c r="M102" s="84"/>
      <c r="N102" s="84"/>
      <c r="IM102" s="84"/>
      <c r="IN102" s="84"/>
      <c r="IO102" s="84"/>
      <c r="IP102" s="84"/>
      <c r="IQ102" s="84"/>
      <c r="IR102" s="84"/>
      <c r="IS102" s="84"/>
      <c r="IT102" s="84"/>
      <c r="IU102" s="84"/>
    </row>
    <row r="103" spans="1:255" s="26" customFormat="1" ht="13.5">
      <c r="A103" s="57">
        <v>30000000</v>
      </c>
      <c r="B103" s="16" t="s">
        <v>12</v>
      </c>
      <c r="C103" s="13">
        <f>C104</f>
        <v>5000</v>
      </c>
      <c r="D103" s="13">
        <f>D104</f>
        <v>4467.45</v>
      </c>
      <c r="E103" s="79">
        <f t="shared" si="5"/>
        <v>89.349</v>
      </c>
      <c r="F103" s="13">
        <f>F108+F109</f>
        <v>4655446</v>
      </c>
      <c r="G103" s="13">
        <f>G108+G109</f>
        <v>4299110.859999999</v>
      </c>
      <c r="H103" s="79">
        <f t="shared" si="6"/>
        <v>92.3458431265232</v>
      </c>
      <c r="I103" s="13">
        <f t="shared" si="7"/>
        <v>4660446</v>
      </c>
      <c r="J103" s="13">
        <f t="shared" si="8"/>
        <v>4303578.31</v>
      </c>
      <c r="K103" s="79">
        <f t="shared" si="9"/>
        <v>92.34262793732616</v>
      </c>
      <c r="L103" s="109"/>
      <c r="M103" s="25"/>
      <c r="N103" s="25"/>
      <c r="IM103" s="25"/>
      <c r="IN103" s="25"/>
      <c r="IO103" s="25"/>
      <c r="IP103" s="25"/>
      <c r="IQ103" s="25"/>
      <c r="IR103" s="25"/>
      <c r="IS103" s="25"/>
      <c r="IT103" s="25"/>
      <c r="IU103" s="25"/>
    </row>
    <row r="104" spans="1:255" s="36" customFormat="1" ht="13.5">
      <c r="A104" s="33">
        <v>31000000</v>
      </c>
      <c r="B104" s="34" t="s">
        <v>13</v>
      </c>
      <c r="C104" s="17">
        <f>C105+C107</f>
        <v>5000</v>
      </c>
      <c r="D104" s="17">
        <f>D105+D107</f>
        <v>4467.45</v>
      </c>
      <c r="E104" s="77">
        <f t="shared" si="5"/>
        <v>89.349</v>
      </c>
      <c r="F104" s="17">
        <f>F108</f>
        <v>3705446</v>
      </c>
      <c r="G104" s="17">
        <f>G108</f>
        <v>3705463.28</v>
      </c>
      <c r="H104" s="77">
        <f t="shared" si="6"/>
        <v>100.00046634062403</v>
      </c>
      <c r="I104" s="17">
        <f t="shared" si="7"/>
        <v>3710446</v>
      </c>
      <c r="J104" s="17">
        <f t="shared" si="8"/>
        <v>3709930.73</v>
      </c>
      <c r="K104" s="77">
        <f t="shared" si="9"/>
        <v>99.9861129901904</v>
      </c>
      <c r="L104" s="109"/>
      <c r="M104" s="35"/>
      <c r="N104" s="35"/>
      <c r="IM104" s="35"/>
      <c r="IN104" s="35"/>
      <c r="IO104" s="35"/>
      <c r="IP104" s="35"/>
      <c r="IQ104" s="35"/>
      <c r="IR104" s="35"/>
      <c r="IS104" s="35"/>
      <c r="IT104" s="35"/>
      <c r="IU104" s="35"/>
    </row>
    <row r="105" spans="1:255" s="36" customFormat="1" ht="69.75" customHeight="1" hidden="1">
      <c r="A105" s="33" t="s">
        <v>94</v>
      </c>
      <c r="B105" s="34" t="s">
        <v>95</v>
      </c>
      <c r="C105" s="17">
        <f>C106</f>
        <v>0</v>
      </c>
      <c r="D105" s="17"/>
      <c r="E105" s="77">
        <f t="shared" si="5"/>
        <v>0</v>
      </c>
      <c r="F105" s="17">
        <f>F109</f>
        <v>950000</v>
      </c>
      <c r="G105" s="17"/>
      <c r="H105" s="77">
        <f t="shared" si="6"/>
        <v>0</v>
      </c>
      <c r="I105" s="17">
        <f t="shared" si="7"/>
        <v>950000</v>
      </c>
      <c r="J105" s="17">
        <f t="shared" si="8"/>
        <v>0</v>
      </c>
      <c r="K105" s="77">
        <f t="shared" si="9"/>
        <v>0</v>
      </c>
      <c r="L105" s="109"/>
      <c r="M105" s="35"/>
      <c r="N105" s="35"/>
      <c r="IM105" s="35"/>
      <c r="IN105" s="35"/>
      <c r="IO105" s="35"/>
      <c r="IP105" s="35"/>
      <c r="IQ105" s="35"/>
      <c r="IR105" s="35"/>
      <c r="IS105" s="35"/>
      <c r="IT105" s="35"/>
      <c r="IU105" s="35"/>
    </row>
    <row r="106" spans="1:255" s="36" customFormat="1" ht="57.75" customHeight="1" hidden="1">
      <c r="A106" s="33" t="s">
        <v>96</v>
      </c>
      <c r="B106" s="34" t="s">
        <v>97</v>
      </c>
      <c r="C106" s="17"/>
      <c r="D106" s="17"/>
      <c r="E106" s="77">
        <f t="shared" si="5"/>
        <v>0</v>
      </c>
      <c r="F106" s="17">
        <f>F110</f>
        <v>950000</v>
      </c>
      <c r="G106" s="17"/>
      <c r="H106" s="77">
        <f t="shared" si="6"/>
        <v>0</v>
      </c>
      <c r="I106" s="17">
        <f t="shared" si="7"/>
        <v>950000</v>
      </c>
      <c r="J106" s="17">
        <f t="shared" si="8"/>
        <v>0</v>
      </c>
      <c r="K106" s="77">
        <f t="shared" si="9"/>
        <v>0</v>
      </c>
      <c r="L106" s="109"/>
      <c r="M106" s="35"/>
      <c r="N106" s="35"/>
      <c r="IM106" s="35"/>
      <c r="IN106" s="35"/>
      <c r="IO106" s="35"/>
      <c r="IP106" s="35"/>
      <c r="IQ106" s="35"/>
      <c r="IR106" s="35"/>
      <c r="IS106" s="35"/>
      <c r="IT106" s="35"/>
      <c r="IU106" s="35"/>
    </row>
    <row r="107" spans="1:255" s="36" customFormat="1" ht="27.75">
      <c r="A107" s="33" t="s">
        <v>98</v>
      </c>
      <c r="B107" s="34" t="s">
        <v>99</v>
      </c>
      <c r="C107" s="17">
        <v>5000</v>
      </c>
      <c r="D107" s="17">
        <v>4467.45</v>
      </c>
      <c r="E107" s="77">
        <f t="shared" si="5"/>
        <v>89.349</v>
      </c>
      <c r="F107" s="17"/>
      <c r="G107" s="17"/>
      <c r="H107" s="77">
        <f t="shared" si="6"/>
        <v>0</v>
      </c>
      <c r="I107" s="17">
        <f t="shared" si="7"/>
        <v>5000</v>
      </c>
      <c r="J107" s="17">
        <f t="shared" si="8"/>
        <v>4467.45</v>
      </c>
      <c r="K107" s="77">
        <f t="shared" si="9"/>
        <v>89.349</v>
      </c>
      <c r="L107" s="109"/>
      <c r="M107" s="35"/>
      <c r="N107" s="35"/>
      <c r="IM107" s="35"/>
      <c r="IN107" s="35"/>
      <c r="IO107" s="35"/>
      <c r="IP107" s="35"/>
      <c r="IQ107" s="35"/>
      <c r="IR107" s="35"/>
      <c r="IS107" s="35"/>
      <c r="IT107" s="35"/>
      <c r="IU107" s="35"/>
    </row>
    <row r="108" spans="1:255" s="95" customFormat="1" ht="42">
      <c r="A108" s="33" t="s">
        <v>100</v>
      </c>
      <c r="B108" s="34" t="s">
        <v>101</v>
      </c>
      <c r="C108" s="17"/>
      <c r="D108" s="17"/>
      <c r="E108" s="77">
        <f t="shared" si="5"/>
        <v>0</v>
      </c>
      <c r="F108" s="17">
        <f>1000000+1000000+764000+400000+450000+91446</f>
        <v>3705446</v>
      </c>
      <c r="G108" s="17">
        <v>3705463.28</v>
      </c>
      <c r="H108" s="77">
        <f t="shared" si="6"/>
        <v>100.00046634062403</v>
      </c>
      <c r="I108" s="17">
        <f t="shared" si="7"/>
        <v>3705446</v>
      </c>
      <c r="J108" s="17">
        <f t="shared" si="8"/>
        <v>3705463.28</v>
      </c>
      <c r="K108" s="77">
        <f t="shared" si="9"/>
        <v>100.00046634062403</v>
      </c>
      <c r="L108" s="109"/>
      <c r="M108" s="94"/>
      <c r="N108" s="94"/>
      <c r="IM108" s="94"/>
      <c r="IN108" s="94"/>
      <c r="IO108" s="94"/>
      <c r="IP108" s="94"/>
      <c r="IQ108" s="94"/>
      <c r="IR108" s="94"/>
      <c r="IS108" s="94"/>
      <c r="IT108" s="94"/>
      <c r="IU108" s="94"/>
    </row>
    <row r="109" spans="1:255" s="36" customFormat="1" ht="18" customHeight="1">
      <c r="A109" s="51">
        <v>33000000</v>
      </c>
      <c r="B109" s="96" t="s">
        <v>113</v>
      </c>
      <c r="C109" s="12"/>
      <c r="D109" s="12"/>
      <c r="E109" s="97">
        <f t="shared" si="5"/>
        <v>0</v>
      </c>
      <c r="F109" s="12">
        <f>F110</f>
        <v>950000</v>
      </c>
      <c r="G109" s="12">
        <f>G110</f>
        <v>593647.58</v>
      </c>
      <c r="H109" s="97">
        <f t="shared" si="6"/>
        <v>62.48921894736842</v>
      </c>
      <c r="I109" s="12">
        <f t="shared" si="7"/>
        <v>950000</v>
      </c>
      <c r="J109" s="12">
        <f t="shared" si="8"/>
        <v>593647.58</v>
      </c>
      <c r="K109" s="97">
        <f t="shared" si="9"/>
        <v>62.48921894736842</v>
      </c>
      <c r="L109" s="109"/>
      <c r="M109" s="35"/>
      <c r="N109" s="35"/>
      <c r="IM109" s="35"/>
      <c r="IN109" s="35"/>
      <c r="IO109" s="35"/>
      <c r="IP109" s="35"/>
      <c r="IQ109" s="35"/>
      <c r="IR109" s="35"/>
      <c r="IS109" s="35"/>
      <c r="IT109" s="35"/>
      <c r="IU109" s="35"/>
    </row>
    <row r="110" spans="1:255" s="36" customFormat="1" ht="13.5" customHeight="1">
      <c r="A110" s="33" t="s">
        <v>102</v>
      </c>
      <c r="B110" s="34" t="s">
        <v>103</v>
      </c>
      <c r="C110" s="17"/>
      <c r="D110" s="17"/>
      <c r="E110" s="77">
        <f t="shared" si="5"/>
        <v>0</v>
      </c>
      <c r="F110" s="17">
        <f>F111</f>
        <v>950000</v>
      </c>
      <c r="G110" s="17">
        <f>G111</f>
        <v>593647.58</v>
      </c>
      <c r="H110" s="77">
        <f t="shared" si="6"/>
        <v>62.48921894736842</v>
      </c>
      <c r="I110" s="17">
        <f t="shared" si="7"/>
        <v>950000</v>
      </c>
      <c r="J110" s="17">
        <f t="shared" si="8"/>
        <v>593647.58</v>
      </c>
      <c r="K110" s="77">
        <f t="shared" si="9"/>
        <v>62.48921894736842</v>
      </c>
      <c r="L110" s="109"/>
      <c r="M110" s="35"/>
      <c r="N110" s="35"/>
      <c r="IM110" s="35"/>
      <c r="IN110" s="35"/>
      <c r="IO110" s="35"/>
      <c r="IP110" s="35"/>
      <c r="IQ110" s="35"/>
      <c r="IR110" s="35"/>
      <c r="IS110" s="35"/>
      <c r="IT110" s="35"/>
      <c r="IU110" s="35"/>
    </row>
    <row r="111" spans="1:255" s="85" customFormat="1" ht="69.75" customHeight="1">
      <c r="A111" s="75" t="s">
        <v>104</v>
      </c>
      <c r="B111" s="76" t="s">
        <v>105</v>
      </c>
      <c r="C111" s="32"/>
      <c r="D111" s="32"/>
      <c r="E111" s="82">
        <f t="shared" si="5"/>
        <v>0</v>
      </c>
      <c r="F111" s="32">
        <v>950000</v>
      </c>
      <c r="G111" s="32">
        <v>593647.58</v>
      </c>
      <c r="H111" s="82">
        <f t="shared" si="6"/>
        <v>62.48921894736842</v>
      </c>
      <c r="I111" s="32">
        <f t="shared" si="7"/>
        <v>950000</v>
      </c>
      <c r="J111" s="32">
        <f t="shared" si="8"/>
        <v>593647.58</v>
      </c>
      <c r="K111" s="82">
        <f t="shared" si="9"/>
        <v>62.48921894736842</v>
      </c>
      <c r="L111" s="109"/>
      <c r="M111" s="84"/>
      <c r="N111" s="84"/>
      <c r="IM111" s="84"/>
      <c r="IN111" s="84"/>
      <c r="IO111" s="84"/>
      <c r="IP111" s="84"/>
      <c r="IQ111" s="84"/>
      <c r="IR111" s="84"/>
      <c r="IS111" s="84"/>
      <c r="IT111" s="84"/>
      <c r="IU111" s="84"/>
    </row>
    <row r="112" spans="1:255" s="26" customFormat="1" ht="15" customHeight="1">
      <c r="A112" s="27">
        <v>50000000</v>
      </c>
      <c r="B112" s="28" t="s">
        <v>9</v>
      </c>
      <c r="C112" s="6"/>
      <c r="D112" s="6"/>
      <c r="E112" s="80">
        <f t="shared" si="5"/>
        <v>0</v>
      </c>
      <c r="F112" s="12">
        <f>F113</f>
        <v>1564800</v>
      </c>
      <c r="G112" s="12">
        <f>G113</f>
        <v>1259028.52</v>
      </c>
      <c r="H112" s="80">
        <f t="shared" si="6"/>
        <v>80.45938905930471</v>
      </c>
      <c r="I112" s="6">
        <f t="shared" si="7"/>
        <v>1564800</v>
      </c>
      <c r="J112" s="6">
        <f t="shared" si="8"/>
        <v>1259028.52</v>
      </c>
      <c r="K112" s="80">
        <f t="shared" si="9"/>
        <v>80.45938905930471</v>
      </c>
      <c r="L112" s="109"/>
      <c r="M112" s="25"/>
      <c r="N112" s="25"/>
      <c r="IM112" s="25"/>
      <c r="IN112" s="25"/>
      <c r="IO112" s="25"/>
      <c r="IP112" s="25"/>
      <c r="IQ112" s="25"/>
      <c r="IR112" s="25"/>
      <c r="IS112" s="25"/>
      <c r="IT112" s="25"/>
      <c r="IU112" s="25"/>
    </row>
    <row r="113" spans="1:255" s="26" customFormat="1" ht="18.75" customHeight="1">
      <c r="A113" s="29" t="s">
        <v>106</v>
      </c>
      <c r="B113" s="16" t="s">
        <v>107</v>
      </c>
      <c r="C113" s="30"/>
      <c r="D113" s="30"/>
      <c r="E113" s="81">
        <f t="shared" si="5"/>
        <v>0</v>
      </c>
      <c r="F113" s="31">
        <f>F114</f>
        <v>1564800</v>
      </c>
      <c r="G113" s="31">
        <f>G114</f>
        <v>1259028.52</v>
      </c>
      <c r="H113" s="81">
        <f t="shared" si="6"/>
        <v>80.45938905930471</v>
      </c>
      <c r="I113" s="30">
        <f t="shared" si="7"/>
        <v>1564800</v>
      </c>
      <c r="J113" s="30">
        <f t="shared" si="8"/>
        <v>1259028.52</v>
      </c>
      <c r="K113" s="81">
        <f t="shared" si="9"/>
        <v>80.45938905930471</v>
      </c>
      <c r="L113" s="109"/>
      <c r="M113" s="25"/>
      <c r="N113" s="25"/>
      <c r="IM113" s="25"/>
      <c r="IN113" s="25"/>
      <c r="IO113" s="25"/>
      <c r="IP113" s="25"/>
      <c r="IQ113" s="25"/>
      <c r="IR113" s="25"/>
      <c r="IS113" s="25"/>
      <c r="IT113" s="25"/>
      <c r="IU113" s="25"/>
    </row>
    <row r="114" spans="1:255" s="100" customFormat="1" ht="42">
      <c r="A114" s="75">
        <v>50110000</v>
      </c>
      <c r="B114" s="98" t="s">
        <v>108</v>
      </c>
      <c r="C114" s="32"/>
      <c r="D114" s="32"/>
      <c r="E114" s="82">
        <f t="shared" si="5"/>
        <v>0</v>
      </c>
      <c r="F114" s="32">
        <f>1414464+135000+15336</f>
        <v>1564800</v>
      </c>
      <c r="G114" s="32">
        <v>1259028.52</v>
      </c>
      <c r="H114" s="82">
        <f t="shared" si="6"/>
        <v>80.45938905930471</v>
      </c>
      <c r="I114" s="32">
        <f t="shared" si="7"/>
        <v>1564800</v>
      </c>
      <c r="J114" s="32">
        <f t="shared" si="8"/>
        <v>1259028.52</v>
      </c>
      <c r="K114" s="82">
        <f t="shared" si="9"/>
        <v>80.45938905930471</v>
      </c>
      <c r="L114" s="109"/>
      <c r="M114" s="99"/>
      <c r="N114" s="99"/>
      <c r="IM114" s="99"/>
      <c r="IN114" s="99"/>
      <c r="IO114" s="99"/>
      <c r="IP114" s="99"/>
      <c r="IQ114" s="99"/>
      <c r="IR114" s="99"/>
      <c r="IS114" s="99"/>
      <c r="IT114" s="99"/>
      <c r="IU114" s="99"/>
    </row>
    <row r="115" spans="1:255" s="36" customFormat="1" ht="34.5" customHeight="1">
      <c r="A115" s="33">
        <v>90010100</v>
      </c>
      <c r="B115" s="34" t="s">
        <v>164</v>
      </c>
      <c r="C115" s="17">
        <f>C103+C63+C14</f>
        <v>1863544800</v>
      </c>
      <c r="D115" s="17">
        <f>D103+D63+D14</f>
        <v>1295182572.7399998</v>
      </c>
      <c r="E115" s="77">
        <f t="shared" si="5"/>
        <v>69.50101616768214</v>
      </c>
      <c r="F115" s="17">
        <f>F103+F63+F14+F112</f>
        <v>114990081</v>
      </c>
      <c r="G115" s="17">
        <f>G103+G63+G14+G112</f>
        <v>75230145.67999999</v>
      </c>
      <c r="H115" s="77">
        <f t="shared" si="6"/>
        <v>65.4231608724582</v>
      </c>
      <c r="I115" s="17">
        <f t="shared" si="7"/>
        <v>1978534881</v>
      </c>
      <c r="J115" s="17">
        <f t="shared" si="8"/>
        <v>1370412718.4199998</v>
      </c>
      <c r="K115" s="77">
        <f t="shared" si="9"/>
        <v>69.26401609494798</v>
      </c>
      <c r="L115" s="109">
        <v>6</v>
      </c>
      <c r="M115" s="35"/>
      <c r="N115" s="35"/>
      <c r="IM115" s="35"/>
      <c r="IN115" s="35"/>
      <c r="IO115" s="35"/>
      <c r="IP115" s="35"/>
      <c r="IQ115" s="35"/>
      <c r="IR115" s="35"/>
      <c r="IS115" s="35"/>
      <c r="IT115" s="35"/>
      <c r="IU115" s="35"/>
    </row>
    <row r="116" spans="1:255" s="39" customFormat="1" ht="13.5" customHeight="1">
      <c r="A116" s="33">
        <v>40000000</v>
      </c>
      <c r="B116" s="37" t="s">
        <v>1</v>
      </c>
      <c r="C116" s="17">
        <f>C117</f>
        <v>1095621112.1100001</v>
      </c>
      <c r="D116" s="17">
        <f>D117</f>
        <v>838382940.22</v>
      </c>
      <c r="E116" s="77">
        <f t="shared" si="5"/>
        <v>76.52124725904574</v>
      </c>
      <c r="F116" s="17">
        <f>F184+F117</f>
        <v>58880000</v>
      </c>
      <c r="G116" s="17">
        <f>G184+G117</f>
        <v>52561911.01</v>
      </c>
      <c r="H116" s="77">
        <f t="shared" si="6"/>
        <v>89.26954994904891</v>
      </c>
      <c r="I116" s="17">
        <f t="shared" si="7"/>
        <v>1154501112.1100001</v>
      </c>
      <c r="J116" s="17">
        <f t="shared" si="8"/>
        <v>890944851.23</v>
      </c>
      <c r="K116" s="77">
        <f t="shared" si="9"/>
        <v>77.17141559107579</v>
      </c>
      <c r="L116" s="109"/>
      <c r="M116" s="38"/>
      <c r="N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s="36" customFormat="1" ht="13.5">
      <c r="A117" s="33">
        <v>41000000</v>
      </c>
      <c r="B117" s="34" t="s">
        <v>17</v>
      </c>
      <c r="C117" s="17">
        <f>C118+C125+C123</f>
        <v>1095621112.1100001</v>
      </c>
      <c r="D117" s="17">
        <f>D118+D125+D123</f>
        <v>838382940.22</v>
      </c>
      <c r="E117" s="77">
        <f t="shared" si="5"/>
        <v>76.52124725904574</v>
      </c>
      <c r="F117" s="17">
        <f>F118+F125+F123</f>
        <v>53120000</v>
      </c>
      <c r="G117" s="17">
        <f>G118+G125+G123</f>
        <v>53120000</v>
      </c>
      <c r="H117" s="77">
        <f t="shared" si="6"/>
        <v>100</v>
      </c>
      <c r="I117" s="17">
        <f t="shared" si="7"/>
        <v>1148741112.1100001</v>
      </c>
      <c r="J117" s="17">
        <f t="shared" si="8"/>
        <v>891502940.22</v>
      </c>
      <c r="K117" s="77">
        <f t="shared" si="9"/>
        <v>77.60694997522054</v>
      </c>
      <c r="L117" s="109"/>
      <c r="M117" s="35"/>
      <c r="N117" s="35"/>
      <c r="IM117" s="35"/>
      <c r="IN117" s="35"/>
      <c r="IO117" s="35"/>
      <c r="IP117" s="35"/>
      <c r="IQ117" s="35"/>
      <c r="IR117" s="35"/>
      <c r="IS117" s="35"/>
      <c r="IT117" s="35"/>
      <c r="IU117" s="35"/>
    </row>
    <row r="118" spans="1:255" s="36" customFormat="1" ht="13.5">
      <c r="A118" s="33">
        <v>41030000</v>
      </c>
      <c r="B118" s="34" t="s">
        <v>142</v>
      </c>
      <c r="C118" s="17">
        <f>C120+C121+C119+C122</f>
        <v>542526000</v>
      </c>
      <c r="D118" s="17">
        <f>D120+D121+D119+D122</f>
        <v>415586700</v>
      </c>
      <c r="E118" s="77">
        <f t="shared" si="5"/>
        <v>76.6021720617998</v>
      </c>
      <c r="F118" s="17">
        <f>F120+F121</f>
        <v>0</v>
      </c>
      <c r="G118" s="17"/>
      <c r="H118" s="77">
        <f t="shared" si="6"/>
        <v>0</v>
      </c>
      <c r="I118" s="17">
        <f t="shared" si="7"/>
        <v>542526000</v>
      </c>
      <c r="J118" s="17">
        <f t="shared" si="8"/>
        <v>415586700</v>
      </c>
      <c r="K118" s="77">
        <f t="shared" si="9"/>
        <v>76.6021720617998</v>
      </c>
      <c r="L118" s="109"/>
      <c r="M118" s="35"/>
      <c r="N118" s="35"/>
      <c r="IM118" s="35"/>
      <c r="IN118" s="35"/>
      <c r="IO118" s="35"/>
      <c r="IP118" s="35"/>
      <c r="IQ118" s="35"/>
      <c r="IR118" s="35"/>
      <c r="IS118" s="35"/>
      <c r="IT118" s="35"/>
      <c r="IU118" s="35"/>
    </row>
    <row r="119" spans="1:255" s="24" customFormat="1" ht="45.75" customHeight="1">
      <c r="A119" s="22">
        <v>41033800</v>
      </c>
      <c r="B119" s="7" t="s">
        <v>151</v>
      </c>
      <c r="C119" s="1">
        <v>896000</v>
      </c>
      <c r="D119" s="1">
        <v>896000</v>
      </c>
      <c r="E119" s="78">
        <f t="shared" si="5"/>
        <v>100</v>
      </c>
      <c r="F119" s="1"/>
      <c r="G119" s="1"/>
      <c r="H119" s="78">
        <f t="shared" si="6"/>
        <v>0</v>
      </c>
      <c r="I119" s="1">
        <f t="shared" si="7"/>
        <v>896000</v>
      </c>
      <c r="J119" s="1">
        <f t="shared" si="8"/>
        <v>896000</v>
      </c>
      <c r="K119" s="78">
        <f t="shared" si="9"/>
        <v>100</v>
      </c>
      <c r="L119" s="109"/>
      <c r="M119" s="23"/>
      <c r="N119" s="23"/>
      <c r="IM119" s="23"/>
      <c r="IN119" s="23"/>
      <c r="IO119" s="23"/>
      <c r="IP119" s="23"/>
      <c r="IQ119" s="23"/>
      <c r="IR119" s="23"/>
      <c r="IS119" s="23"/>
      <c r="IT119" s="23"/>
      <c r="IU119" s="23"/>
    </row>
    <row r="120" spans="1:255" s="5" customFormat="1" ht="28.5" customHeight="1">
      <c r="A120" s="2">
        <v>41033900</v>
      </c>
      <c r="B120" s="7" t="s">
        <v>125</v>
      </c>
      <c r="C120" s="1">
        <f>313500000-2399200</f>
        <v>311100800</v>
      </c>
      <c r="D120" s="1">
        <v>238965600</v>
      </c>
      <c r="E120" s="78">
        <f t="shared" si="5"/>
        <v>76.81291722811385</v>
      </c>
      <c r="F120" s="1"/>
      <c r="G120" s="1"/>
      <c r="H120" s="78">
        <f t="shared" si="6"/>
        <v>0</v>
      </c>
      <c r="I120" s="1">
        <f t="shared" si="7"/>
        <v>311100800</v>
      </c>
      <c r="J120" s="1">
        <f t="shared" si="8"/>
        <v>238965600</v>
      </c>
      <c r="K120" s="78">
        <f t="shared" si="9"/>
        <v>76.81291722811385</v>
      </c>
      <c r="L120" s="109"/>
      <c r="M120" s="4"/>
      <c r="N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s="5" customFormat="1" ht="28.5" customHeight="1">
      <c r="A121" s="2">
        <v>41034200</v>
      </c>
      <c r="B121" s="7" t="s">
        <v>127</v>
      </c>
      <c r="C121" s="1">
        <f>194686700+200</f>
        <v>194686900</v>
      </c>
      <c r="D121" s="1">
        <v>146015200</v>
      </c>
      <c r="E121" s="78">
        <f t="shared" si="5"/>
        <v>75.00001284113107</v>
      </c>
      <c r="F121" s="1"/>
      <c r="G121" s="1"/>
      <c r="H121" s="78">
        <f t="shared" si="6"/>
        <v>0</v>
      </c>
      <c r="I121" s="1">
        <f t="shared" si="7"/>
        <v>194686900</v>
      </c>
      <c r="J121" s="1">
        <f t="shared" si="8"/>
        <v>146015200</v>
      </c>
      <c r="K121" s="78">
        <f t="shared" si="9"/>
        <v>75.00001284113107</v>
      </c>
      <c r="L121" s="109"/>
      <c r="M121" s="4"/>
      <c r="N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s="5" customFormat="1" ht="42" customHeight="1">
      <c r="A122" s="2">
        <v>41034500</v>
      </c>
      <c r="B122" s="7" t="s">
        <v>156</v>
      </c>
      <c r="C122" s="1">
        <f>17573300+9184000+9085000</f>
        <v>35842300</v>
      </c>
      <c r="D122" s="1">
        <v>29709900</v>
      </c>
      <c r="E122" s="78">
        <f t="shared" si="5"/>
        <v>82.89060690859682</v>
      </c>
      <c r="F122" s="1"/>
      <c r="G122" s="1"/>
      <c r="H122" s="78">
        <f t="shared" si="6"/>
        <v>0</v>
      </c>
      <c r="I122" s="1">
        <f t="shared" si="7"/>
        <v>35842300</v>
      </c>
      <c r="J122" s="1">
        <f t="shared" si="8"/>
        <v>29709900</v>
      </c>
      <c r="K122" s="78">
        <f t="shared" si="9"/>
        <v>82.89060690859682</v>
      </c>
      <c r="L122" s="109"/>
      <c r="M122" s="4"/>
      <c r="N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s="36" customFormat="1" ht="13.5">
      <c r="A123" s="33">
        <v>41040000</v>
      </c>
      <c r="B123" s="34" t="s">
        <v>138</v>
      </c>
      <c r="C123" s="17">
        <f>C124</f>
        <v>3581630</v>
      </c>
      <c r="D123" s="17">
        <f>D124</f>
        <v>2682576</v>
      </c>
      <c r="E123" s="77">
        <f t="shared" si="5"/>
        <v>74.8981888134732</v>
      </c>
      <c r="F123" s="17"/>
      <c r="G123" s="17"/>
      <c r="H123" s="77">
        <f t="shared" si="6"/>
        <v>0</v>
      </c>
      <c r="I123" s="17">
        <f t="shared" si="7"/>
        <v>3581630</v>
      </c>
      <c r="J123" s="17">
        <f t="shared" si="8"/>
        <v>2682576</v>
      </c>
      <c r="K123" s="77">
        <f t="shared" si="9"/>
        <v>74.8981888134732</v>
      </c>
      <c r="L123" s="109"/>
      <c r="M123" s="35"/>
      <c r="N123" s="35"/>
      <c r="IM123" s="35"/>
      <c r="IN123" s="35"/>
      <c r="IO123" s="35"/>
      <c r="IP123" s="35"/>
      <c r="IQ123" s="35"/>
      <c r="IR123" s="35"/>
      <c r="IS123" s="35"/>
      <c r="IT123" s="35"/>
      <c r="IU123" s="35"/>
    </row>
    <row r="124" spans="1:255" s="24" customFormat="1" ht="60" customHeight="1">
      <c r="A124" s="22">
        <v>41040200</v>
      </c>
      <c r="B124" s="7" t="s">
        <v>130</v>
      </c>
      <c r="C124" s="1">
        <f>3474230+107400</f>
        <v>3581630</v>
      </c>
      <c r="D124" s="1">
        <v>2682576</v>
      </c>
      <c r="E124" s="78">
        <f t="shared" si="5"/>
        <v>74.8981888134732</v>
      </c>
      <c r="F124" s="1"/>
      <c r="G124" s="1"/>
      <c r="H124" s="78">
        <f t="shared" si="6"/>
        <v>0</v>
      </c>
      <c r="I124" s="1">
        <f t="shared" si="7"/>
        <v>3581630</v>
      </c>
      <c r="J124" s="1">
        <f t="shared" si="8"/>
        <v>2682576</v>
      </c>
      <c r="K124" s="78">
        <f t="shared" si="9"/>
        <v>74.8981888134732</v>
      </c>
      <c r="L124" s="109"/>
      <c r="M124" s="23"/>
      <c r="N124" s="23"/>
      <c r="IM124" s="23"/>
      <c r="IN124" s="23"/>
      <c r="IO124" s="23"/>
      <c r="IP124" s="23"/>
      <c r="IQ124" s="23"/>
      <c r="IR124" s="23"/>
      <c r="IS124" s="23"/>
      <c r="IT124" s="23"/>
      <c r="IU124" s="23"/>
    </row>
    <row r="125" spans="1:255" s="36" customFormat="1" ht="27.75">
      <c r="A125" s="33">
        <v>41050000</v>
      </c>
      <c r="B125" s="34" t="s">
        <v>131</v>
      </c>
      <c r="C125" s="17">
        <f>C126+C127+C128+C132+C153+C160+C164+C163+C136+C142+C180+C162+C149+C129+C130+C131+C133+C134+C181+C182</f>
        <v>549513482.11</v>
      </c>
      <c r="D125" s="17">
        <f>D126+D127+D128+D132+D153+D160+D164+D163+D136+D142+D180+D162+D149+D129+D130+D131+D133+D134+D181+D182</f>
        <v>420113664.22</v>
      </c>
      <c r="E125" s="77">
        <f t="shared" si="5"/>
        <v>76.45193027964743</v>
      </c>
      <c r="F125" s="17">
        <f>F126+F127+F128+F132+F153+F160+F164+F163+F136+F142+F180+F162+F161</f>
        <v>53120000</v>
      </c>
      <c r="G125" s="17">
        <f>G126+G127+G128+G132+G153+G160+G164+G163+G136+G142+G180+G162+G161</f>
        <v>53120000</v>
      </c>
      <c r="H125" s="77">
        <f t="shared" si="6"/>
        <v>100</v>
      </c>
      <c r="I125" s="17">
        <f t="shared" si="7"/>
        <v>602633482.11</v>
      </c>
      <c r="J125" s="17">
        <f t="shared" si="8"/>
        <v>473233664.22</v>
      </c>
      <c r="K125" s="77">
        <f t="shared" si="9"/>
        <v>78.52760894782472</v>
      </c>
      <c r="L125" s="109"/>
      <c r="M125" s="35"/>
      <c r="N125" s="35"/>
      <c r="IM125" s="35"/>
      <c r="IN125" s="35"/>
      <c r="IO125" s="35"/>
      <c r="IP125" s="35"/>
      <c r="IQ125" s="35"/>
      <c r="IR125" s="35"/>
      <c r="IS125" s="35"/>
      <c r="IT125" s="35"/>
      <c r="IU125" s="35"/>
    </row>
    <row r="126" spans="1:255" s="5" customFormat="1" ht="184.5" customHeight="1">
      <c r="A126" s="2">
        <v>41050100</v>
      </c>
      <c r="B126" s="7" t="s">
        <v>179</v>
      </c>
      <c r="C126" s="1">
        <f>283223940-118925145+1400000</f>
        <v>165698795</v>
      </c>
      <c r="D126" s="1">
        <v>165698356.85</v>
      </c>
      <c r="E126" s="78">
        <f t="shared" si="5"/>
        <v>99.99973557441983</v>
      </c>
      <c r="F126" s="1"/>
      <c r="G126" s="1"/>
      <c r="H126" s="78">
        <f t="shared" si="6"/>
        <v>0</v>
      </c>
      <c r="I126" s="1">
        <f t="shared" si="7"/>
        <v>165698795</v>
      </c>
      <c r="J126" s="1">
        <f t="shared" si="8"/>
        <v>165698356.85</v>
      </c>
      <c r="K126" s="78">
        <f t="shared" si="9"/>
        <v>99.99973557441983</v>
      </c>
      <c r="L126" s="109"/>
      <c r="M126" s="4"/>
      <c r="N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s="5" customFormat="1" ht="63.75" customHeight="1">
      <c r="A127" s="2">
        <v>41050200</v>
      </c>
      <c r="B127" s="7" t="s">
        <v>132</v>
      </c>
      <c r="C127" s="1">
        <v>352400</v>
      </c>
      <c r="D127" s="1">
        <v>219409.34</v>
      </c>
      <c r="E127" s="78">
        <f t="shared" si="5"/>
        <v>62.26144721906925</v>
      </c>
      <c r="F127" s="1"/>
      <c r="G127" s="1"/>
      <c r="H127" s="78">
        <f t="shared" si="6"/>
        <v>0</v>
      </c>
      <c r="I127" s="1">
        <f t="shared" si="7"/>
        <v>352400</v>
      </c>
      <c r="J127" s="1">
        <f t="shared" si="8"/>
        <v>219409.34</v>
      </c>
      <c r="K127" s="78">
        <f t="shared" si="9"/>
        <v>62.26144721906925</v>
      </c>
      <c r="L127" s="109"/>
      <c r="M127" s="4"/>
      <c r="N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s="5" customFormat="1" ht="186.75" customHeight="1">
      <c r="A128" s="2">
        <v>41050300</v>
      </c>
      <c r="B128" s="3" t="s">
        <v>140</v>
      </c>
      <c r="C128" s="1">
        <v>339093600</v>
      </c>
      <c r="D128" s="1">
        <v>217191487.25</v>
      </c>
      <c r="E128" s="78">
        <f t="shared" si="5"/>
        <v>64.05060055689638</v>
      </c>
      <c r="F128" s="1"/>
      <c r="G128" s="1"/>
      <c r="H128" s="78">
        <f t="shared" si="6"/>
        <v>0</v>
      </c>
      <c r="I128" s="1">
        <f t="shared" si="7"/>
        <v>339093600</v>
      </c>
      <c r="J128" s="1">
        <f t="shared" si="8"/>
        <v>217191487.25</v>
      </c>
      <c r="K128" s="78">
        <f t="shared" si="9"/>
        <v>64.05060055689638</v>
      </c>
      <c r="L128" s="109"/>
      <c r="M128" s="4"/>
      <c r="N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s="5" customFormat="1" ht="231" customHeight="1">
      <c r="A129" s="2">
        <v>41050400</v>
      </c>
      <c r="B129" s="3" t="s">
        <v>205</v>
      </c>
      <c r="C129" s="1">
        <v>1805663.23</v>
      </c>
      <c r="D129" s="1">
        <v>1805663.23</v>
      </c>
      <c r="E129" s="78">
        <f t="shared" si="5"/>
        <v>100</v>
      </c>
      <c r="F129" s="1"/>
      <c r="G129" s="1"/>
      <c r="H129" s="78">
        <f t="shared" si="6"/>
        <v>0</v>
      </c>
      <c r="I129" s="1">
        <f t="shared" si="7"/>
        <v>1805663.23</v>
      </c>
      <c r="J129" s="1">
        <f t="shared" si="8"/>
        <v>1805663.23</v>
      </c>
      <c r="K129" s="78">
        <f t="shared" si="9"/>
        <v>100</v>
      </c>
      <c r="L129" s="109">
        <v>7</v>
      </c>
      <c r="M129" s="4"/>
      <c r="N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s="5" customFormat="1" ht="200.25" customHeight="1">
      <c r="A130" s="2">
        <v>41050500</v>
      </c>
      <c r="B130" s="3" t="s">
        <v>204</v>
      </c>
      <c r="C130" s="1">
        <v>1462158</v>
      </c>
      <c r="D130" s="1">
        <v>1462158</v>
      </c>
      <c r="E130" s="78">
        <f t="shared" si="5"/>
        <v>100</v>
      </c>
      <c r="F130" s="1"/>
      <c r="G130" s="1"/>
      <c r="H130" s="78">
        <f t="shared" si="6"/>
        <v>0</v>
      </c>
      <c r="I130" s="1">
        <f t="shared" si="7"/>
        <v>1462158</v>
      </c>
      <c r="J130" s="1">
        <f t="shared" si="8"/>
        <v>1462158</v>
      </c>
      <c r="K130" s="78">
        <f t="shared" si="9"/>
        <v>100</v>
      </c>
      <c r="L130" s="109"/>
      <c r="M130" s="4"/>
      <c r="N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s="5" customFormat="1" ht="189" customHeight="1" hidden="1">
      <c r="A131" s="2">
        <v>41050600</v>
      </c>
      <c r="B131" s="3" t="s">
        <v>161</v>
      </c>
      <c r="C131" s="1"/>
      <c r="D131" s="1"/>
      <c r="E131" s="78">
        <f t="shared" si="5"/>
        <v>0</v>
      </c>
      <c r="F131" s="1"/>
      <c r="G131" s="1"/>
      <c r="H131" s="78">
        <f t="shared" si="6"/>
        <v>0</v>
      </c>
      <c r="I131" s="1">
        <f t="shared" si="7"/>
        <v>0</v>
      </c>
      <c r="J131" s="1">
        <f t="shared" si="8"/>
        <v>0</v>
      </c>
      <c r="K131" s="78">
        <f t="shared" si="9"/>
        <v>0</v>
      </c>
      <c r="L131" s="109"/>
      <c r="M131" s="4"/>
      <c r="N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s="5" customFormat="1" ht="169.5" customHeight="1">
      <c r="A132" s="2">
        <v>41050700</v>
      </c>
      <c r="B132" s="7" t="s">
        <v>180</v>
      </c>
      <c r="C132" s="1">
        <v>3600900</v>
      </c>
      <c r="D132" s="1">
        <v>2605300</v>
      </c>
      <c r="E132" s="78">
        <f t="shared" si="5"/>
        <v>72.35135660529312</v>
      </c>
      <c r="F132" s="1"/>
      <c r="G132" s="1"/>
      <c r="H132" s="78">
        <f t="shared" si="6"/>
        <v>0</v>
      </c>
      <c r="I132" s="1">
        <f t="shared" si="7"/>
        <v>3600900</v>
      </c>
      <c r="J132" s="1">
        <f t="shared" si="8"/>
        <v>2605300</v>
      </c>
      <c r="K132" s="78">
        <f t="shared" si="9"/>
        <v>72.35135660529312</v>
      </c>
      <c r="L132" s="109"/>
      <c r="M132" s="4"/>
      <c r="N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s="5" customFormat="1" ht="72" customHeight="1" hidden="1">
      <c r="A133" s="2">
        <v>41050900</v>
      </c>
      <c r="B133" s="52" t="s">
        <v>157</v>
      </c>
      <c r="C133" s="1"/>
      <c r="D133" s="1"/>
      <c r="E133" s="78">
        <f t="shared" si="5"/>
        <v>0</v>
      </c>
      <c r="F133" s="1"/>
      <c r="G133" s="1"/>
      <c r="H133" s="78">
        <f t="shared" si="6"/>
        <v>0</v>
      </c>
      <c r="I133" s="1">
        <f t="shared" si="7"/>
        <v>0</v>
      </c>
      <c r="J133" s="1">
        <f t="shared" si="8"/>
        <v>0</v>
      </c>
      <c r="K133" s="78">
        <f t="shared" si="9"/>
        <v>0</v>
      </c>
      <c r="L133" s="109"/>
      <c r="M133" s="4"/>
      <c r="N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5" customFormat="1" ht="49.5" customHeight="1">
      <c r="A134" s="2">
        <v>41051000</v>
      </c>
      <c r="B134" s="52" t="s">
        <v>170</v>
      </c>
      <c r="C134" s="1">
        <f>C135</f>
        <v>2383120</v>
      </c>
      <c r="D134" s="1">
        <v>1831845</v>
      </c>
      <c r="E134" s="78">
        <f t="shared" si="5"/>
        <v>76.86750981906073</v>
      </c>
      <c r="F134" s="1"/>
      <c r="G134" s="1"/>
      <c r="H134" s="78">
        <f t="shared" si="6"/>
        <v>0</v>
      </c>
      <c r="I134" s="1">
        <f t="shared" si="7"/>
        <v>2383120</v>
      </c>
      <c r="J134" s="1">
        <f t="shared" si="8"/>
        <v>1831845</v>
      </c>
      <c r="K134" s="78">
        <f t="shared" si="9"/>
        <v>76.86750981906073</v>
      </c>
      <c r="L134" s="109"/>
      <c r="M134" s="4"/>
      <c r="N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5" customFormat="1" ht="49.5" customHeight="1" hidden="1">
      <c r="A135" s="2"/>
      <c r="B135" s="52" t="s">
        <v>200</v>
      </c>
      <c r="C135" s="1">
        <f>1178720+1204400</f>
        <v>2383120</v>
      </c>
      <c r="D135" s="1"/>
      <c r="E135" s="78">
        <f t="shared" si="5"/>
        <v>0</v>
      </c>
      <c r="F135" s="1"/>
      <c r="G135" s="1"/>
      <c r="H135" s="78">
        <f t="shared" si="6"/>
        <v>0</v>
      </c>
      <c r="I135" s="1">
        <f t="shared" si="7"/>
        <v>2383120</v>
      </c>
      <c r="J135" s="1">
        <f t="shared" si="8"/>
        <v>0</v>
      </c>
      <c r="K135" s="78">
        <f t="shared" si="9"/>
        <v>0</v>
      </c>
      <c r="L135" s="109"/>
      <c r="M135" s="4"/>
      <c r="N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5" customFormat="1" ht="43.5" customHeight="1">
      <c r="A136" s="2">
        <v>41051100</v>
      </c>
      <c r="B136" s="52" t="s">
        <v>181</v>
      </c>
      <c r="C136" s="1">
        <f>C140+C141+C137+C139+C138</f>
        <v>2724088</v>
      </c>
      <c r="D136" s="1">
        <v>2724088</v>
      </c>
      <c r="E136" s="78">
        <f t="shared" si="5"/>
        <v>100</v>
      </c>
      <c r="F136" s="1">
        <f>F140+F141+F137+F139</f>
        <v>3816000</v>
      </c>
      <c r="G136" s="1">
        <v>3816000</v>
      </c>
      <c r="H136" s="78">
        <f t="shared" si="6"/>
        <v>100</v>
      </c>
      <c r="I136" s="1">
        <f t="shared" si="7"/>
        <v>6540088</v>
      </c>
      <c r="J136" s="1">
        <f t="shared" si="8"/>
        <v>6540088</v>
      </c>
      <c r="K136" s="78">
        <f t="shared" si="9"/>
        <v>100</v>
      </c>
      <c r="L136" s="109"/>
      <c r="M136" s="4"/>
      <c r="N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s="5" customFormat="1" ht="51" customHeight="1" hidden="1">
      <c r="A137" s="59"/>
      <c r="B137" s="52" t="s">
        <v>192</v>
      </c>
      <c r="C137" s="1">
        <f>622000+1801100+148325</f>
        <v>2571425</v>
      </c>
      <c r="D137" s="1"/>
      <c r="E137" s="78">
        <f t="shared" si="5"/>
        <v>0</v>
      </c>
      <c r="F137" s="1">
        <f>3528000+288000</f>
        <v>3816000</v>
      </c>
      <c r="G137" s="1"/>
      <c r="H137" s="78">
        <f t="shared" si="6"/>
        <v>0</v>
      </c>
      <c r="I137" s="1">
        <f t="shared" si="7"/>
        <v>6387425</v>
      </c>
      <c r="J137" s="1">
        <f t="shared" si="8"/>
        <v>0</v>
      </c>
      <c r="K137" s="78">
        <f t="shared" si="9"/>
        <v>0</v>
      </c>
      <c r="L137" s="109"/>
      <c r="M137" s="4"/>
      <c r="N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s="5" customFormat="1" ht="54.75" customHeight="1" hidden="1">
      <c r="A138" s="60"/>
      <c r="B138" s="52" t="s">
        <v>182</v>
      </c>
      <c r="C138" s="1">
        <v>152663</v>
      </c>
      <c r="D138" s="1"/>
      <c r="E138" s="78">
        <f t="shared" si="5"/>
        <v>0</v>
      </c>
      <c r="F138" s="1"/>
      <c r="G138" s="1"/>
      <c r="H138" s="78">
        <f t="shared" si="6"/>
        <v>0</v>
      </c>
      <c r="I138" s="1">
        <f t="shared" si="7"/>
        <v>152663</v>
      </c>
      <c r="J138" s="1">
        <f t="shared" si="8"/>
        <v>0</v>
      </c>
      <c r="K138" s="78">
        <f t="shared" si="9"/>
        <v>0</v>
      </c>
      <c r="L138" s="109"/>
      <c r="M138" s="4"/>
      <c r="N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s="5" customFormat="1" ht="79.5" customHeight="1" hidden="1">
      <c r="A139" s="60"/>
      <c r="B139" s="52" t="s">
        <v>152</v>
      </c>
      <c r="C139" s="1"/>
      <c r="D139" s="1"/>
      <c r="E139" s="78">
        <f t="shared" si="5"/>
        <v>0</v>
      </c>
      <c r="F139" s="1"/>
      <c r="G139" s="1"/>
      <c r="H139" s="78">
        <f t="shared" si="6"/>
        <v>0</v>
      </c>
      <c r="I139" s="1">
        <f t="shared" si="7"/>
        <v>0</v>
      </c>
      <c r="J139" s="1">
        <f t="shared" si="8"/>
        <v>0</v>
      </c>
      <c r="K139" s="78">
        <f t="shared" si="9"/>
        <v>0</v>
      </c>
      <c r="L139" s="109"/>
      <c r="M139" s="4"/>
      <c r="N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s="5" customFormat="1" ht="56.25" customHeight="1" hidden="1">
      <c r="A140" s="60"/>
      <c r="B140" s="52" t="s">
        <v>145</v>
      </c>
      <c r="C140" s="1"/>
      <c r="D140" s="1"/>
      <c r="E140" s="78">
        <f t="shared" si="5"/>
        <v>0</v>
      </c>
      <c r="F140" s="1"/>
      <c r="G140" s="1"/>
      <c r="H140" s="78">
        <f t="shared" si="6"/>
        <v>0</v>
      </c>
      <c r="I140" s="1">
        <f t="shared" si="7"/>
        <v>0</v>
      </c>
      <c r="J140" s="1">
        <f t="shared" si="8"/>
        <v>0</v>
      </c>
      <c r="K140" s="78">
        <f t="shared" si="9"/>
        <v>0</v>
      </c>
      <c r="L140" s="109"/>
      <c r="M140" s="4"/>
      <c r="N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5" customFormat="1" ht="43.5" customHeight="1" hidden="1">
      <c r="A141" s="11"/>
      <c r="B141" s="52" t="s">
        <v>149</v>
      </c>
      <c r="C141" s="1"/>
      <c r="D141" s="1"/>
      <c r="E141" s="78">
        <f t="shared" si="5"/>
        <v>0</v>
      </c>
      <c r="F141" s="1"/>
      <c r="G141" s="1"/>
      <c r="H141" s="78">
        <f t="shared" si="6"/>
        <v>0</v>
      </c>
      <c r="I141" s="1">
        <f t="shared" si="7"/>
        <v>0</v>
      </c>
      <c r="J141" s="1">
        <f t="shared" si="8"/>
        <v>0</v>
      </c>
      <c r="K141" s="78">
        <f t="shared" si="9"/>
        <v>0</v>
      </c>
      <c r="L141" s="109"/>
      <c r="M141" s="4"/>
      <c r="N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s="5" customFormat="1" ht="55.5" customHeight="1">
      <c r="A142" s="2">
        <v>41051200</v>
      </c>
      <c r="B142" s="52" t="s">
        <v>171</v>
      </c>
      <c r="C142" s="1">
        <f>C143+C144+C146+C147+C148+C145</f>
        <v>1814729</v>
      </c>
      <c r="D142" s="1">
        <v>1547836</v>
      </c>
      <c r="E142" s="78">
        <f t="shared" si="5"/>
        <v>85.29295558730807</v>
      </c>
      <c r="F142" s="1"/>
      <c r="G142" s="1"/>
      <c r="H142" s="78">
        <f t="shared" si="6"/>
        <v>0</v>
      </c>
      <c r="I142" s="1">
        <f t="shared" si="7"/>
        <v>1814729</v>
      </c>
      <c r="J142" s="1">
        <f t="shared" si="8"/>
        <v>1547836</v>
      </c>
      <c r="K142" s="78">
        <f t="shared" si="9"/>
        <v>85.29295558730807</v>
      </c>
      <c r="L142" s="109"/>
      <c r="M142" s="4"/>
      <c r="N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s="5" customFormat="1" ht="42" customHeight="1" hidden="1">
      <c r="A143" s="59"/>
      <c r="B143" s="52" t="s">
        <v>188</v>
      </c>
      <c r="C143" s="1">
        <f>1033063-190117</f>
        <v>842946</v>
      </c>
      <c r="D143" s="1"/>
      <c r="E143" s="78">
        <f aca="true" t="shared" si="10" ref="E143:E186">_xlfn.IFERROR(D143/C143*100,0)</f>
        <v>0</v>
      </c>
      <c r="F143" s="1"/>
      <c r="G143" s="1"/>
      <c r="H143" s="78">
        <f aca="true" t="shared" si="11" ref="H143:H186">_xlfn.IFERROR(G143/F143*100,0)</f>
        <v>0</v>
      </c>
      <c r="I143" s="1">
        <f aca="true" t="shared" si="12" ref="I143:I186">C143+F143</f>
        <v>842946</v>
      </c>
      <c r="J143" s="1">
        <f aca="true" t="shared" si="13" ref="J143:J186">D143+G143</f>
        <v>0</v>
      </c>
      <c r="K143" s="78">
        <f aca="true" t="shared" si="14" ref="K143:K186">_xlfn.IFERROR(J143/I143*100,0)</f>
        <v>0</v>
      </c>
      <c r="L143" s="109"/>
      <c r="M143" s="4"/>
      <c r="N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s="5" customFormat="1" ht="27.75" customHeight="1" hidden="1">
      <c r="A144" s="60"/>
      <c r="B144" s="52" t="s">
        <v>187</v>
      </c>
      <c r="C144" s="1">
        <f>134786+233926-260712</f>
        <v>108000</v>
      </c>
      <c r="D144" s="1"/>
      <c r="E144" s="78">
        <f t="shared" si="10"/>
        <v>0</v>
      </c>
      <c r="F144" s="1"/>
      <c r="G144" s="1"/>
      <c r="H144" s="78">
        <f t="shared" si="11"/>
        <v>0</v>
      </c>
      <c r="I144" s="1">
        <f t="shared" si="12"/>
        <v>108000</v>
      </c>
      <c r="J144" s="1">
        <f t="shared" si="13"/>
        <v>0</v>
      </c>
      <c r="K144" s="78">
        <f t="shared" si="14"/>
        <v>0</v>
      </c>
      <c r="L144" s="109"/>
      <c r="M144" s="4"/>
      <c r="N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s="5" customFormat="1" ht="45" customHeight="1" hidden="1">
      <c r="A145" s="60"/>
      <c r="B145" s="52" t="s">
        <v>195</v>
      </c>
      <c r="C145" s="1">
        <f>260712</f>
        <v>260712</v>
      </c>
      <c r="D145" s="1"/>
      <c r="E145" s="78">
        <f t="shared" si="10"/>
        <v>0</v>
      </c>
      <c r="F145" s="1"/>
      <c r="G145" s="1"/>
      <c r="H145" s="78">
        <f t="shared" si="11"/>
        <v>0</v>
      </c>
      <c r="I145" s="1">
        <f t="shared" si="12"/>
        <v>260712</v>
      </c>
      <c r="J145" s="1">
        <f t="shared" si="13"/>
        <v>0</v>
      </c>
      <c r="K145" s="78">
        <f t="shared" si="14"/>
        <v>0</v>
      </c>
      <c r="L145" s="109"/>
      <c r="M145" s="4"/>
      <c r="N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s="5" customFormat="1" ht="33" customHeight="1" hidden="1">
      <c r="A146" s="60"/>
      <c r="B146" s="52" t="s">
        <v>189</v>
      </c>
      <c r="C146" s="1">
        <v>44000</v>
      </c>
      <c r="D146" s="1"/>
      <c r="E146" s="78">
        <f t="shared" si="10"/>
        <v>0</v>
      </c>
      <c r="F146" s="1"/>
      <c r="G146" s="1"/>
      <c r="H146" s="78">
        <f t="shared" si="11"/>
        <v>0</v>
      </c>
      <c r="I146" s="1">
        <f t="shared" si="12"/>
        <v>44000</v>
      </c>
      <c r="J146" s="1">
        <f t="shared" si="13"/>
        <v>0</v>
      </c>
      <c r="K146" s="78">
        <f t="shared" si="14"/>
        <v>0</v>
      </c>
      <c r="L146" s="109"/>
      <c r="M146" s="4"/>
      <c r="N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s="5" customFormat="1" ht="40.5" customHeight="1" hidden="1">
      <c r="A147" s="60"/>
      <c r="B147" s="52" t="s">
        <v>193</v>
      </c>
      <c r="C147" s="1">
        <v>24000</v>
      </c>
      <c r="D147" s="1"/>
      <c r="E147" s="78">
        <f t="shared" si="10"/>
        <v>0</v>
      </c>
      <c r="F147" s="1"/>
      <c r="G147" s="1"/>
      <c r="H147" s="78">
        <f t="shared" si="11"/>
        <v>0</v>
      </c>
      <c r="I147" s="1">
        <f t="shared" si="12"/>
        <v>24000</v>
      </c>
      <c r="J147" s="1">
        <f t="shared" si="13"/>
        <v>0</v>
      </c>
      <c r="K147" s="78">
        <f t="shared" si="14"/>
        <v>0</v>
      </c>
      <c r="L147" s="109"/>
      <c r="M147" s="4"/>
      <c r="N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5" customFormat="1" ht="44.25" customHeight="1" hidden="1">
      <c r="A148" s="11"/>
      <c r="B148" s="52" t="s">
        <v>194</v>
      </c>
      <c r="C148" s="1">
        <v>535071</v>
      </c>
      <c r="D148" s="1"/>
      <c r="E148" s="78">
        <f t="shared" si="10"/>
        <v>0</v>
      </c>
      <c r="F148" s="1"/>
      <c r="G148" s="1"/>
      <c r="H148" s="78">
        <f t="shared" si="11"/>
        <v>0</v>
      </c>
      <c r="I148" s="1">
        <f t="shared" si="12"/>
        <v>535071</v>
      </c>
      <c r="J148" s="1">
        <f t="shared" si="13"/>
        <v>0</v>
      </c>
      <c r="K148" s="78">
        <f t="shared" si="14"/>
        <v>0</v>
      </c>
      <c r="L148" s="109"/>
      <c r="M148" s="4"/>
      <c r="N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5" customFormat="1" ht="62.25" customHeight="1">
      <c r="A149" s="2">
        <v>41051400</v>
      </c>
      <c r="B149" s="52" t="s">
        <v>185</v>
      </c>
      <c r="C149" s="1">
        <f>C150+C151+C152</f>
        <v>4956663</v>
      </c>
      <c r="D149" s="1">
        <v>4956663</v>
      </c>
      <c r="E149" s="78">
        <f t="shared" si="10"/>
        <v>100</v>
      </c>
      <c r="F149" s="1"/>
      <c r="G149" s="1"/>
      <c r="H149" s="78">
        <f t="shared" si="11"/>
        <v>0</v>
      </c>
      <c r="I149" s="1">
        <f t="shared" si="12"/>
        <v>4956663</v>
      </c>
      <c r="J149" s="1">
        <f t="shared" si="13"/>
        <v>4956663</v>
      </c>
      <c r="K149" s="78">
        <f t="shared" si="14"/>
        <v>100</v>
      </c>
      <c r="L149" s="109"/>
      <c r="M149" s="4"/>
      <c r="N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5" customFormat="1" ht="61.5" customHeight="1" hidden="1">
      <c r="A150" s="2"/>
      <c r="B150" s="52" t="s">
        <v>196</v>
      </c>
      <c r="C150" s="1">
        <v>1264105</v>
      </c>
      <c r="D150" s="1"/>
      <c r="E150" s="78">
        <f t="shared" si="10"/>
        <v>0</v>
      </c>
      <c r="F150" s="1"/>
      <c r="G150" s="1"/>
      <c r="H150" s="78">
        <f t="shared" si="11"/>
        <v>0</v>
      </c>
      <c r="I150" s="1">
        <f t="shared" si="12"/>
        <v>1264105</v>
      </c>
      <c r="J150" s="1">
        <f t="shared" si="13"/>
        <v>0</v>
      </c>
      <c r="K150" s="78">
        <f t="shared" si="14"/>
        <v>0</v>
      </c>
      <c r="L150" s="116"/>
      <c r="M150" s="4"/>
      <c r="N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5" customFormat="1" ht="27.75" customHeight="1" hidden="1">
      <c r="A151" s="60"/>
      <c r="B151" s="52" t="s">
        <v>153</v>
      </c>
      <c r="C151" s="1">
        <v>2954121</v>
      </c>
      <c r="D151" s="1"/>
      <c r="E151" s="78">
        <f t="shared" si="10"/>
        <v>0</v>
      </c>
      <c r="F151" s="1"/>
      <c r="G151" s="1"/>
      <c r="H151" s="78">
        <f t="shared" si="11"/>
        <v>0</v>
      </c>
      <c r="I151" s="1">
        <f t="shared" si="12"/>
        <v>2954121</v>
      </c>
      <c r="J151" s="1">
        <f t="shared" si="13"/>
        <v>0</v>
      </c>
      <c r="K151" s="78">
        <f t="shared" si="14"/>
        <v>0</v>
      </c>
      <c r="L151" s="116"/>
      <c r="M151" s="4"/>
      <c r="N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5" customFormat="1" ht="48" customHeight="1" hidden="1">
      <c r="A152" s="11"/>
      <c r="B152" s="52" t="s">
        <v>186</v>
      </c>
      <c r="C152" s="1">
        <v>738437</v>
      </c>
      <c r="D152" s="1"/>
      <c r="E152" s="78">
        <f t="shared" si="10"/>
        <v>0</v>
      </c>
      <c r="F152" s="1"/>
      <c r="G152" s="1"/>
      <c r="H152" s="78">
        <f t="shared" si="11"/>
        <v>0</v>
      </c>
      <c r="I152" s="1">
        <f t="shared" si="12"/>
        <v>738437</v>
      </c>
      <c r="J152" s="1">
        <f t="shared" si="13"/>
        <v>0</v>
      </c>
      <c r="K152" s="78">
        <f t="shared" si="14"/>
        <v>0</v>
      </c>
      <c r="L152" s="116"/>
      <c r="M152" s="4"/>
      <c r="N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5" customFormat="1" ht="45.75" customHeight="1">
      <c r="A153" s="11">
        <v>41051500</v>
      </c>
      <c r="B153" s="52" t="s">
        <v>172</v>
      </c>
      <c r="C153" s="1">
        <f>C154+C158+C159</f>
        <v>16886130</v>
      </c>
      <c r="D153" s="1">
        <f>D154+D158+D159</f>
        <v>12764581</v>
      </c>
      <c r="E153" s="78">
        <f t="shared" si="10"/>
        <v>75.59210428914145</v>
      </c>
      <c r="F153" s="1"/>
      <c r="G153" s="1"/>
      <c r="H153" s="78">
        <f t="shared" si="11"/>
        <v>0</v>
      </c>
      <c r="I153" s="1">
        <f t="shared" si="12"/>
        <v>16886130</v>
      </c>
      <c r="J153" s="1">
        <f t="shared" si="13"/>
        <v>12764581</v>
      </c>
      <c r="K153" s="78">
        <f t="shared" si="14"/>
        <v>75.59210428914145</v>
      </c>
      <c r="L153" s="112">
        <v>8</v>
      </c>
      <c r="M153" s="4"/>
      <c r="N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5" customFormat="1" ht="20.25" customHeight="1" hidden="1">
      <c r="A154" s="61"/>
      <c r="B154" s="52" t="s">
        <v>147</v>
      </c>
      <c r="C154" s="1">
        <f>C155+C156+C157</f>
        <v>15695230</v>
      </c>
      <c r="D154" s="1">
        <f>D155+D156+D157</f>
        <v>11771390</v>
      </c>
      <c r="E154" s="78">
        <f t="shared" si="10"/>
        <v>74.99979293071844</v>
      </c>
      <c r="F154" s="1"/>
      <c r="G154" s="1"/>
      <c r="H154" s="78">
        <f t="shared" si="11"/>
        <v>0</v>
      </c>
      <c r="I154" s="1">
        <f t="shared" si="12"/>
        <v>15695230</v>
      </c>
      <c r="J154" s="1">
        <f t="shared" si="13"/>
        <v>11771390</v>
      </c>
      <c r="K154" s="78">
        <f t="shared" si="14"/>
        <v>74.99979293071844</v>
      </c>
      <c r="L154" s="112"/>
      <c r="M154" s="4"/>
      <c r="N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5" customFormat="1" ht="32.25" customHeight="1" hidden="1">
      <c r="A155" s="62"/>
      <c r="B155" s="52" t="s">
        <v>133</v>
      </c>
      <c r="C155" s="1">
        <v>10489630</v>
      </c>
      <c r="D155" s="1">
        <v>7867710</v>
      </c>
      <c r="E155" s="78">
        <f t="shared" si="10"/>
        <v>75.00464744705009</v>
      </c>
      <c r="F155" s="1"/>
      <c r="G155" s="1"/>
      <c r="H155" s="78">
        <f t="shared" si="11"/>
        <v>0</v>
      </c>
      <c r="I155" s="1">
        <f t="shared" si="12"/>
        <v>10489630</v>
      </c>
      <c r="J155" s="1">
        <f t="shared" si="13"/>
        <v>7867710</v>
      </c>
      <c r="K155" s="78">
        <f t="shared" si="14"/>
        <v>75.00464744705009</v>
      </c>
      <c r="L155" s="112"/>
      <c r="M155" s="4"/>
      <c r="N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5" customFormat="1" ht="30.75" customHeight="1" hidden="1">
      <c r="A156" s="62"/>
      <c r="B156" s="52" t="s">
        <v>134</v>
      </c>
      <c r="C156" s="1">
        <v>4580500</v>
      </c>
      <c r="D156" s="1">
        <v>3434850</v>
      </c>
      <c r="E156" s="78">
        <f t="shared" si="10"/>
        <v>74.98853836917367</v>
      </c>
      <c r="F156" s="1"/>
      <c r="G156" s="1"/>
      <c r="H156" s="78">
        <f t="shared" si="11"/>
        <v>0</v>
      </c>
      <c r="I156" s="1">
        <f t="shared" si="12"/>
        <v>4580500</v>
      </c>
      <c r="J156" s="1">
        <f t="shared" si="13"/>
        <v>3434850</v>
      </c>
      <c r="K156" s="78">
        <f t="shared" si="14"/>
        <v>74.98853836917367</v>
      </c>
      <c r="L156" s="112"/>
      <c r="M156" s="4"/>
      <c r="N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5" customFormat="1" ht="30.75" customHeight="1" hidden="1">
      <c r="A157" s="62"/>
      <c r="B157" s="52" t="s">
        <v>191</v>
      </c>
      <c r="C157" s="1">
        <v>625100</v>
      </c>
      <c r="D157" s="1">
        <v>468830</v>
      </c>
      <c r="E157" s="78">
        <f t="shared" si="10"/>
        <v>75.00079987202048</v>
      </c>
      <c r="F157" s="1"/>
      <c r="G157" s="1"/>
      <c r="H157" s="78">
        <f t="shared" si="11"/>
        <v>0</v>
      </c>
      <c r="I157" s="1">
        <f t="shared" si="12"/>
        <v>625100</v>
      </c>
      <c r="J157" s="1">
        <f t="shared" si="13"/>
        <v>468830</v>
      </c>
      <c r="K157" s="78">
        <f t="shared" si="14"/>
        <v>75.00079987202048</v>
      </c>
      <c r="L157" s="112"/>
      <c r="M157" s="4"/>
      <c r="N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5" customFormat="1" ht="90" customHeight="1" hidden="1">
      <c r="A158" s="62"/>
      <c r="B158" s="52" t="s">
        <v>183</v>
      </c>
      <c r="C158" s="1">
        <v>400000</v>
      </c>
      <c r="D158" s="1">
        <v>400000</v>
      </c>
      <c r="E158" s="78">
        <f t="shared" si="10"/>
        <v>100</v>
      </c>
      <c r="F158" s="1"/>
      <c r="G158" s="1"/>
      <c r="H158" s="78">
        <f t="shared" si="11"/>
        <v>0</v>
      </c>
      <c r="I158" s="1">
        <f t="shared" si="12"/>
        <v>400000</v>
      </c>
      <c r="J158" s="1">
        <f t="shared" si="13"/>
        <v>400000</v>
      </c>
      <c r="K158" s="78">
        <f t="shared" si="14"/>
        <v>100</v>
      </c>
      <c r="L158" s="112"/>
      <c r="M158" s="4"/>
      <c r="N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5" customFormat="1" ht="58.5" customHeight="1" hidden="1">
      <c r="A159" s="63"/>
      <c r="B159" s="52" t="s">
        <v>184</v>
      </c>
      <c r="C159" s="1">
        <v>790900</v>
      </c>
      <c r="D159" s="1">
        <v>593191</v>
      </c>
      <c r="E159" s="78">
        <f t="shared" si="10"/>
        <v>75.00202301175875</v>
      </c>
      <c r="F159" s="1"/>
      <c r="G159" s="1"/>
      <c r="H159" s="78">
        <f t="shared" si="11"/>
        <v>0</v>
      </c>
      <c r="I159" s="1">
        <f t="shared" si="12"/>
        <v>790900</v>
      </c>
      <c r="J159" s="1">
        <f t="shared" si="13"/>
        <v>593191</v>
      </c>
      <c r="K159" s="78">
        <f t="shared" si="14"/>
        <v>75.00202301175875</v>
      </c>
      <c r="L159" s="112"/>
      <c r="M159" s="4"/>
      <c r="N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5" customFormat="1" ht="53.25" customHeight="1">
      <c r="A160" s="11">
        <v>41052000</v>
      </c>
      <c r="B160" s="7" t="s">
        <v>135</v>
      </c>
      <c r="C160" s="1">
        <f>1465420-9120</f>
        <v>1456300</v>
      </c>
      <c r="D160" s="1">
        <v>1456294.8</v>
      </c>
      <c r="E160" s="78">
        <f t="shared" si="10"/>
        <v>99.99964293071483</v>
      </c>
      <c r="F160" s="1"/>
      <c r="G160" s="1"/>
      <c r="H160" s="78">
        <f t="shared" si="11"/>
        <v>0</v>
      </c>
      <c r="I160" s="1">
        <f t="shared" si="12"/>
        <v>1456300</v>
      </c>
      <c r="J160" s="1">
        <f t="shared" si="13"/>
        <v>1456294.8</v>
      </c>
      <c r="K160" s="78">
        <f t="shared" si="14"/>
        <v>99.99964293071483</v>
      </c>
      <c r="L160" s="112"/>
      <c r="M160" s="4"/>
      <c r="N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5" customFormat="1" ht="90" customHeight="1">
      <c r="A161" s="11">
        <v>41052600</v>
      </c>
      <c r="B161" s="7" t="s">
        <v>155</v>
      </c>
      <c r="C161" s="1"/>
      <c r="D161" s="1"/>
      <c r="E161" s="78">
        <f t="shared" si="10"/>
        <v>0</v>
      </c>
      <c r="F161" s="1">
        <v>49000000</v>
      </c>
      <c r="G161" s="1">
        <v>49000000</v>
      </c>
      <c r="H161" s="78">
        <f t="shared" si="11"/>
        <v>100</v>
      </c>
      <c r="I161" s="1">
        <f t="shared" si="12"/>
        <v>49000000</v>
      </c>
      <c r="J161" s="1">
        <f t="shared" si="13"/>
        <v>49000000</v>
      </c>
      <c r="K161" s="78">
        <f t="shared" si="14"/>
        <v>100</v>
      </c>
      <c r="L161" s="112"/>
      <c r="M161" s="4"/>
      <c r="N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5" customFormat="1" ht="195" customHeight="1" hidden="1">
      <c r="A162" s="11">
        <v>41052900</v>
      </c>
      <c r="B162" s="7" t="s">
        <v>150</v>
      </c>
      <c r="C162" s="1"/>
      <c r="D162" s="1"/>
      <c r="E162" s="78">
        <f t="shared" si="10"/>
        <v>0</v>
      </c>
      <c r="F162" s="1"/>
      <c r="G162" s="1"/>
      <c r="H162" s="78">
        <f t="shared" si="11"/>
        <v>0</v>
      </c>
      <c r="I162" s="1">
        <f t="shared" si="12"/>
        <v>0</v>
      </c>
      <c r="J162" s="1">
        <f t="shared" si="13"/>
        <v>0</v>
      </c>
      <c r="K162" s="78">
        <f t="shared" si="14"/>
        <v>0</v>
      </c>
      <c r="L162" s="112"/>
      <c r="M162" s="4"/>
      <c r="N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5" customFormat="1" ht="45.75" customHeight="1">
      <c r="A163" s="2">
        <v>41053300</v>
      </c>
      <c r="B163" s="7" t="s">
        <v>139</v>
      </c>
      <c r="C163" s="1">
        <f>37510+5000+188450+80000+28130</f>
        <v>339090</v>
      </c>
      <c r="D163" s="1">
        <v>311600</v>
      </c>
      <c r="E163" s="78">
        <f t="shared" si="10"/>
        <v>91.89300775605297</v>
      </c>
      <c r="F163" s="1"/>
      <c r="G163" s="1"/>
      <c r="H163" s="78">
        <f t="shared" si="11"/>
        <v>0</v>
      </c>
      <c r="I163" s="1">
        <f t="shared" si="12"/>
        <v>339090</v>
      </c>
      <c r="J163" s="1">
        <f t="shared" si="13"/>
        <v>311600</v>
      </c>
      <c r="K163" s="78">
        <f t="shared" si="14"/>
        <v>91.89300775605297</v>
      </c>
      <c r="L163" s="112"/>
      <c r="M163" s="4"/>
      <c r="N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5" customFormat="1" ht="19.5" customHeight="1">
      <c r="A164" s="2">
        <v>41053900</v>
      </c>
      <c r="B164" s="7" t="s">
        <v>173</v>
      </c>
      <c r="C164" s="1">
        <f>C165+C178</f>
        <v>6066486.88</v>
      </c>
      <c r="D164" s="1">
        <f>D165+D178</f>
        <v>4667467.75</v>
      </c>
      <c r="E164" s="78">
        <f t="shared" si="10"/>
        <v>76.93856168036417</v>
      </c>
      <c r="F164" s="1">
        <f>F165</f>
        <v>304000</v>
      </c>
      <c r="G164" s="1">
        <f>G165</f>
        <v>304000</v>
      </c>
      <c r="H164" s="78">
        <f t="shared" si="11"/>
        <v>100</v>
      </c>
      <c r="I164" s="1">
        <f t="shared" si="12"/>
        <v>6370486.88</v>
      </c>
      <c r="J164" s="1">
        <f t="shared" si="13"/>
        <v>4971467.75</v>
      </c>
      <c r="K164" s="78">
        <f t="shared" si="14"/>
        <v>78.03905484222581</v>
      </c>
      <c r="L164" s="112"/>
      <c r="M164" s="4"/>
      <c r="N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5" customFormat="1" ht="19.5" customHeight="1" hidden="1">
      <c r="A165" s="59"/>
      <c r="B165" s="52" t="s">
        <v>147</v>
      </c>
      <c r="C165" s="1">
        <f>C166+C167+C168+C169+C170+C171+C172+C173+C174+C177+C176+C175</f>
        <v>5845583.88</v>
      </c>
      <c r="D165" s="1">
        <f>D166+D167+D168+D169+D170+D171+D172+D173+D174+D177+D176+D175</f>
        <v>4519386.75</v>
      </c>
      <c r="E165" s="78">
        <f t="shared" si="10"/>
        <v>77.31283722508144</v>
      </c>
      <c r="F165" s="1">
        <f>F176+F177</f>
        <v>304000</v>
      </c>
      <c r="G165" s="1">
        <f>G176+G177</f>
        <v>304000</v>
      </c>
      <c r="H165" s="78">
        <f t="shared" si="11"/>
        <v>100</v>
      </c>
      <c r="I165" s="1">
        <f t="shared" si="12"/>
        <v>6149583.88</v>
      </c>
      <c r="J165" s="1">
        <f t="shared" si="13"/>
        <v>4823386.75</v>
      </c>
      <c r="K165" s="78">
        <f t="shared" si="14"/>
        <v>78.43435985460532</v>
      </c>
      <c r="L165" s="112"/>
      <c r="M165" s="4"/>
      <c r="N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5" customFormat="1" ht="99" customHeight="1" hidden="1">
      <c r="A166" s="60"/>
      <c r="B166" s="52" t="s">
        <v>162</v>
      </c>
      <c r="C166" s="1">
        <f>61200+1000000-35620.69</f>
        <v>1025579.31</v>
      </c>
      <c r="D166" s="1">
        <v>359193.20999999996</v>
      </c>
      <c r="E166" s="78">
        <f t="shared" si="10"/>
        <v>35.023445432026115</v>
      </c>
      <c r="F166" s="1"/>
      <c r="G166" s="1"/>
      <c r="H166" s="78">
        <f t="shared" si="11"/>
        <v>0</v>
      </c>
      <c r="I166" s="1">
        <f t="shared" si="12"/>
        <v>1025579.31</v>
      </c>
      <c r="J166" s="1">
        <f t="shared" si="13"/>
        <v>359193.20999999996</v>
      </c>
      <c r="K166" s="78">
        <f t="shared" si="14"/>
        <v>35.023445432026115</v>
      </c>
      <c r="L166" s="112"/>
      <c r="M166" s="4"/>
      <c r="N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5" customFormat="1" ht="30.75" customHeight="1" hidden="1">
      <c r="A167" s="60"/>
      <c r="B167" s="52" t="s">
        <v>148</v>
      </c>
      <c r="C167" s="1">
        <f>19700+144346.67+200000+68806.9</f>
        <v>432853.57000000007</v>
      </c>
      <c r="D167" s="1">
        <v>264535.22</v>
      </c>
      <c r="E167" s="78">
        <f t="shared" si="10"/>
        <v>61.114251639416985</v>
      </c>
      <c r="F167" s="1"/>
      <c r="G167" s="1"/>
      <c r="H167" s="78">
        <f t="shared" si="11"/>
        <v>0</v>
      </c>
      <c r="I167" s="1">
        <f t="shared" si="12"/>
        <v>432853.57000000007</v>
      </c>
      <c r="J167" s="1">
        <f t="shared" si="13"/>
        <v>264535.22</v>
      </c>
      <c r="K167" s="78">
        <f t="shared" si="14"/>
        <v>61.114251639416985</v>
      </c>
      <c r="L167" s="112"/>
      <c r="M167" s="4"/>
      <c r="N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5" customFormat="1" ht="78.75" customHeight="1" hidden="1">
      <c r="A168" s="60"/>
      <c r="B168" s="52" t="s">
        <v>174</v>
      </c>
      <c r="C168" s="1">
        <v>317300</v>
      </c>
      <c r="D168" s="1">
        <v>237600</v>
      </c>
      <c r="E168" s="78">
        <f t="shared" si="10"/>
        <v>74.88181531673496</v>
      </c>
      <c r="F168" s="1"/>
      <c r="G168" s="1"/>
      <c r="H168" s="78">
        <f t="shared" si="11"/>
        <v>0</v>
      </c>
      <c r="I168" s="1">
        <f t="shared" si="12"/>
        <v>317300</v>
      </c>
      <c r="J168" s="1">
        <f t="shared" si="13"/>
        <v>237600</v>
      </c>
      <c r="K168" s="78">
        <f t="shared" si="14"/>
        <v>74.88181531673496</v>
      </c>
      <c r="L168" s="112"/>
      <c r="M168" s="4"/>
      <c r="N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5" customFormat="1" ht="20.25" customHeight="1" hidden="1">
      <c r="A169" s="60"/>
      <c r="B169" s="52" t="s">
        <v>175</v>
      </c>
      <c r="C169" s="1">
        <v>680</v>
      </c>
      <c r="D169" s="1"/>
      <c r="E169" s="78">
        <f t="shared" si="10"/>
        <v>0</v>
      </c>
      <c r="F169" s="1"/>
      <c r="G169" s="1"/>
      <c r="H169" s="78">
        <f t="shared" si="11"/>
        <v>0</v>
      </c>
      <c r="I169" s="1">
        <f t="shared" si="12"/>
        <v>680</v>
      </c>
      <c r="J169" s="1">
        <f t="shared" si="13"/>
        <v>0</v>
      </c>
      <c r="K169" s="78">
        <f t="shared" si="14"/>
        <v>0</v>
      </c>
      <c r="L169" s="112"/>
      <c r="M169" s="4"/>
      <c r="N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5" customFormat="1" ht="34.5" customHeight="1" hidden="1">
      <c r="A170" s="60"/>
      <c r="B170" s="52" t="s">
        <v>136</v>
      </c>
      <c r="C170" s="1">
        <v>686000</v>
      </c>
      <c r="D170" s="1">
        <v>453010.08999999997</v>
      </c>
      <c r="E170" s="78">
        <f t="shared" si="10"/>
        <v>66.03645626822157</v>
      </c>
      <c r="F170" s="1"/>
      <c r="G170" s="1"/>
      <c r="H170" s="78">
        <f t="shared" si="11"/>
        <v>0</v>
      </c>
      <c r="I170" s="1">
        <f t="shared" si="12"/>
        <v>686000</v>
      </c>
      <c r="J170" s="1">
        <f t="shared" si="13"/>
        <v>453010.08999999997</v>
      </c>
      <c r="K170" s="78">
        <f t="shared" si="14"/>
        <v>66.03645626822157</v>
      </c>
      <c r="L170" s="112"/>
      <c r="M170" s="4"/>
      <c r="N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5" customFormat="1" ht="23.25" customHeight="1" hidden="1">
      <c r="A171" s="60"/>
      <c r="B171" s="52" t="s">
        <v>137</v>
      </c>
      <c r="C171" s="1">
        <v>215500</v>
      </c>
      <c r="D171" s="1">
        <v>102460.34999999999</v>
      </c>
      <c r="E171" s="78">
        <f t="shared" si="10"/>
        <v>47.545406032482596</v>
      </c>
      <c r="F171" s="1"/>
      <c r="G171" s="1"/>
      <c r="H171" s="78">
        <f t="shared" si="11"/>
        <v>0</v>
      </c>
      <c r="I171" s="1">
        <f t="shared" si="12"/>
        <v>215500</v>
      </c>
      <c r="J171" s="1">
        <f t="shared" si="13"/>
        <v>102460.34999999999</v>
      </c>
      <c r="K171" s="78">
        <f t="shared" si="14"/>
        <v>47.545406032482596</v>
      </c>
      <c r="L171" s="112"/>
      <c r="M171" s="4"/>
      <c r="N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5" customFormat="1" ht="51" customHeight="1" hidden="1">
      <c r="A172" s="60"/>
      <c r="B172" s="52" t="s">
        <v>176</v>
      </c>
      <c r="C172" s="1">
        <v>205040</v>
      </c>
      <c r="D172" s="1">
        <v>162381.88</v>
      </c>
      <c r="E172" s="78">
        <f t="shared" si="10"/>
        <v>79.19522044479126</v>
      </c>
      <c r="F172" s="1"/>
      <c r="G172" s="1"/>
      <c r="H172" s="78">
        <f t="shared" si="11"/>
        <v>0</v>
      </c>
      <c r="I172" s="1">
        <f t="shared" si="12"/>
        <v>205040</v>
      </c>
      <c r="J172" s="1">
        <f t="shared" si="13"/>
        <v>162381.88</v>
      </c>
      <c r="K172" s="78">
        <f t="shared" si="14"/>
        <v>79.19522044479126</v>
      </c>
      <c r="L172" s="112"/>
      <c r="M172" s="4"/>
      <c r="N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5" customFormat="1" ht="42" customHeight="1" hidden="1">
      <c r="A173" s="11"/>
      <c r="B173" s="52" t="s">
        <v>177</v>
      </c>
      <c r="C173" s="1">
        <f>25600+3200</f>
        <v>28800</v>
      </c>
      <c r="D173" s="1">
        <v>19200</v>
      </c>
      <c r="E173" s="78">
        <f t="shared" si="10"/>
        <v>66.66666666666666</v>
      </c>
      <c r="F173" s="1"/>
      <c r="G173" s="1"/>
      <c r="H173" s="78">
        <f t="shared" si="11"/>
        <v>0</v>
      </c>
      <c r="I173" s="1">
        <f t="shared" si="12"/>
        <v>28800</v>
      </c>
      <c r="J173" s="1">
        <f t="shared" si="13"/>
        <v>19200</v>
      </c>
      <c r="K173" s="78">
        <f t="shared" si="14"/>
        <v>66.66666666666666</v>
      </c>
      <c r="L173" s="112"/>
      <c r="M173" s="4"/>
      <c r="N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5" customFormat="1" ht="65.25" customHeight="1" hidden="1">
      <c r="A174" s="64"/>
      <c r="B174" s="52" t="s">
        <v>143</v>
      </c>
      <c r="C174" s="1">
        <v>2588854</v>
      </c>
      <c r="D174" s="1">
        <v>2576029</v>
      </c>
      <c r="E174" s="78">
        <f t="shared" si="10"/>
        <v>99.50460705779469</v>
      </c>
      <c r="F174" s="1"/>
      <c r="G174" s="1"/>
      <c r="H174" s="78">
        <f t="shared" si="11"/>
        <v>0</v>
      </c>
      <c r="I174" s="1">
        <f t="shared" si="12"/>
        <v>2588854</v>
      </c>
      <c r="J174" s="1">
        <f t="shared" si="13"/>
        <v>2576029</v>
      </c>
      <c r="K174" s="78">
        <f t="shared" si="14"/>
        <v>99.50460705779469</v>
      </c>
      <c r="L174" s="112"/>
      <c r="M174" s="4"/>
      <c r="N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5" customFormat="1" ht="65.25" customHeight="1" hidden="1">
      <c r="A175" s="64"/>
      <c r="B175" s="65" t="s">
        <v>197</v>
      </c>
      <c r="C175" s="6">
        <v>5000</v>
      </c>
      <c r="D175" s="6">
        <v>5000</v>
      </c>
      <c r="E175" s="80">
        <f t="shared" si="10"/>
        <v>100</v>
      </c>
      <c r="F175" s="6"/>
      <c r="G175" s="6"/>
      <c r="H175" s="80">
        <f t="shared" si="11"/>
        <v>0</v>
      </c>
      <c r="I175" s="6">
        <f t="shared" si="12"/>
        <v>5000</v>
      </c>
      <c r="J175" s="6">
        <f t="shared" si="13"/>
        <v>5000</v>
      </c>
      <c r="K175" s="80">
        <f t="shared" si="14"/>
        <v>100</v>
      </c>
      <c r="L175" s="112"/>
      <c r="M175" s="4"/>
      <c r="N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5" customFormat="1" ht="30" customHeight="1" hidden="1">
      <c r="A176" s="64"/>
      <c r="B176" s="65" t="s">
        <v>144</v>
      </c>
      <c r="C176" s="6"/>
      <c r="D176" s="6"/>
      <c r="E176" s="80">
        <f t="shared" si="10"/>
        <v>0</v>
      </c>
      <c r="F176" s="6"/>
      <c r="G176" s="6"/>
      <c r="H176" s="80">
        <f t="shared" si="11"/>
        <v>0</v>
      </c>
      <c r="I176" s="6">
        <f t="shared" si="12"/>
        <v>0</v>
      </c>
      <c r="J176" s="6">
        <f t="shared" si="13"/>
        <v>0</v>
      </c>
      <c r="K176" s="80">
        <f t="shared" si="14"/>
        <v>0</v>
      </c>
      <c r="L176" s="112"/>
      <c r="M176" s="4"/>
      <c r="N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s="5" customFormat="1" ht="31.5" customHeight="1" hidden="1">
      <c r="A177" s="11"/>
      <c r="B177" s="52" t="s">
        <v>154</v>
      </c>
      <c r="C177" s="1">
        <f>274977+65000</f>
        <v>339977</v>
      </c>
      <c r="D177" s="1">
        <v>339977</v>
      </c>
      <c r="E177" s="78">
        <f t="shared" si="10"/>
        <v>100</v>
      </c>
      <c r="F177" s="1">
        <v>304000</v>
      </c>
      <c r="G177" s="1">
        <v>304000</v>
      </c>
      <c r="H177" s="78">
        <f t="shared" si="11"/>
        <v>100</v>
      </c>
      <c r="I177" s="1">
        <f t="shared" si="12"/>
        <v>643977</v>
      </c>
      <c r="J177" s="1">
        <f t="shared" si="13"/>
        <v>643977</v>
      </c>
      <c r="K177" s="78">
        <f t="shared" si="14"/>
        <v>100</v>
      </c>
      <c r="L177" s="112"/>
      <c r="M177" s="4"/>
      <c r="N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s="5" customFormat="1" ht="31.5" customHeight="1" hidden="1">
      <c r="A178" s="11"/>
      <c r="B178" s="52" t="s">
        <v>198</v>
      </c>
      <c r="C178" s="1">
        <f>C179</f>
        <v>220903</v>
      </c>
      <c r="D178" s="1">
        <f>D179</f>
        <v>148081</v>
      </c>
      <c r="E178" s="78">
        <f t="shared" si="10"/>
        <v>67.03439971390156</v>
      </c>
      <c r="F178" s="1"/>
      <c r="G178" s="1"/>
      <c r="H178" s="78">
        <f t="shared" si="11"/>
        <v>0</v>
      </c>
      <c r="I178" s="1">
        <f t="shared" si="12"/>
        <v>220903</v>
      </c>
      <c r="J178" s="1">
        <f t="shared" si="13"/>
        <v>148081</v>
      </c>
      <c r="K178" s="78">
        <f t="shared" si="14"/>
        <v>67.03439971390156</v>
      </c>
      <c r="L178" s="112"/>
      <c r="M178" s="4"/>
      <c r="N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s="5" customFormat="1" ht="31.5" customHeight="1" hidden="1">
      <c r="A179" s="11"/>
      <c r="B179" s="52" t="s">
        <v>199</v>
      </c>
      <c r="C179" s="1">
        <v>220903</v>
      </c>
      <c r="D179" s="1">
        <v>148081</v>
      </c>
      <c r="E179" s="78">
        <f t="shared" si="10"/>
        <v>67.03439971390156</v>
      </c>
      <c r="F179" s="1"/>
      <c r="G179" s="1"/>
      <c r="H179" s="78">
        <f t="shared" si="11"/>
        <v>0</v>
      </c>
      <c r="I179" s="1">
        <f t="shared" si="12"/>
        <v>220903</v>
      </c>
      <c r="J179" s="1">
        <f t="shared" si="13"/>
        <v>148081</v>
      </c>
      <c r="K179" s="78">
        <f t="shared" si="14"/>
        <v>67.03439971390156</v>
      </c>
      <c r="L179" s="112"/>
      <c r="M179" s="4"/>
      <c r="N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s="5" customFormat="1" ht="58.5" customHeight="1">
      <c r="A180" s="11">
        <v>41054100</v>
      </c>
      <c r="B180" s="7" t="s">
        <v>146</v>
      </c>
      <c r="C180" s="1"/>
      <c r="D180" s="1"/>
      <c r="E180" s="78">
        <f t="shared" si="10"/>
        <v>0</v>
      </c>
      <c r="F180" s="1"/>
      <c r="G180" s="1"/>
      <c r="H180" s="78">
        <f t="shared" si="11"/>
        <v>0</v>
      </c>
      <c r="I180" s="1">
        <f t="shared" si="12"/>
        <v>0</v>
      </c>
      <c r="J180" s="1">
        <f t="shared" si="13"/>
        <v>0</v>
      </c>
      <c r="K180" s="78">
        <f t="shared" si="14"/>
        <v>0</v>
      </c>
      <c r="L180" s="112"/>
      <c r="M180" s="4"/>
      <c r="N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s="5" customFormat="1" ht="193.5" customHeight="1">
      <c r="A181" s="11">
        <v>41054200</v>
      </c>
      <c r="B181" s="7" t="s">
        <v>203</v>
      </c>
      <c r="C181" s="1">
        <v>823359</v>
      </c>
      <c r="D181" s="1">
        <v>823359</v>
      </c>
      <c r="E181" s="78">
        <f t="shared" si="10"/>
        <v>100</v>
      </c>
      <c r="F181" s="1"/>
      <c r="G181" s="1"/>
      <c r="H181" s="78">
        <f t="shared" si="11"/>
        <v>0</v>
      </c>
      <c r="I181" s="1">
        <f t="shared" si="12"/>
        <v>823359</v>
      </c>
      <c r="J181" s="1">
        <f t="shared" si="13"/>
        <v>823359</v>
      </c>
      <c r="K181" s="78">
        <f t="shared" si="14"/>
        <v>100</v>
      </c>
      <c r="L181" s="112"/>
      <c r="M181" s="4"/>
      <c r="N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s="5" customFormat="1" ht="49.5" customHeight="1">
      <c r="A182" s="11">
        <v>41054300</v>
      </c>
      <c r="B182" s="7" t="s">
        <v>201</v>
      </c>
      <c r="C182" s="1">
        <f>C183</f>
        <v>50000</v>
      </c>
      <c r="D182" s="1">
        <v>47555</v>
      </c>
      <c r="E182" s="78">
        <f t="shared" si="10"/>
        <v>95.11</v>
      </c>
      <c r="F182" s="1"/>
      <c r="G182" s="1"/>
      <c r="H182" s="78">
        <f t="shared" si="11"/>
        <v>0</v>
      </c>
      <c r="I182" s="1">
        <f t="shared" si="12"/>
        <v>50000</v>
      </c>
      <c r="J182" s="1">
        <f t="shared" si="13"/>
        <v>47555</v>
      </c>
      <c r="K182" s="78">
        <f t="shared" si="14"/>
        <v>95.11</v>
      </c>
      <c r="L182" s="112"/>
      <c r="M182" s="4"/>
      <c r="N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s="5" customFormat="1" ht="30" customHeight="1" hidden="1">
      <c r="A183" s="11"/>
      <c r="B183" s="7" t="s">
        <v>202</v>
      </c>
      <c r="C183" s="1">
        <v>50000</v>
      </c>
      <c r="D183" s="1"/>
      <c r="E183" s="78">
        <f t="shared" si="10"/>
        <v>0</v>
      </c>
      <c r="F183" s="1"/>
      <c r="G183" s="1"/>
      <c r="H183" s="78">
        <f t="shared" si="11"/>
        <v>0</v>
      </c>
      <c r="I183" s="1">
        <f t="shared" si="12"/>
        <v>50000</v>
      </c>
      <c r="J183" s="1">
        <f t="shared" si="13"/>
        <v>0</v>
      </c>
      <c r="K183" s="78">
        <f t="shared" si="14"/>
        <v>0</v>
      </c>
      <c r="L183" s="112"/>
      <c r="M183" s="4"/>
      <c r="N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s="36" customFormat="1" ht="27.75">
      <c r="A184" s="51">
        <v>42000000</v>
      </c>
      <c r="B184" s="34" t="s">
        <v>167</v>
      </c>
      <c r="C184" s="17"/>
      <c r="D184" s="17"/>
      <c r="E184" s="77">
        <f t="shared" si="10"/>
        <v>0</v>
      </c>
      <c r="F184" s="17">
        <f>F185</f>
        <v>5760000</v>
      </c>
      <c r="G184" s="17">
        <f>G185</f>
        <v>-558088.99</v>
      </c>
      <c r="H184" s="77">
        <f t="shared" si="11"/>
        <v>-9.689044965277779</v>
      </c>
      <c r="I184" s="17">
        <f t="shared" si="12"/>
        <v>5760000</v>
      </c>
      <c r="J184" s="17">
        <f t="shared" si="13"/>
        <v>-558088.99</v>
      </c>
      <c r="K184" s="77">
        <f t="shared" si="14"/>
        <v>-9.689044965277779</v>
      </c>
      <c r="L184" s="112"/>
      <c r="M184" s="35"/>
      <c r="N184" s="35"/>
      <c r="IM184" s="35"/>
      <c r="IN184" s="35"/>
      <c r="IO184" s="35"/>
      <c r="IP184" s="35"/>
      <c r="IQ184" s="35"/>
      <c r="IR184" s="35"/>
      <c r="IS184" s="35"/>
      <c r="IT184" s="35"/>
      <c r="IU184" s="35"/>
    </row>
    <row r="185" spans="1:255" s="5" customFormat="1" ht="13.5">
      <c r="A185" s="11" t="s">
        <v>168</v>
      </c>
      <c r="B185" s="7" t="s">
        <v>169</v>
      </c>
      <c r="C185" s="1"/>
      <c r="D185" s="1"/>
      <c r="E185" s="78">
        <f t="shared" si="10"/>
        <v>0</v>
      </c>
      <c r="F185" s="1">
        <v>5760000</v>
      </c>
      <c r="G185" s="1">
        <f>-558088.99</f>
        <v>-558088.99</v>
      </c>
      <c r="H185" s="78">
        <f t="shared" si="11"/>
        <v>-9.689044965277779</v>
      </c>
      <c r="I185" s="1">
        <f t="shared" si="12"/>
        <v>5760000</v>
      </c>
      <c r="J185" s="1">
        <f t="shared" si="13"/>
        <v>-558088.99</v>
      </c>
      <c r="K185" s="78">
        <f t="shared" si="14"/>
        <v>-9.689044965277779</v>
      </c>
      <c r="L185" s="112"/>
      <c r="M185" s="4"/>
      <c r="N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s="45" customFormat="1" ht="15">
      <c r="A186" s="40"/>
      <c r="B186" s="41" t="s">
        <v>165</v>
      </c>
      <c r="C186" s="42">
        <f>C115+C116</f>
        <v>2959165912.11</v>
      </c>
      <c r="D186" s="42">
        <f>D115+D116</f>
        <v>2133565512.9599998</v>
      </c>
      <c r="E186" s="83">
        <f t="shared" si="10"/>
        <v>72.10023284698778</v>
      </c>
      <c r="F186" s="42">
        <f>F115+F116</f>
        <v>173870081</v>
      </c>
      <c r="G186" s="42">
        <f>G115+G116</f>
        <v>127792056.69</v>
      </c>
      <c r="H186" s="83">
        <f t="shared" si="11"/>
        <v>73.4985892656253</v>
      </c>
      <c r="I186" s="42">
        <f t="shared" si="12"/>
        <v>3133035993.11</v>
      </c>
      <c r="J186" s="42">
        <f t="shared" si="13"/>
        <v>2261357569.6499996</v>
      </c>
      <c r="K186" s="83">
        <f t="shared" si="14"/>
        <v>72.17783564003261</v>
      </c>
      <c r="L186" s="112"/>
      <c r="M186" s="44"/>
      <c r="N186" s="44"/>
      <c r="IM186" s="44"/>
      <c r="IN186" s="44"/>
      <c r="IO186" s="44"/>
      <c r="IP186" s="44"/>
      <c r="IQ186" s="44"/>
      <c r="IR186" s="44"/>
      <c r="IS186" s="44"/>
      <c r="IT186" s="44"/>
      <c r="IU186" s="44"/>
    </row>
    <row r="187" spans="1:255" s="45" customFormat="1" ht="15">
      <c r="A187" s="46"/>
      <c r="B187" s="50"/>
      <c r="C187" s="47"/>
      <c r="D187" s="47"/>
      <c r="E187" s="47"/>
      <c r="F187" s="47"/>
      <c r="G187" s="47"/>
      <c r="H187" s="47"/>
      <c r="I187" s="67"/>
      <c r="J187" s="43"/>
      <c r="K187" s="43"/>
      <c r="L187" s="112"/>
      <c r="M187" s="44"/>
      <c r="N187" s="44"/>
      <c r="IM187" s="44"/>
      <c r="IN187" s="44"/>
      <c r="IO187" s="44"/>
      <c r="IP187" s="44"/>
      <c r="IQ187" s="44"/>
      <c r="IR187" s="44"/>
      <c r="IS187" s="44"/>
      <c r="IT187" s="44"/>
      <c r="IU187" s="44"/>
    </row>
    <row r="188" spans="1:255" s="45" customFormat="1" ht="15">
      <c r="A188" s="46"/>
      <c r="B188" s="50"/>
      <c r="C188" s="47"/>
      <c r="D188" s="47"/>
      <c r="E188" s="47"/>
      <c r="F188" s="47"/>
      <c r="G188" s="47"/>
      <c r="H188" s="47"/>
      <c r="I188" s="67"/>
      <c r="J188" s="43"/>
      <c r="K188" s="43"/>
      <c r="L188" s="112"/>
      <c r="M188" s="44"/>
      <c r="N188" s="44"/>
      <c r="IM188" s="44"/>
      <c r="IN188" s="44"/>
      <c r="IO188" s="44"/>
      <c r="IP188" s="44"/>
      <c r="IQ188" s="44"/>
      <c r="IR188" s="44"/>
      <c r="IS188" s="44"/>
      <c r="IT188" s="44"/>
      <c r="IU188" s="44"/>
    </row>
    <row r="189" spans="1:255" s="45" customFormat="1" ht="15">
      <c r="A189" s="46"/>
      <c r="B189" s="50"/>
      <c r="C189" s="47"/>
      <c r="D189" s="47"/>
      <c r="E189" s="47"/>
      <c r="F189" s="47"/>
      <c r="G189" s="47"/>
      <c r="H189" s="47"/>
      <c r="I189" s="67"/>
      <c r="J189" s="43"/>
      <c r="K189" s="43"/>
      <c r="L189" s="112"/>
      <c r="M189" s="44"/>
      <c r="N189" s="44"/>
      <c r="IM189" s="44"/>
      <c r="IN189" s="44"/>
      <c r="IO189" s="44"/>
      <c r="IP189" s="44"/>
      <c r="IQ189" s="44"/>
      <c r="IR189" s="44"/>
      <c r="IS189" s="44"/>
      <c r="IT189" s="44"/>
      <c r="IU189" s="44"/>
    </row>
    <row r="190" spans="1:255" s="45" customFormat="1" ht="15">
      <c r="A190" s="46"/>
      <c r="B190" s="50"/>
      <c r="C190" s="47"/>
      <c r="D190" s="47"/>
      <c r="E190" s="47"/>
      <c r="F190" s="47"/>
      <c r="G190" s="47"/>
      <c r="H190" s="47"/>
      <c r="I190" s="67"/>
      <c r="J190" s="43"/>
      <c r="K190" s="43"/>
      <c r="L190" s="112"/>
      <c r="M190" s="44"/>
      <c r="N190" s="44"/>
      <c r="IM190" s="44"/>
      <c r="IN190" s="44"/>
      <c r="IO190" s="44"/>
      <c r="IP190" s="44"/>
      <c r="IQ190" s="44"/>
      <c r="IR190" s="44"/>
      <c r="IS190" s="44"/>
      <c r="IT190" s="44"/>
      <c r="IU190" s="44"/>
    </row>
    <row r="191" spans="1:255" s="45" customFormat="1" ht="15">
      <c r="A191" s="46"/>
      <c r="B191" s="50"/>
      <c r="C191" s="47"/>
      <c r="D191" s="47"/>
      <c r="E191" s="47"/>
      <c r="F191" s="47"/>
      <c r="G191" s="47"/>
      <c r="H191" s="47"/>
      <c r="I191" s="67"/>
      <c r="J191" s="43"/>
      <c r="K191" s="43"/>
      <c r="L191" s="112"/>
      <c r="M191" s="44"/>
      <c r="N191" s="44"/>
      <c r="IM191" s="44"/>
      <c r="IN191" s="44"/>
      <c r="IO191" s="44"/>
      <c r="IP191" s="44"/>
      <c r="IQ191" s="44"/>
      <c r="IR191" s="44"/>
      <c r="IS191" s="44"/>
      <c r="IT191" s="44"/>
      <c r="IU191" s="44"/>
    </row>
    <row r="192" spans="1:255" s="45" customFormat="1" ht="15.75" customHeight="1" hidden="1">
      <c r="A192" s="46"/>
      <c r="B192" s="50"/>
      <c r="C192" s="47"/>
      <c r="D192" s="47"/>
      <c r="E192" s="47"/>
      <c r="F192" s="47"/>
      <c r="G192" s="47"/>
      <c r="H192" s="47"/>
      <c r="I192" s="67"/>
      <c r="J192" s="43"/>
      <c r="K192" s="43"/>
      <c r="L192" s="112"/>
      <c r="M192" s="44"/>
      <c r="N192" s="44"/>
      <c r="IM192" s="44"/>
      <c r="IN192" s="44"/>
      <c r="IO192" s="44"/>
      <c r="IP192" s="44"/>
      <c r="IQ192" s="44"/>
      <c r="IR192" s="44"/>
      <c r="IS192" s="44"/>
      <c r="IT192" s="44"/>
      <c r="IU192" s="44"/>
    </row>
    <row r="193" spans="1:255" s="54" customFormat="1" ht="22.5" customHeight="1">
      <c r="A193" s="101" t="s">
        <v>220</v>
      </c>
      <c r="B193" s="102"/>
      <c r="C193" s="103"/>
      <c r="D193" s="102"/>
      <c r="E193" s="102"/>
      <c r="F193" s="102"/>
      <c r="G193" s="102"/>
      <c r="H193" s="103"/>
      <c r="I193" s="103"/>
      <c r="J193" s="108" t="s">
        <v>221</v>
      </c>
      <c r="K193" s="108"/>
      <c r="L193" s="112"/>
      <c r="M193" s="55"/>
      <c r="N193" s="55"/>
      <c r="IM193" s="55"/>
      <c r="IN193" s="55"/>
      <c r="IO193" s="55"/>
      <c r="IP193" s="55"/>
      <c r="IQ193" s="55"/>
      <c r="IR193" s="55"/>
      <c r="IS193" s="55"/>
      <c r="IT193" s="55"/>
      <c r="IU193" s="55"/>
    </row>
    <row r="194" spans="2:255" s="54" customFormat="1" ht="15" customHeight="1">
      <c r="B194" s="55"/>
      <c r="C194" s="55"/>
      <c r="D194" s="55"/>
      <c r="E194" s="55"/>
      <c r="F194" s="55"/>
      <c r="G194" s="55"/>
      <c r="H194" s="55"/>
      <c r="I194" s="67"/>
      <c r="J194" s="55"/>
      <c r="K194" s="55"/>
      <c r="L194" s="112"/>
      <c r="M194" s="55"/>
      <c r="N194" s="55"/>
      <c r="IM194" s="55"/>
      <c r="IN194" s="55"/>
      <c r="IO194" s="55"/>
      <c r="IP194" s="55"/>
      <c r="IQ194" s="55"/>
      <c r="IR194" s="55"/>
      <c r="IS194" s="55"/>
      <c r="IT194" s="55"/>
      <c r="IU194" s="55"/>
    </row>
    <row r="195" spans="1:255" s="49" customFormat="1" ht="17.25" customHeight="1">
      <c r="A195" s="48"/>
      <c r="B195" s="48"/>
      <c r="C195" s="48"/>
      <c r="D195" s="48"/>
      <c r="E195" s="48"/>
      <c r="F195" s="48"/>
      <c r="G195" s="48"/>
      <c r="H195" s="48"/>
      <c r="I195" s="67"/>
      <c r="J195" s="48"/>
      <c r="K195" s="48"/>
      <c r="L195" s="112"/>
      <c r="M195" s="48"/>
      <c r="N195" s="48"/>
      <c r="IM195" s="48"/>
      <c r="IN195" s="48"/>
      <c r="IO195" s="48"/>
      <c r="IP195" s="48"/>
      <c r="IQ195" s="48"/>
      <c r="IR195" s="48"/>
      <c r="IS195" s="48"/>
      <c r="IT195" s="48"/>
      <c r="IU195" s="48"/>
    </row>
    <row r="196" spans="1:255" s="49" customFormat="1" ht="17.25" customHeight="1">
      <c r="A196" s="48"/>
      <c r="B196" s="48"/>
      <c r="C196" s="48"/>
      <c r="D196" s="48"/>
      <c r="E196" s="48"/>
      <c r="F196" s="48"/>
      <c r="G196" s="48"/>
      <c r="H196" s="48"/>
      <c r="I196" s="67"/>
      <c r="J196" s="48"/>
      <c r="K196" s="48"/>
      <c r="L196" s="112"/>
      <c r="M196" s="48"/>
      <c r="N196" s="48"/>
      <c r="IM196" s="48"/>
      <c r="IN196" s="48"/>
      <c r="IO196" s="48"/>
      <c r="IP196" s="48"/>
      <c r="IQ196" s="48"/>
      <c r="IR196" s="48"/>
      <c r="IS196" s="48"/>
      <c r="IT196" s="48"/>
      <c r="IU196" s="48"/>
    </row>
    <row r="197" spans="9:12" ht="15" customHeight="1">
      <c r="I197" s="67"/>
      <c r="L197" s="112"/>
    </row>
    <row r="198" ht="15" customHeight="1">
      <c r="I198" s="66"/>
    </row>
    <row r="199" ht="15" customHeight="1">
      <c r="I199" s="66"/>
    </row>
    <row r="200" ht="13.5">
      <c r="I200" s="53"/>
    </row>
    <row r="201" ht="13.5">
      <c r="I201" s="53"/>
    </row>
    <row r="202" ht="13.5">
      <c r="I202" s="53"/>
    </row>
    <row r="203" ht="13.5">
      <c r="I203" s="53"/>
    </row>
    <row r="204" ht="13.5">
      <c r="I204" s="53"/>
    </row>
    <row r="205" ht="13.5">
      <c r="I205" s="53"/>
    </row>
    <row r="206" ht="13.5">
      <c r="I206" s="53"/>
    </row>
    <row r="207" ht="13.5">
      <c r="I207" s="53"/>
    </row>
    <row r="208" ht="13.5">
      <c r="I208" s="53"/>
    </row>
    <row r="209" ht="13.5">
      <c r="I209" s="53"/>
    </row>
    <row r="210" ht="13.5">
      <c r="I210" s="53"/>
    </row>
    <row r="211" ht="13.5">
      <c r="I211" s="53"/>
    </row>
    <row r="212" ht="13.5">
      <c r="I212" s="53"/>
    </row>
    <row r="213" ht="13.5">
      <c r="I213" s="53"/>
    </row>
    <row r="214" ht="13.5">
      <c r="I214" s="53"/>
    </row>
    <row r="215" ht="13.5">
      <c r="I215" s="53"/>
    </row>
    <row r="216" ht="13.5">
      <c r="I216" s="53"/>
    </row>
    <row r="217" ht="13.5">
      <c r="I217" s="53"/>
    </row>
    <row r="218" ht="13.5">
      <c r="I218" s="53"/>
    </row>
    <row r="219" ht="13.5">
      <c r="I219" s="53"/>
    </row>
    <row r="220" ht="13.5">
      <c r="I220" s="53"/>
    </row>
    <row r="221" ht="13.5">
      <c r="I221" s="53"/>
    </row>
    <row r="222" ht="13.5">
      <c r="I222" s="53"/>
    </row>
  </sheetData>
  <sheetProtection/>
  <mergeCells count="14">
    <mergeCell ref="L129:L149"/>
    <mergeCell ref="L153:L197"/>
    <mergeCell ref="C11:E11"/>
    <mergeCell ref="I11:K11"/>
    <mergeCell ref="L11:L29"/>
    <mergeCell ref="L30:L61"/>
    <mergeCell ref="L62:L88"/>
    <mergeCell ref="L89:L114"/>
    <mergeCell ref="L115:L128"/>
    <mergeCell ref="A9:K9"/>
    <mergeCell ref="J193:K193"/>
    <mergeCell ref="F11:H11"/>
    <mergeCell ref="A11:A12"/>
    <mergeCell ref="B11:B12"/>
  </mergeCells>
  <printOptions horizontalCentered="1"/>
  <pageMargins left="0.5905511811023623" right="0.1968503937007874" top="1.1811023622047245" bottom="0.5905511811023623" header="0.7480314960629921" footer="0.2362204724409449"/>
  <pageSetup fitToHeight="14" fitToWidth="1" horizontalDpi="600" verticalDpi="600" orientation="landscape" paperSize="9" scale="56" r:id="rId1"/>
  <headerFooter differentFirst="1" alignWithMargins="0">
    <oddHeader>&amp;R
&amp;14Продовження додатку 1</oddHeader>
  </headerFooter>
  <rowBreaks count="2" manualBreakCount="2">
    <brk id="122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2019-10-23T05:34:15Z</cp:lastPrinted>
  <dcterms:created xsi:type="dcterms:W3CDTF">2014-01-17T10:52:16Z</dcterms:created>
  <dcterms:modified xsi:type="dcterms:W3CDTF">2019-10-23T05:35:32Z</dcterms:modified>
  <cp:category/>
  <cp:version/>
  <cp:contentType/>
  <cp:contentStatus/>
</cp:coreProperties>
</file>