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(в)'!$12:$12</definedName>
    <definedName name="_xlnm.Print_Area" localSheetId="0">' дод 1 (в)'!$A$1:$L$170</definedName>
  </definedNames>
  <calcPr fullCalcOnLoad="1"/>
</workbook>
</file>

<file path=xl/sharedStrings.xml><?xml version="1.0" encoding="utf-8"?>
<sst xmlns="http://schemas.openxmlformats.org/spreadsheetml/2006/main" count="212" uniqueCount="202">
  <si>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</si>
  <si>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</si>
  <si>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</si>
  <si>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</si>
  <si>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</si>
  <si>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</si>
  <si>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</si>
  <si>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</si>
  <si>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</si>
  <si>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</si>
  <si>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</si>
  <si>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</si>
  <si>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</si>
  <si>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</si>
  <si>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</si>
  <si>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</si>
  <si>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</si>
  <si>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</si>
  <si>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</si>
  <si>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</si>
  <si>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</si>
  <si>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</si>
  <si>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</si>
  <si>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</si>
  <si>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</si>
  <si>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</si>
  <si>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</si>
  <si>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</si>
  <si>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</si>
  <si>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</si>
  <si>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</si>
  <si>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</si>
  <si>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</si>
  <si>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</si>
  <si>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</si>
  <si>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</si>
  <si>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</si>
  <si>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</si>
  <si>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</si>
  <si>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</si>
  <si>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</si>
  <si>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</si>
  <si>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</si>
  <si>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</si>
  <si>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</si>
  <si>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</si>
  <si>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</si>
  <si>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</si>
  <si>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</si>
  <si>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</si>
  <si>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</si>
  <si>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</si>
  <si>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</si>
  <si>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</si>
  <si>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</si>
  <si>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</si>
  <si>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</si>
  <si>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</si>
  <si>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</si>
  <si>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</si>
  <si>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</si>
  <si>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</si>
  <si>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</si>
  <si>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</si>
  <si>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</si>
  <si>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</si>
  <si>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</si>
  <si>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</si>
  <si>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</si>
  <si>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</si>
  <si>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</si>
  <si>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</si>
  <si>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</si>
  <si>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</si>
  <si>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</si>
  <si>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</si>
  <si>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</si>
  <si>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</si>
  <si>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</si>
  <si>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</si>
  <si>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</si>
  <si>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</si>
  <si>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</si>
  <si>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</si>
  <si>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</si>
  <si>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</si>
  <si>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</si>
  <si>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</si>
  <si>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</si>
  <si>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</si>
  <si>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</si>
  <si>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</si>
  <si>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</si>
  <si>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</si>
  <si>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</si>
  <si>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</si>
  <si>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</si>
  <si>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</si>
  <si>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</si>
  <si>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</si>
  <si>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</si>
  <si>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</si>
  <si>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</si>
  <si>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</si>
  <si>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</si>
  <si>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</si>
  <si>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</si>
  <si>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</si>
  <si>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</si>
  <si>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</si>
  <si>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</si>
  <si>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</si>
  <si>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</si>
  <si>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</si>
  <si>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</si>
  <si>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</si>
  <si>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</si>
  <si>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</si>
  <si>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</si>
  <si>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</si>
  <si>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</si>
  <si>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</si>
  <si>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</si>
  <si>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</si>
  <si>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</si>
  <si>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</si>
  <si>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</si>
  <si>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</si>
  <si>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</si>
  <si>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</si>
  <si>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</si>
  <si>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</si>
  <si>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</si>
  <si>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</si>
  <si>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</si>
  <si>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</si>
  <si>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</si>
  <si>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</si>
  <si>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</si>
  <si>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</si>
  <si>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</si>
  <si>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</si>
  <si>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</si>
  <si>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</si>
  <si>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</si>
  <si>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</si>
  <si>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</si>
  <si>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</si>
  <si>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</si>
  <si>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</si>
  <si>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</si>
  <si>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</si>
  <si>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</si>
  <si>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</si>
  <si>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</si>
  <si>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</si>
  <si>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</si>
  <si>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</si>
  <si>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</si>
  <si>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</si>
  <si>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</si>
  <si>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</si>
  <si>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</si>
  <si>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</si>
  <si>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</si>
  <si>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</si>
  <si>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</si>
  <si>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</si>
  <si>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</si>
  <si>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</si>
  <si>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</si>
  <si>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</si>
  <si>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</si>
  <si>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</si>
  <si>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</si>
  <si>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</si>
  <si>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</si>
  <si>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</si>
  <si>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</si>
  <si>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</si>
  <si>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</si>
  <si>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</si>
  <si>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</si>
  <si>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Надходження коштів від відшкодування втрат сільськогосподарського і лісогосподарського виробництва  </t>
  </si>
  <si>
    <t>Додаток  1</t>
  </si>
  <si>
    <t>до рішення виконавчого комітету</t>
  </si>
  <si>
    <t xml:space="preserve">від                            №  </t>
  </si>
  <si>
    <t>Звіт про виконання доходної частини міського бюджету за I півріччя  2019 року</t>
  </si>
  <si>
    <t>на медичне ослуговування внутрішньо переміщених осіб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</si>
  <si>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</si>
  <si>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</si>
  <si>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</si>
  <si>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</si>
  <si>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</si>
  <si>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</si>
  <si>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</si>
  <si>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</si>
  <si>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18040000</t>
  </si>
  <si>
    <t>18040100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</si>
  <si>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</si>
  <si>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С.А. Липова</t>
  </si>
  <si>
    <t>Директор департаменту фінансів, економіки та інвестицій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</si>
</sst>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\ _г_р_н_.;[Red]#,##0.00\ _г_р_н_."/>
    <numFmt numFmtId="221" formatCode="0.0000000"/>
    <numFmt numFmtId="222" formatCode="0.000000"/>
    <numFmt numFmtId="223" formatCode="0.00000"/>
    <numFmt numFmtId="224" formatCode="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" fontId="28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3" fillId="55" borderId="0" xfId="0" applyFont="1" applyFill="1" applyAlignment="1">
      <alignment vertical="center"/>
    </xf>
    <xf numFmtId="0" fontId="33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28" fillId="56" borderId="16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4" fontId="26" fillId="55" borderId="16" xfId="0" applyNumberFormat="1" applyFont="1" applyFill="1" applyBorder="1" applyAlignment="1" applyProtection="1">
      <alignment horizontal="right" vertical="center" wrapText="1"/>
      <protection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vertical="center"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left" vertical="center" wrapText="1"/>
      <protection/>
    </xf>
    <xf numFmtId="4" fontId="25" fillId="55" borderId="0" xfId="0" applyNumberFormat="1" applyFont="1" applyFill="1" applyAlignment="1" applyProtection="1">
      <alignment wrapText="1"/>
      <protection/>
    </xf>
    <xf numFmtId="0" fontId="25" fillId="55" borderId="0" xfId="0" applyNumberFormat="1" applyFont="1" applyFill="1" applyAlignment="1" applyProtection="1">
      <alignment wrapText="1"/>
      <protection/>
    </xf>
    <xf numFmtId="0" fontId="25" fillId="55" borderId="0" xfId="0" applyFont="1" applyFill="1" applyAlignment="1">
      <alignment wrapText="1"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19" fillId="55" borderId="0" xfId="0" applyFont="1" applyFill="1" applyBorder="1" applyAlignment="1">
      <alignment vertical="center" wrapText="1"/>
    </xf>
    <xf numFmtId="4" fontId="32" fillId="55" borderId="0" xfId="0" applyNumberFormat="1" applyFont="1" applyFill="1" applyBorder="1" applyAlignment="1">
      <alignment vertical="center"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27" fillId="56" borderId="16" xfId="0" applyNumberFormat="1" applyFont="1" applyFill="1" applyBorder="1" applyAlignment="1" applyProtection="1">
      <alignment horizontal="center" vertical="center" wrapText="1"/>
      <protection/>
    </xf>
    <xf numFmtId="0" fontId="27" fillId="56" borderId="16" xfId="0" applyNumberFormat="1" applyFont="1" applyFill="1" applyBorder="1" applyAlignment="1" applyProtection="1">
      <alignment vertical="center" wrapText="1"/>
      <protection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7" fillId="56" borderId="16" xfId="0" applyNumberFormat="1" applyFont="1" applyFill="1" applyBorder="1" applyAlignment="1" applyProtection="1">
      <alignment vertical="top" wrapText="1"/>
      <protection/>
    </xf>
    <xf numFmtId="0" fontId="33" fillId="0" borderId="0" xfId="0" applyFont="1" applyFill="1" applyAlignment="1">
      <alignment vertical="center"/>
    </xf>
    <xf numFmtId="0" fontId="19" fillId="55" borderId="0" xfId="0" applyFont="1" applyFill="1" applyBorder="1" applyAlignment="1">
      <alignment vertical="center" wrapText="1"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9" xfId="0" applyNumberFormat="1" applyFont="1" applyFill="1" applyBorder="1" applyAlignment="1" applyProtection="1">
      <alignment vertical="center" wrapText="1"/>
      <protection/>
    </xf>
    <xf numFmtId="4" fontId="28" fillId="53" borderId="16" xfId="0" applyNumberFormat="1" applyFont="1" applyFill="1" applyBorder="1" applyAlignment="1">
      <alignment vertical="center" wrapText="1"/>
    </xf>
    <xf numFmtId="0" fontId="27" fillId="53" borderId="19" xfId="0" applyNumberFormat="1" applyFont="1" applyFill="1" applyBorder="1" applyAlignment="1" applyProtection="1">
      <alignment vertical="center" wrapText="1"/>
      <protection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NumberFormat="1" applyFont="1" applyFill="1" applyAlignment="1" applyProtection="1">
      <alignment horizontal="center"/>
      <protection/>
    </xf>
    <xf numFmtId="220" fontId="33" fillId="0" borderId="16" xfId="105" applyNumberFormat="1" applyFont="1" applyFill="1" applyBorder="1" applyAlignment="1">
      <alignment horizontal="center" vertical="center" wrapText="1"/>
      <protection/>
    </xf>
    <xf numFmtId="0" fontId="33" fillId="0" borderId="16" xfId="105" applyFont="1" applyFill="1" applyBorder="1" applyAlignment="1">
      <alignment horizontal="center" vertical="center" wrapText="1"/>
      <protection/>
    </xf>
    <xf numFmtId="0" fontId="38" fillId="57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2" fontId="29" fillId="55" borderId="16" xfId="0" applyNumberFormat="1" applyFont="1" applyFill="1" applyBorder="1" applyAlignment="1">
      <alignment vertical="center" wrapText="1"/>
    </xf>
    <xf numFmtId="202" fontId="28" fillId="55" borderId="16" xfId="0" applyNumberFormat="1" applyFont="1" applyFill="1" applyBorder="1" applyAlignment="1">
      <alignment vertical="center" wrapText="1"/>
    </xf>
    <xf numFmtId="0" fontId="33" fillId="55" borderId="0" xfId="0" applyFont="1" applyFill="1" applyAlignment="1">
      <alignment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202" fontId="31" fillId="55" borderId="16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4" fontId="26" fillId="55" borderId="16" xfId="0" applyNumberFormat="1" applyFont="1" applyFill="1" applyBorder="1" applyAlignment="1" applyProtection="1">
      <alignment vertical="center" wrapText="1"/>
      <protection/>
    </xf>
    <xf numFmtId="205" fontId="26" fillId="55" borderId="16" xfId="0" applyNumberFormat="1" applyFont="1" applyFill="1" applyBorder="1" applyAlignment="1" applyProtection="1">
      <alignment vertical="center" wrapText="1"/>
      <protection/>
    </xf>
    <xf numFmtId="0" fontId="26" fillId="55" borderId="0" xfId="0" applyNumberFormat="1" applyFont="1" applyFill="1" applyAlignment="1" applyProtection="1">
      <alignment vertical="center" wrapText="1"/>
      <protection/>
    </xf>
    <xf numFmtId="0" fontId="26" fillId="55" borderId="0" xfId="0" applyFont="1" applyFill="1" applyAlignment="1">
      <alignment vertical="center" wrapText="1"/>
    </xf>
    <xf numFmtId="4" fontId="36" fillId="55" borderId="16" xfId="0" applyNumberFormat="1" applyFont="1" applyFill="1" applyBorder="1" applyAlignment="1" applyProtection="1">
      <alignment vertical="center" wrapText="1"/>
      <protection/>
    </xf>
    <xf numFmtId="205" fontId="36" fillId="55" borderId="16" xfId="0" applyNumberFormat="1" applyFont="1" applyFill="1" applyBorder="1" applyAlignment="1" applyProtection="1">
      <alignment vertical="center" wrapText="1"/>
      <protection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17" xfId="0" applyNumberFormat="1" applyFont="1" applyFill="1" applyBorder="1" applyAlignment="1" applyProtection="1">
      <alignment horizontal="left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3" borderId="20" xfId="0" applyNumberFormat="1" applyFont="1" applyFill="1" applyBorder="1" applyAlignment="1" applyProtection="1">
      <alignment horizontal="center" vertical="center" wrapText="1"/>
      <protection/>
    </xf>
    <xf numFmtId="0" fontId="27" fillId="53" borderId="21" xfId="0" applyNumberFormat="1" applyFont="1" applyFill="1" applyBorder="1" applyAlignment="1" applyProtection="1">
      <alignment horizontal="center" vertical="center" wrapText="1"/>
      <protection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21" xfId="0" applyNumberFormat="1" applyFont="1" applyFill="1" applyBorder="1" applyAlignment="1" applyProtection="1">
      <alignment vertical="top" wrapText="1"/>
      <protection/>
    </xf>
    <xf numFmtId="0" fontId="26" fillId="55" borderId="16" xfId="0" applyFont="1" applyFill="1" applyBorder="1" applyAlignment="1">
      <alignment vertical="center" wrapText="1"/>
    </xf>
    <xf numFmtId="49" fontId="36" fillId="55" borderId="16" xfId="0" applyNumberFormat="1" applyFont="1" applyFill="1" applyBorder="1" applyAlignment="1">
      <alignment horizontal="left" vertical="center" wrapText="1"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6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49" fontId="36" fillId="55" borderId="16" xfId="0" applyNumberFormat="1" applyFont="1" applyFill="1" applyBorder="1" applyAlignment="1" applyProtection="1">
      <alignment vertical="center" readingOrder="1"/>
      <protection/>
    </xf>
    <xf numFmtId="0" fontId="26" fillId="55" borderId="17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wrapText="1"/>
      <protection/>
    </xf>
    <xf numFmtId="0" fontId="26" fillId="55" borderId="18" xfId="0" applyFont="1" applyFill="1" applyBorder="1" applyAlignment="1">
      <alignment wrapText="1"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33" fillId="56" borderId="0" xfId="0" applyNumberFormat="1" applyFont="1" applyFill="1" applyAlignment="1" applyProtection="1">
      <alignment vertical="center" textRotation="180" wrapText="1"/>
      <protection/>
    </xf>
    <xf numFmtId="0" fontId="33" fillId="55" borderId="0" xfId="0" applyNumberFormat="1" applyFont="1" applyFill="1" applyAlignment="1" applyProtection="1">
      <alignment vertical="center" textRotation="180"/>
      <protection/>
    </xf>
    <xf numFmtId="0" fontId="40" fillId="57" borderId="0" xfId="0" applyNumberFormat="1" applyFont="1" applyFill="1" applyAlignment="1" applyProtection="1">
      <alignment/>
      <protection/>
    </xf>
    <xf numFmtId="0" fontId="40" fillId="57" borderId="0" xfId="0" applyNumberFormat="1" applyFont="1" applyFill="1" applyAlignment="1" applyProtection="1">
      <alignment horizontal="left"/>
      <protection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55" borderId="0" xfId="0" applyNumberFormat="1" applyFont="1" applyFill="1" applyAlignment="1" applyProtection="1">
      <alignment/>
      <protection/>
    </xf>
    <xf numFmtId="0" fontId="40" fillId="55" borderId="0" xfId="0" applyFont="1" applyFill="1" applyAlignment="1">
      <alignment/>
    </xf>
    <xf numFmtId="0" fontId="33" fillId="55" borderId="18" xfId="0" applyNumberFormat="1" applyFont="1" applyFill="1" applyBorder="1" applyAlignment="1" applyProtection="1">
      <alignment horizontal="center" vertical="center"/>
      <protection/>
    </xf>
    <xf numFmtId="202" fontId="28" fillId="56" borderId="16" xfId="0" applyNumberFormat="1" applyFont="1" applyFill="1" applyBorder="1" applyAlignment="1">
      <alignment vertical="center" wrapText="1"/>
    </xf>
    <xf numFmtId="4" fontId="27" fillId="56" borderId="16" xfId="0" applyNumberFormat="1" applyFont="1" applyFill="1" applyBorder="1" applyAlignment="1" applyProtection="1">
      <alignment vertical="center" wrapText="1"/>
      <protection/>
    </xf>
    <xf numFmtId="205" fontId="27" fillId="56" borderId="16" xfId="0" applyNumberFormat="1" applyFont="1" applyFill="1" applyBorder="1" applyAlignment="1" applyProtection="1">
      <alignment vertical="center" wrapText="1"/>
      <protection/>
    </xf>
    <xf numFmtId="202" fontId="28" fillId="53" borderId="16" xfId="0" applyNumberFormat="1" applyFont="1" applyFill="1" applyBorder="1" applyAlignment="1">
      <alignment vertical="center" wrapText="1"/>
    </xf>
    <xf numFmtId="4" fontId="27" fillId="53" borderId="16" xfId="0" applyNumberFormat="1" applyFont="1" applyFill="1" applyBorder="1" applyAlignment="1" applyProtection="1">
      <alignment vertical="center" wrapText="1"/>
      <protection/>
    </xf>
    <xf numFmtId="205" fontId="27" fillId="53" borderId="16" xfId="0" applyNumberFormat="1" applyFont="1" applyFill="1" applyBorder="1" applyAlignment="1" applyProtection="1">
      <alignment vertical="center" wrapText="1"/>
      <protection/>
    </xf>
    <xf numFmtId="14" fontId="40" fillId="55" borderId="0" xfId="0" applyNumberFormat="1" applyFont="1" applyFill="1" applyBorder="1" applyAlignment="1">
      <alignment horizontal="left"/>
    </xf>
    <xf numFmtId="0" fontId="27" fillId="53" borderId="22" xfId="0" applyNumberFormat="1" applyFont="1" applyFill="1" applyBorder="1" applyAlignment="1" applyProtection="1">
      <alignment vertical="center" wrapText="1"/>
      <protection/>
    </xf>
    <xf numFmtId="4" fontId="28" fillId="53" borderId="17" xfId="0" applyNumberFormat="1" applyFont="1" applyFill="1" applyBorder="1" applyAlignment="1">
      <alignment vertical="center" wrapText="1"/>
    </xf>
    <xf numFmtId="0" fontId="33" fillId="55" borderId="0" xfId="0" applyNumberFormat="1" applyFont="1" applyFill="1" applyAlignment="1" applyProtection="1">
      <alignment vertical="center" textRotation="180" wrapText="1"/>
      <protection/>
    </xf>
    <xf numFmtId="0" fontId="33" fillId="55" borderId="0" xfId="0" applyNumberFormat="1" applyFont="1" applyFill="1" applyAlignment="1" applyProtection="1">
      <alignment horizontal="center" vertical="center" textRotation="180" wrapText="1"/>
      <protection/>
    </xf>
    <xf numFmtId="0" fontId="41" fillId="55" borderId="0" xfId="0" applyNumberFormat="1" applyFont="1" applyFill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NumberFormat="1" applyFont="1" applyFill="1" applyAlignment="1" applyProtection="1">
      <alignment horizontal="center" vertical="center" textRotation="180"/>
      <protection/>
    </xf>
    <xf numFmtId="0" fontId="33" fillId="55" borderId="23" xfId="0" applyNumberFormat="1" applyFont="1" applyFill="1" applyBorder="1" applyAlignment="1" applyProtection="1">
      <alignment horizontal="center" vertical="center" textRotation="180" wrapText="1"/>
      <protection/>
    </xf>
    <xf numFmtId="0" fontId="33" fillId="55" borderId="0" xfId="0" applyNumberFormat="1" applyFont="1" applyFill="1" applyAlignment="1" applyProtection="1">
      <alignment horizontal="center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20" xfId="0" applyFont="1" applyFill="1" applyBorder="1" applyAlignment="1">
      <alignment horizontal="center" vertical="top" wrapText="1"/>
    </xf>
    <xf numFmtId="0" fontId="27" fillId="53" borderId="21" xfId="0" applyFont="1" applyFill="1" applyBorder="1" applyAlignment="1">
      <alignment horizontal="center" vertical="top" wrapText="1"/>
    </xf>
    <xf numFmtId="0" fontId="27" fillId="53" borderId="17" xfId="0" applyFont="1" applyFill="1" applyBorder="1" applyAlignment="1">
      <alignment horizontal="center" vertical="top" wrapText="1"/>
    </xf>
    <xf numFmtId="0" fontId="39" fillId="55" borderId="24" xfId="0" applyNumberFormat="1" applyFont="1" applyFill="1" applyBorder="1" applyAlignment="1" applyProtection="1">
      <alignment horizontal="center" vertical="center" wrapText="1"/>
      <protection/>
    </xf>
    <xf numFmtId="0" fontId="39" fillId="55" borderId="25" xfId="0" applyNumberFormat="1" applyFont="1" applyFill="1" applyBorder="1" applyAlignment="1" applyProtection="1">
      <alignment horizontal="center" vertical="center" wrapText="1"/>
      <protection/>
    </xf>
    <xf numFmtId="0" fontId="39" fillId="55" borderId="19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horizontal="center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77"/>
  <sheetViews>
    <sheetView showGridLines="0" showZeros="0" tabSelected="1" view="pageBreakPreview" zoomScale="70" zoomScaleNormal="70" zoomScaleSheetLayoutView="70" workbookViewId="0" topLeftCell="A10">
      <pane xSplit="2" ySplit="2" topLeftCell="C163" activePane="bottomRight" state="frozen"/>
      <selection pane="topLeft" activeCell="A10" sqref="A10"/>
      <selection pane="topRight" activeCell="C10" sqref="C10"/>
      <selection pane="bottomLeft" activeCell="A12" sqref="A12"/>
      <selection pane="bottomRight" activeCell="A171" sqref="A171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5" width="22.83203125" style="7" customWidth="1"/>
    <col min="6" max="6" width="20.33203125" style="7" customWidth="1"/>
    <col min="7" max="7" width="19" style="7" customWidth="1"/>
    <col min="8" max="8" width="17.66015625" style="7" customWidth="1"/>
    <col min="9" max="9" width="22.33203125" style="7" customWidth="1"/>
    <col min="10" max="10" width="21" style="7" customWidth="1"/>
    <col min="11" max="11" width="23.33203125" style="7" customWidth="1"/>
    <col min="12" max="12" width="9.16015625" style="92" customWidth="1"/>
    <col min="13" max="13" width="9.16015625" style="7" customWidth="1"/>
    <col min="14" max="245" width="9.16015625" style="10" customWidth="1"/>
    <col min="246" max="254" width="9.16015625" style="7" customWidth="1"/>
    <col min="255" max="16384" width="9.16015625" style="10" customWidth="1"/>
  </cols>
  <sheetData>
    <row r="1" spans="3:12" ht="23.25" customHeight="1">
      <c r="C1" s="115"/>
      <c r="D1" s="115"/>
      <c r="E1" s="115"/>
      <c r="F1" s="115"/>
      <c r="G1" s="49"/>
      <c r="H1" s="93"/>
      <c r="I1" s="94" t="s">
        <v>184</v>
      </c>
      <c r="J1" s="93"/>
      <c r="K1" s="52"/>
      <c r="L1" s="113">
        <v>2</v>
      </c>
    </row>
    <row r="2" spans="3:12" ht="18.75" customHeight="1">
      <c r="C2" s="8"/>
      <c r="D2" s="8"/>
      <c r="E2" s="8"/>
      <c r="F2" s="9"/>
      <c r="G2" s="9"/>
      <c r="H2" s="95" t="s">
        <v>185</v>
      </c>
      <c r="I2" s="96"/>
      <c r="J2" s="95"/>
      <c r="K2" s="55"/>
      <c r="L2" s="113"/>
    </row>
    <row r="3" spans="3:12" ht="18.75" customHeight="1">
      <c r="C3" s="8"/>
      <c r="D3" s="8"/>
      <c r="E3" s="8"/>
      <c r="F3" s="9"/>
      <c r="G3" s="9"/>
      <c r="H3" s="95" t="s">
        <v>186</v>
      </c>
      <c r="I3" s="96"/>
      <c r="J3" s="95"/>
      <c r="K3" s="55"/>
      <c r="L3" s="113"/>
    </row>
    <row r="4" spans="3:12" ht="18.75" customHeight="1">
      <c r="C4" s="8"/>
      <c r="D4" s="8"/>
      <c r="E4" s="8"/>
      <c r="F4" s="9"/>
      <c r="G4" s="9"/>
      <c r="H4" s="53"/>
      <c r="I4" s="54"/>
      <c r="J4" s="55"/>
      <c r="K4" s="55"/>
      <c r="L4" s="113"/>
    </row>
    <row r="5" spans="3:12" ht="18.75" customHeight="1">
      <c r="C5" s="8"/>
      <c r="D5" s="8"/>
      <c r="E5" s="8"/>
      <c r="F5" s="9"/>
      <c r="G5" s="9"/>
      <c r="H5" s="53"/>
      <c r="I5" s="54"/>
      <c r="J5" s="55"/>
      <c r="K5" s="55"/>
      <c r="L5" s="113"/>
    </row>
    <row r="6" spans="3:12" ht="18.75" customHeight="1">
      <c r="C6" s="40"/>
      <c r="D6" s="40"/>
      <c r="E6" s="40"/>
      <c r="F6" s="9"/>
      <c r="G6" s="9"/>
      <c r="L6" s="113"/>
    </row>
    <row r="7" ht="15">
      <c r="L7" s="113"/>
    </row>
    <row r="8" spans="1:254" s="98" customFormat="1" ht="26.25">
      <c r="A8" s="111" t="s">
        <v>187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3"/>
      <c r="M8" s="97"/>
      <c r="IL8" s="97"/>
      <c r="IM8" s="97"/>
      <c r="IN8" s="97"/>
      <c r="IO8" s="97"/>
      <c r="IP8" s="97"/>
      <c r="IQ8" s="97"/>
      <c r="IR8" s="97"/>
      <c r="IS8" s="97"/>
      <c r="IT8" s="97"/>
    </row>
    <row r="9" spans="2:12" ht="18.75">
      <c r="B9" s="19"/>
      <c r="C9" s="19"/>
      <c r="D9" s="19"/>
      <c r="E9" s="19"/>
      <c r="F9" s="19"/>
      <c r="G9" s="19"/>
      <c r="K9" s="99" t="s">
        <v>22</v>
      </c>
      <c r="L9" s="113"/>
    </row>
    <row r="10" spans="1:254" s="58" customFormat="1" ht="39.75" customHeight="1">
      <c r="A10" s="116" t="s">
        <v>0</v>
      </c>
      <c r="B10" s="112" t="s">
        <v>163</v>
      </c>
      <c r="C10" s="120" t="s">
        <v>14</v>
      </c>
      <c r="D10" s="121"/>
      <c r="E10" s="122"/>
      <c r="F10" s="112" t="s">
        <v>15</v>
      </c>
      <c r="G10" s="112"/>
      <c r="H10" s="112"/>
      <c r="I10" s="112" t="s">
        <v>182</v>
      </c>
      <c r="J10" s="112"/>
      <c r="K10" s="112"/>
      <c r="L10" s="113"/>
      <c r="M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12" ht="75.75" customHeight="1">
      <c r="A11" s="116"/>
      <c r="B11" s="112"/>
      <c r="C11" s="50" t="s">
        <v>179</v>
      </c>
      <c r="D11" s="50" t="s">
        <v>180</v>
      </c>
      <c r="E11" s="51" t="s">
        <v>181</v>
      </c>
      <c r="F11" s="50" t="s">
        <v>179</v>
      </c>
      <c r="G11" s="50" t="s">
        <v>180</v>
      </c>
      <c r="H11" s="51" t="s">
        <v>181</v>
      </c>
      <c r="I11" s="50" t="s">
        <v>179</v>
      </c>
      <c r="J11" s="50" t="s">
        <v>180</v>
      </c>
      <c r="K11" s="51" t="s">
        <v>181</v>
      </c>
      <c r="L11" s="113"/>
    </row>
    <row r="12" spans="1:254" s="15" customFormat="1" ht="17.25" customHeight="1">
      <c r="A12" s="18">
        <v>1</v>
      </c>
      <c r="B12" s="17">
        <v>2</v>
      </c>
      <c r="C12" s="17">
        <v>3</v>
      </c>
      <c r="D12" s="48">
        <v>4</v>
      </c>
      <c r="E12" s="48">
        <v>5</v>
      </c>
      <c r="F12" s="17">
        <v>6</v>
      </c>
      <c r="G12" s="48">
        <v>7</v>
      </c>
      <c r="H12" s="17">
        <v>8</v>
      </c>
      <c r="I12" s="48">
        <v>9</v>
      </c>
      <c r="J12" s="48">
        <v>10</v>
      </c>
      <c r="K12" s="48">
        <v>11</v>
      </c>
      <c r="L12" s="113"/>
      <c r="M12" s="14"/>
      <c r="IL12" s="14"/>
      <c r="IM12" s="14"/>
      <c r="IN12" s="14"/>
      <c r="IO12" s="14"/>
      <c r="IP12" s="14"/>
      <c r="IQ12" s="14"/>
      <c r="IR12" s="14"/>
      <c r="IS12" s="14"/>
      <c r="IT12" s="14"/>
    </row>
    <row r="13" spans="1:254" s="67" customFormat="1" ht="14.25">
      <c r="A13" s="22">
        <v>10000000</v>
      </c>
      <c r="B13" s="26" t="s">
        <v>2</v>
      </c>
      <c r="C13" s="16">
        <f>C14+C23++C30+C36+C57</f>
        <v>1809075900</v>
      </c>
      <c r="D13" s="16">
        <f>D14+D23++D30+D36+D57</f>
        <v>819800994.91</v>
      </c>
      <c r="E13" s="56">
        <f>_xlfn.IFERROR(D13/C13*100,0)</f>
        <v>45.316008847942754</v>
      </c>
      <c r="F13" s="16">
        <f>F14+F23++F30+F36+F57</f>
        <v>4380900</v>
      </c>
      <c r="G13" s="16">
        <f>G14+G23++G30+G36+G57</f>
        <v>2222793.1</v>
      </c>
      <c r="H13" s="56">
        <f>_xlfn.IFERROR(G13/F13*100,0)</f>
        <v>50.73827524024745</v>
      </c>
      <c r="I13" s="64">
        <f>C13+F13</f>
        <v>1813456800</v>
      </c>
      <c r="J13" s="64">
        <f>D13+G13</f>
        <v>822023788.01</v>
      </c>
      <c r="K13" s="65">
        <f>_xlfn.IFERROR(J13/I13*100,0)</f>
        <v>45.329107812769514</v>
      </c>
      <c r="L13" s="113"/>
      <c r="M13" s="66"/>
      <c r="IL13" s="66"/>
      <c r="IM13" s="66"/>
      <c r="IN13" s="66"/>
      <c r="IO13" s="66"/>
      <c r="IP13" s="66"/>
      <c r="IQ13" s="66"/>
      <c r="IR13" s="66"/>
      <c r="IS13" s="66"/>
      <c r="IT13" s="66"/>
    </row>
    <row r="14" spans="1:254" s="25" customFormat="1" ht="28.5">
      <c r="A14" s="22">
        <v>11000000</v>
      </c>
      <c r="B14" s="23" t="s">
        <v>3</v>
      </c>
      <c r="C14" s="16">
        <f>C15+C20</f>
        <v>1255700300</v>
      </c>
      <c r="D14" s="16">
        <f>D15+D20</f>
        <v>548380282.63</v>
      </c>
      <c r="E14" s="56">
        <f aca="true" t="shared" si="0" ref="E14:E80">_xlfn.IFERROR(D14/C14*100,0)</f>
        <v>43.67127113292877</v>
      </c>
      <c r="F14" s="16"/>
      <c r="G14" s="16"/>
      <c r="H14" s="56">
        <f aca="true" t="shared" si="1" ref="H14:H80">_xlfn.IFERROR(G14/F14*100,0)</f>
        <v>0</v>
      </c>
      <c r="I14" s="64">
        <f>C14+F14</f>
        <v>1255700300</v>
      </c>
      <c r="J14" s="64">
        <f>D14+G14</f>
        <v>548380282.63</v>
      </c>
      <c r="K14" s="65">
        <f>_xlfn.IFERROR(J14/I14*100,0)</f>
        <v>43.67127113292877</v>
      </c>
      <c r="L14" s="113"/>
      <c r="M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s="25" customFormat="1" ht="14.25">
      <c r="A15" s="22">
        <v>11010000</v>
      </c>
      <c r="B15" s="23" t="s">
        <v>110</v>
      </c>
      <c r="C15" s="13">
        <f>C16+C17+C18+C19</f>
        <v>1255258600</v>
      </c>
      <c r="D15" s="13">
        <f>D16+D17+D18+D19</f>
        <v>548228094.51</v>
      </c>
      <c r="E15" s="56">
        <f t="shared" si="0"/>
        <v>43.67451412083534</v>
      </c>
      <c r="F15" s="16"/>
      <c r="G15" s="16"/>
      <c r="H15" s="56">
        <f t="shared" si="1"/>
        <v>0</v>
      </c>
      <c r="I15" s="64">
        <f aca="true" t="shared" si="2" ref="I15:I81">C15+F15</f>
        <v>1255258600</v>
      </c>
      <c r="J15" s="64">
        <f aca="true" t="shared" si="3" ref="J15:J81">D15+G15</f>
        <v>548228094.51</v>
      </c>
      <c r="K15" s="65">
        <f aca="true" t="shared" si="4" ref="K15:K81">_xlfn.IFERROR(J15/I15*100,0)</f>
        <v>43.67451412083534</v>
      </c>
      <c r="L15" s="113"/>
      <c r="M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63" customFormat="1" ht="45">
      <c r="A16" s="59">
        <v>11010100</v>
      </c>
      <c r="B16" s="60" t="s">
        <v>18</v>
      </c>
      <c r="C16" s="21">
        <v>1117190900</v>
      </c>
      <c r="D16" s="21">
        <v>485815726.48</v>
      </c>
      <c r="E16" s="61">
        <f t="shared" si="0"/>
        <v>43.48547114732138</v>
      </c>
      <c r="F16" s="21"/>
      <c r="G16" s="21"/>
      <c r="H16" s="61">
        <f t="shared" si="1"/>
        <v>0</v>
      </c>
      <c r="I16" s="68">
        <f t="shared" si="2"/>
        <v>1117190900</v>
      </c>
      <c r="J16" s="68">
        <f t="shared" si="3"/>
        <v>485815726.48</v>
      </c>
      <c r="K16" s="69">
        <f t="shared" si="4"/>
        <v>43.48547114732138</v>
      </c>
      <c r="L16" s="113"/>
      <c r="M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s="63" customFormat="1" ht="75">
      <c r="A17" s="59">
        <v>11010200</v>
      </c>
      <c r="B17" s="60" t="s">
        <v>19</v>
      </c>
      <c r="C17" s="21">
        <v>81032000</v>
      </c>
      <c r="D17" s="21">
        <v>34598248.07</v>
      </c>
      <c r="E17" s="61">
        <f t="shared" si="0"/>
        <v>42.69701854822786</v>
      </c>
      <c r="F17" s="21"/>
      <c r="G17" s="21"/>
      <c r="H17" s="61">
        <f t="shared" si="1"/>
        <v>0</v>
      </c>
      <c r="I17" s="68">
        <f t="shared" si="2"/>
        <v>81032000</v>
      </c>
      <c r="J17" s="68">
        <f t="shared" si="3"/>
        <v>34598248.07</v>
      </c>
      <c r="K17" s="69">
        <f t="shared" si="4"/>
        <v>42.69701854822786</v>
      </c>
      <c r="L17" s="113"/>
      <c r="M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s="63" customFormat="1" ht="45" customHeight="1">
      <c r="A18" s="59">
        <v>11010400</v>
      </c>
      <c r="B18" s="60" t="s">
        <v>20</v>
      </c>
      <c r="C18" s="21">
        <v>29795400</v>
      </c>
      <c r="D18" s="21">
        <v>16030545.66</v>
      </c>
      <c r="E18" s="61">
        <f t="shared" si="0"/>
        <v>53.80208240198151</v>
      </c>
      <c r="F18" s="21"/>
      <c r="G18" s="21"/>
      <c r="H18" s="61">
        <f t="shared" si="1"/>
        <v>0</v>
      </c>
      <c r="I18" s="68">
        <f t="shared" si="2"/>
        <v>29795400</v>
      </c>
      <c r="J18" s="68">
        <f t="shared" si="3"/>
        <v>16030545.66</v>
      </c>
      <c r="K18" s="69">
        <f t="shared" si="4"/>
        <v>53.80208240198151</v>
      </c>
      <c r="L18" s="113"/>
      <c r="M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s="63" customFormat="1" ht="33.75" customHeight="1">
      <c r="A19" s="59">
        <v>11010500</v>
      </c>
      <c r="B19" s="60" t="s">
        <v>21</v>
      </c>
      <c r="C19" s="21">
        <v>27240300</v>
      </c>
      <c r="D19" s="21">
        <v>11783574.3</v>
      </c>
      <c r="E19" s="61">
        <f t="shared" si="0"/>
        <v>43.25787271065297</v>
      </c>
      <c r="F19" s="21"/>
      <c r="G19" s="21"/>
      <c r="H19" s="61">
        <f t="shared" si="1"/>
        <v>0</v>
      </c>
      <c r="I19" s="68">
        <f t="shared" si="2"/>
        <v>27240300</v>
      </c>
      <c r="J19" s="68">
        <f t="shared" si="3"/>
        <v>11783574.3</v>
      </c>
      <c r="K19" s="69">
        <f t="shared" si="4"/>
        <v>43.25787271065297</v>
      </c>
      <c r="L19" s="113"/>
      <c r="M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12" s="24" customFormat="1" ht="14.25">
      <c r="A20" s="22">
        <v>11020000</v>
      </c>
      <c r="B20" s="23" t="s">
        <v>4</v>
      </c>
      <c r="C20" s="13">
        <f>C21+C22</f>
        <v>441700</v>
      </c>
      <c r="D20" s="13">
        <f>D21+D22</f>
        <v>152188.12</v>
      </c>
      <c r="E20" s="56">
        <f t="shared" si="0"/>
        <v>34.45508716323296</v>
      </c>
      <c r="F20" s="13"/>
      <c r="G20" s="13"/>
      <c r="H20" s="56">
        <f t="shared" si="1"/>
        <v>0</v>
      </c>
      <c r="I20" s="64">
        <f t="shared" si="2"/>
        <v>441700</v>
      </c>
      <c r="J20" s="64">
        <f t="shared" si="3"/>
        <v>152188.12</v>
      </c>
      <c r="K20" s="65">
        <f t="shared" si="4"/>
        <v>34.45508716323296</v>
      </c>
      <c r="L20" s="113"/>
    </row>
    <row r="21" spans="1:254" s="63" customFormat="1" ht="30">
      <c r="A21" s="59">
        <v>11020200</v>
      </c>
      <c r="B21" s="60" t="s">
        <v>23</v>
      </c>
      <c r="C21" s="21">
        <v>441700</v>
      </c>
      <c r="D21" s="21">
        <v>152188.12</v>
      </c>
      <c r="E21" s="61">
        <f t="shared" si="0"/>
        <v>34.45508716323296</v>
      </c>
      <c r="F21" s="21"/>
      <c r="G21" s="21"/>
      <c r="H21" s="61">
        <f t="shared" si="1"/>
        <v>0</v>
      </c>
      <c r="I21" s="68">
        <f t="shared" si="2"/>
        <v>441700</v>
      </c>
      <c r="J21" s="68">
        <f t="shared" si="3"/>
        <v>152188.12</v>
      </c>
      <c r="K21" s="69">
        <f t="shared" si="4"/>
        <v>34.45508716323296</v>
      </c>
      <c r="L21" s="113"/>
      <c r="M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s="4" customFormat="1" ht="30" customHeight="1" hidden="1">
      <c r="A22" s="20">
        <v>11023200</v>
      </c>
      <c r="B22" s="5" t="s">
        <v>24</v>
      </c>
      <c r="C22" s="1"/>
      <c r="D22" s="1"/>
      <c r="E22" s="57">
        <f t="shared" si="0"/>
        <v>0</v>
      </c>
      <c r="F22" s="1"/>
      <c r="G22" s="1"/>
      <c r="H22" s="57">
        <f t="shared" si="1"/>
        <v>0</v>
      </c>
      <c r="I22" s="70">
        <f t="shared" si="2"/>
        <v>0</v>
      </c>
      <c r="J22" s="70">
        <f t="shared" si="3"/>
        <v>0</v>
      </c>
      <c r="K22" s="71">
        <f t="shared" si="4"/>
        <v>0</v>
      </c>
      <c r="L22" s="113"/>
      <c r="M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25" customFormat="1" ht="28.5">
      <c r="A23" s="22">
        <v>13000000</v>
      </c>
      <c r="B23" s="23" t="s">
        <v>25</v>
      </c>
      <c r="C23" s="16">
        <f>C24+C27</f>
        <v>263700</v>
      </c>
      <c r="D23" s="16">
        <f>D24+D27</f>
        <v>131983.56</v>
      </c>
      <c r="E23" s="56">
        <f t="shared" si="0"/>
        <v>50.05064846416383</v>
      </c>
      <c r="F23" s="16"/>
      <c r="G23" s="16"/>
      <c r="H23" s="56">
        <f t="shared" si="1"/>
        <v>0</v>
      </c>
      <c r="I23" s="64">
        <f t="shared" si="2"/>
        <v>263700</v>
      </c>
      <c r="J23" s="64">
        <f t="shared" si="3"/>
        <v>131983.56</v>
      </c>
      <c r="K23" s="65">
        <f t="shared" si="4"/>
        <v>50.05064846416383</v>
      </c>
      <c r="L23" s="113"/>
      <c r="M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s="25" customFormat="1" ht="28.5">
      <c r="A24" s="22">
        <v>13010000</v>
      </c>
      <c r="B24" s="23" t="s">
        <v>26</v>
      </c>
      <c r="C24" s="16">
        <f>C26+C25</f>
        <v>62100</v>
      </c>
      <c r="D24" s="16">
        <f>D26+D25</f>
        <v>53502.04</v>
      </c>
      <c r="E24" s="56">
        <f t="shared" si="0"/>
        <v>86.15465378421901</v>
      </c>
      <c r="F24" s="16"/>
      <c r="G24" s="16"/>
      <c r="H24" s="56">
        <f t="shared" si="1"/>
        <v>0</v>
      </c>
      <c r="I24" s="64">
        <f t="shared" si="2"/>
        <v>62100</v>
      </c>
      <c r="J24" s="64">
        <f t="shared" si="3"/>
        <v>53502.04</v>
      </c>
      <c r="K24" s="65">
        <f t="shared" si="4"/>
        <v>86.15465378421901</v>
      </c>
      <c r="L24" s="113"/>
      <c r="M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63" customFormat="1" ht="60">
      <c r="A25" s="59">
        <v>13010100</v>
      </c>
      <c r="B25" s="60" t="s">
        <v>194</v>
      </c>
      <c r="C25" s="21"/>
      <c r="D25" s="21">
        <v>262.61</v>
      </c>
      <c r="E25" s="61"/>
      <c r="F25" s="21"/>
      <c r="G25" s="21"/>
      <c r="H25" s="61"/>
      <c r="I25" s="68">
        <f>C25+F25</f>
        <v>0</v>
      </c>
      <c r="J25" s="68">
        <f>D25+G25</f>
        <v>262.61</v>
      </c>
      <c r="K25" s="69">
        <f>_xlfn.IFERROR(J25/I25*100,0)</f>
        <v>0</v>
      </c>
      <c r="L25" s="113"/>
      <c r="M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s="63" customFormat="1" ht="60.75" customHeight="1">
      <c r="A26" s="59">
        <v>13010200</v>
      </c>
      <c r="B26" s="60" t="s">
        <v>27</v>
      </c>
      <c r="C26" s="21">
        <v>62100</v>
      </c>
      <c r="D26" s="21">
        <v>53239.43</v>
      </c>
      <c r="E26" s="61">
        <f t="shared" si="0"/>
        <v>85.73177133655395</v>
      </c>
      <c r="F26" s="21"/>
      <c r="G26" s="21"/>
      <c r="H26" s="61">
        <f t="shared" si="1"/>
        <v>0</v>
      </c>
      <c r="I26" s="68">
        <f t="shared" si="2"/>
        <v>62100</v>
      </c>
      <c r="J26" s="68">
        <f t="shared" si="3"/>
        <v>53239.43</v>
      </c>
      <c r="K26" s="69">
        <f t="shared" si="4"/>
        <v>85.73177133655395</v>
      </c>
      <c r="L26" s="113"/>
      <c r="M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s="25" customFormat="1" ht="14.25">
      <c r="A27" s="22">
        <v>13030000</v>
      </c>
      <c r="B27" s="23" t="s">
        <v>28</v>
      </c>
      <c r="C27" s="16">
        <f>C29+C28</f>
        <v>201600</v>
      </c>
      <c r="D27" s="16">
        <f>D29+D28</f>
        <v>78481.52</v>
      </c>
      <c r="E27" s="56">
        <f t="shared" si="0"/>
        <v>38.9293253968254</v>
      </c>
      <c r="F27" s="16"/>
      <c r="G27" s="16"/>
      <c r="H27" s="56">
        <f t="shared" si="1"/>
        <v>0</v>
      </c>
      <c r="I27" s="64">
        <f t="shared" si="2"/>
        <v>201600</v>
      </c>
      <c r="J27" s="64">
        <f t="shared" si="3"/>
        <v>78481.52</v>
      </c>
      <c r="K27" s="65">
        <f t="shared" si="4"/>
        <v>38.9293253968254</v>
      </c>
      <c r="L27" s="113"/>
      <c r="M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63" customFormat="1" ht="45">
      <c r="A28" s="59">
        <v>13030100</v>
      </c>
      <c r="B28" s="60" t="s">
        <v>160</v>
      </c>
      <c r="C28" s="21">
        <v>166600</v>
      </c>
      <c r="D28" s="21">
        <v>78481.52</v>
      </c>
      <c r="E28" s="61">
        <f t="shared" si="0"/>
        <v>47.10775510204082</v>
      </c>
      <c r="F28" s="21"/>
      <c r="G28" s="21"/>
      <c r="H28" s="61">
        <f t="shared" si="1"/>
        <v>0</v>
      </c>
      <c r="I28" s="68">
        <f t="shared" si="2"/>
        <v>166600</v>
      </c>
      <c r="J28" s="68">
        <f t="shared" si="3"/>
        <v>78481.52</v>
      </c>
      <c r="K28" s="69">
        <f t="shared" si="4"/>
        <v>47.10775510204082</v>
      </c>
      <c r="L28" s="113"/>
      <c r="M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s="63" customFormat="1" ht="35.25" customHeight="1">
      <c r="A29" s="59">
        <v>13030200</v>
      </c>
      <c r="B29" s="60" t="s">
        <v>29</v>
      </c>
      <c r="C29" s="21">
        <v>35000</v>
      </c>
      <c r="D29" s="21"/>
      <c r="E29" s="61">
        <f t="shared" si="0"/>
        <v>0</v>
      </c>
      <c r="F29" s="21"/>
      <c r="G29" s="21"/>
      <c r="H29" s="61">
        <f t="shared" si="1"/>
        <v>0</v>
      </c>
      <c r="I29" s="68">
        <f t="shared" si="2"/>
        <v>35000</v>
      </c>
      <c r="J29" s="68">
        <f t="shared" si="3"/>
        <v>0</v>
      </c>
      <c r="K29" s="69">
        <f t="shared" si="4"/>
        <v>0</v>
      </c>
      <c r="L29" s="113"/>
      <c r="M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s="25" customFormat="1" ht="14.25">
      <c r="A30" s="22">
        <v>14000000</v>
      </c>
      <c r="B30" s="23" t="s">
        <v>10</v>
      </c>
      <c r="C30" s="16">
        <f>C35+C32+C34</f>
        <v>150545000</v>
      </c>
      <c r="D30" s="16">
        <f>D35+D32+D34</f>
        <v>64731180.59</v>
      </c>
      <c r="E30" s="56">
        <f t="shared" si="0"/>
        <v>42.997894709223154</v>
      </c>
      <c r="F30" s="16"/>
      <c r="G30" s="16"/>
      <c r="H30" s="56">
        <f t="shared" si="1"/>
        <v>0</v>
      </c>
      <c r="I30" s="64">
        <f t="shared" si="2"/>
        <v>150545000</v>
      </c>
      <c r="J30" s="64">
        <f t="shared" si="3"/>
        <v>64731180.59</v>
      </c>
      <c r="K30" s="65">
        <f t="shared" si="4"/>
        <v>42.997894709223154</v>
      </c>
      <c r="L30" s="113"/>
      <c r="M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25" customFormat="1" ht="31.5" customHeight="1">
      <c r="A31" s="22">
        <v>14020000</v>
      </c>
      <c r="B31" s="23" t="s">
        <v>130</v>
      </c>
      <c r="C31" s="13">
        <f>C32</f>
        <v>12980000</v>
      </c>
      <c r="D31" s="13">
        <f>D32</f>
        <v>6083242.6</v>
      </c>
      <c r="E31" s="56">
        <f t="shared" si="0"/>
        <v>46.86627580893683</v>
      </c>
      <c r="F31" s="16"/>
      <c r="G31" s="16"/>
      <c r="H31" s="56">
        <f t="shared" si="1"/>
        <v>0</v>
      </c>
      <c r="I31" s="64">
        <f t="shared" si="2"/>
        <v>12980000</v>
      </c>
      <c r="J31" s="64">
        <f t="shared" si="3"/>
        <v>6083242.6</v>
      </c>
      <c r="K31" s="65">
        <f t="shared" si="4"/>
        <v>46.86627580893683</v>
      </c>
      <c r="L31" s="114">
        <v>3</v>
      </c>
      <c r="M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63" customFormat="1" ht="15">
      <c r="A32" s="59">
        <v>14021900</v>
      </c>
      <c r="B32" s="81" t="s">
        <v>127</v>
      </c>
      <c r="C32" s="21">
        <v>12980000</v>
      </c>
      <c r="D32" s="21">
        <v>6083242.6</v>
      </c>
      <c r="E32" s="61">
        <f t="shared" si="0"/>
        <v>46.86627580893683</v>
      </c>
      <c r="F32" s="21"/>
      <c r="G32" s="21"/>
      <c r="H32" s="61">
        <f t="shared" si="1"/>
        <v>0</v>
      </c>
      <c r="I32" s="68">
        <f t="shared" si="2"/>
        <v>12980000</v>
      </c>
      <c r="J32" s="68">
        <f t="shared" si="3"/>
        <v>6083242.6</v>
      </c>
      <c r="K32" s="69">
        <f t="shared" si="4"/>
        <v>46.86627580893683</v>
      </c>
      <c r="L32" s="114"/>
      <c r="M32" s="62"/>
      <c r="IL32" s="62"/>
      <c r="IM32" s="62"/>
      <c r="IN32" s="62"/>
      <c r="IO32" s="62"/>
      <c r="IP32" s="62"/>
      <c r="IQ32" s="62"/>
      <c r="IR32" s="62"/>
      <c r="IS32" s="62"/>
      <c r="IT32" s="62"/>
    </row>
    <row r="33" spans="1:254" s="25" customFormat="1" ht="42.75">
      <c r="A33" s="22">
        <v>14030000</v>
      </c>
      <c r="B33" s="23" t="s">
        <v>129</v>
      </c>
      <c r="C33" s="16">
        <f>C34</f>
        <v>56565000</v>
      </c>
      <c r="D33" s="16">
        <f>D34</f>
        <v>23705014.11</v>
      </c>
      <c r="E33" s="56">
        <f t="shared" si="0"/>
        <v>41.90756494298594</v>
      </c>
      <c r="F33" s="16"/>
      <c r="G33" s="16"/>
      <c r="H33" s="56">
        <f t="shared" si="1"/>
        <v>0</v>
      </c>
      <c r="I33" s="64">
        <f t="shared" si="2"/>
        <v>56565000</v>
      </c>
      <c r="J33" s="64">
        <f t="shared" si="3"/>
        <v>23705014.11</v>
      </c>
      <c r="K33" s="65">
        <f t="shared" si="4"/>
        <v>41.90756494298594</v>
      </c>
      <c r="L33" s="114"/>
      <c r="M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63" customFormat="1" ht="15">
      <c r="A34" s="59">
        <v>14031900</v>
      </c>
      <c r="B34" s="81" t="s">
        <v>127</v>
      </c>
      <c r="C34" s="21">
        <v>56565000</v>
      </c>
      <c r="D34" s="21">
        <v>23705014.11</v>
      </c>
      <c r="E34" s="61">
        <f t="shared" si="0"/>
        <v>41.90756494298594</v>
      </c>
      <c r="F34" s="21"/>
      <c r="G34" s="21"/>
      <c r="H34" s="61">
        <f t="shared" si="1"/>
        <v>0</v>
      </c>
      <c r="I34" s="68">
        <f t="shared" si="2"/>
        <v>56565000</v>
      </c>
      <c r="J34" s="68">
        <f t="shared" si="3"/>
        <v>23705014.11</v>
      </c>
      <c r="K34" s="69">
        <f t="shared" si="4"/>
        <v>41.90756494298594</v>
      </c>
      <c r="L34" s="114"/>
      <c r="M34" s="62"/>
      <c r="IL34" s="62"/>
      <c r="IM34" s="62"/>
      <c r="IN34" s="62"/>
      <c r="IO34" s="62"/>
      <c r="IP34" s="62"/>
      <c r="IQ34" s="62"/>
      <c r="IR34" s="62"/>
      <c r="IS34" s="62"/>
      <c r="IT34" s="62"/>
    </row>
    <row r="35" spans="1:254" s="25" customFormat="1" ht="33.75" customHeight="1">
      <c r="A35" s="22">
        <v>14040000</v>
      </c>
      <c r="B35" s="23" t="s">
        <v>30</v>
      </c>
      <c r="C35" s="16">
        <v>81000000</v>
      </c>
      <c r="D35" s="16">
        <v>34942923.88</v>
      </c>
      <c r="E35" s="56">
        <f t="shared" si="0"/>
        <v>43.139412197530866</v>
      </c>
      <c r="F35" s="16"/>
      <c r="G35" s="16"/>
      <c r="H35" s="56">
        <f t="shared" si="1"/>
        <v>0</v>
      </c>
      <c r="I35" s="64">
        <f t="shared" si="2"/>
        <v>81000000</v>
      </c>
      <c r="J35" s="64">
        <f t="shared" si="3"/>
        <v>34942923.88</v>
      </c>
      <c r="K35" s="65">
        <f t="shared" si="4"/>
        <v>43.139412197530866</v>
      </c>
      <c r="L35" s="114"/>
      <c r="M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25" customFormat="1" ht="14.25">
      <c r="A36" s="22">
        <v>18000000</v>
      </c>
      <c r="B36" s="23" t="s">
        <v>111</v>
      </c>
      <c r="C36" s="16">
        <f>C37+C48+C53</f>
        <v>402566900</v>
      </c>
      <c r="D36" s="16">
        <f>D37+D48+D53+D51</f>
        <v>206557548.13</v>
      </c>
      <c r="E36" s="56">
        <f t="shared" si="0"/>
        <v>51.31011718300734</v>
      </c>
      <c r="F36" s="16"/>
      <c r="G36" s="16"/>
      <c r="H36" s="56">
        <f t="shared" si="1"/>
        <v>0</v>
      </c>
      <c r="I36" s="64">
        <f t="shared" si="2"/>
        <v>402566900</v>
      </c>
      <c r="J36" s="64">
        <f t="shared" si="3"/>
        <v>206557548.13</v>
      </c>
      <c r="K36" s="65">
        <f t="shared" si="4"/>
        <v>51.31011718300734</v>
      </c>
      <c r="L36" s="114"/>
      <c r="M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25" customFormat="1" ht="14.25">
      <c r="A37" s="22" t="s">
        <v>31</v>
      </c>
      <c r="B37" s="23" t="s">
        <v>112</v>
      </c>
      <c r="C37" s="16">
        <f>C38+C39+C41+C42+C43+C44+C45+C46+C47+C40</f>
        <v>190721200</v>
      </c>
      <c r="D37" s="16">
        <f>D38+D39+D41+D42+D43+D44+D45+D46+D47+D40</f>
        <v>98321906.03999999</v>
      </c>
      <c r="E37" s="56">
        <f t="shared" si="0"/>
        <v>51.552688447849526</v>
      </c>
      <c r="F37" s="16"/>
      <c r="G37" s="16"/>
      <c r="H37" s="56">
        <f t="shared" si="1"/>
        <v>0</v>
      </c>
      <c r="I37" s="64">
        <f t="shared" si="2"/>
        <v>190721200</v>
      </c>
      <c r="J37" s="64">
        <f t="shared" si="3"/>
        <v>98321906.03999999</v>
      </c>
      <c r="K37" s="65">
        <f t="shared" si="4"/>
        <v>51.552688447849526</v>
      </c>
      <c r="L37" s="114"/>
      <c r="M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63" customFormat="1" ht="47.25" customHeight="1">
      <c r="A38" s="59" t="s">
        <v>32</v>
      </c>
      <c r="B38" s="60" t="s">
        <v>34</v>
      </c>
      <c r="C38" s="21">
        <v>169500</v>
      </c>
      <c r="D38" s="21">
        <v>62043.52</v>
      </c>
      <c r="E38" s="61">
        <f t="shared" si="0"/>
        <v>36.60384660766962</v>
      </c>
      <c r="F38" s="21"/>
      <c r="G38" s="21"/>
      <c r="H38" s="61">
        <f t="shared" si="1"/>
        <v>0</v>
      </c>
      <c r="I38" s="68">
        <f t="shared" si="2"/>
        <v>169500</v>
      </c>
      <c r="J38" s="68">
        <f t="shared" si="3"/>
        <v>62043.52</v>
      </c>
      <c r="K38" s="69">
        <f t="shared" si="4"/>
        <v>36.60384660766962</v>
      </c>
      <c r="L38" s="114"/>
      <c r="M38" s="62"/>
      <c r="IL38" s="62"/>
      <c r="IM38" s="62"/>
      <c r="IN38" s="62"/>
      <c r="IO38" s="62"/>
      <c r="IP38" s="62"/>
      <c r="IQ38" s="62"/>
      <c r="IR38" s="62"/>
      <c r="IS38" s="62"/>
      <c r="IT38" s="62"/>
    </row>
    <row r="39" spans="1:254" s="63" customFormat="1" ht="39.75" customHeight="1">
      <c r="A39" s="59" t="s">
        <v>33</v>
      </c>
      <c r="B39" s="60" t="s">
        <v>35</v>
      </c>
      <c r="C39" s="21">
        <v>2541100</v>
      </c>
      <c r="D39" s="21">
        <v>645641.53</v>
      </c>
      <c r="E39" s="61">
        <f t="shared" si="0"/>
        <v>25.407954429184215</v>
      </c>
      <c r="F39" s="21"/>
      <c r="G39" s="21"/>
      <c r="H39" s="61">
        <f t="shared" si="1"/>
        <v>0</v>
      </c>
      <c r="I39" s="68">
        <f t="shared" si="2"/>
        <v>2541100</v>
      </c>
      <c r="J39" s="68">
        <f t="shared" si="3"/>
        <v>645641.53</v>
      </c>
      <c r="K39" s="69">
        <f t="shared" si="4"/>
        <v>25.407954429184215</v>
      </c>
      <c r="L39" s="114"/>
      <c r="M39" s="62"/>
      <c r="IL39" s="62"/>
      <c r="IM39" s="62"/>
      <c r="IN39" s="62"/>
      <c r="IO39" s="62"/>
      <c r="IP39" s="62"/>
      <c r="IQ39" s="62"/>
      <c r="IR39" s="62"/>
      <c r="IS39" s="62"/>
      <c r="IT39" s="62"/>
    </row>
    <row r="40" spans="1:254" s="63" customFormat="1" ht="45" customHeight="1">
      <c r="A40" s="59" t="s">
        <v>36</v>
      </c>
      <c r="B40" s="60" t="s">
        <v>38</v>
      </c>
      <c r="C40" s="21">
        <v>1163000</v>
      </c>
      <c r="D40" s="21">
        <v>328726.71</v>
      </c>
      <c r="E40" s="61">
        <f t="shared" si="0"/>
        <v>28.265409286328463</v>
      </c>
      <c r="F40" s="21"/>
      <c r="G40" s="21"/>
      <c r="H40" s="61">
        <f t="shared" si="1"/>
        <v>0</v>
      </c>
      <c r="I40" s="68">
        <f t="shared" si="2"/>
        <v>1163000</v>
      </c>
      <c r="J40" s="68">
        <f t="shared" si="3"/>
        <v>328726.71</v>
      </c>
      <c r="K40" s="69">
        <f t="shared" si="4"/>
        <v>28.265409286328463</v>
      </c>
      <c r="L40" s="114"/>
      <c r="M40" s="62"/>
      <c r="IL40" s="62"/>
      <c r="IM40" s="62"/>
      <c r="IN40" s="62"/>
      <c r="IO40" s="62"/>
      <c r="IP40" s="62"/>
      <c r="IQ40" s="62"/>
      <c r="IR40" s="62"/>
      <c r="IS40" s="62"/>
      <c r="IT40" s="62"/>
    </row>
    <row r="41" spans="1:254" s="63" customFormat="1" ht="48" customHeight="1">
      <c r="A41" s="59" t="s">
        <v>37</v>
      </c>
      <c r="B41" s="60" t="s">
        <v>39</v>
      </c>
      <c r="C41" s="21">
        <v>6143100</v>
      </c>
      <c r="D41" s="21">
        <v>5504996.37</v>
      </c>
      <c r="E41" s="61">
        <f t="shared" si="0"/>
        <v>89.61267714997314</v>
      </c>
      <c r="F41" s="21"/>
      <c r="G41" s="21"/>
      <c r="H41" s="61">
        <f t="shared" si="1"/>
        <v>0</v>
      </c>
      <c r="I41" s="68">
        <f t="shared" si="2"/>
        <v>6143100</v>
      </c>
      <c r="J41" s="68">
        <f t="shared" si="3"/>
        <v>5504996.37</v>
      </c>
      <c r="K41" s="69">
        <f t="shared" si="4"/>
        <v>89.61267714997314</v>
      </c>
      <c r="L41" s="114"/>
      <c r="M41" s="62"/>
      <c r="IL41" s="62"/>
      <c r="IM41" s="62"/>
      <c r="IN41" s="62"/>
      <c r="IO41" s="62"/>
      <c r="IP41" s="62"/>
      <c r="IQ41" s="62"/>
      <c r="IR41" s="62"/>
      <c r="IS41" s="62"/>
      <c r="IT41" s="62"/>
    </row>
    <row r="42" spans="1:254" s="63" customFormat="1" ht="15">
      <c r="A42" s="59">
        <v>18010500</v>
      </c>
      <c r="B42" s="60" t="s">
        <v>40</v>
      </c>
      <c r="C42" s="21">
        <v>63795600</v>
      </c>
      <c r="D42" s="21">
        <v>35447237.64</v>
      </c>
      <c r="E42" s="61">
        <f t="shared" si="0"/>
        <v>55.56376558884939</v>
      </c>
      <c r="F42" s="21"/>
      <c r="G42" s="21"/>
      <c r="H42" s="61">
        <f t="shared" si="1"/>
        <v>0</v>
      </c>
      <c r="I42" s="68">
        <f t="shared" si="2"/>
        <v>63795600</v>
      </c>
      <c r="J42" s="68">
        <f t="shared" si="3"/>
        <v>35447237.64</v>
      </c>
      <c r="K42" s="69">
        <f t="shared" si="4"/>
        <v>55.56376558884939</v>
      </c>
      <c r="L42" s="114"/>
      <c r="M42" s="62"/>
      <c r="IL42" s="62"/>
      <c r="IM42" s="62"/>
      <c r="IN42" s="62"/>
      <c r="IO42" s="62"/>
      <c r="IP42" s="62"/>
      <c r="IQ42" s="62"/>
      <c r="IR42" s="62"/>
      <c r="IS42" s="62"/>
      <c r="IT42" s="62"/>
    </row>
    <row r="43" spans="1:254" s="63" customFormat="1" ht="15">
      <c r="A43" s="59">
        <v>18010600</v>
      </c>
      <c r="B43" s="60" t="s">
        <v>41</v>
      </c>
      <c r="C43" s="21">
        <v>94546900</v>
      </c>
      <c r="D43" s="21">
        <v>47122042.55</v>
      </c>
      <c r="E43" s="61">
        <f t="shared" si="0"/>
        <v>49.83985995310264</v>
      </c>
      <c r="F43" s="21"/>
      <c r="G43" s="21"/>
      <c r="H43" s="61">
        <f t="shared" si="1"/>
        <v>0</v>
      </c>
      <c r="I43" s="68">
        <f t="shared" si="2"/>
        <v>94546900</v>
      </c>
      <c r="J43" s="68">
        <f t="shared" si="3"/>
        <v>47122042.55</v>
      </c>
      <c r="K43" s="69">
        <f t="shared" si="4"/>
        <v>49.83985995310264</v>
      </c>
      <c r="L43" s="114"/>
      <c r="M43" s="62"/>
      <c r="IL43" s="62"/>
      <c r="IM43" s="62"/>
      <c r="IN43" s="62"/>
      <c r="IO43" s="62"/>
      <c r="IP43" s="62"/>
      <c r="IQ43" s="62"/>
      <c r="IR43" s="62"/>
      <c r="IS43" s="62"/>
      <c r="IT43" s="62"/>
    </row>
    <row r="44" spans="1:254" s="63" customFormat="1" ht="15">
      <c r="A44" s="59">
        <v>18010700</v>
      </c>
      <c r="B44" s="60" t="s">
        <v>42</v>
      </c>
      <c r="C44" s="21">
        <v>6992100</v>
      </c>
      <c r="D44" s="21">
        <v>2475565.27</v>
      </c>
      <c r="E44" s="61">
        <f t="shared" si="0"/>
        <v>35.40517541225097</v>
      </c>
      <c r="F44" s="21"/>
      <c r="G44" s="21"/>
      <c r="H44" s="61">
        <f t="shared" si="1"/>
        <v>0</v>
      </c>
      <c r="I44" s="68">
        <f t="shared" si="2"/>
        <v>6992100</v>
      </c>
      <c r="J44" s="68">
        <f t="shared" si="3"/>
        <v>2475565.27</v>
      </c>
      <c r="K44" s="69">
        <f t="shared" si="4"/>
        <v>35.40517541225097</v>
      </c>
      <c r="L44" s="114"/>
      <c r="M44" s="62"/>
      <c r="IL44" s="62"/>
      <c r="IM44" s="62"/>
      <c r="IN44" s="62"/>
      <c r="IO44" s="62"/>
      <c r="IP44" s="62"/>
      <c r="IQ44" s="62"/>
      <c r="IR44" s="62"/>
      <c r="IS44" s="62"/>
      <c r="IT44" s="62"/>
    </row>
    <row r="45" spans="1:254" s="63" customFormat="1" ht="17.25" customHeight="1">
      <c r="A45" s="59">
        <v>18010900</v>
      </c>
      <c r="B45" s="60" t="s">
        <v>43</v>
      </c>
      <c r="C45" s="21">
        <v>14165400</v>
      </c>
      <c r="D45" s="21">
        <v>6303113.61</v>
      </c>
      <c r="E45" s="61">
        <f t="shared" si="0"/>
        <v>44.496545173450805</v>
      </c>
      <c r="F45" s="21"/>
      <c r="G45" s="21"/>
      <c r="H45" s="61">
        <f t="shared" si="1"/>
        <v>0</v>
      </c>
      <c r="I45" s="68">
        <f t="shared" si="2"/>
        <v>14165400</v>
      </c>
      <c r="J45" s="68">
        <f t="shared" si="3"/>
        <v>6303113.61</v>
      </c>
      <c r="K45" s="69">
        <f t="shared" si="4"/>
        <v>44.496545173450805</v>
      </c>
      <c r="L45" s="114"/>
      <c r="M45" s="62"/>
      <c r="IL45" s="62"/>
      <c r="IM45" s="62"/>
      <c r="IN45" s="62"/>
      <c r="IO45" s="62"/>
      <c r="IP45" s="62"/>
      <c r="IQ45" s="62"/>
      <c r="IR45" s="62"/>
      <c r="IS45" s="62"/>
      <c r="IT45" s="62"/>
    </row>
    <row r="46" spans="1:254" s="63" customFormat="1" ht="15" customHeight="1">
      <c r="A46" s="59">
        <v>18011000</v>
      </c>
      <c r="B46" s="60" t="s">
        <v>44</v>
      </c>
      <c r="C46" s="21">
        <v>575000</v>
      </c>
      <c r="D46" s="21">
        <v>94115.29</v>
      </c>
      <c r="E46" s="61">
        <f t="shared" si="0"/>
        <v>16.36787652173913</v>
      </c>
      <c r="F46" s="21"/>
      <c r="G46" s="21"/>
      <c r="H46" s="61">
        <f t="shared" si="1"/>
        <v>0</v>
      </c>
      <c r="I46" s="68">
        <f t="shared" si="2"/>
        <v>575000</v>
      </c>
      <c r="J46" s="68">
        <f t="shared" si="3"/>
        <v>94115.29</v>
      </c>
      <c r="K46" s="69">
        <f t="shared" si="4"/>
        <v>16.36787652173913</v>
      </c>
      <c r="L46" s="114"/>
      <c r="M46" s="62"/>
      <c r="IL46" s="62"/>
      <c r="IM46" s="62"/>
      <c r="IN46" s="62"/>
      <c r="IO46" s="62"/>
      <c r="IP46" s="62"/>
      <c r="IQ46" s="62"/>
      <c r="IR46" s="62"/>
      <c r="IS46" s="62"/>
      <c r="IT46" s="62"/>
    </row>
    <row r="47" spans="1:254" s="63" customFormat="1" ht="15" customHeight="1">
      <c r="A47" s="59">
        <v>18011100</v>
      </c>
      <c r="B47" s="60" t="s">
        <v>45</v>
      </c>
      <c r="C47" s="21">
        <v>629500</v>
      </c>
      <c r="D47" s="21">
        <v>338423.55</v>
      </c>
      <c r="E47" s="61">
        <f t="shared" si="0"/>
        <v>53.76069102462272</v>
      </c>
      <c r="F47" s="21"/>
      <c r="G47" s="21"/>
      <c r="H47" s="61">
        <f t="shared" si="1"/>
        <v>0</v>
      </c>
      <c r="I47" s="68">
        <f t="shared" si="2"/>
        <v>629500</v>
      </c>
      <c r="J47" s="68">
        <f t="shared" si="3"/>
        <v>338423.55</v>
      </c>
      <c r="K47" s="69">
        <f t="shared" si="4"/>
        <v>53.76069102462272</v>
      </c>
      <c r="L47" s="114"/>
      <c r="M47" s="62"/>
      <c r="IL47" s="62"/>
      <c r="IM47" s="62"/>
      <c r="IN47" s="62"/>
      <c r="IO47" s="62"/>
      <c r="IP47" s="62"/>
      <c r="IQ47" s="62"/>
      <c r="IR47" s="62"/>
      <c r="IS47" s="62"/>
      <c r="IT47" s="62"/>
    </row>
    <row r="48" spans="1:254" s="25" customFormat="1" ht="14.25">
      <c r="A48" s="22">
        <v>18030000</v>
      </c>
      <c r="B48" s="23" t="s">
        <v>48</v>
      </c>
      <c r="C48" s="16">
        <f>C49+C50</f>
        <v>265300</v>
      </c>
      <c r="D48" s="16">
        <f>D49+D50</f>
        <v>333038.87</v>
      </c>
      <c r="E48" s="56">
        <f t="shared" si="0"/>
        <v>125.5329325292122</v>
      </c>
      <c r="F48" s="16"/>
      <c r="G48" s="16"/>
      <c r="H48" s="56">
        <f t="shared" si="1"/>
        <v>0</v>
      </c>
      <c r="I48" s="64">
        <f t="shared" si="2"/>
        <v>265300</v>
      </c>
      <c r="J48" s="64">
        <f t="shared" si="3"/>
        <v>333038.87</v>
      </c>
      <c r="K48" s="65">
        <f t="shared" si="4"/>
        <v>125.5329325292122</v>
      </c>
      <c r="L48" s="114"/>
      <c r="M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63" customFormat="1" ht="17.25" customHeight="1">
      <c r="A49" s="59">
        <v>18030100</v>
      </c>
      <c r="B49" s="60" t="s">
        <v>46</v>
      </c>
      <c r="C49" s="21">
        <v>180400</v>
      </c>
      <c r="D49" s="21">
        <v>297592.17</v>
      </c>
      <c r="E49" s="61">
        <f t="shared" si="0"/>
        <v>164.96240022172947</v>
      </c>
      <c r="F49" s="21"/>
      <c r="G49" s="21"/>
      <c r="H49" s="61">
        <f t="shared" si="1"/>
        <v>0</v>
      </c>
      <c r="I49" s="68">
        <f t="shared" si="2"/>
        <v>180400</v>
      </c>
      <c r="J49" s="68">
        <f t="shared" si="3"/>
        <v>297592.17</v>
      </c>
      <c r="K49" s="69">
        <f t="shared" si="4"/>
        <v>164.96240022172947</v>
      </c>
      <c r="L49" s="114"/>
      <c r="M49" s="62"/>
      <c r="IL49" s="62"/>
      <c r="IM49" s="62"/>
      <c r="IN49" s="62"/>
      <c r="IO49" s="62"/>
      <c r="IP49" s="62"/>
      <c r="IQ49" s="62"/>
      <c r="IR49" s="62"/>
      <c r="IS49" s="62"/>
      <c r="IT49" s="62"/>
    </row>
    <row r="50" spans="1:254" s="63" customFormat="1" ht="15.75" customHeight="1">
      <c r="A50" s="59">
        <v>18030200</v>
      </c>
      <c r="B50" s="60" t="s">
        <v>47</v>
      </c>
      <c r="C50" s="21">
        <v>84900</v>
      </c>
      <c r="D50" s="21">
        <v>35446.7</v>
      </c>
      <c r="E50" s="61">
        <f t="shared" si="0"/>
        <v>41.75111896348645</v>
      </c>
      <c r="F50" s="21"/>
      <c r="G50" s="21"/>
      <c r="H50" s="61">
        <f t="shared" si="1"/>
        <v>0</v>
      </c>
      <c r="I50" s="68">
        <f t="shared" si="2"/>
        <v>84900</v>
      </c>
      <c r="J50" s="68">
        <f t="shared" si="3"/>
        <v>35446.7</v>
      </c>
      <c r="K50" s="69">
        <f t="shared" si="4"/>
        <v>41.75111896348645</v>
      </c>
      <c r="L50" s="114"/>
      <c r="M50" s="62"/>
      <c r="IL50" s="62"/>
      <c r="IM50" s="62"/>
      <c r="IN50" s="62"/>
      <c r="IO50" s="62"/>
      <c r="IP50" s="62"/>
      <c r="IQ50" s="62"/>
      <c r="IR50" s="62"/>
      <c r="IS50" s="62"/>
      <c r="IT50" s="62"/>
    </row>
    <row r="51" spans="1:254" s="25" customFormat="1" ht="39.75" customHeight="1">
      <c r="A51" s="22" t="s">
        <v>197</v>
      </c>
      <c r="B51" s="23" t="s">
        <v>195</v>
      </c>
      <c r="C51" s="16"/>
      <c r="D51" s="16">
        <f>D52</f>
        <v>-730</v>
      </c>
      <c r="E51" s="56"/>
      <c r="F51" s="16"/>
      <c r="G51" s="16"/>
      <c r="H51" s="56"/>
      <c r="I51" s="64">
        <f>C51+F51</f>
        <v>0</v>
      </c>
      <c r="J51" s="64">
        <f>D51+G51</f>
        <v>-730</v>
      </c>
      <c r="K51" s="65">
        <f>_xlfn.IFERROR(J51/I51*100,0)</f>
        <v>0</v>
      </c>
      <c r="L51" s="114"/>
      <c r="M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63" customFormat="1" ht="45">
      <c r="A52" s="59" t="s">
        <v>198</v>
      </c>
      <c r="B52" s="60" t="s">
        <v>196</v>
      </c>
      <c r="C52" s="21"/>
      <c r="D52" s="21">
        <v>-730</v>
      </c>
      <c r="E52" s="61"/>
      <c r="F52" s="21"/>
      <c r="G52" s="21"/>
      <c r="H52" s="61"/>
      <c r="I52" s="68">
        <f>C52+F52</f>
        <v>0</v>
      </c>
      <c r="J52" s="68">
        <f>D52+G52</f>
        <v>-730</v>
      </c>
      <c r="K52" s="69">
        <f>_xlfn.IFERROR(J52/I52*100,0)</f>
        <v>0</v>
      </c>
      <c r="L52" s="114"/>
      <c r="M52" s="62"/>
      <c r="IL52" s="62"/>
      <c r="IM52" s="62"/>
      <c r="IN52" s="62"/>
      <c r="IO52" s="62"/>
      <c r="IP52" s="62"/>
      <c r="IQ52" s="62"/>
      <c r="IR52" s="62"/>
      <c r="IS52" s="62"/>
      <c r="IT52" s="62"/>
    </row>
    <row r="53" spans="1:254" s="25" customFormat="1" ht="14.25">
      <c r="A53" s="22" t="s">
        <v>49</v>
      </c>
      <c r="B53" s="23" t="s">
        <v>50</v>
      </c>
      <c r="C53" s="16">
        <f>C54+C55+C56</f>
        <v>211580400</v>
      </c>
      <c r="D53" s="16">
        <f>D54+D55+D56</f>
        <v>107903333.22</v>
      </c>
      <c r="E53" s="56">
        <f t="shared" si="0"/>
        <v>50.99873769971131</v>
      </c>
      <c r="F53" s="16"/>
      <c r="G53" s="16"/>
      <c r="H53" s="56">
        <f t="shared" si="1"/>
        <v>0</v>
      </c>
      <c r="I53" s="64">
        <f t="shared" si="2"/>
        <v>211580400</v>
      </c>
      <c r="J53" s="64">
        <f t="shared" si="3"/>
        <v>107903333.22</v>
      </c>
      <c r="K53" s="65">
        <f t="shared" si="4"/>
        <v>50.99873769971131</v>
      </c>
      <c r="L53" s="114"/>
      <c r="M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63" customFormat="1" ht="15">
      <c r="A54" s="59" t="s">
        <v>51</v>
      </c>
      <c r="B54" s="60" t="s">
        <v>52</v>
      </c>
      <c r="C54" s="21">
        <v>43316400</v>
      </c>
      <c r="D54" s="21">
        <v>21268814.16</v>
      </c>
      <c r="E54" s="61">
        <f t="shared" si="0"/>
        <v>49.10106601656648</v>
      </c>
      <c r="F54" s="21"/>
      <c r="G54" s="21"/>
      <c r="H54" s="61">
        <f t="shared" si="1"/>
        <v>0</v>
      </c>
      <c r="I54" s="68">
        <f t="shared" si="2"/>
        <v>43316400</v>
      </c>
      <c r="J54" s="68">
        <f t="shared" si="3"/>
        <v>21268814.16</v>
      </c>
      <c r="K54" s="69">
        <f t="shared" si="4"/>
        <v>49.10106601656648</v>
      </c>
      <c r="L54" s="114"/>
      <c r="M54" s="62"/>
      <c r="IL54" s="62"/>
      <c r="IM54" s="62"/>
      <c r="IN54" s="62"/>
      <c r="IO54" s="62"/>
      <c r="IP54" s="62"/>
      <c r="IQ54" s="62"/>
      <c r="IR54" s="62"/>
      <c r="IS54" s="62"/>
      <c r="IT54" s="62"/>
    </row>
    <row r="55" spans="1:254" s="63" customFormat="1" ht="15">
      <c r="A55" s="59" t="s">
        <v>53</v>
      </c>
      <c r="B55" s="60" t="s">
        <v>54</v>
      </c>
      <c r="C55" s="21">
        <v>168031100</v>
      </c>
      <c r="D55" s="21">
        <v>86540738.88</v>
      </c>
      <c r="E55" s="61">
        <f t="shared" si="0"/>
        <v>51.502810420213876</v>
      </c>
      <c r="F55" s="21"/>
      <c r="G55" s="21"/>
      <c r="H55" s="61">
        <f t="shared" si="1"/>
        <v>0</v>
      </c>
      <c r="I55" s="68">
        <f t="shared" si="2"/>
        <v>168031100</v>
      </c>
      <c r="J55" s="68">
        <f t="shared" si="3"/>
        <v>86540738.88</v>
      </c>
      <c r="K55" s="69">
        <f t="shared" si="4"/>
        <v>51.502810420213876</v>
      </c>
      <c r="L55" s="114"/>
      <c r="M55" s="62"/>
      <c r="IL55" s="62"/>
      <c r="IM55" s="62"/>
      <c r="IN55" s="62"/>
      <c r="IO55" s="62"/>
      <c r="IP55" s="62"/>
      <c r="IQ55" s="62"/>
      <c r="IR55" s="62"/>
      <c r="IS55" s="62"/>
      <c r="IT55" s="62"/>
    </row>
    <row r="56" spans="1:254" s="63" customFormat="1" ht="60.75" customHeight="1">
      <c r="A56" s="59">
        <v>18050500</v>
      </c>
      <c r="B56" s="60" t="s">
        <v>113</v>
      </c>
      <c r="C56" s="21">
        <v>232900</v>
      </c>
      <c r="D56" s="21">
        <v>93780.18</v>
      </c>
      <c r="E56" s="61">
        <f t="shared" si="0"/>
        <v>40.266285959639326</v>
      </c>
      <c r="F56" s="21"/>
      <c r="G56" s="21"/>
      <c r="H56" s="61">
        <f t="shared" si="1"/>
        <v>0</v>
      </c>
      <c r="I56" s="68">
        <f t="shared" si="2"/>
        <v>232900</v>
      </c>
      <c r="J56" s="68">
        <f t="shared" si="3"/>
        <v>93780.18</v>
      </c>
      <c r="K56" s="69">
        <f t="shared" si="4"/>
        <v>40.266285959639326</v>
      </c>
      <c r="L56" s="114"/>
      <c r="M56" s="62"/>
      <c r="IL56" s="62"/>
      <c r="IM56" s="62"/>
      <c r="IN56" s="62"/>
      <c r="IO56" s="62"/>
      <c r="IP56" s="62"/>
      <c r="IQ56" s="62"/>
      <c r="IR56" s="62"/>
      <c r="IS56" s="62"/>
      <c r="IT56" s="62"/>
    </row>
    <row r="57" spans="1:254" s="25" customFormat="1" ht="14.25">
      <c r="A57" s="22">
        <v>19000000</v>
      </c>
      <c r="B57" s="23" t="s">
        <v>5</v>
      </c>
      <c r="C57" s="16">
        <f>C58</f>
        <v>0</v>
      </c>
      <c r="D57" s="16"/>
      <c r="E57" s="56">
        <f t="shared" si="0"/>
        <v>0</v>
      </c>
      <c r="F57" s="16">
        <f>F58</f>
        <v>4380900</v>
      </c>
      <c r="G57" s="16">
        <f>G58</f>
        <v>2222793.1</v>
      </c>
      <c r="H57" s="56">
        <f t="shared" si="1"/>
        <v>50.73827524024745</v>
      </c>
      <c r="I57" s="64">
        <f t="shared" si="2"/>
        <v>4380900</v>
      </c>
      <c r="J57" s="64">
        <f t="shared" si="3"/>
        <v>2222793.1</v>
      </c>
      <c r="K57" s="65">
        <f t="shared" si="4"/>
        <v>50.73827524024745</v>
      </c>
      <c r="L57" s="114"/>
      <c r="M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5" customFormat="1" ht="14.25">
      <c r="A58" s="22" t="s">
        <v>55</v>
      </c>
      <c r="B58" s="23" t="s">
        <v>56</v>
      </c>
      <c r="C58" s="16">
        <f>C59+C60+C61</f>
        <v>0</v>
      </c>
      <c r="D58" s="16"/>
      <c r="E58" s="56">
        <f t="shared" si="0"/>
        <v>0</v>
      </c>
      <c r="F58" s="16">
        <f>F59+F60+F61</f>
        <v>4380900</v>
      </c>
      <c r="G58" s="16">
        <f>G59+G60+G61</f>
        <v>2222793.1</v>
      </c>
      <c r="H58" s="56">
        <f t="shared" si="1"/>
        <v>50.73827524024745</v>
      </c>
      <c r="I58" s="64">
        <f t="shared" si="2"/>
        <v>4380900</v>
      </c>
      <c r="J58" s="64">
        <f t="shared" si="3"/>
        <v>2222793.1</v>
      </c>
      <c r="K58" s="65">
        <f t="shared" si="4"/>
        <v>50.73827524024745</v>
      </c>
      <c r="L58" s="114"/>
      <c r="M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63" customFormat="1" ht="65.25" customHeight="1">
      <c r="A59" s="59" t="s">
        <v>57</v>
      </c>
      <c r="B59" s="60" t="s">
        <v>175</v>
      </c>
      <c r="C59" s="21"/>
      <c r="D59" s="21"/>
      <c r="E59" s="61">
        <f t="shared" si="0"/>
        <v>0</v>
      </c>
      <c r="F59" s="21">
        <v>3143500</v>
      </c>
      <c r="G59" s="21">
        <v>1613034.37</v>
      </c>
      <c r="H59" s="61">
        <f t="shared" si="1"/>
        <v>51.31332495625895</v>
      </c>
      <c r="I59" s="68">
        <f t="shared" si="2"/>
        <v>3143500</v>
      </c>
      <c r="J59" s="68">
        <f t="shared" si="3"/>
        <v>1613034.37</v>
      </c>
      <c r="K59" s="69">
        <f t="shared" si="4"/>
        <v>51.31332495625895</v>
      </c>
      <c r="L59" s="114"/>
      <c r="M59" s="62"/>
      <c r="IL59" s="62"/>
      <c r="IM59" s="62"/>
      <c r="IN59" s="62"/>
      <c r="IO59" s="62"/>
      <c r="IP59" s="62"/>
      <c r="IQ59" s="62"/>
      <c r="IR59" s="62"/>
      <c r="IS59" s="62"/>
      <c r="IT59" s="62"/>
    </row>
    <row r="60" spans="1:254" s="63" customFormat="1" ht="30">
      <c r="A60" s="59">
        <v>19010200</v>
      </c>
      <c r="B60" s="60" t="s">
        <v>58</v>
      </c>
      <c r="C60" s="21"/>
      <c r="D60" s="21"/>
      <c r="E60" s="61">
        <f t="shared" si="0"/>
        <v>0</v>
      </c>
      <c r="F60" s="21">
        <v>274600</v>
      </c>
      <c r="G60" s="21">
        <v>185995.23</v>
      </c>
      <c r="H60" s="61">
        <f t="shared" si="1"/>
        <v>67.73315003641662</v>
      </c>
      <c r="I60" s="68">
        <f t="shared" si="2"/>
        <v>274600</v>
      </c>
      <c r="J60" s="68">
        <f t="shared" si="3"/>
        <v>185995.23</v>
      </c>
      <c r="K60" s="69">
        <f t="shared" si="4"/>
        <v>67.73315003641662</v>
      </c>
      <c r="L60" s="114"/>
      <c r="M60" s="62"/>
      <c r="IL60" s="62"/>
      <c r="IM60" s="62"/>
      <c r="IN60" s="62"/>
      <c r="IO60" s="62"/>
      <c r="IP60" s="62"/>
      <c r="IQ60" s="62"/>
      <c r="IR60" s="62"/>
      <c r="IS60" s="62"/>
      <c r="IT60" s="62"/>
    </row>
    <row r="61" spans="1:254" s="63" customFormat="1" ht="48.75" customHeight="1">
      <c r="A61" s="59">
        <v>19010300</v>
      </c>
      <c r="B61" s="60" t="s">
        <v>59</v>
      </c>
      <c r="C61" s="21"/>
      <c r="D61" s="21"/>
      <c r="E61" s="61">
        <f t="shared" si="0"/>
        <v>0</v>
      </c>
      <c r="F61" s="21">
        <v>962800</v>
      </c>
      <c r="G61" s="21">
        <v>423763.5</v>
      </c>
      <c r="H61" s="61">
        <f t="shared" si="1"/>
        <v>44.013658080598255</v>
      </c>
      <c r="I61" s="68">
        <f t="shared" si="2"/>
        <v>962800</v>
      </c>
      <c r="J61" s="68">
        <f t="shared" si="3"/>
        <v>423763.5</v>
      </c>
      <c r="K61" s="69">
        <f t="shared" si="4"/>
        <v>44.013658080598255</v>
      </c>
      <c r="L61" s="114"/>
      <c r="M61" s="62"/>
      <c r="IL61" s="62"/>
      <c r="IM61" s="62"/>
      <c r="IN61" s="62"/>
      <c r="IO61" s="62"/>
      <c r="IP61" s="62"/>
      <c r="IQ61" s="62"/>
      <c r="IR61" s="62"/>
      <c r="IS61" s="62"/>
      <c r="IT61" s="62"/>
    </row>
    <row r="62" spans="1:254" s="25" customFormat="1" ht="23.25" customHeight="1">
      <c r="A62" s="22">
        <v>20000000</v>
      </c>
      <c r="B62" s="26" t="s">
        <v>6</v>
      </c>
      <c r="C62" s="16">
        <f>C63+C74+C87+C98</f>
        <v>54463900</v>
      </c>
      <c r="D62" s="16">
        <f>D63+D74+D87+D98</f>
        <v>26797813.37</v>
      </c>
      <c r="E62" s="56">
        <f t="shared" si="0"/>
        <v>49.20289103424471</v>
      </c>
      <c r="F62" s="16">
        <f>F89+F97+F98+F94+F63</f>
        <v>102774548</v>
      </c>
      <c r="G62" s="16">
        <f>G89+G97+G98+G94+G63</f>
        <v>34513860.91</v>
      </c>
      <c r="H62" s="56">
        <f t="shared" si="1"/>
        <v>33.58210917162097</v>
      </c>
      <c r="I62" s="64">
        <f t="shared" si="2"/>
        <v>157238448</v>
      </c>
      <c r="J62" s="64">
        <f t="shared" si="3"/>
        <v>61311674.28</v>
      </c>
      <c r="K62" s="65">
        <f t="shared" si="4"/>
        <v>38.9928004631539</v>
      </c>
      <c r="L62" s="114"/>
      <c r="M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25" customFormat="1" ht="20.25" customHeight="1">
      <c r="A63" s="22">
        <v>21000000</v>
      </c>
      <c r="B63" s="23" t="s">
        <v>7</v>
      </c>
      <c r="C63" s="16">
        <f>C64+C67+C66</f>
        <v>7525700</v>
      </c>
      <c r="D63" s="16">
        <f>D64+D67+D66</f>
        <v>3026506.62</v>
      </c>
      <c r="E63" s="56">
        <f t="shared" si="0"/>
        <v>40.21561608886881</v>
      </c>
      <c r="F63" s="16">
        <f>F73</f>
        <v>36360</v>
      </c>
      <c r="G63" s="16">
        <f>G73</f>
        <v>36360</v>
      </c>
      <c r="H63" s="56">
        <f t="shared" si="1"/>
        <v>100</v>
      </c>
      <c r="I63" s="64">
        <f t="shared" si="2"/>
        <v>7562060</v>
      </c>
      <c r="J63" s="64">
        <f t="shared" si="3"/>
        <v>3062866.62</v>
      </c>
      <c r="K63" s="65">
        <f t="shared" si="4"/>
        <v>40.50307217874495</v>
      </c>
      <c r="L63" s="114"/>
      <c r="M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4" customFormat="1" ht="84" customHeight="1">
      <c r="A64" s="20" t="s">
        <v>60</v>
      </c>
      <c r="B64" s="5" t="s">
        <v>142</v>
      </c>
      <c r="C64" s="1">
        <f>C65</f>
        <v>65400</v>
      </c>
      <c r="D64" s="1">
        <f>D65</f>
        <v>22468</v>
      </c>
      <c r="E64" s="57">
        <f t="shared" si="0"/>
        <v>34.35474006116208</v>
      </c>
      <c r="F64" s="1"/>
      <c r="G64" s="1"/>
      <c r="H64" s="57">
        <f t="shared" si="1"/>
        <v>0</v>
      </c>
      <c r="I64" s="70">
        <f t="shared" si="2"/>
        <v>65400</v>
      </c>
      <c r="J64" s="70">
        <f t="shared" si="3"/>
        <v>22468</v>
      </c>
      <c r="K64" s="71">
        <f t="shared" si="4"/>
        <v>34.35474006116208</v>
      </c>
      <c r="L64" s="114">
        <v>4</v>
      </c>
      <c r="M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63" customFormat="1" ht="47.25" customHeight="1">
      <c r="A65" s="59" t="s">
        <v>61</v>
      </c>
      <c r="B65" s="60" t="s">
        <v>62</v>
      </c>
      <c r="C65" s="21">
        <v>65400</v>
      </c>
      <c r="D65" s="21">
        <v>22468</v>
      </c>
      <c r="E65" s="61">
        <f t="shared" si="0"/>
        <v>34.35474006116208</v>
      </c>
      <c r="F65" s="21"/>
      <c r="G65" s="21"/>
      <c r="H65" s="61">
        <f t="shared" si="1"/>
        <v>0</v>
      </c>
      <c r="I65" s="68">
        <f t="shared" si="2"/>
        <v>65400</v>
      </c>
      <c r="J65" s="68">
        <f t="shared" si="3"/>
        <v>22468</v>
      </c>
      <c r="K65" s="69">
        <f t="shared" si="4"/>
        <v>34.35474006116208</v>
      </c>
      <c r="L65" s="114"/>
      <c r="M65" s="62"/>
      <c r="IL65" s="62"/>
      <c r="IM65" s="62"/>
      <c r="IN65" s="62"/>
      <c r="IO65" s="62"/>
      <c r="IP65" s="62"/>
      <c r="IQ65" s="62"/>
      <c r="IR65" s="62"/>
      <c r="IS65" s="62"/>
      <c r="IT65" s="62"/>
    </row>
    <row r="66" spans="1:254" s="4" customFormat="1" ht="27" customHeight="1">
      <c r="A66" s="20">
        <v>21050000</v>
      </c>
      <c r="B66" s="5" t="s">
        <v>122</v>
      </c>
      <c r="C66" s="1">
        <v>6000000</v>
      </c>
      <c r="D66" s="1">
        <v>2300113.97</v>
      </c>
      <c r="E66" s="57">
        <f t="shared" si="0"/>
        <v>38.335232833333336</v>
      </c>
      <c r="F66" s="1"/>
      <c r="G66" s="1"/>
      <c r="H66" s="57">
        <f t="shared" si="1"/>
        <v>0</v>
      </c>
      <c r="I66" s="70">
        <f t="shared" si="2"/>
        <v>6000000</v>
      </c>
      <c r="J66" s="70">
        <f t="shared" si="3"/>
        <v>2300113.97</v>
      </c>
      <c r="K66" s="71">
        <f t="shared" si="4"/>
        <v>38.335232833333336</v>
      </c>
      <c r="L66" s="114"/>
      <c r="M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4" customFormat="1" ht="15">
      <c r="A67" s="20" t="s">
        <v>63</v>
      </c>
      <c r="B67" s="5" t="s">
        <v>64</v>
      </c>
      <c r="C67" s="1">
        <f>C70+C69+C68+C71+C72</f>
        <v>1460300</v>
      </c>
      <c r="D67" s="1">
        <f>D70+D69+D68+D71+D72</f>
        <v>703924.65</v>
      </c>
      <c r="E67" s="57">
        <f t="shared" si="0"/>
        <v>48.20411216873246</v>
      </c>
      <c r="F67" s="1"/>
      <c r="G67" s="1"/>
      <c r="H67" s="57">
        <f t="shared" si="1"/>
        <v>0</v>
      </c>
      <c r="I67" s="70">
        <f t="shared" si="2"/>
        <v>1460300</v>
      </c>
      <c r="J67" s="70">
        <f t="shared" si="3"/>
        <v>703924.65</v>
      </c>
      <c r="K67" s="71">
        <f t="shared" si="4"/>
        <v>48.20411216873246</v>
      </c>
      <c r="L67" s="114"/>
      <c r="M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4" customFormat="1" ht="15" customHeight="1" hidden="1">
      <c r="A68" s="20">
        <v>21080500</v>
      </c>
      <c r="B68" s="5" t="s">
        <v>68</v>
      </c>
      <c r="C68" s="1"/>
      <c r="D68" s="1"/>
      <c r="E68" s="57">
        <f t="shared" si="0"/>
        <v>0</v>
      </c>
      <c r="F68" s="1"/>
      <c r="G68" s="1"/>
      <c r="H68" s="57">
        <f t="shared" si="1"/>
        <v>0</v>
      </c>
      <c r="I68" s="70">
        <f t="shared" si="2"/>
        <v>0</v>
      </c>
      <c r="J68" s="70">
        <f t="shared" si="3"/>
        <v>0</v>
      </c>
      <c r="K68" s="71">
        <f t="shared" si="4"/>
        <v>0</v>
      </c>
      <c r="L68" s="114"/>
      <c r="M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4" customFormat="1" ht="63.75" customHeight="1" hidden="1">
      <c r="A69" s="20">
        <v>21080900</v>
      </c>
      <c r="B69" s="5" t="s">
        <v>65</v>
      </c>
      <c r="C69" s="1"/>
      <c r="D69" s="1"/>
      <c r="E69" s="57">
        <f t="shared" si="0"/>
        <v>0</v>
      </c>
      <c r="F69" s="1"/>
      <c r="G69" s="1"/>
      <c r="H69" s="57">
        <f t="shared" si="1"/>
        <v>0</v>
      </c>
      <c r="I69" s="70">
        <f t="shared" si="2"/>
        <v>0</v>
      </c>
      <c r="J69" s="70">
        <f t="shared" si="3"/>
        <v>0</v>
      </c>
      <c r="K69" s="71">
        <f t="shared" si="4"/>
        <v>0</v>
      </c>
      <c r="L69" s="114"/>
      <c r="M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63" customFormat="1" ht="15">
      <c r="A70" s="59" t="s">
        <v>66</v>
      </c>
      <c r="B70" s="60" t="s">
        <v>67</v>
      </c>
      <c r="C70" s="21">
        <v>1002000</v>
      </c>
      <c r="D70" s="21">
        <v>563993.12</v>
      </c>
      <c r="E70" s="61">
        <f t="shared" si="0"/>
        <v>56.286738522954096</v>
      </c>
      <c r="F70" s="21"/>
      <c r="G70" s="21"/>
      <c r="H70" s="61">
        <f t="shared" si="1"/>
        <v>0</v>
      </c>
      <c r="I70" s="68">
        <f t="shared" si="2"/>
        <v>1002000</v>
      </c>
      <c r="J70" s="68">
        <f t="shared" si="3"/>
        <v>563993.12</v>
      </c>
      <c r="K70" s="69">
        <f t="shared" si="4"/>
        <v>56.286738522954096</v>
      </c>
      <c r="L70" s="114"/>
      <c r="M70" s="62"/>
      <c r="IL70" s="62"/>
      <c r="IM70" s="62"/>
      <c r="IN70" s="62"/>
      <c r="IO70" s="62"/>
      <c r="IP70" s="62"/>
      <c r="IQ70" s="62"/>
      <c r="IR70" s="62"/>
      <c r="IS70" s="62"/>
      <c r="IT70" s="62"/>
    </row>
    <row r="71" spans="1:254" s="63" customFormat="1" ht="60">
      <c r="A71" s="59">
        <v>21081500</v>
      </c>
      <c r="B71" s="60" t="s">
        <v>121</v>
      </c>
      <c r="C71" s="21">
        <v>450000</v>
      </c>
      <c r="D71" s="21">
        <v>132627.26</v>
      </c>
      <c r="E71" s="61">
        <f t="shared" si="0"/>
        <v>29.47272444444445</v>
      </c>
      <c r="F71" s="21"/>
      <c r="G71" s="21"/>
      <c r="H71" s="61">
        <f t="shared" si="1"/>
        <v>0</v>
      </c>
      <c r="I71" s="68">
        <f t="shared" si="2"/>
        <v>450000</v>
      </c>
      <c r="J71" s="68">
        <f t="shared" si="3"/>
        <v>132627.26</v>
      </c>
      <c r="K71" s="69">
        <f t="shared" si="4"/>
        <v>29.47272444444445</v>
      </c>
      <c r="L71" s="114"/>
      <c r="M71" s="62"/>
      <c r="IL71" s="62"/>
      <c r="IM71" s="62"/>
      <c r="IN71" s="62"/>
      <c r="IO71" s="62"/>
      <c r="IP71" s="62"/>
      <c r="IQ71" s="62"/>
      <c r="IR71" s="62"/>
      <c r="IS71" s="62"/>
      <c r="IT71" s="62"/>
    </row>
    <row r="72" spans="1:254" s="63" customFormat="1" ht="15">
      <c r="A72" s="59">
        <v>21081700</v>
      </c>
      <c r="B72" s="60" t="s">
        <v>155</v>
      </c>
      <c r="C72" s="21">
        <v>8300</v>
      </c>
      <c r="D72" s="21">
        <v>7304.27</v>
      </c>
      <c r="E72" s="61">
        <f t="shared" si="0"/>
        <v>88.0032530120482</v>
      </c>
      <c r="F72" s="21"/>
      <c r="G72" s="21"/>
      <c r="H72" s="61">
        <f t="shared" si="1"/>
        <v>0</v>
      </c>
      <c r="I72" s="68">
        <f t="shared" si="2"/>
        <v>8300</v>
      </c>
      <c r="J72" s="68">
        <f t="shared" si="3"/>
        <v>7304.27</v>
      </c>
      <c r="K72" s="69">
        <f t="shared" si="4"/>
        <v>88.0032530120482</v>
      </c>
      <c r="L72" s="114"/>
      <c r="M72" s="62"/>
      <c r="IL72" s="62"/>
      <c r="IM72" s="62"/>
      <c r="IN72" s="62"/>
      <c r="IO72" s="62"/>
      <c r="IP72" s="62"/>
      <c r="IQ72" s="62"/>
      <c r="IR72" s="62"/>
      <c r="IS72" s="62"/>
      <c r="IT72" s="62"/>
    </row>
    <row r="73" spans="1:254" s="63" customFormat="1" ht="45">
      <c r="A73" s="59">
        <v>21110000</v>
      </c>
      <c r="B73" s="60" t="s">
        <v>183</v>
      </c>
      <c r="C73" s="21"/>
      <c r="D73" s="21"/>
      <c r="E73" s="61">
        <f t="shared" si="0"/>
        <v>0</v>
      </c>
      <c r="F73" s="21">
        <v>36360</v>
      </c>
      <c r="G73" s="21">
        <v>36360</v>
      </c>
      <c r="H73" s="61">
        <f t="shared" si="1"/>
        <v>100</v>
      </c>
      <c r="I73" s="68">
        <f t="shared" si="2"/>
        <v>36360</v>
      </c>
      <c r="J73" s="68">
        <f t="shared" si="3"/>
        <v>36360</v>
      </c>
      <c r="K73" s="69">
        <f t="shared" si="4"/>
        <v>100</v>
      </c>
      <c r="L73" s="114"/>
      <c r="M73" s="62"/>
      <c r="IL73" s="62"/>
      <c r="IM73" s="62"/>
      <c r="IN73" s="62"/>
      <c r="IO73" s="62"/>
      <c r="IP73" s="62"/>
      <c r="IQ73" s="62"/>
      <c r="IR73" s="62"/>
      <c r="IS73" s="62"/>
      <c r="IT73" s="62"/>
    </row>
    <row r="74" spans="1:254" s="25" customFormat="1" ht="28.5">
      <c r="A74" s="22">
        <v>22000000</v>
      </c>
      <c r="B74" s="23" t="s">
        <v>8</v>
      </c>
      <c r="C74" s="16">
        <f>C80+C82+C75</f>
        <v>44244500</v>
      </c>
      <c r="D74" s="16">
        <f>D80+D82+D75</f>
        <v>22319806.2</v>
      </c>
      <c r="E74" s="56">
        <f t="shared" si="0"/>
        <v>50.44651018770695</v>
      </c>
      <c r="F74" s="16"/>
      <c r="G74" s="16"/>
      <c r="H74" s="56">
        <f t="shared" si="1"/>
        <v>0</v>
      </c>
      <c r="I74" s="64">
        <f t="shared" si="2"/>
        <v>44244500</v>
      </c>
      <c r="J74" s="64">
        <f t="shared" si="3"/>
        <v>22319806.2</v>
      </c>
      <c r="K74" s="65">
        <f t="shared" si="4"/>
        <v>50.44651018770695</v>
      </c>
      <c r="L74" s="114"/>
      <c r="M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25" customFormat="1" ht="18" customHeight="1">
      <c r="A75" s="74" t="s">
        <v>116</v>
      </c>
      <c r="B75" s="23" t="s">
        <v>117</v>
      </c>
      <c r="C75" s="16">
        <f>C77+C76+C78+C79</f>
        <v>23764500</v>
      </c>
      <c r="D75" s="16">
        <f>D77+D76+D78+D79</f>
        <v>10070593.72</v>
      </c>
      <c r="E75" s="56">
        <f t="shared" si="0"/>
        <v>42.37662782722128</v>
      </c>
      <c r="F75" s="16"/>
      <c r="G75" s="16"/>
      <c r="H75" s="56">
        <f t="shared" si="1"/>
        <v>0</v>
      </c>
      <c r="I75" s="64">
        <f t="shared" si="2"/>
        <v>23764500</v>
      </c>
      <c r="J75" s="64">
        <f t="shared" si="3"/>
        <v>10070593.72</v>
      </c>
      <c r="K75" s="65">
        <f t="shared" si="4"/>
        <v>42.37662782722128</v>
      </c>
      <c r="L75" s="114"/>
      <c r="M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63" customFormat="1" ht="44.25" customHeight="1">
      <c r="A76" s="82">
        <v>22010300</v>
      </c>
      <c r="B76" s="83" t="s">
        <v>123</v>
      </c>
      <c r="C76" s="21">
        <v>806600</v>
      </c>
      <c r="D76" s="21">
        <v>644524.3</v>
      </c>
      <c r="E76" s="61">
        <f t="shared" si="0"/>
        <v>79.90631043887925</v>
      </c>
      <c r="F76" s="21"/>
      <c r="G76" s="21"/>
      <c r="H76" s="61">
        <f t="shared" si="1"/>
        <v>0</v>
      </c>
      <c r="I76" s="68">
        <f t="shared" si="2"/>
        <v>806600</v>
      </c>
      <c r="J76" s="68">
        <f t="shared" si="3"/>
        <v>644524.3</v>
      </c>
      <c r="K76" s="69">
        <f t="shared" si="4"/>
        <v>79.90631043887925</v>
      </c>
      <c r="L76" s="114"/>
      <c r="M76" s="62"/>
      <c r="IL76" s="62"/>
      <c r="IM76" s="62"/>
      <c r="IN76" s="62"/>
      <c r="IO76" s="62"/>
      <c r="IP76" s="62"/>
      <c r="IQ76" s="62"/>
      <c r="IR76" s="62"/>
      <c r="IS76" s="62"/>
      <c r="IT76" s="62"/>
    </row>
    <row r="77" spans="1:254" s="63" customFormat="1" ht="24" customHeight="1">
      <c r="A77" s="59">
        <v>22012500</v>
      </c>
      <c r="B77" s="60" t="s">
        <v>118</v>
      </c>
      <c r="C77" s="21">
        <v>20895900</v>
      </c>
      <c r="D77" s="21">
        <v>8227981.66</v>
      </c>
      <c r="E77" s="61">
        <f t="shared" si="0"/>
        <v>39.376057791241344</v>
      </c>
      <c r="F77" s="21"/>
      <c r="G77" s="21"/>
      <c r="H77" s="61">
        <f t="shared" si="1"/>
        <v>0</v>
      </c>
      <c r="I77" s="68">
        <f t="shared" si="2"/>
        <v>20895900</v>
      </c>
      <c r="J77" s="68">
        <f t="shared" si="3"/>
        <v>8227981.66</v>
      </c>
      <c r="K77" s="69">
        <f t="shared" si="4"/>
        <v>39.376057791241344</v>
      </c>
      <c r="L77" s="114"/>
      <c r="M77" s="62"/>
      <c r="IL77" s="62"/>
      <c r="IM77" s="62"/>
      <c r="IN77" s="62"/>
      <c r="IO77" s="62"/>
      <c r="IP77" s="62"/>
      <c r="IQ77" s="62"/>
      <c r="IR77" s="62"/>
      <c r="IS77" s="62"/>
      <c r="IT77" s="62"/>
    </row>
    <row r="78" spans="1:254" s="63" customFormat="1" ht="35.25" customHeight="1">
      <c r="A78" s="59">
        <v>22012600</v>
      </c>
      <c r="B78" s="83" t="s">
        <v>124</v>
      </c>
      <c r="C78" s="21">
        <v>1962000</v>
      </c>
      <c r="D78" s="21">
        <v>1153847.76</v>
      </c>
      <c r="E78" s="61">
        <f t="shared" si="0"/>
        <v>58.80977370030581</v>
      </c>
      <c r="F78" s="21"/>
      <c r="G78" s="21"/>
      <c r="H78" s="61">
        <f t="shared" si="1"/>
        <v>0</v>
      </c>
      <c r="I78" s="68">
        <f t="shared" si="2"/>
        <v>1962000</v>
      </c>
      <c r="J78" s="68">
        <f t="shared" si="3"/>
        <v>1153847.76</v>
      </c>
      <c r="K78" s="69">
        <f t="shared" si="4"/>
        <v>58.80977370030581</v>
      </c>
      <c r="L78" s="114"/>
      <c r="M78" s="62"/>
      <c r="IL78" s="62"/>
      <c r="IM78" s="62"/>
      <c r="IN78" s="62"/>
      <c r="IO78" s="62"/>
      <c r="IP78" s="62"/>
      <c r="IQ78" s="62"/>
      <c r="IR78" s="62"/>
      <c r="IS78" s="62"/>
      <c r="IT78" s="62"/>
    </row>
    <row r="79" spans="1:254" s="63" customFormat="1" ht="90" customHeight="1">
      <c r="A79" s="59">
        <v>22012900</v>
      </c>
      <c r="B79" s="83" t="s">
        <v>125</v>
      </c>
      <c r="C79" s="21">
        <v>100000</v>
      </c>
      <c r="D79" s="21">
        <v>44240</v>
      </c>
      <c r="E79" s="61">
        <f t="shared" si="0"/>
        <v>44.24</v>
      </c>
      <c r="F79" s="21"/>
      <c r="G79" s="21"/>
      <c r="H79" s="61">
        <f t="shared" si="1"/>
        <v>0</v>
      </c>
      <c r="I79" s="68">
        <f t="shared" si="2"/>
        <v>100000</v>
      </c>
      <c r="J79" s="68">
        <f t="shared" si="3"/>
        <v>44240</v>
      </c>
      <c r="K79" s="69">
        <f t="shared" si="4"/>
        <v>44.24</v>
      </c>
      <c r="L79" s="114"/>
      <c r="M79" s="62"/>
      <c r="IL79" s="62"/>
      <c r="IM79" s="62"/>
      <c r="IN79" s="62"/>
      <c r="IO79" s="62"/>
      <c r="IP79" s="62"/>
      <c r="IQ79" s="62"/>
      <c r="IR79" s="62"/>
      <c r="IS79" s="62"/>
      <c r="IT79" s="62"/>
    </row>
    <row r="80" spans="1:254" s="25" customFormat="1" ht="42.75">
      <c r="A80" s="22" t="s">
        <v>69</v>
      </c>
      <c r="B80" s="23" t="s">
        <v>70</v>
      </c>
      <c r="C80" s="16">
        <f>C81</f>
        <v>20000000</v>
      </c>
      <c r="D80" s="16">
        <f>D81</f>
        <v>11914167.11</v>
      </c>
      <c r="E80" s="56">
        <f t="shared" si="0"/>
        <v>59.57083555</v>
      </c>
      <c r="F80" s="16"/>
      <c r="G80" s="16"/>
      <c r="H80" s="56">
        <f t="shared" si="1"/>
        <v>0</v>
      </c>
      <c r="I80" s="64">
        <f t="shared" si="2"/>
        <v>20000000</v>
      </c>
      <c r="J80" s="64">
        <f t="shared" si="3"/>
        <v>11914167.11</v>
      </c>
      <c r="K80" s="65">
        <f t="shared" si="4"/>
        <v>59.57083555</v>
      </c>
      <c r="L80" s="114"/>
      <c r="M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63" customFormat="1" ht="48.75" customHeight="1">
      <c r="A81" s="59" t="s">
        <v>71</v>
      </c>
      <c r="B81" s="60" t="s">
        <v>72</v>
      </c>
      <c r="C81" s="21">
        <v>20000000</v>
      </c>
      <c r="D81" s="21">
        <v>11914167.11</v>
      </c>
      <c r="E81" s="61">
        <f aca="true" t="shared" si="5" ref="E81:E133">_xlfn.IFERROR(D81/C81*100,0)</f>
        <v>59.57083555</v>
      </c>
      <c r="F81" s="21"/>
      <c r="G81" s="21"/>
      <c r="H81" s="61">
        <f aca="true" t="shared" si="6" ref="H81:H133">_xlfn.IFERROR(G81/F81*100,0)</f>
        <v>0</v>
      </c>
      <c r="I81" s="68">
        <f t="shared" si="2"/>
        <v>20000000</v>
      </c>
      <c r="J81" s="68">
        <f t="shared" si="3"/>
        <v>11914167.11</v>
      </c>
      <c r="K81" s="69">
        <f t="shared" si="4"/>
        <v>59.57083555</v>
      </c>
      <c r="L81" s="114"/>
      <c r="M81" s="62"/>
      <c r="IL81" s="62"/>
      <c r="IM81" s="62"/>
      <c r="IN81" s="62"/>
      <c r="IO81" s="62"/>
      <c r="IP81" s="62"/>
      <c r="IQ81" s="62"/>
      <c r="IR81" s="62"/>
      <c r="IS81" s="62"/>
      <c r="IT81" s="62"/>
    </row>
    <row r="82" spans="1:254" s="25" customFormat="1" ht="14.25">
      <c r="A82" s="22" t="s">
        <v>73</v>
      </c>
      <c r="B82" s="23" t="s">
        <v>74</v>
      </c>
      <c r="C82" s="13">
        <f>C83+C84+C85+C86</f>
        <v>480000</v>
      </c>
      <c r="D82" s="13">
        <f>D83+D84+D85+D86</f>
        <v>335045.37</v>
      </c>
      <c r="E82" s="56">
        <f t="shared" si="5"/>
        <v>69.80111875</v>
      </c>
      <c r="F82" s="16"/>
      <c r="G82" s="16"/>
      <c r="H82" s="56">
        <f t="shared" si="6"/>
        <v>0</v>
      </c>
      <c r="I82" s="64">
        <f aca="true" t="shared" si="7" ref="I82:I133">C82+F82</f>
        <v>480000</v>
      </c>
      <c r="J82" s="64">
        <f aca="true" t="shared" si="8" ref="J82:J133">D82+G82</f>
        <v>335045.37</v>
      </c>
      <c r="K82" s="65">
        <f aca="true" t="shared" si="9" ref="K82:K133">_xlfn.IFERROR(J82/I82*100,0)</f>
        <v>69.80111875</v>
      </c>
      <c r="L82" s="114"/>
      <c r="M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63" customFormat="1" ht="45" customHeight="1">
      <c r="A83" s="59" t="s">
        <v>75</v>
      </c>
      <c r="B83" s="60" t="s">
        <v>76</v>
      </c>
      <c r="C83" s="21">
        <v>250000</v>
      </c>
      <c r="D83" s="21">
        <v>161835.49</v>
      </c>
      <c r="E83" s="61">
        <f t="shared" si="5"/>
        <v>64.734196</v>
      </c>
      <c r="F83" s="21"/>
      <c r="G83" s="21"/>
      <c r="H83" s="61">
        <f t="shared" si="6"/>
        <v>0</v>
      </c>
      <c r="I83" s="68">
        <f t="shared" si="7"/>
        <v>250000</v>
      </c>
      <c r="J83" s="68">
        <f t="shared" si="8"/>
        <v>161835.49</v>
      </c>
      <c r="K83" s="69">
        <f t="shared" si="9"/>
        <v>64.734196</v>
      </c>
      <c r="L83" s="114"/>
      <c r="M83" s="62"/>
      <c r="IL83" s="62"/>
      <c r="IM83" s="62"/>
      <c r="IN83" s="62"/>
      <c r="IO83" s="62"/>
      <c r="IP83" s="62"/>
      <c r="IQ83" s="62"/>
      <c r="IR83" s="62"/>
      <c r="IS83" s="62"/>
      <c r="IT83" s="62"/>
    </row>
    <row r="84" spans="1:254" s="63" customFormat="1" ht="22.5" customHeight="1">
      <c r="A84" s="59">
        <v>22090200</v>
      </c>
      <c r="B84" s="60" t="s">
        <v>119</v>
      </c>
      <c r="C84" s="21"/>
      <c r="D84" s="21">
        <v>353.01</v>
      </c>
      <c r="E84" s="61">
        <f t="shared" si="5"/>
        <v>0</v>
      </c>
      <c r="F84" s="21"/>
      <c r="G84" s="21"/>
      <c r="H84" s="61">
        <f t="shared" si="6"/>
        <v>0</v>
      </c>
      <c r="I84" s="68">
        <f t="shared" si="7"/>
        <v>0</v>
      </c>
      <c r="J84" s="68">
        <f t="shared" si="8"/>
        <v>353.01</v>
      </c>
      <c r="K84" s="69">
        <f t="shared" si="9"/>
        <v>0</v>
      </c>
      <c r="L84" s="114"/>
      <c r="M84" s="62"/>
      <c r="IL84" s="62"/>
      <c r="IM84" s="62"/>
      <c r="IN84" s="62"/>
      <c r="IO84" s="62"/>
      <c r="IP84" s="62"/>
      <c r="IQ84" s="62"/>
      <c r="IR84" s="62"/>
      <c r="IS84" s="62"/>
      <c r="IT84" s="62"/>
    </row>
    <row r="85" spans="1:254" s="63" customFormat="1" ht="45" customHeight="1" hidden="1">
      <c r="A85" s="59">
        <v>22090300</v>
      </c>
      <c r="B85" s="60" t="s">
        <v>120</v>
      </c>
      <c r="C85" s="21"/>
      <c r="D85" s="21"/>
      <c r="E85" s="61">
        <f t="shared" si="5"/>
        <v>0</v>
      </c>
      <c r="F85" s="21"/>
      <c r="G85" s="21"/>
      <c r="H85" s="61">
        <f t="shared" si="6"/>
        <v>0</v>
      </c>
      <c r="I85" s="68">
        <f t="shared" si="7"/>
        <v>0</v>
      </c>
      <c r="J85" s="68">
        <f t="shared" si="8"/>
        <v>0</v>
      </c>
      <c r="K85" s="69">
        <f t="shared" si="9"/>
        <v>0</v>
      </c>
      <c r="L85" s="114"/>
      <c r="M85" s="62"/>
      <c r="IL85" s="62"/>
      <c r="IM85" s="62"/>
      <c r="IN85" s="62"/>
      <c r="IO85" s="62"/>
      <c r="IP85" s="62"/>
      <c r="IQ85" s="62"/>
      <c r="IR85" s="62"/>
      <c r="IS85" s="62"/>
      <c r="IT85" s="62"/>
    </row>
    <row r="86" spans="1:254" s="63" customFormat="1" ht="45" customHeight="1">
      <c r="A86" s="59" t="s">
        <v>77</v>
      </c>
      <c r="B86" s="60" t="s">
        <v>78</v>
      </c>
      <c r="C86" s="21">
        <v>230000</v>
      </c>
      <c r="D86" s="21">
        <v>172856.87</v>
      </c>
      <c r="E86" s="61">
        <f t="shared" si="5"/>
        <v>75.15516086956522</v>
      </c>
      <c r="F86" s="21"/>
      <c r="G86" s="21"/>
      <c r="H86" s="61">
        <f t="shared" si="6"/>
        <v>0</v>
      </c>
      <c r="I86" s="68">
        <f t="shared" si="7"/>
        <v>230000</v>
      </c>
      <c r="J86" s="68">
        <f t="shared" si="8"/>
        <v>172856.87</v>
      </c>
      <c r="K86" s="69">
        <f t="shared" si="9"/>
        <v>75.15516086956522</v>
      </c>
      <c r="L86" s="114"/>
      <c r="M86" s="62"/>
      <c r="IL86" s="62"/>
      <c r="IM86" s="62"/>
      <c r="IN86" s="62"/>
      <c r="IO86" s="62"/>
      <c r="IP86" s="62"/>
      <c r="IQ86" s="62"/>
      <c r="IR86" s="62"/>
      <c r="IS86" s="62"/>
      <c r="IT86" s="62"/>
    </row>
    <row r="87" spans="1:254" s="25" customFormat="1" ht="15" customHeight="1">
      <c r="A87" s="22">
        <v>24000000</v>
      </c>
      <c r="B87" s="23" t="s">
        <v>11</v>
      </c>
      <c r="C87" s="16">
        <f>C88+C89</f>
        <v>2693700</v>
      </c>
      <c r="D87" s="16">
        <f>D88+D89</f>
        <v>1451500.5500000003</v>
      </c>
      <c r="E87" s="56">
        <f t="shared" si="5"/>
        <v>53.88501132271598</v>
      </c>
      <c r="F87" s="16">
        <f>F89+F94+F97</f>
        <v>2046419</v>
      </c>
      <c r="G87" s="16">
        <f>G89+G94+G97</f>
        <v>1545043.4</v>
      </c>
      <c r="H87" s="56">
        <f t="shared" si="6"/>
        <v>75.49985609007734</v>
      </c>
      <c r="I87" s="64">
        <f t="shared" si="7"/>
        <v>4740119</v>
      </c>
      <c r="J87" s="64">
        <f t="shared" si="8"/>
        <v>2996543.95</v>
      </c>
      <c r="K87" s="65">
        <f t="shared" si="9"/>
        <v>63.21663970883432</v>
      </c>
      <c r="L87" s="114"/>
      <c r="M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63" customFormat="1" ht="48.75" customHeight="1">
      <c r="A88" s="59" t="s">
        <v>79</v>
      </c>
      <c r="B88" s="60" t="s">
        <v>80</v>
      </c>
      <c r="C88" s="21"/>
      <c r="D88" s="21">
        <v>21.37</v>
      </c>
      <c r="E88" s="61">
        <f t="shared" si="5"/>
        <v>0</v>
      </c>
      <c r="F88" s="21"/>
      <c r="G88" s="21"/>
      <c r="H88" s="61">
        <f t="shared" si="6"/>
        <v>0</v>
      </c>
      <c r="I88" s="68">
        <f t="shared" si="7"/>
        <v>0</v>
      </c>
      <c r="J88" s="68">
        <f t="shared" si="8"/>
        <v>21.37</v>
      </c>
      <c r="K88" s="69">
        <f t="shared" si="9"/>
        <v>0</v>
      </c>
      <c r="L88" s="114">
        <v>5</v>
      </c>
      <c r="M88" s="62"/>
      <c r="IL88" s="62"/>
      <c r="IM88" s="62"/>
      <c r="IN88" s="62"/>
      <c r="IO88" s="62"/>
      <c r="IP88" s="62"/>
      <c r="IQ88" s="62"/>
      <c r="IR88" s="62"/>
      <c r="IS88" s="62"/>
      <c r="IT88" s="62"/>
    </row>
    <row r="89" spans="1:254" s="25" customFormat="1" ht="14.25">
      <c r="A89" s="22" t="s">
        <v>81</v>
      </c>
      <c r="B89" s="23" t="s">
        <v>64</v>
      </c>
      <c r="C89" s="16">
        <f>C90+C91+C92+C93</f>
        <v>2693700</v>
      </c>
      <c r="D89" s="16">
        <f>D90+D91+D92+D93</f>
        <v>1451479.1800000002</v>
      </c>
      <c r="E89" s="56">
        <f t="shared" si="5"/>
        <v>53.884217990125116</v>
      </c>
      <c r="F89" s="16">
        <f>F91+F92</f>
        <v>300000</v>
      </c>
      <c r="G89" s="16">
        <f>G91+G92</f>
        <v>160872.68</v>
      </c>
      <c r="H89" s="56">
        <f t="shared" si="6"/>
        <v>53.624226666666665</v>
      </c>
      <c r="I89" s="64">
        <f t="shared" si="7"/>
        <v>2993700</v>
      </c>
      <c r="J89" s="64">
        <f t="shared" si="8"/>
        <v>1612351.86</v>
      </c>
      <c r="K89" s="65">
        <f t="shared" si="9"/>
        <v>53.85816414470388</v>
      </c>
      <c r="L89" s="114"/>
      <c r="M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63" customFormat="1" ht="15">
      <c r="A90" s="59" t="s">
        <v>82</v>
      </c>
      <c r="B90" s="60" t="s">
        <v>64</v>
      </c>
      <c r="C90" s="21">
        <v>2693700</v>
      </c>
      <c r="D90" s="21">
        <v>1498161.07</v>
      </c>
      <c r="E90" s="61">
        <f t="shared" si="5"/>
        <v>55.617220551657574</v>
      </c>
      <c r="F90" s="21"/>
      <c r="G90" s="21"/>
      <c r="H90" s="61">
        <f t="shared" si="6"/>
        <v>0</v>
      </c>
      <c r="I90" s="68">
        <f t="shared" si="7"/>
        <v>2693700</v>
      </c>
      <c r="J90" s="68">
        <f t="shared" si="8"/>
        <v>1498161.07</v>
      </c>
      <c r="K90" s="69">
        <f t="shared" si="9"/>
        <v>55.617220551657574</v>
      </c>
      <c r="L90" s="114"/>
      <c r="M90" s="62"/>
      <c r="IL90" s="62"/>
      <c r="IM90" s="62"/>
      <c r="IN90" s="62"/>
      <c r="IO90" s="62"/>
      <c r="IP90" s="62"/>
      <c r="IQ90" s="62"/>
      <c r="IR90" s="62"/>
      <c r="IS90" s="62"/>
      <c r="IT90" s="62"/>
    </row>
    <row r="91" spans="1:254" s="63" customFormat="1" ht="30">
      <c r="A91" s="59">
        <v>24061600</v>
      </c>
      <c r="B91" s="60" t="s">
        <v>83</v>
      </c>
      <c r="C91" s="21"/>
      <c r="D91" s="21"/>
      <c r="E91" s="61">
        <f t="shared" si="5"/>
        <v>0</v>
      </c>
      <c r="F91" s="21">
        <v>250000</v>
      </c>
      <c r="G91" s="21">
        <v>140000</v>
      </c>
      <c r="H91" s="61">
        <f t="shared" si="6"/>
        <v>56.00000000000001</v>
      </c>
      <c r="I91" s="68">
        <f t="shared" si="7"/>
        <v>250000</v>
      </c>
      <c r="J91" s="68">
        <f t="shared" si="8"/>
        <v>140000</v>
      </c>
      <c r="K91" s="69">
        <f t="shared" si="9"/>
        <v>56.00000000000001</v>
      </c>
      <c r="L91" s="114"/>
      <c r="M91" s="62"/>
      <c r="IL91" s="62"/>
      <c r="IM91" s="62"/>
      <c r="IN91" s="62"/>
      <c r="IO91" s="62"/>
      <c r="IP91" s="62"/>
      <c r="IQ91" s="62"/>
      <c r="IR91" s="62"/>
      <c r="IS91" s="62"/>
      <c r="IT91" s="62"/>
    </row>
    <row r="92" spans="1:254" s="63" customFormat="1" ht="45" customHeight="1">
      <c r="A92" s="59" t="s">
        <v>84</v>
      </c>
      <c r="B92" s="60" t="s">
        <v>85</v>
      </c>
      <c r="C92" s="21"/>
      <c r="D92" s="21"/>
      <c r="E92" s="61">
        <f t="shared" si="5"/>
        <v>0</v>
      </c>
      <c r="F92" s="21">
        <v>50000</v>
      </c>
      <c r="G92" s="21">
        <v>20872.68</v>
      </c>
      <c r="H92" s="61">
        <f t="shared" si="6"/>
        <v>41.74536</v>
      </c>
      <c r="I92" s="68">
        <f t="shared" si="7"/>
        <v>50000</v>
      </c>
      <c r="J92" s="68">
        <f t="shared" si="8"/>
        <v>20872.68</v>
      </c>
      <c r="K92" s="69">
        <f t="shared" si="9"/>
        <v>41.74536</v>
      </c>
      <c r="L92" s="114"/>
      <c r="M92" s="62"/>
      <c r="IL92" s="62"/>
      <c r="IM92" s="62"/>
      <c r="IN92" s="62"/>
      <c r="IO92" s="62"/>
      <c r="IP92" s="62"/>
      <c r="IQ92" s="62"/>
      <c r="IR92" s="62"/>
      <c r="IS92" s="62"/>
      <c r="IT92" s="62"/>
    </row>
    <row r="93" spans="1:254" s="63" customFormat="1" ht="126" customHeight="1">
      <c r="A93" s="59">
        <v>24062200</v>
      </c>
      <c r="B93" s="60" t="s">
        <v>156</v>
      </c>
      <c r="C93" s="21"/>
      <c r="D93" s="21">
        <v>-46681.89</v>
      </c>
      <c r="E93" s="61">
        <f t="shared" si="5"/>
        <v>0</v>
      </c>
      <c r="F93" s="21"/>
      <c r="G93" s="21"/>
      <c r="H93" s="61">
        <f t="shared" si="6"/>
        <v>0</v>
      </c>
      <c r="I93" s="68">
        <f t="shared" si="7"/>
        <v>0</v>
      </c>
      <c r="J93" s="68">
        <f t="shared" si="8"/>
        <v>-46681.89</v>
      </c>
      <c r="K93" s="69">
        <f t="shared" si="9"/>
        <v>0</v>
      </c>
      <c r="L93" s="114"/>
      <c r="M93" s="62"/>
      <c r="IL93" s="62"/>
      <c r="IM93" s="62"/>
      <c r="IN93" s="62"/>
      <c r="IO93" s="62"/>
      <c r="IP93" s="62"/>
      <c r="IQ93" s="62"/>
      <c r="IR93" s="62"/>
      <c r="IS93" s="62"/>
      <c r="IT93" s="62"/>
    </row>
    <row r="94" spans="1:254" s="25" customFormat="1" ht="18.75" customHeight="1">
      <c r="A94" s="22" t="s">
        <v>86</v>
      </c>
      <c r="B94" s="84" t="s">
        <v>87</v>
      </c>
      <c r="C94" s="16">
        <f>C96</f>
        <v>0</v>
      </c>
      <c r="D94" s="16"/>
      <c r="E94" s="56">
        <f t="shared" si="5"/>
        <v>0</v>
      </c>
      <c r="F94" s="16">
        <f>F96+F95</f>
        <v>46419</v>
      </c>
      <c r="G94" s="16">
        <f>G96+G95</f>
        <v>4575.56</v>
      </c>
      <c r="H94" s="56">
        <f t="shared" si="6"/>
        <v>9.85708438354984</v>
      </c>
      <c r="I94" s="64">
        <f t="shared" si="7"/>
        <v>46419</v>
      </c>
      <c r="J94" s="64">
        <f t="shared" si="8"/>
        <v>4575.56</v>
      </c>
      <c r="K94" s="65">
        <f t="shared" si="9"/>
        <v>9.85708438354984</v>
      </c>
      <c r="L94" s="114"/>
      <c r="M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63" customFormat="1" ht="30" customHeight="1">
      <c r="A95" s="59">
        <v>24110600</v>
      </c>
      <c r="B95" s="60" t="s">
        <v>115</v>
      </c>
      <c r="C95" s="21"/>
      <c r="D95" s="21"/>
      <c r="E95" s="61">
        <f t="shared" si="5"/>
        <v>0</v>
      </c>
      <c r="F95" s="21">
        <v>22200</v>
      </c>
      <c r="G95" s="21"/>
      <c r="H95" s="61">
        <f t="shared" si="6"/>
        <v>0</v>
      </c>
      <c r="I95" s="68">
        <f t="shared" si="7"/>
        <v>22200</v>
      </c>
      <c r="J95" s="68">
        <f t="shared" si="8"/>
        <v>0</v>
      </c>
      <c r="K95" s="69">
        <f t="shared" si="9"/>
        <v>0</v>
      </c>
      <c r="L95" s="114"/>
      <c r="M95" s="62"/>
      <c r="IL95" s="62"/>
      <c r="IM95" s="62"/>
      <c r="IN95" s="62"/>
      <c r="IO95" s="62"/>
      <c r="IP95" s="62"/>
      <c r="IQ95" s="62"/>
      <c r="IR95" s="62"/>
      <c r="IS95" s="62"/>
      <c r="IT95" s="62"/>
    </row>
    <row r="96" spans="1:254" s="63" customFormat="1" ht="60" customHeight="1">
      <c r="A96" s="59" t="s">
        <v>88</v>
      </c>
      <c r="B96" s="60" t="s">
        <v>89</v>
      </c>
      <c r="C96" s="21"/>
      <c r="D96" s="21"/>
      <c r="E96" s="61">
        <f t="shared" si="5"/>
        <v>0</v>
      </c>
      <c r="F96" s="21">
        <v>24219</v>
      </c>
      <c r="G96" s="21">
        <v>4575.56</v>
      </c>
      <c r="H96" s="61">
        <f t="shared" si="6"/>
        <v>18.892439819976055</v>
      </c>
      <c r="I96" s="68">
        <f t="shared" si="7"/>
        <v>24219</v>
      </c>
      <c r="J96" s="68">
        <f t="shared" si="8"/>
        <v>4575.56</v>
      </c>
      <c r="K96" s="69">
        <f t="shared" si="9"/>
        <v>18.892439819976055</v>
      </c>
      <c r="L96" s="114"/>
      <c r="M96" s="62"/>
      <c r="IL96" s="62"/>
      <c r="IM96" s="62"/>
      <c r="IN96" s="62"/>
      <c r="IO96" s="62"/>
      <c r="IP96" s="62"/>
      <c r="IQ96" s="62"/>
      <c r="IR96" s="62"/>
      <c r="IS96" s="62"/>
      <c r="IT96" s="62"/>
    </row>
    <row r="97" spans="1:254" s="25" customFormat="1" ht="28.5">
      <c r="A97" s="22">
        <v>24170000</v>
      </c>
      <c r="B97" s="23" t="s">
        <v>90</v>
      </c>
      <c r="C97" s="13"/>
      <c r="D97" s="13"/>
      <c r="E97" s="56">
        <f t="shared" si="5"/>
        <v>0</v>
      </c>
      <c r="F97" s="13">
        <v>1700000</v>
      </c>
      <c r="G97" s="13">
        <v>1379595.16</v>
      </c>
      <c r="H97" s="56">
        <f t="shared" si="6"/>
        <v>81.15265647058824</v>
      </c>
      <c r="I97" s="64">
        <f t="shared" si="7"/>
        <v>1700000</v>
      </c>
      <c r="J97" s="64">
        <f t="shared" si="8"/>
        <v>1379595.16</v>
      </c>
      <c r="K97" s="65">
        <f t="shared" si="9"/>
        <v>81.15265647058824</v>
      </c>
      <c r="L97" s="114"/>
      <c r="M97" s="24"/>
      <c r="IL97" s="24"/>
      <c r="IM97" s="24"/>
      <c r="IN97" s="24"/>
      <c r="IO97" s="24"/>
      <c r="IP97" s="24"/>
      <c r="IQ97" s="24"/>
      <c r="IR97" s="24"/>
      <c r="IS97" s="24"/>
      <c r="IT97" s="24"/>
    </row>
    <row r="98" spans="1:254" s="25" customFormat="1" ht="14.25">
      <c r="A98" s="22">
        <v>25000000</v>
      </c>
      <c r="B98" s="23" t="s">
        <v>16</v>
      </c>
      <c r="C98" s="13"/>
      <c r="D98" s="13"/>
      <c r="E98" s="56">
        <f t="shared" si="5"/>
        <v>0</v>
      </c>
      <c r="F98" s="13">
        <f>F99+F100</f>
        <v>100691769</v>
      </c>
      <c r="G98" s="13">
        <f>G99+G100</f>
        <v>32932457.509999998</v>
      </c>
      <c r="H98" s="56">
        <f t="shared" si="6"/>
        <v>32.70620611502019</v>
      </c>
      <c r="I98" s="64">
        <f t="shared" si="7"/>
        <v>100691769</v>
      </c>
      <c r="J98" s="64">
        <f t="shared" si="8"/>
        <v>32932457.509999998</v>
      </c>
      <c r="K98" s="65">
        <f t="shared" si="9"/>
        <v>32.70620611502019</v>
      </c>
      <c r="L98" s="114"/>
      <c r="M98" s="24"/>
      <c r="IL98" s="24"/>
      <c r="IM98" s="24"/>
      <c r="IN98" s="24"/>
      <c r="IO98" s="24"/>
      <c r="IP98" s="24"/>
      <c r="IQ98" s="24"/>
      <c r="IR98" s="24"/>
      <c r="IS98" s="24"/>
      <c r="IT98" s="24"/>
    </row>
    <row r="99" spans="1:254" s="63" customFormat="1" ht="32.25" customHeight="1">
      <c r="A99" s="59" t="s">
        <v>91</v>
      </c>
      <c r="B99" s="60" t="s">
        <v>92</v>
      </c>
      <c r="C99" s="85"/>
      <c r="D99" s="85"/>
      <c r="E99" s="61">
        <f t="shared" si="5"/>
        <v>0</v>
      </c>
      <c r="F99" s="85">
        <v>65885725</v>
      </c>
      <c r="G99" s="85">
        <v>26102812.2</v>
      </c>
      <c r="H99" s="61">
        <f t="shared" si="6"/>
        <v>39.618312160942295</v>
      </c>
      <c r="I99" s="68">
        <f t="shared" si="7"/>
        <v>65885725</v>
      </c>
      <c r="J99" s="68">
        <f t="shared" si="8"/>
        <v>26102812.2</v>
      </c>
      <c r="K99" s="69">
        <f t="shared" si="9"/>
        <v>39.618312160942295</v>
      </c>
      <c r="L99" s="114"/>
      <c r="M99" s="62"/>
      <c r="IL99" s="62"/>
      <c r="IM99" s="62"/>
      <c r="IN99" s="62"/>
      <c r="IO99" s="62"/>
      <c r="IP99" s="62"/>
      <c r="IQ99" s="62"/>
      <c r="IR99" s="62"/>
      <c r="IS99" s="62"/>
      <c r="IT99" s="62"/>
    </row>
    <row r="100" spans="1:254" s="63" customFormat="1" ht="18" customHeight="1">
      <c r="A100" s="82" t="s">
        <v>93</v>
      </c>
      <c r="B100" s="86" t="s">
        <v>94</v>
      </c>
      <c r="C100" s="85"/>
      <c r="D100" s="85"/>
      <c r="E100" s="61">
        <f t="shared" si="5"/>
        <v>0</v>
      </c>
      <c r="F100" s="85">
        <v>34806044</v>
      </c>
      <c r="G100" s="85">
        <v>6829645.31</v>
      </c>
      <c r="H100" s="61">
        <f t="shared" si="6"/>
        <v>19.622009642922936</v>
      </c>
      <c r="I100" s="68">
        <f t="shared" si="7"/>
        <v>34806044</v>
      </c>
      <c r="J100" s="68">
        <f t="shared" si="8"/>
        <v>6829645.31</v>
      </c>
      <c r="K100" s="69">
        <f t="shared" si="9"/>
        <v>19.622009642922936</v>
      </c>
      <c r="L100" s="114"/>
      <c r="M100" s="62"/>
      <c r="IL100" s="62"/>
      <c r="IM100" s="62"/>
      <c r="IN100" s="62"/>
      <c r="IO100" s="62"/>
      <c r="IP100" s="62"/>
      <c r="IQ100" s="62"/>
      <c r="IR100" s="62"/>
      <c r="IS100" s="62"/>
      <c r="IT100" s="62"/>
    </row>
    <row r="101" spans="1:254" s="25" customFormat="1" ht="14.25">
      <c r="A101" s="22">
        <v>30000000</v>
      </c>
      <c r="B101" s="26" t="s">
        <v>12</v>
      </c>
      <c r="C101" s="13">
        <f>C102</f>
        <v>5000</v>
      </c>
      <c r="D101" s="13">
        <f>D102</f>
        <v>3367.65</v>
      </c>
      <c r="E101" s="56">
        <f t="shared" si="5"/>
        <v>67.35300000000001</v>
      </c>
      <c r="F101" s="13">
        <f>F106+F107</f>
        <v>4114000</v>
      </c>
      <c r="G101" s="13">
        <f>G106+G107</f>
        <v>4285574.9399999995</v>
      </c>
      <c r="H101" s="56">
        <f t="shared" si="6"/>
        <v>104.1705138551288</v>
      </c>
      <c r="I101" s="64">
        <f t="shared" si="7"/>
        <v>4119000</v>
      </c>
      <c r="J101" s="64">
        <f t="shared" si="8"/>
        <v>4288942.59</v>
      </c>
      <c r="K101" s="65">
        <f t="shared" si="9"/>
        <v>104.12582155863073</v>
      </c>
      <c r="L101" s="114"/>
      <c r="M101" s="24"/>
      <c r="IL101" s="24"/>
      <c r="IM101" s="24"/>
      <c r="IN101" s="24"/>
      <c r="IO101" s="24"/>
      <c r="IP101" s="24"/>
      <c r="IQ101" s="24"/>
      <c r="IR101" s="24"/>
      <c r="IS101" s="24"/>
      <c r="IT101" s="24"/>
    </row>
    <row r="102" spans="1:254" s="25" customFormat="1" ht="14.25">
      <c r="A102" s="22">
        <v>31000000</v>
      </c>
      <c r="B102" s="23" t="s">
        <v>13</v>
      </c>
      <c r="C102" s="16">
        <f>C103+C105</f>
        <v>5000</v>
      </c>
      <c r="D102" s="16">
        <f>D103+D105</f>
        <v>3367.65</v>
      </c>
      <c r="E102" s="56">
        <f t="shared" si="5"/>
        <v>67.35300000000001</v>
      </c>
      <c r="F102" s="16">
        <f>F106</f>
        <v>3164000</v>
      </c>
      <c r="G102" s="16">
        <f>G106</f>
        <v>3705427.36</v>
      </c>
      <c r="H102" s="56">
        <f t="shared" si="6"/>
        <v>117.11211630847029</v>
      </c>
      <c r="I102" s="64">
        <f t="shared" si="7"/>
        <v>3169000</v>
      </c>
      <c r="J102" s="64">
        <f t="shared" si="8"/>
        <v>3708795.01</v>
      </c>
      <c r="K102" s="65">
        <f t="shared" si="9"/>
        <v>117.03360713158723</v>
      </c>
      <c r="L102" s="114"/>
      <c r="M102" s="24"/>
      <c r="IL102" s="24"/>
      <c r="IM102" s="24"/>
      <c r="IN102" s="24"/>
      <c r="IO102" s="24"/>
      <c r="IP102" s="24"/>
      <c r="IQ102" s="24"/>
      <c r="IR102" s="24"/>
      <c r="IS102" s="24"/>
      <c r="IT102" s="24"/>
    </row>
    <row r="103" spans="1:254" s="25" customFormat="1" ht="69.75" customHeight="1" hidden="1">
      <c r="A103" s="22" t="s">
        <v>95</v>
      </c>
      <c r="B103" s="23" t="s">
        <v>96</v>
      </c>
      <c r="C103" s="16">
        <f>C104</f>
        <v>0</v>
      </c>
      <c r="D103" s="16"/>
      <c r="E103" s="56">
        <f t="shared" si="5"/>
        <v>0</v>
      </c>
      <c r="F103" s="16"/>
      <c r="G103" s="16"/>
      <c r="H103" s="56">
        <f t="shared" si="6"/>
        <v>0</v>
      </c>
      <c r="I103" s="64">
        <f t="shared" si="7"/>
        <v>0</v>
      </c>
      <c r="J103" s="64">
        <f t="shared" si="8"/>
        <v>0</v>
      </c>
      <c r="K103" s="65">
        <f t="shared" si="9"/>
        <v>0</v>
      </c>
      <c r="L103" s="114"/>
      <c r="M103" s="24"/>
      <c r="IL103" s="24"/>
      <c r="IM103" s="24"/>
      <c r="IN103" s="24"/>
      <c r="IO103" s="24"/>
      <c r="IP103" s="24"/>
      <c r="IQ103" s="24"/>
      <c r="IR103" s="24"/>
      <c r="IS103" s="24"/>
      <c r="IT103" s="24"/>
    </row>
    <row r="104" spans="1:254" s="25" customFormat="1" ht="57.75" customHeight="1" hidden="1">
      <c r="A104" s="22" t="s">
        <v>97</v>
      </c>
      <c r="B104" s="23" t="s">
        <v>98</v>
      </c>
      <c r="C104" s="16"/>
      <c r="D104" s="16"/>
      <c r="E104" s="56">
        <f t="shared" si="5"/>
        <v>0</v>
      </c>
      <c r="F104" s="16"/>
      <c r="G104" s="16"/>
      <c r="H104" s="56">
        <f t="shared" si="6"/>
        <v>0</v>
      </c>
      <c r="I104" s="64">
        <f t="shared" si="7"/>
        <v>0</v>
      </c>
      <c r="J104" s="64">
        <f t="shared" si="8"/>
        <v>0</v>
      </c>
      <c r="K104" s="65">
        <f t="shared" si="9"/>
        <v>0</v>
      </c>
      <c r="L104" s="114"/>
      <c r="M104" s="24"/>
      <c r="IL104" s="24"/>
      <c r="IM104" s="24"/>
      <c r="IN104" s="24"/>
      <c r="IO104" s="24"/>
      <c r="IP104" s="24"/>
      <c r="IQ104" s="24"/>
      <c r="IR104" s="24"/>
      <c r="IS104" s="24"/>
      <c r="IT104" s="24"/>
    </row>
    <row r="105" spans="1:254" s="25" customFormat="1" ht="42.75">
      <c r="A105" s="22" t="s">
        <v>99</v>
      </c>
      <c r="B105" s="23" t="s">
        <v>100</v>
      </c>
      <c r="C105" s="16">
        <v>5000</v>
      </c>
      <c r="D105" s="16">
        <v>3367.65</v>
      </c>
      <c r="E105" s="56">
        <f t="shared" si="5"/>
        <v>67.35300000000001</v>
      </c>
      <c r="F105" s="16"/>
      <c r="G105" s="16"/>
      <c r="H105" s="56">
        <f t="shared" si="6"/>
        <v>0</v>
      </c>
      <c r="I105" s="64">
        <f t="shared" si="7"/>
        <v>5000</v>
      </c>
      <c r="J105" s="64">
        <f t="shared" si="8"/>
        <v>3367.65</v>
      </c>
      <c r="K105" s="65">
        <f t="shared" si="9"/>
        <v>67.35300000000001</v>
      </c>
      <c r="L105" s="114"/>
      <c r="M105" s="24"/>
      <c r="IL105" s="24"/>
      <c r="IM105" s="24"/>
      <c r="IN105" s="24"/>
      <c r="IO105" s="24"/>
      <c r="IP105" s="24"/>
      <c r="IQ105" s="24"/>
      <c r="IR105" s="24"/>
      <c r="IS105" s="24"/>
      <c r="IT105" s="24"/>
    </row>
    <row r="106" spans="1:254" s="89" customFormat="1" ht="42.75">
      <c r="A106" s="22" t="s">
        <v>101</v>
      </c>
      <c r="B106" s="23" t="s">
        <v>102</v>
      </c>
      <c r="C106" s="16"/>
      <c r="D106" s="16"/>
      <c r="E106" s="56">
        <f t="shared" si="5"/>
        <v>0</v>
      </c>
      <c r="F106" s="16">
        <v>3164000</v>
      </c>
      <c r="G106" s="16">
        <v>3705427.36</v>
      </c>
      <c r="H106" s="56">
        <f t="shared" si="6"/>
        <v>117.11211630847029</v>
      </c>
      <c r="I106" s="64">
        <f t="shared" si="7"/>
        <v>3164000</v>
      </c>
      <c r="J106" s="64">
        <f t="shared" si="8"/>
        <v>3705427.36</v>
      </c>
      <c r="K106" s="65">
        <f t="shared" si="9"/>
        <v>117.11211630847029</v>
      </c>
      <c r="L106" s="114"/>
      <c r="M106" s="88"/>
      <c r="IL106" s="88"/>
      <c r="IM106" s="88"/>
      <c r="IN106" s="88"/>
      <c r="IO106" s="88"/>
      <c r="IP106" s="88"/>
      <c r="IQ106" s="88"/>
      <c r="IR106" s="88"/>
      <c r="IS106" s="88"/>
      <c r="IT106" s="88"/>
    </row>
    <row r="107" spans="1:254" s="25" customFormat="1" ht="18" customHeight="1">
      <c r="A107" s="42">
        <v>33000000</v>
      </c>
      <c r="B107" s="87" t="s">
        <v>114</v>
      </c>
      <c r="C107" s="12"/>
      <c r="D107" s="12"/>
      <c r="E107" s="56">
        <f t="shared" si="5"/>
        <v>0</v>
      </c>
      <c r="F107" s="12">
        <f>F108</f>
        <v>950000</v>
      </c>
      <c r="G107" s="12">
        <f>G108</f>
        <v>580147.58</v>
      </c>
      <c r="H107" s="56">
        <f t="shared" si="6"/>
        <v>61.068166315789476</v>
      </c>
      <c r="I107" s="64">
        <f t="shared" si="7"/>
        <v>950000</v>
      </c>
      <c r="J107" s="64">
        <f t="shared" si="8"/>
        <v>580147.58</v>
      </c>
      <c r="K107" s="65">
        <f t="shared" si="9"/>
        <v>61.068166315789476</v>
      </c>
      <c r="L107" s="114"/>
      <c r="M107" s="24"/>
      <c r="IL107" s="24"/>
      <c r="IM107" s="24"/>
      <c r="IN107" s="24"/>
      <c r="IO107" s="24"/>
      <c r="IP107" s="24"/>
      <c r="IQ107" s="24"/>
      <c r="IR107" s="24"/>
      <c r="IS107" s="24"/>
      <c r="IT107" s="24"/>
    </row>
    <row r="108" spans="1:254" s="25" customFormat="1" ht="13.5" customHeight="1">
      <c r="A108" s="22" t="s">
        <v>103</v>
      </c>
      <c r="B108" s="23" t="s">
        <v>104</v>
      </c>
      <c r="C108" s="16"/>
      <c r="D108" s="16"/>
      <c r="E108" s="56">
        <f t="shared" si="5"/>
        <v>0</v>
      </c>
      <c r="F108" s="16">
        <f>F109</f>
        <v>950000</v>
      </c>
      <c r="G108" s="16">
        <f>G109</f>
        <v>580147.58</v>
      </c>
      <c r="H108" s="56">
        <f t="shared" si="6"/>
        <v>61.068166315789476</v>
      </c>
      <c r="I108" s="64">
        <f t="shared" si="7"/>
        <v>950000</v>
      </c>
      <c r="J108" s="64">
        <f t="shared" si="8"/>
        <v>580147.58</v>
      </c>
      <c r="K108" s="65">
        <f t="shared" si="9"/>
        <v>61.068166315789476</v>
      </c>
      <c r="L108" s="114"/>
      <c r="M108" s="24"/>
      <c r="IL108" s="24"/>
      <c r="IM108" s="24"/>
      <c r="IN108" s="24"/>
      <c r="IO108" s="24"/>
      <c r="IP108" s="24"/>
      <c r="IQ108" s="24"/>
      <c r="IR108" s="24"/>
      <c r="IS108" s="24"/>
      <c r="IT108" s="24"/>
    </row>
    <row r="109" spans="1:254" s="63" customFormat="1" ht="69.75" customHeight="1">
      <c r="A109" s="59" t="s">
        <v>105</v>
      </c>
      <c r="B109" s="60" t="s">
        <v>106</v>
      </c>
      <c r="C109" s="21"/>
      <c r="D109" s="21"/>
      <c r="E109" s="61">
        <f t="shared" si="5"/>
        <v>0</v>
      </c>
      <c r="F109" s="21">
        <v>950000</v>
      </c>
      <c r="G109" s="21">
        <v>580147.58</v>
      </c>
      <c r="H109" s="61">
        <f t="shared" si="6"/>
        <v>61.068166315789476</v>
      </c>
      <c r="I109" s="68">
        <f t="shared" si="7"/>
        <v>950000</v>
      </c>
      <c r="J109" s="68">
        <f t="shared" si="8"/>
        <v>580147.58</v>
      </c>
      <c r="K109" s="69">
        <f t="shared" si="9"/>
        <v>61.068166315789476</v>
      </c>
      <c r="L109" s="114"/>
      <c r="M109" s="62"/>
      <c r="IL109" s="62"/>
      <c r="IM109" s="62"/>
      <c r="IN109" s="62"/>
      <c r="IO109" s="62"/>
      <c r="IP109" s="62"/>
      <c r="IQ109" s="62"/>
      <c r="IR109" s="62"/>
      <c r="IS109" s="62"/>
      <c r="IT109" s="62"/>
    </row>
    <row r="110" spans="1:254" s="25" customFormat="1" ht="15" customHeight="1">
      <c r="A110" s="42">
        <v>50000000</v>
      </c>
      <c r="B110" s="73" t="s">
        <v>9</v>
      </c>
      <c r="C110" s="12"/>
      <c r="D110" s="12"/>
      <c r="E110" s="56">
        <f t="shared" si="5"/>
        <v>0</v>
      </c>
      <c r="F110" s="12">
        <f>F111</f>
        <v>1564800</v>
      </c>
      <c r="G110" s="12">
        <f>G111</f>
        <v>719932.63</v>
      </c>
      <c r="H110" s="56">
        <f t="shared" si="6"/>
        <v>46.00796459611452</v>
      </c>
      <c r="I110" s="64">
        <f t="shared" si="7"/>
        <v>1564800</v>
      </c>
      <c r="J110" s="64">
        <f t="shared" si="8"/>
        <v>719932.63</v>
      </c>
      <c r="K110" s="65">
        <f t="shared" si="9"/>
        <v>46.00796459611452</v>
      </c>
      <c r="L110" s="114"/>
      <c r="M110" s="24"/>
      <c r="IL110" s="24"/>
      <c r="IM110" s="24"/>
      <c r="IN110" s="24"/>
      <c r="IO110" s="24"/>
      <c r="IP110" s="24"/>
      <c r="IQ110" s="24"/>
      <c r="IR110" s="24"/>
      <c r="IS110" s="24"/>
      <c r="IT110" s="24"/>
    </row>
    <row r="111" spans="1:254" s="25" customFormat="1" ht="18.75" customHeight="1">
      <c r="A111" s="74" t="s">
        <v>107</v>
      </c>
      <c r="B111" s="26" t="s">
        <v>108</v>
      </c>
      <c r="C111" s="16"/>
      <c r="D111" s="16"/>
      <c r="E111" s="56">
        <f t="shared" si="5"/>
        <v>0</v>
      </c>
      <c r="F111" s="16">
        <f>F112</f>
        <v>1564800</v>
      </c>
      <c r="G111" s="16">
        <f>G112</f>
        <v>719932.63</v>
      </c>
      <c r="H111" s="56">
        <f t="shared" si="6"/>
        <v>46.00796459611452</v>
      </c>
      <c r="I111" s="64">
        <f t="shared" si="7"/>
        <v>1564800</v>
      </c>
      <c r="J111" s="64">
        <f t="shared" si="8"/>
        <v>719932.63</v>
      </c>
      <c r="K111" s="65">
        <f t="shared" si="9"/>
        <v>46.00796459611452</v>
      </c>
      <c r="L111" s="114"/>
      <c r="M111" s="24"/>
      <c r="IL111" s="24"/>
      <c r="IM111" s="24"/>
      <c r="IN111" s="24"/>
      <c r="IO111" s="24"/>
      <c r="IP111" s="24"/>
      <c r="IQ111" s="24"/>
      <c r="IR111" s="24"/>
      <c r="IS111" s="24"/>
      <c r="IT111" s="24"/>
    </row>
    <row r="112" spans="1:254" s="63" customFormat="1" ht="48" customHeight="1">
      <c r="A112" s="59">
        <v>50110000</v>
      </c>
      <c r="B112" s="90" t="s">
        <v>109</v>
      </c>
      <c r="C112" s="21"/>
      <c r="D112" s="21"/>
      <c r="E112" s="61">
        <f t="shared" si="5"/>
        <v>0</v>
      </c>
      <c r="F112" s="21">
        <v>1564800</v>
      </c>
      <c r="G112" s="21">
        <v>719932.63</v>
      </c>
      <c r="H112" s="61">
        <f t="shared" si="6"/>
        <v>46.00796459611452</v>
      </c>
      <c r="I112" s="68">
        <f t="shared" si="7"/>
        <v>1564800</v>
      </c>
      <c r="J112" s="68">
        <f t="shared" si="8"/>
        <v>719932.63</v>
      </c>
      <c r="K112" s="69">
        <f t="shared" si="9"/>
        <v>46.00796459611452</v>
      </c>
      <c r="L112" s="114"/>
      <c r="M112" s="62"/>
      <c r="IL112" s="62"/>
      <c r="IM112" s="62"/>
      <c r="IN112" s="62"/>
      <c r="IO112" s="62"/>
      <c r="IP112" s="62"/>
      <c r="IQ112" s="62"/>
      <c r="IR112" s="62"/>
      <c r="IS112" s="62"/>
      <c r="IT112" s="62"/>
    </row>
    <row r="113" spans="1:254" s="25" customFormat="1" ht="34.5" customHeight="1">
      <c r="A113" s="22">
        <v>90010100</v>
      </c>
      <c r="B113" s="23" t="s">
        <v>161</v>
      </c>
      <c r="C113" s="16">
        <f>C101+C62+C13</f>
        <v>1863544800</v>
      </c>
      <c r="D113" s="16">
        <f>D101+D62+D13</f>
        <v>846602175.93</v>
      </c>
      <c r="E113" s="56">
        <f t="shared" si="5"/>
        <v>45.42966586743715</v>
      </c>
      <c r="F113" s="16">
        <f>F101+F62+F13+F110</f>
        <v>112834248</v>
      </c>
      <c r="G113" s="16">
        <f>G101+G62+G13+G110</f>
        <v>41742161.58</v>
      </c>
      <c r="H113" s="56">
        <f t="shared" si="6"/>
        <v>36.99423031560418</v>
      </c>
      <c r="I113" s="64">
        <f t="shared" si="7"/>
        <v>1976379048</v>
      </c>
      <c r="J113" s="64">
        <f t="shared" si="8"/>
        <v>888344337.51</v>
      </c>
      <c r="K113" s="65">
        <f t="shared" si="9"/>
        <v>44.94807503697034</v>
      </c>
      <c r="L113" s="114"/>
      <c r="M113" s="24"/>
      <c r="IL113" s="24"/>
      <c r="IM113" s="24"/>
      <c r="IN113" s="24"/>
      <c r="IO113" s="24"/>
      <c r="IP113" s="24"/>
      <c r="IQ113" s="24"/>
      <c r="IR113" s="24"/>
      <c r="IS113" s="24"/>
      <c r="IT113" s="24"/>
    </row>
    <row r="114" spans="1:254" s="25" customFormat="1" ht="13.5" customHeight="1">
      <c r="A114" s="22">
        <v>40000000</v>
      </c>
      <c r="B114" s="26" t="s">
        <v>1</v>
      </c>
      <c r="C114" s="16">
        <f>C115</f>
        <v>1199706751.88</v>
      </c>
      <c r="D114" s="16">
        <f>D115</f>
        <v>642690080.44</v>
      </c>
      <c r="E114" s="56">
        <f t="shared" si="5"/>
        <v>53.57059793427625</v>
      </c>
      <c r="F114" s="16">
        <f>F163+F115</f>
        <v>58880000</v>
      </c>
      <c r="G114" s="16">
        <f>G163+G115</f>
        <v>52874830.12</v>
      </c>
      <c r="H114" s="56">
        <f t="shared" si="6"/>
        <v>89.80100224184781</v>
      </c>
      <c r="I114" s="64">
        <f t="shared" si="7"/>
        <v>1258586751.88</v>
      </c>
      <c r="J114" s="64">
        <f t="shared" si="8"/>
        <v>695564910.5600001</v>
      </c>
      <c r="K114" s="65">
        <f t="shared" si="9"/>
        <v>55.26555158164565</v>
      </c>
      <c r="L114" s="114"/>
      <c r="M114" s="24"/>
      <c r="IL114" s="24"/>
      <c r="IM114" s="24"/>
      <c r="IN114" s="24"/>
      <c r="IO114" s="24"/>
      <c r="IP114" s="24"/>
      <c r="IQ114" s="24"/>
      <c r="IR114" s="24"/>
      <c r="IS114" s="24"/>
      <c r="IT114" s="24"/>
    </row>
    <row r="115" spans="1:254" s="25" customFormat="1" ht="14.25">
      <c r="A115" s="22">
        <v>41000000</v>
      </c>
      <c r="B115" s="23" t="s">
        <v>17</v>
      </c>
      <c r="C115" s="16">
        <f>C116+C123+C121</f>
        <v>1199706751.88</v>
      </c>
      <c r="D115" s="16">
        <f>D116+D123+D121</f>
        <v>642690080.44</v>
      </c>
      <c r="E115" s="56">
        <f t="shared" si="5"/>
        <v>53.57059793427625</v>
      </c>
      <c r="F115" s="16">
        <f>F116+F123+F121</f>
        <v>53120000</v>
      </c>
      <c r="G115" s="16">
        <f>G116+G123+G121</f>
        <v>53120000</v>
      </c>
      <c r="H115" s="56">
        <f t="shared" si="6"/>
        <v>100</v>
      </c>
      <c r="I115" s="64">
        <f t="shared" si="7"/>
        <v>1252826751.88</v>
      </c>
      <c r="J115" s="64">
        <f t="shared" si="8"/>
        <v>695810080.44</v>
      </c>
      <c r="K115" s="65">
        <f t="shared" si="9"/>
        <v>55.53920998221524</v>
      </c>
      <c r="L115" s="114">
        <v>6</v>
      </c>
      <c r="M115" s="24"/>
      <c r="IL115" s="24"/>
      <c r="IM115" s="24"/>
      <c r="IN115" s="24"/>
      <c r="IO115" s="24"/>
      <c r="IP115" s="24"/>
      <c r="IQ115" s="24"/>
      <c r="IR115" s="24"/>
      <c r="IS115" s="24"/>
      <c r="IT115" s="24"/>
    </row>
    <row r="116" spans="1:254" s="25" customFormat="1" ht="26.25" customHeight="1">
      <c r="A116" s="22">
        <v>41030000</v>
      </c>
      <c r="B116" s="23" t="s">
        <v>143</v>
      </c>
      <c r="C116" s="16">
        <f>C118+C119+C117+C120</f>
        <v>533441000</v>
      </c>
      <c r="D116" s="16">
        <f>D118+D119+D117+D120</f>
        <v>314801900</v>
      </c>
      <c r="E116" s="56">
        <f t="shared" si="5"/>
        <v>59.0134429112123</v>
      </c>
      <c r="F116" s="16">
        <f>F118+F119</f>
        <v>0</v>
      </c>
      <c r="G116" s="16"/>
      <c r="H116" s="56">
        <f t="shared" si="6"/>
        <v>0</v>
      </c>
      <c r="I116" s="64">
        <f t="shared" si="7"/>
        <v>533441000</v>
      </c>
      <c r="J116" s="64">
        <f t="shared" si="8"/>
        <v>314801900</v>
      </c>
      <c r="K116" s="65">
        <f t="shared" si="9"/>
        <v>59.0134429112123</v>
      </c>
      <c r="L116" s="114"/>
      <c r="M116" s="24"/>
      <c r="IL116" s="24"/>
      <c r="IM116" s="24"/>
      <c r="IN116" s="24"/>
      <c r="IO116" s="24"/>
      <c r="IP116" s="24"/>
      <c r="IQ116" s="24"/>
      <c r="IR116" s="24"/>
      <c r="IS116" s="24"/>
      <c r="IT116" s="24"/>
    </row>
    <row r="117" spans="1:254" s="4" customFormat="1" ht="45.75" customHeight="1">
      <c r="A117" s="20">
        <v>41033800</v>
      </c>
      <c r="B117" s="5" t="s">
        <v>149</v>
      </c>
      <c r="C117" s="1">
        <v>896000</v>
      </c>
      <c r="D117" s="1">
        <v>448000</v>
      </c>
      <c r="E117" s="57">
        <f t="shared" si="5"/>
        <v>50</v>
      </c>
      <c r="F117" s="1"/>
      <c r="G117" s="1"/>
      <c r="H117" s="57">
        <f t="shared" si="6"/>
        <v>0</v>
      </c>
      <c r="I117" s="70">
        <f t="shared" si="7"/>
        <v>896000</v>
      </c>
      <c r="J117" s="70">
        <f t="shared" si="8"/>
        <v>448000</v>
      </c>
      <c r="K117" s="71">
        <f t="shared" si="9"/>
        <v>50</v>
      </c>
      <c r="L117" s="114"/>
      <c r="M117" s="3"/>
      <c r="IL117" s="3"/>
      <c r="IM117" s="3"/>
      <c r="IN117" s="3"/>
      <c r="IO117" s="3"/>
      <c r="IP117" s="3"/>
      <c r="IQ117" s="3"/>
      <c r="IR117" s="3"/>
      <c r="IS117" s="3"/>
      <c r="IT117" s="3"/>
    </row>
    <row r="118" spans="1:254" s="4" customFormat="1" ht="34.5" customHeight="1">
      <c r="A118" s="20">
        <v>41033900</v>
      </c>
      <c r="B118" s="5" t="s">
        <v>126</v>
      </c>
      <c r="C118" s="1">
        <f>313500000-2399200</f>
        <v>311100800</v>
      </c>
      <c r="D118" s="1">
        <v>191638100</v>
      </c>
      <c r="E118" s="57">
        <f t="shared" si="5"/>
        <v>61.60000231436242</v>
      </c>
      <c r="F118" s="1"/>
      <c r="G118" s="1"/>
      <c r="H118" s="57">
        <f t="shared" si="6"/>
        <v>0</v>
      </c>
      <c r="I118" s="70">
        <f t="shared" si="7"/>
        <v>311100800</v>
      </c>
      <c r="J118" s="70">
        <f t="shared" si="8"/>
        <v>191638100</v>
      </c>
      <c r="K118" s="71">
        <f t="shared" si="9"/>
        <v>61.60000231436242</v>
      </c>
      <c r="L118" s="114"/>
      <c r="M118" s="3"/>
      <c r="IL118" s="3"/>
      <c r="IM118" s="3"/>
      <c r="IN118" s="3"/>
      <c r="IO118" s="3"/>
      <c r="IP118" s="3"/>
      <c r="IQ118" s="3"/>
      <c r="IR118" s="3"/>
      <c r="IS118" s="3"/>
      <c r="IT118" s="3"/>
    </row>
    <row r="119" spans="1:254" s="4" customFormat="1" ht="36.75" customHeight="1">
      <c r="A119" s="20">
        <v>41034200</v>
      </c>
      <c r="B119" s="5" t="s">
        <v>128</v>
      </c>
      <c r="C119" s="1">
        <f>194686700+200</f>
        <v>194686900</v>
      </c>
      <c r="D119" s="1">
        <v>97343500</v>
      </c>
      <c r="E119" s="57">
        <f t="shared" si="5"/>
        <v>50.00002568226214</v>
      </c>
      <c r="F119" s="1"/>
      <c r="G119" s="1"/>
      <c r="H119" s="57">
        <f t="shared" si="6"/>
        <v>0</v>
      </c>
      <c r="I119" s="70">
        <f t="shared" si="7"/>
        <v>194686900</v>
      </c>
      <c r="J119" s="70">
        <f t="shared" si="8"/>
        <v>97343500</v>
      </c>
      <c r="K119" s="71">
        <f t="shared" si="9"/>
        <v>50.00002568226214</v>
      </c>
      <c r="L119" s="114"/>
      <c r="M119" s="3"/>
      <c r="IL119" s="3"/>
      <c r="IM119" s="3"/>
      <c r="IN119" s="3"/>
      <c r="IO119" s="3"/>
      <c r="IP119" s="3"/>
      <c r="IQ119" s="3"/>
      <c r="IR119" s="3"/>
      <c r="IS119" s="3"/>
      <c r="IT119" s="3"/>
    </row>
    <row r="120" spans="1:254" s="4" customFormat="1" ht="42" customHeight="1">
      <c r="A120" s="20">
        <v>41034500</v>
      </c>
      <c r="B120" s="5" t="s">
        <v>153</v>
      </c>
      <c r="C120" s="1">
        <v>26757300</v>
      </c>
      <c r="D120" s="1">
        <v>25372300</v>
      </c>
      <c r="E120" s="57">
        <f t="shared" si="5"/>
        <v>94.82384246542065</v>
      </c>
      <c r="F120" s="1"/>
      <c r="G120" s="1"/>
      <c r="H120" s="57">
        <f t="shared" si="6"/>
        <v>0</v>
      </c>
      <c r="I120" s="70">
        <f t="shared" si="7"/>
        <v>26757300</v>
      </c>
      <c r="J120" s="70">
        <f t="shared" si="8"/>
        <v>25372300</v>
      </c>
      <c r="K120" s="71">
        <f t="shared" si="9"/>
        <v>94.82384246542065</v>
      </c>
      <c r="L120" s="114"/>
      <c r="M120" s="3"/>
      <c r="IL120" s="3"/>
      <c r="IM120" s="3"/>
      <c r="IN120" s="3"/>
      <c r="IO120" s="3"/>
      <c r="IP120" s="3"/>
      <c r="IQ120" s="3"/>
      <c r="IR120" s="3"/>
      <c r="IS120" s="3"/>
      <c r="IT120" s="3"/>
    </row>
    <row r="121" spans="1:254" s="25" customFormat="1" ht="28.5">
      <c r="A121" s="22">
        <v>41040000</v>
      </c>
      <c r="B121" s="23" t="s">
        <v>139</v>
      </c>
      <c r="C121" s="16">
        <f>C122</f>
        <v>3581630</v>
      </c>
      <c r="D121" s="16">
        <f>D122</f>
        <v>1788384</v>
      </c>
      <c r="E121" s="56">
        <f t="shared" si="5"/>
        <v>49.9321258756488</v>
      </c>
      <c r="F121" s="16"/>
      <c r="G121" s="16"/>
      <c r="H121" s="56">
        <f t="shared" si="6"/>
        <v>0</v>
      </c>
      <c r="I121" s="64">
        <f t="shared" si="7"/>
        <v>3581630</v>
      </c>
      <c r="J121" s="64">
        <f t="shared" si="8"/>
        <v>1788384</v>
      </c>
      <c r="K121" s="65">
        <f t="shared" si="9"/>
        <v>49.9321258756488</v>
      </c>
      <c r="L121" s="114"/>
      <c r="M121" s="24"/>
      <c r="IL121" s="24"/>
      <c r="IM121" s="24"/>
      <c r="IN121" s="24"/>
      <c r="IO121" s="24"/>
      <c r="IP121" s="24"/>
      <c r="IQ121" s="24"/>
      <c r="IR121" s="24"/>
      <c r="IS121" s="24"/>
      <c r="IT121" s="24"/>
    </row>
    <row r="122" spans="1:254" s="4" customFormat="1" ht="60" customHeight="1">
      <c r="A122" s="20">
        <v>41040200</v>
      </c>
      <c r="B122" s="5" t="s">
        <v>131</v>
      </c>
      <c r="C122" s="1">
        <f>3474230+107400</f>
        <v>3581630</v>
      </c>
      <c r="D122" s="1">
        <v>1788384</v>
      </c>
      <c r="E122" s="57">
        <f t="shared" si="5"/>
        <v>49.9321258756488</v>
      </c>
      <c r="F122" s="1"/>
      <c r="G122" s="1"/>
      <c r="H122" s="57">
        <f t="shared" si="6"/>
        <v>0</v>
      </c>
      <c r="I122" s="70">
        <f t="shared" si="7"/>
        <v>3581630</v>
      </c>
      <c r="J122" s="70">
        <f t="shared" si="8"/>
        <v>1788384</v>
      </c>
      <c r="K122" s="71">
        <f t="shared" si="9"/>
        <v>49.9321258756488</v>
      </c>
      <c r="L122" s="114"/>
      <c r="M122" s="3"/>
      <c r="IL122" s="3"/>
      <c r="IM122" s="3"/>
      <c r="IN122" s="3"/>
      <c r="IO122" s="3"/>
      <c r="IP122" s="3"/>
      <c r="IQ122" s="3"/>
      <c r="IR122" s="3"/>
      <c r="IS122" s="3"/>
      <c r="IT122" s="3"/>
    </row>
    <row r="123" spans="1:254" s="25" customFormat="1" ht="38.25" customHeight="1">
      <c r="A123" s="22">
        <v>41050000</v>
      </c>
      <c r="B123" s="23" t="s">
        <v>132</v>
      </c>
      <c r="C123" s="16">
        <f>C124+C125+C126+C130+C136+C143+C147+C146+C133+C134+C162+C145+C135+C127+C128+C129+C131+C132</f>
        <v>662684121.88</v>
      </c>
      <c r="D123" s="16">
        <f>D124+D125+D126+D130+D136+D143+D147+D146+D133+D134+D162+D145+D135+D127+D128+D129+D131+D132</f>
        <v>326099796.44</v>
      </c>
      <c r="E123" s="56">
        <f t="shared" si="5"/>
        <v>49.208934645192954</v>
      </c>
      <c r="F123" s="16">
        <f>F124+F125+F126+F130+F136+F143+F147+F146+F133+F134+F162+F145+F144</f>
        <v>53120000</v>
      </c>
      <c r="G123" s="16">
        <f>G124+G125+G126+G130+G136+G143+G147+G146+G133+G134+G162+G145+G144</f>
        <v>53120000</v>
      </c>
      <c r="H123" s="56">
        <f t="shared" si="6"/>
        <v>100</v>
      </c>
      <c r="I123" s="64">
        <f t="shared" si="7"/>
        <v>715804121.88</v>
      </c>
      <c r="J123" s="64">
        <f t="shared" si="8"/>
        <v>379219796.44</v>
      </c>
      <c r="K123" s="65">
        <f t="shared" si="9"/>
        <v>52.97815210172453</v>
      </c>
      <c r="L123" s="114"/>
      <c r="M123" s="24"/>
      <c r="IL123" s="24"/>
      <c r="IM123" s="24"/>
      <c r="IN123" s="24"/>
      <c r="IO123" s="24"/>
      <c r="IP123" s="24"/>
      <c r="IQ123" s="24"/>
      <c r="IR123" s="24"/>
      <c r="IS123" s="24"/>
      <c r="IT123" s="24"/>
    </row>
    <row r="124" spans="1:254" s="4" customFormat="1" ht="196.5" customHeight="1">
      <c r="A124" s="20">
        <v>41050100</v>
      </c>
      <c r="B124" s="5" t="s">
        <v>176</v>
      </c>
      <c r="C124" s="1">
        <v>283223940</v>
      </c>
      <c r="D124" s="1">
        <v>160255560.24</v>
      </c>
      <c r="E124" s="57">
        <f t="shared" si="5"/>
        <v>56.582632188507795</v>
      </c>
      <c r="F124" s="1"/>
      <c r="G124" s="1"/>
      <c r="H124" s="57">
        <f t="shared" si="6"/>
        <v>0</v>
      </c>
      <c r="I124" s="70">
        <f t="shared" si="7"/>
        <v>283223940</v>
      </c>
      <c r="J124" s="70">
        <f t="shared" si="8"/>
        <v>160255560.24</v>
      </c>
      <c r="K124" s="71">
        <f t="shared" si="9"/>
        <v>56.582632188507795</v>
      </c>
      <c r="L124" s="114"/>
      <c r="M124" s="3"/>
      <c r="IL124" s="3"/>
      <c r="IM124" s="3"/>
      <c r="IN124" s="3"/>
      <c r="IO124" s="3"/>
      <c r="IP124" s="3"/>
      <c r="IQ124" s="3"/>
      <c r="IR124" s="3"/>
      <c r="IS124" s="3"/>
      <c r="IT124" s="3"/>
    </row>
    <row r="125" spans="1:254" s="4" customFormat="1" ht="72" customHeight="1">
      <c r="A125" s="20">
        <v>41050200</v>
      </c>
      <c r="B125" s="5" t="s">
        <v>133</v>
      </c>
      <c r="C125" s="1">
        <v>352400</v>
      </c>
      <c r="D125" s="1">
        <v>196827.47</v>
      </c>
      <c r="E125" s="57">
        <f t="shared" si="5"/>
        <v>55.85342508513054</v>
      </c>
      <c r="F125" s="1"/>
      <c r="G125" s="1"/>
      <c r="H125" s="57">
        <f t="shared" si="6"/>
        <v>0</v>
      </c>
      <c r="I125" s="70">
        <f t="shared" si="7"/>
        <v>352400</v>
      </c>
      <c r="J125" s="70">
        <f t="shared" si="8"/>
        <v>196827.47</v>
      </c>
      <c r="K125" s="71">
        <f t="shared" si="9"/>
        <v>55.85342508513054</v>
      </c>
      <c r="L125" s="114"/>
      <c r="M125" s="3"/>
      <c r="IL125" s="3"/>
      <c r="IM125" s="3"/>
      <c r="IN125" s="3"/>
      <c r="IO125" s="3"/>
      <c r="IP125" s="3"/>
      <c r="IQ125" s="3"/>
      <c r="IR125" s="3"/>
      <c r="IS125" s="3"/>
      <c r="IT125" s="3"/>
    </row>
    <row r="126" spans="1:254" s="4" customFormat="1" ht="174" customHeight="1">
      <c r="A126" s="20">
        <v>41050300</v>
      </c>
      <c r="B126" s="2" t="s">
        <v>141</v>
      </c>
      <c r="C126" s="1">
        <v>339093600</v>
      </c>
      <c r="D126" s="1">
        <v>142712836.53</v>
      </c>
      <c r="E126" s="57">
        <f t="shared" si="5"/>
        <v>42.086561506911366</v>
      </c>
      <c r="F126" s="1"/>
      <c r="G126" s="1"/>
      <c r="H126" s="57">
        <f t="shared" si="6"/>
        <v>0</v>
      </c>
      <c r="I126" s="70">
        <f t="shared" si="7"/>
        <v>339093600</v>
      </c>
      <c r="J126" s="70">
        <f t="shared" si="8"/>
        <v>142712836.53</v>
      </c>
      <c r="K126" s="71">
        <f t="shared" si="9"/>
        <v>42.086561506911366</v>
      </c>
      <c r="L126" s="114"/>
      <c r="M126" s="3"/>
      <c r="IL126" s="3"/>
      <c r="IM126" s="3"/>
      <c r="IN126" s="3"/>
      <c r="IO126" s="3"/>
      <c r="IP126" s="3"/>
      <c r="IQ126" s="3"/>
      <c r="IR126" s="3"/>
      <c r="IS126" s="3"/>
      <c r="IT126" s="3"/>
    </row>
    <row r="127" spans="1:254" s="38" customFormat="1" ht="178.5" customHeight="1" hidden="1">
      <c r="A127" s="35">
        <v>41050400</v>
      </c>
      <c r="B127" s="39" t="s">
        <v>152</v>
      </c>
      <c r="C127" s="11"/>
      <c r="D127" s="11"/>
      <c r="E127" s="57">
        <f t="shared" si="5"/>
        <v>0</v>
      </c>
      <c r="F127" s="11"/>
      <c r="G127" s="11"/>
      <c r="H127" s="57">
        <f t="shared" si="6"/>
        <v>0</v>
      </c>
      <c r="I127" s="70">
        <f t="shared" si="7"/>
        <v>0</v>
      </c>
      <c r="J127" s="70">
        <f t="shared" si="8"/>
        <v>0</v>
      </c>
      <c r="K127" s="71">
        <f t="shared" si="9"/>
        <v>0</v>
      </c>
      <c r="L127" s="91"/>
      <c r="M127" s="37"/>
      <c r="IL127" s="37"/>
      <c r="IM127" s="37"/>
      <c r="IN127" s="37"/>
      <c r="IO127" s="37"/>
      <c r="IP127" s="37"/>
      <c r="IQ127" s="37"/>
      <c r="IR127" s="37"/>
      <c r="IS127" s="37"/>
      <c r="IT127" s="37"/>
    </row>
    <row r="128" spans="1:254" s="38" customFormat="1" ht="189" customHeight="1" hidden="1">
      <c r="A128" s="35">
        <v>41050500</v>
      </c>
      <c r="B128" s="39" t="s">
        <v>157</v>
      </c>
      <c r="C128" s="11"/>
      <c r="D128" s="11"/>
      <c r="E128" s="57">
        <f t="shared" si="5"/>
        <v>0</v>
      </c>
      <c r="F128" s="11"/>
      <c r="G128" s="11"/>
      <c r="H128" s="57">
        <f t="shared" si="6"/>
        <v>0</v>
      </c>
      <c r="I128" s="70">
        <f t="shared" si="7"/>
        <v>0</v>
      </c>
      <c r="J128" s="70">
        <f t="shared" si="8"/>
        <v>0</v>
      </c>
      <c r="K128" s="71">
        <f t="shared" si="9"/>
        <v>0</v>
      </c>
      <c r="L128" s="91"/>
      <c r="M128" s="37"/>
      <c r="IL128" s="37"/>
      <c r="IM128" s="37"/>
      <c r="IN128" s="37"/>
      <c r="IO128" s="37"/>
      <c r="IP128" s="37"/>
      <c r="IQ128" s="37"/>
      <c r="IR128" s="37"/>
      <c r="IS128" s="37"/>
      <c r="IT128" s="37"/>
    </row>
    <row r="129" spans="1:254" s="38" customFormat="1" ht="189" customHeight="1" hidden="1">
      <c r="A129" s="35">
        <v>41050600</v>
      </c>
      <c r="B129" s="39" t="s">
        <v>158</v>
      </c>
      <c r="C129" s="11"/>
      <c r="D129" s="11"/>
      <c r="E129" s="57">
        <f t="shared" si="5"/>
        <v>0</v>
      </c>
      <c r="F129" s="11"/>
      <c r="G129" s="11"/>
      <c r="H129" s="57">
        <f t="shared" si="6"/>
        <v>0</v>
      </c>
      <c r="I129" s="70">
        <f t="shared" si="7"/>
        <v>0</v>
      </c>
      <c r="J129" s="70">
        <f t="shared" si="8"/>
        <v>0</v>
      </c>
      <c r="K129" s="71">
        <f t="shared" si="9"/>
        <v>0</v>
      </c>
      <c r="L129" s="91"/>
      <c r="M129" s="37"/>
      <c r="IL129" s="37"/>
      <c r="IM129" s="37"/>
      <c r="IN129" s="37"/>
      <c r="IO129" s="37"/>
      <c r="IP129" s="37"/>
      <c r="IQ129" s="37"/>
      <c r="IR129" s="37"/>
      <c r="IS129" s="37"/>
      <c r="IT129" s="37"/>
    </row>
    <row r="130" spans="1:254" s="4" customFormat="1" ht="171.75" customHeight="1">
      <c r="A130" s="20">
        <v>41050700</v>
      </c>
      <c r="B130" s="5" t="s">
        <v>177</v>
      </c>
      <c r="C130" s="1">
        <v>3600900</v>
      </c>
      <c r="D130" s="1">
        <v>1457259.88</v>
      </c>
      <c r="E130" s="57">
        <f t="shared" si="5"/>
        <v>40.469323780166064</v>
      </c>
      <c r="F130" s="1"/>
      <c r="G130" s="1"/>
      <c r="H130" s="57">
        <f t="shared" si="6"/>
        <v>0</v>
      </c>
      <c r="I130" s="70">
        <f t="shared" si="7"/>
        <v>3600900</v>
      </c>
      <c r="J130" s="70">
        <f t="shared" si="8"/>
        <v>1457259.88</v>
      </c>
      <c r="K130" s="71">
        <f t="shared" si="9"/>
        <v>40.469323780166064</v>
      </c>
      <c r="L130" s="110">
        <v>7</v>
      </c>
      <c r="M130" s="3"/>
      <c r="IL130" s="3"/>
      <c r="IM130" s="3"/>
      <c r="IN130" s="3"/>
      <c r="IO130" s="3"/>
      <c r="IP130" s="3"/>
      <c r="IQ130" s="3"/>
      <c r="IR130" s="3"/>
      <c r="IS130" s="3"/>
      <c r="IT130" s="3"/>
    </row>
    <row r="131" spans="1:254" s="4" customFormat="1" ht="72" customHeight="1" hidden="1">
      <c r="A131" s="20">
        <v>41050900</v>
      </c>
      <c r="B131" s="43" t="s">
        <v>154</v>
      </c>
      <c r="C131" s="1"/>
      <c r="D131" s="1"/>
      <c r="E131" s="57">
        <f t="shared" si="5"/>
        <v>0</v>
      </c>
      <c r="F131" s="1"/>
      <c r="G131" s="1"/>
      <c r="H131" s="57">
        <f t="shared" si="6"/>
        <v>0</v>
      </c>
      <c r="I131" s="70">
        <f t="shared" si="7"/>
        <v>0</v>
      </c>
      <c r="J131" s="70">
        <f t="shared" si="8"/>
        <v>0</v>
      </c>
      <c r="K131" s="71">
        <f t="shared" si="9"/>
        <v>0</v>
      </c>
      <c r="L131" s="110"/>
      <c r="M131" s="3"/>
      <c r="IL131" s="3"/>
      <c r="IM131" s="3"/>
      <c r="IN131" s="3"/>
      <c r="IO131" s="3"/>
      <c r="IP131" s="3"/>
      <c r="IQ131" s="3"/>
      <c r="IR131" s="3"/>
      <c r="IS131" s="3"/>
      <c r="IT131" s="3"/>
    </row>
    <row r="132" spans="1:254" s="4" customFormat="1" ht="49.5" customHeight="1">
      <c r="A132" s="20">
        <v>41051000</v>
      </c>
      <c r="B132" s="43" t="s">
        <v>167</v>
      </c>
      <c r="C132" s="1">
        <v>2383120</v>
      </c>
      <c r="D132" s="1">
        <v>1376608</v>
      </c>
      <c r="E132" s="57">
        <f t="shared" si="5"/>
        <v>57.76494679244016</v>
      </c>
      <c r="F132" s="1"/>
      <c r="G132" s="1"/>
      <c r="H132" s="57">
        <f t="shared" si="6"/>
        <v>0</v>
      </c>
      <c r="I132" s="70">
        <f t="shared" si="7"/>
        <v>2383120</v>
      </c>
      <c r="J132" s="70">
        <f t="shared" si="8"/>
        <v>1376608</v>
      </c>
      <c r="K132" s="71">
        <f t="shared" si="9"/>
        <v>57.76494679244016</v>
      </c>
      <c r="L132" s="110"/>
      <c r="M132" s="3"/>
      <c r="IL132" s="3"/>
      <c r="IM132" s="3"/>
      <c r="IN132" s="3"/>
      <c r="IO132" s="3"/>
      <c r="IP132" s="3"/>
      <c r="IQ132" s="3"/>
      <c r="IR132" s="3"/>
      <c r="IS132" s="3"/>
      <c r="IT132" s="3"/>
    </row>
    <row r="133" spans="1:254" s="4" customFormat="1" ht="55.5" customHeight="1">
      <c r="A133" s="20">
        <v>41051100</v>
      </c>
      <c r="B133" s="43" t="s">
        <v>178</v>
      </c>
      <c r="C133" s="1">
        <v>2575763</v>
      </c>
      <c r="D133" s="1">
        <v>2575763</v>
      </c>
      <c r="E133" s="57">
        <f t="shared" si="5"/>
        <v>100</v>
      </c>
      <c r="F133" s="1">
        <v>3816000</v>
      </c>
      <c r="G133" s="1">
        <v>3816000</v>
      </c>
      <c r="H133" s="57">
        <f t="shared" si="6"/>
        <v>100</v>
      </c>
      <c r="I133" s="70">
        <f t="shared" si="7"/>
        <v>6391763</v>
      </c>
      <c r="J133" s="70">
        <f t="shared" si="8"/>
        <v>6391763</v>
      </c>
      <c r="K133" s="71">
        <f t="shared" si="9"/>
        <v>100</v>
      </c>
      <c r="L133" s="110"/>
      <c r="M133" s="3"/>
      <c r="IL133" s="3"/>
      <c r="IM133" s="3"/>
      <c r="IN133" s="3"/>
      <c r="IO133" s="3"/>
      <c r="IP133" s="3"/>
      <c r="IQ133" s="3"/>
      <c r="IR133" s="3"/>
      <c r="IS133" s="3"/>
      <c r="IT133" s="3"/>
    </row>
    <row r="134" spans="1:254" s="4" customFormat="1" ht="54.75" customHeight="1">
      <c r="A134" s="72">
        <v>41051200</v>
      </c>
      <c r="B134" s="43" t="s">
        <v>168</v>
      </c>
      <c r="C134" s="1">
        <v>1814729</v>
      </c>
      <c r="D134" s="1">
        <v>902160</v>
      </c>
      <c r="E134" s="57">
        <f aca="true" t="shared" si="10" ref="E134:E165">_xlfn.IFERROR(D134/C134*100,0)</f>
        <v>49.71320786740059</v>
      </c>
      <c r="F134" s="1"/>
      <c r="G134" s="1"/>
      <c r="H134" s="57">
        <f aca="true" t="shared" si="11" ref="H134:H165">_xlfn.IFERROR(G134/F134*100,0)</f>
        <v>0</v>
      </c>
      <c r="I134" s="70">
        <f aca="true" t="shared" si="12" ref="I134:J165">C134+F134</f>
        <v>1814729</v>
      </c>
      <c r="J134" s="70">
        <f t="shared" si="12"/>
        <v>902160</v>
      </c>
      <c r="K134" s="71">
        <f aca="true" t="shared" si="13" ref="K134:K165">_xlfn.IFERROR(J134/I134*100,0)</f>
        <v>49.71320786740059</v>
      </c>
      <c r="L134" s="110"/>
      <c r="M134" s="3"/>
      <c r="IL134" s="3"/>
      <c r="IM134" s="3"/>
      <c r="IN134" s="3"/>
      <c r="IO134" s="3"/>
      <c r="IP134" s="3"/>
      <c r="IQ134" s="3"/>
      <c r="IR134" s="3"/>
      <c r="IS134" s="3"/>
      <c r="IT134" s="3"/>
    </row>
    <row r="135" spans="1:254" s="4" customFormat="1" ht="62.25" customHeight="1">
      <c r="A135" s="20">
        <v>41051400</v>
      </c>
      <c r="B135" s="43" t="s">
        <v>199</v>
      </c>
      <c r="C135" s="1">
        <v>4956663</v>
      </c>
      <c r="D135" s="1">
        <v>2608760</v>
      </c>
      <c r="E135" s="57">
        <f t="shared" si="10"/>
        <v>52.63137719873229</v>
      </c>
      <c r="F135" s="1"/>
      <c r="G135" s="1"/>
      <c r="H135" s="57">
        <f t="shared" si="11"/>
        <v>0</v>
      </c>
      <c r="I135" s="70">
        <f t="shared" si="12"/>
        <v>4956663</v>
      </c>
      <c r="J135" s="70">
        <f aca="true" t="shared" si="14" ref="J135:J165">D135+G135</f>
        <v>2608760</v>
      </c>
      <c r="K135" s="71">
        <f t="shared" si="13"/>
        <v>52.63137719873229</v>
      </c>
      <c r="L135" s="110"/>
      <c r="M135" s="3"/>
      <c r="IL135" s="3"/>
      <c r="IM135" s="3"/>
      <c r="IN135" s="3"/>
      <c r="IO135" s="3"/>
      <c r="IP135" s="3"/>
      <c r="IQ135" s="3"/>
      <c r="IR135" s="3"/>
      <c r="IS135" s="3"/>
      <c r="IT135" s="3"/>
    </row>
    <row r="136" spans="1:254" s="4" customFormat="1" ht="50.25" customHeight="1">
      <c r="A136" s="72">
        <v>41051500</v>
      </c>
      <c r="B136" s="43" t="s">
        <v>169</v>
      </c>
      <c r="C136" s="1">
        <f>C137+C141+C142</f>
        <v>16886130</v>
      </c>
      <c r="D136" s="1">
        <f>D137+D141+D142</f>
        <v>8423082</v>
      </c>
      <c r="E136" s="57">
        <f t="shared" si="10"/>
        <v>49.88166027384605</v>
      </c>
      <c r="F136" s="1"/>
      <c r="G136" s="1"/>
      <c r="H136" s="57">
        <f t="shared" si="11"/>
        <v>0</v>
      </c>
      <c r="I136" s="70">
        <f t="shared" si="12"/>
        <v>16886130</v>
      </c>
      <c r="J136" s="70">
        <f t="shared" si="14"/>
        <v>8423082</v>
      </c>
      <c r="K136" s="71">
        <f t="shared" si="13"/>
        <v>49.88166027384605</v>
      </c>
      <c r="L136" s="110"/>
      <c r="M136" s="3"/>
      <c r="IL136" s="3"/>
      <c r="IM136" s="3"/>
      <c r="IN136" s="3"/>
      <c r="IO136" s="3"/>
      <c r="IP136" s="3"/>
      <c r="IQ136" s="3"/>
      <c r="IR136" s="3"/>
      <c r="IS136" s="3"/>
      <c r="IT136" s="3"/>
    </row>
    <row r="137" spans="1:254" s="4" customFormat="1" ht="13.5" customHeight="1" hidden="1">
      <c r="A137" s="117"/>
      <c r="B137" s="45" t="s">
        <v>146</v>
      </c>
      <c r="C137" s="44">
        <f>C138+C139+C140</f>
        <v>15695230</v>
      </c>
      <c r="D137" s="44">
        <f>D138+D139+D140</f>
        <v>7847600</v>
      </c>
      <c r="E137" s="103">
        <f t="shared" si="10"/>
        <v>49.999904429562356</v>
      </c>
      <c r="F137" s="44"/>
      <c r="G137" s="44"/>
      <c r="H137" s="103">
        <f t="shared" si="11"/>
        <v>0</v>
      </c>
      <c r="I137" s="104">
        <f t="shared" si="12"/>
        <v>15695230</v>
      </c>
      <c r="J137" s="104">
        <f t="shared" si="14"/>
        <v>7847600</v>
      </c>
      <c r="K137" s="105">
        <f t="shared" si="13"/>
        <v>49.999904429562356</v>
      </c>
      <c r="L137" s="110"/>
      <c r="M137" s="3"/>
      <c r="IL137" s="3"/>
      <c r="IM137" s="3"/>
      <c r="IN137" s="3"/>
      <c r="IO137" s="3"/>
      <c r="IP137" s="3"/>
      <c r="IQ137" s="3"/>
      <c r="IR137" s="3"/>
      <c r="IS137" s="3"/>
      <c r="IT137" s="3"/>
    </row>
    <row r="138" spans="1:254" s="4" customFormat="1" ht="41.25" customHeight="1" hidden="1">
      <c r="A138" s="118"/>
      <c r="B138" s="45" t="s">
        <v>134</v>
      </c>
      <c r="C138" s="44">
        <v>10489630</v>
      </c>
      <c r="D138" s="44">
        <v>5245140</v>
      </c>
      <c r="E138" s="103">
        <f t="shared" si="10"/>
        <v>50.003098298033386</v>
      </c>
      <c r="F138" s="44"/>
      <c r="G138" s="44"/>
      <c r="H138" s="103">
        <f t="shared" si="11"/>
        <v>0</v>
      </c>
      <c r="I138" s="104">
        <f t="shared" si="12"/>
        <v>10489630</v>
      </c>
      <c r="J138" s="104">
        <f t="shared" si="14"/>
        <v>5245140</v>
      </c>
      <c r="K138" s="105">
        <f t="shared" si="13"/>
        <v>50.003098298033386</v>
      </c>
      <c r="L138" s="110"/>
      <c r="M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254" s="4" customFormat="1" ht="36" customHeight="1" hidden="1">
      <c r="A139" s="118"/>
      <c r="B139" s="45" t="s">
        <v>135</v>
      </c>
      <c r="C139" s="44">
        <v>4580500</v>
      </c>
      <c r="D139" s="44">
        <v>2289900</v>
      </c>
      <c r="E139" s="103">
        <f t="shared" si="10"/>
        <v>49.99235891278245</v>
      </c>
      <c r="F139" s="44"/>
      <c r="G139" s="44"/>
      <c r="H139" s="103">
        <f t="shared" si="11"/>
        <v>0</v>
      </c>
      <c r="I139" s="104">
        <f t="shared" si="12"/>
        <v>4580500</v>
      </c>
      <c r="J139" s="104">
        <f t="shared" si="14"/>
        <v>2289900</v>
      </c>
      <c r="K139" s="105">
        <f t="shared" si="13"/>
        <v>49.99235891278245</v>
      </c>
      <c r="L139" s="110"/>
      <c r="M139" s="3"/>
      <c r="IL139" s="3"/>
      <c r="IM139" s="3"/>
      <c r="IN139" s="3"/>
      <c r="IO139" s="3"/>
      <c r="IP139" s="3"/>
      <c r="IQ139" s="3"/>
      <c r="IR139" s="3"/>
      <c r="IS139" s="3"/>
      <c r="IT139" s="3"/>
    </row>
    <row r="140" spans="1:254" s="4" customFormat="1" ht="26.25" customHeight="1" hidden="1">
      <c r="A140" s="118"/>
      <c r="B140" s="45" t="s">
        <v>188</v>
      </c>
      <c r="C140" s="44">
        <v>625100</v>
      </c>
      <c r="D140" s="44">
        <v>312560</v>
      </c>
      <c r="E140" s="103">
        <f t="shared" si="10"/>
        <v>50.00159974404096</v>
      </c>
      <c r="F140" s="44"/>
      <c r="G140" s="44"/>
      <c r="H140" s="103">
        <f t="shared" si="11"/>
        <v>0</v>
      </c>
      <c r="I140" s="104">
        <f t="shared" si="12"/>
        <v>625100</v>
      </c>
      <c r="J140" s="104">
        <f t="shared" si="14"/>
        <v>312560</v>
      </c>
      <c r="K140" s="105">
        <f t="shared" si="13"/>
        <v>50.00159974404096</v>
      </c>
      <c r="L140" s="110"/>
      <c r="M140" s="3"/>
      <c r="IL140" s="3"/>
      <c r="IM140" s="3"/>
      <c r="IN140" s="3"/>
      <c r="IO140" s="3"/>
      <c r="IP140" s="3"/>
      <c r="IQ140" s="3"/>
      <c r="IR140" s="3"/>
      <c r="IS140" s="3"/>
      <c r="IT140" s="3"/>
    </row>
    <row r="141" spans="1:254" s="4" customFormat="1" ht="97.5" customHeight="1" hidden="1">
      <c r="A141" s="118"/>
      <c r="B141" s="45" t="s">
        <v>189</v>
      </c>
      <c r="C141" s="44">
        <v>400000</v>
      </c>
      <c r="D141" s="44">
        <v>180000</v>
      </c>
      <c r="E141" s="103">
        <f t="shared" si="10"/>
        <v>45</v>
      </c>
      <c r="F141" s="44"/>
      <c r="G141" s="44"/>
      <c r="H141" s="103">
        <f t="shared" si="11"/>
        <v>0</v>
      </c>
      <c r="I141" s="104">
        <f t="shared" si="12"/>
        <v>400000</v>
      </c>
      <c r="J141" s="104">
        <f t="shared" si="14"/>
        <v>180000</v>
      </c>
      <c r="K141" s="105">
        <f t="shared" si="13"/>
        <v>45</v>
      </c>
      <c r="L141" s="110"/>
      <c r="M141" s="3"/>
      <c r="IL141" s="3"/>
      <c r="IM141" s="3"/>
      <c r="IN141" s="3"/>
      <c r="IO141" s="3"/>
      <c r="IP141" s="3"/>
      <c r="IQ141" s="3"/>
      <c r="IR141" s="3"/>
      <c r="IS141" s="3"/>
      <c r="IT141" s="3"/>
    </row>
    <row r="142" spans="1:254" s="4" customFormat="1" ht="58.5" customHeight="1" hidden="1">
      <c r="A142" s="119"/>
      <c r="B142" s="45" t="s">
        <v>190</v>
      </c>
      <c r="C142" s="44">
        <v>790900</v>
      </c>
      <c r="D142" s="44">
        <v>395482</v>
      </c>
      <c r="E142" s="103">
        <f t="shared" si="10"/>
        <v>50.00404602351751</v>
      </c>
      <c r="F142" s="44"/>
      <c r="G142" s="44"/>
      <c r="H142" s="103">
        <f t="shared" si="11"/>
        <v>0</v>
      </c>
      <c r="I142" s="104">
        <f t="shared" si="12"/>
        <v>790900</v>
      </c>
      <c r="J142" s="104">
        <f t="shared" si="14"/>
        <v>395482</v>
      </c>
      <c r="K142" s="105">
        <f t="shared" si="13"/>
        <v>50.00404602351751</v>
      </c>
      <c r="L142" s="110"/>
      <c r="M142" s="3"/>
      <c r="IL142" s="3"/>
      <c r="IM142" s="3"/>
      <c r="IN142" s="3"/>
      <c r="IO142" s="3"/>
      <c r="IP142" s="3"/>
      <c r="IQ142" s="3"/>
      <c r="IR142" s="3"/>
      <c r="IS142" s="3"/>
      <c r="IT142" s="3"/>
    </row>
    <row r="143" spans="1:254" s="4" customFormat="1" ht="62.25" customHeight="1">
      <c r="A143" s="72">
        <v>41052000</v>
      </c>
      <c r="B143" s="5" t="s">
        <v>136</v>
      </c>
      <c r="C143" s="1">
        <f>1465420-9120</f>
        <v>1456300</v>
      </c>
      <c r="D143" s="1">
        <v>1456294.8</v>
      </c>
      <c r="E143" s="57">
        <f t="shared" si="10"/>
        <v>99.99964293071483</v>
      </c>
      <c r="F143" s="1"/>
      <c r="G143" s="1"/>
      <c r="H143" s="57">
        <f t="shared" si="11"/>
        <v>0</v>
      </c>
      <c r="I143" s="70">
        <f t="shared" si="12"/>
        <v>1456300</v>
      </c>
      <c r="J143" s="70">
        <f t="shared" si="14"/>
        <v>1456294.8</v>
      </c>
      <c r="K143" s="71">
        <f t="shared" si="13"/>
        <v>99.99964293071483</v>
      </c>
      <c r="L143" s="110"/>
      <c r="M143" s="3"/>
      <c r="IL143" s="3"/>
      <c r="IM143" s="3"/>
      <c r="IN143" s="3"/>
      <c r="IO143" s="3"/>
      <c r="IP143" s="3"/>
      <c r="IQ143" s="3"/>
      <c r="IR143" s="3"/>
      <c r="IS143" s="3"/>
      <c r="IT143" s="3"/>
    </row>
    <row r="144" spans="1:254" s="4" customFormat="1" ht="90" customHeight="1">
      <c r="A144" s="72">
        <v>41052600</v>
      </c>
      <c r="B144" s="5" t="s">
        <v>151</v>
      </c>
      <c r="C144" s="1"/>
      <c r="D144" s="1"/>
      <c r="E144" s="57">
        <f t="shared" si="10"/>
        <v>0</v>
      </c>
      <c r="F144" s="1">
        <v>49000000</v>
      </c>
      <c r="G144" s="1">
        <v>49000000</v>
      </c>
      <c r="H144" s="57">
        <f t="shared" si="11"/>
        <v>100</v>
      </c>
      <c r="I144" s="70">
        <f t="shared" si="12"/>
        <v>49000000</v>
      </c>
      <c r="J144" s="70">
        <f t="shared" si="14"/>
        <v>49000000</v>
      </c>
      <c r="K144" s="71">
        <f t="shared" si="13"/>
        <v>100</v>
      </c>
      <c r="L144" s="110"/>
      <c r="M144" s="3"/>
      <c r="IL144" s="3"/>
      <c r="IM144" s="3"/>
      <c r="IN144" s="3"/>
      <c r="IO144" s="3"/>
      <c r="IP144" s="3"/>
      <c r="IQ144" s="3"/>
      <c r="IR144" s="3"/>
      <c r="IS144" s="3"/>
      <c r="IT144" s="3"/>
    </row>
    <row r="145" spans="1:254" s="4" customFormat="1" ht="195" customHeight="1" hidden="1">
      <c r="A145" s="72">
        <v>41052900</v>
      </c>
      <c r="B145" s="5" t="s">
        <v>148</v>
      </c>
      <c r="C145" s="1"/>
      <c r="D145" s="1"/>
      <c r="E145" s="57">
        <f t="shared" si="10"/>
        <v>0</v>
      </c>
      <c r="F145" s="1"/>
      <c r="G145" s="1"/>
      <c r="H145" s="57">
        <f t="shared" si="11"/>
        <v>0</v>
      </c>
      <c r="I145" s="70">
        <f t="shared" si="12"/>
        <v>0</v>
      </c>
      <c r="J145" s="70">
        <f t="shared" si="14"/>
        <v>0</v>
      </c>
      <c r="K145" s="71">
        <f t="shared" si="13"/>
        <v>0</v>
      </c>
      <c r="L145" s="110"/>
      <c r="M145" s="3"/>
      <c r="IL145" s="3"/>
      <c r="IM145" s="3"/>
      <c r="IN145" s="3"/>
      <c r="IO145" s="3"/>
      <c r="IP145" s="3"/>
      <c r="IQ145" s="3"/>
      <c r="IR145" s="3"/>
      <c r="IS145" s="3"/>
      <c r="IT145" s="3"/>
    </row>
    <row r="146" spans="1:254" s="4" customFormat="1" ht="49.5" customHeight="1">
      <c r="A146" s="20">
        <v>41053300</v>
      </c>
      <c r="B146" s="5" t="s">
        <v>140</v>
      </c>
      <c r="C146" s="1">
        <v>339090</v>
      </c>
      <c r="D146" s="1">
        <v>176150</v>
      </c>
      <c r="E146" s="57">
        <f t="shared" si="10"/>
        <v>51.94786045002802</v>
      </c>
      <c r="F146" s="1"/>
      <c r="G146" s="1"/>
      <c r="H146" s="57">
        <f t="shared" si="11"/>
        <v>0</v>
      </c>
      <c r="I146" s="70">
        <f t="shared" si="12"/>
        <v>339090</v>
      </c>
      <c r="J146" s="70">
        <f t="shared" si="14"/>
        <v>176150</v>
      </c>
      <c r="K146" s="71">
        <f t="shared" si="13"/>
        <v>51.94786045002802</v>
      </c>
      <c r="L146" s="110"/>
      <c r="M146" s="3"/>
      <c r="IL146" s="3"/>
      <c r="IM146" s="3"/>
      <c r="IN146" s="3"/>
      <c r="IO146" s="3"/>
      <c r="IP146" s="3"/>
      <c r="IQ146" s="3"/>
      <c r="IR146" s="3"/>
      <c r="IS146" s="3"/>
      <c r="IT146" s="3"/>
    </row>
    <row r="147" spans="1:254" s="4" customFormat="1" ht="25.5" customHeight="1">
      <c r="A147" s="20">
        <v>41053900</v>
      </c>
      <c r="B147" s="5" t="s">
        <v>170</v>
      </c>
      <c r="C147" s="1">
        <f>C148+C160</f>
        <v>6001486.88</v>
      </c>
      <c r="D147" s="1">
        <f>D148+D160</f>
        <v>3958494.52</v>
      </c>
      <c r="E147" s="57">
        <f t="shared" si="10"/>
        <v>65.95856325524451</v>
      </c>
      <c r="F147" s="1">
        <f>F148</f>
        <v>304000</v>
      </c>
      <c r="G147" s="1">
        <f>G148</f>
        <v>304000</v>
      </c>
      <c r="H147" s="57">
        <f t="shared" si="11"/>
        <v>100</v>
      </c>
      <c r="I147" s="70">
        <f t="shared" si="12"/>
        <v>6305486.88</v>
      </c>
      <c r="J147" s="70">
        <f t="shared" si="14"/>
        <v>4262494.52</v>
      </c>
      <c r="K147" s="71">
        <f t="shared" si="13"/>
        <v>67.59976828307983</v>
      </c>
      <c r="L147" s="110"/>
      <c r="M147" s="3"/>
      <c r="IL147" s="3"/>
      <c r="IM147" s="3"/>
      <c r="IN147" s="3"/>
      <c r="IO147" s="3"/>
      <c r="IP147" s="3"/>
      <c r="IQ147" s="3"/>
      <c r="IR147" s="3"/>
      <c r="IS147" s="3"/>
      <c r="IT147" s="3"/>
    </row>
    <row r="148" spans="1:254" s="4" customFormat="1" ht="19.5" customHeight="1" hidden="1">
      <c r="A148" s="75"/>
      <c r="B148" s="45" t="s">
        <v>146</v>
      </c>
      <c r="C148" s="44">
        <f>C149+C150+C151+C152+C153+C154+C155+C156+C157+C159+C158</f>
        <v>5780583.88</v>
      </c>
      <c r="D148" s="44">
        <f>D149+D150+D151+D152+D153+D154+D155+D156+D157+D159+D158</f>
        <v>3958494.52</v>
      </c>
      <c r="E148" s="103">
        <f t="shared" si="10"/>
        <v>68.47914678127636</v>
      </c>
      <c r="F148" s="44">
        <f>F159</f>
        <v>304000</v>
      </c>
      <c r="G148" s="44">
        <f>G159</f>
        <v>304000</v>
      </c>
      <c r="H148" s="103">
        <f t="shared" si="11"/>
        <v>100</v>
      </c>
      <c r="I148" s="104">
        <f t="shared" si="12"/>
        <v>6084583.88</v>
      </c>
      <c r="J148" s="104">
        <f t="shared" si="14"/>
        <v>4262494.52</v>
      </c>
      <c r="K148" s="105">
        <f t="shared" si="13"/>
        <v>70.0540021152605</v>
      </c>
      <c r="L148" s="110"/>
      <c r="M148" s="3"/>
      <c r="IL148" s="3"/>
      <c r="IM148" s="3"/>
      <c r="IN148" s="3"/>
      <c r="IO148" s="3"/>
      <c r="IP148" s="3"/>
      <c r="IQ148" s="3"/>
      <c r="IR148" s="3"/>
      <c r="IS148" s="3"/>
      <c r="IT148" s="3"/>
    </row>
    <row r="149" spans="1:254" s="4" customFormat="1" ht="99" customHeight="1" hidden="1">
      <c r="A149" s="76"/>
      <c r="B149" s="45" t="s">
        <v>159</v>
      </c>
      <c r="C149" s="44">
        <f>61200+1000000-35620.69</f>
        <v>1025579.31</v>
      </c>
      <c r="D149" s="44">
        <v>291686.66</v>
      </c>
      <c r="E149" s="103">
        <f t="shared" si="10"/>
        <v>28.44116073285448</v>
      </c>
      <c r="F149" s="44"/>
      <c r="G149" s="44"/>
      <c r="H149" s="103">
        <f t="shared" si="11"/>
        <v>0</v>
      </c>
      <c r="I149" s="104">
        <f t="shared" si="12"/>
        <v>1025579.31</v>
      </c>
      <c r="J149" s="104">
        <f t="shared" si="14"/>
        <v>291686.66</v>
      </c>
      <c r="K149" s="105">
        <f t="shared" si="13"/>
        <v>28.44116073285448</v>
      </c>
      <c r="L149" s="110"/>
      <c r="M149" s="3"/>
      <c r="IL149" s="3"/>
      <c r="IM149" s="3"/>
      <c r="IN149" s="3"/>
      <c r="IO149" s="3"/>
      <c r="IP149" s="3"/>
      <c r="IQ149" s="3"/>
      <c r="IR149" s="3"/>
      <c r="IS149" s="3"/>
      <c r="IT149" s="3"/>
    </row>
    <row r="150" spans="1:254" s="4" customFormat="1" ht="27.75" customHeight="1" hidden="1">
      <c r="A150" s="76"/>
      <c r="B150" s="45" t="s">
        <v>147</v>
      </c>
      <c r="C150" s="44">
        <f>19700+144346.67+200000+68806.9</f>
        <v>432853.57000000007</v>
      </c>
      <c r="D150" s="44">
        <v>187688.66</v>
      </c>
      <c r="E150" s="103">
        <f t="shared" si="10"/>
        <v>43.3607744069201</v>
      </c>
      <c r="F150" s="44"/>
      <c r="G150" s="44"/>
      <c r="H150" s="103">
        <f t="shared" si="11"/>
        <v>0</v>
      </c>
      <c r="I150" s="104">
        <f t="shared" si="12"/>
        <v>432853.57000000007</v>
      </c>
      <c r="J150" s="104">
        <f t="shared" si="14"/>
        <v>187688.66</v>
      </c>
      <c r="K150" s="105">
        <f t="shared" si="13"/>
        <v>43.3607744069201</v>
      </c>
      <c r="L150" s="110"/>
      <c r="M150" s="3"/>
      <c r="IL150" s="3"/>
      <c r="IM150" s="3"/>
      <c r="IN150" s="3"/>
      <c r="IO150" s="3"/>
      <c r="IP150" s="3"/>
      <c r="IQ150" s="3"/>
      <c r="IR150" s="3"/>
      <c r="IS150" s="3"/>
      <c r="IT150" s="3"/>
    </row>
    <row r="151" spans="1:254" s="4" customFormat="1" ht="84" customHeight="1" hidden="1">
      <c r="A151" s="76"/>
      <c r="B151" s="45" t="s">
        <v>171</v>
      </c>
      <c r="C151" s="44">
        <v>317300</v>
      </c>
      <c r="D151" s="44">
        <v>158400</v>
      </c>
      <c r="E151" s="103">
        <f t="shared" si="10"/>
        <v>49.921210211156634</v>
      </c>
      <c r="F151" s="44"/>
      <c r="G151" s="44"/>
      <c r="H151" s="103">
        <f t="shared" si="11"/>
        <v>0</v>
      </c>
      <c r="I151" s="104">
        <f t="shared" si="12"/>
        <v>317300</v>
      </c>
      <c r="J151" s="104">
        <f t="shared" si="14"/>
        <v>158400</v>
      </c>
      <c r="K151" s="105">
        <f t="shared" si="13"/>
        <v>49.921210211156634</v>
      </c>
      <c r="L151" s="110"/>
      <c r="M151" s="3"/>
      <c r="IL151" s="3"/>
      <c r="IM151" s="3"/>
      <c r="IN151" s="3"/>
      <c r="IO151" s="3"/>
      <c r="IP151" s="3"/>
      <c r="IQ151" s="3"/>
      <c r="IR151" s="3"/>
      <c r="IS151" s="3"/>
      <c r="IT151" s="3"/>
    </row>
    <row r="152" spans="1:254" s="4" customFormat="1" ht="27.75" customHeight="1" hidden="1">
      <c r="A152" s="76"/>
      <c r="B152" s="45" t="s">
        <v>172</v>
      </c>
      <c r="C152" s="44">
        <v>680</v>
      </c>
      <c r="D152" s="44"/>
      <c r="E152" s="103">
        <f t="shared" si="10"/>
        <v>0</v>
      </c>
      <c r="F152" s="44"/>
      <c r="G152" s="44"/>
      <c r="H152" s="103">
        <f t="shared" si="11"/>
        <v>0</v>
      </c>
      <c r="I152" s="104">
        <f t="shared" si="12"/>
        <v>680</v>
      </c>
      <c r="J152" s="104">
        <f t="shared" si="14"/>
        <v>0</v>
      </c>
      <c r="K152" s="105">
        <f t="shared" si="13"/>
        <v>0</v>
      </c>
      <c r="L152" s="110"/>
      <c r="M152" s="3"/>
      <c r="IL152" s="3"/>
      <c r="IM152" s="3"/>
      <c r="IN152" s="3"/>
      <c r="IO152" s="3"/>
      <c r="IP152" s="3"/>
      <c r="IQ152" s="3"/>
      <c r="IR152" s="3"/>
      <c r="IS152" s="3"/>
      <c r="IT152" s="3"/>
    </row>
    <row r="153" spans="1:254" s="4" customFormat="1" ht="42.75" customHeight="1" hidden="1">
      <c r="A153" s="76"/>
      <c r="B153" s="45" t="s">
        <v>137</v>
      </c>
      <c r="C153" s="44">
        <v>686000</v>
      </c>
      <c r="D153" s="44">
        <v>283708.80000000005</v>
      </c>
      <c r="E153" s="103">
        <f t="shared" si="10"/>
        <v>41.35696793002916</v>
      </c>
      <c r="F153" s="44"/>
      <c r="G153" s="44"/>
      <c r="H153" s="103">
        <f t="shared" si="11"/>
        <v>0</v>
      </c>
      <c r="I153" s="104">
        <f t="shared" si="12"/>
        <v>686000</v>
      </c>
      <c r="J153" s="104">
        <f t="shared" si="14"/>
        <v>283708.80000000005</v>
      </c>
      <c r="K153" s="105">
        <f t="shared" si="13"/>
        <v>41.35696793002916</v>
      </c>
      <c r="L153" s="110"/>
      <c r="M153" s="3"/>
      <c r="IL153" s="3"/>
      <c r="IM153" s="3"/>
      <c r="IN153" s="3"/>
      <c r="IO153" s="3"/>
      <c r="IP153" s="3"/>
      <c r="IQ153" s="3"/>
      <c r="IR153" s="3"/>
      <c r="IS153" s="3"/>
      <c r="IT153" s="3"/>
    </row>
    <row r="154" spans="1:254" s="4" customFormat="1" ht="34.5" customHeight="1" hidden="1">
      <c r="A154" s="76"/>
      <c r="B154" s="45" t="s">
        <v>138</v>
      </c>
      <c r="C154" s="44">
        <v>215500</v>
      </c>
      <c r="D154" s="44">
        <v>81651.18</v>
      </c>
      <c r="E154" s="103">
        <f t="shared" si="10"/>
        <v>37.88917865429234</v>
      </c>
      <c r="F154" s="44"/>
      <c r="G154" s="44"/>
      <c r="H154" s="103">
        <f t="shared" si="11"/>
        <v>0</v>
      </c>
      <c r="I154" s="104">
        <f t="shared" si="12"/>
        <v>215500</v>
      </c>
      <c r="J154" s="104">
        <f t="shared" si="14"/>
        <v>81651.18</v>
      </c>
      <c r="K154" s="105">
        <f t="shared" si="13"/>
        <v>37.88917865429234</v>
      </c>
      <c r="L154" s="110"/>
      <c r="M154" s="3"/>
      <c r="IL154" s="3"/>
      <c r="IM154" s="3"/>
      <c r="IN154" s="3"/>
      <c r="IO154" s="3"/>
      <c r="IP154" s="3"/>
      <c r="IQ154" s="3"/>
      <c r="IR154" s="3"/>
      <c r="IS154" s="3"/>
      <c r="IT154" s="3"/>
    </row>
    <row r="155" spans="1:254" s="4" customFormat="1" ht="54.75" customHeight="1" hidden="1">
      <c r="A155" s="76"/>
      <c r="B155" s="45" t="s">
        <v>173</v>
      </c>
      <c r="C155" s="44">
        <v>205040</v>
      </c>
      <c r="D155" s="44">
        <v>78728.22</v>
      </c>
      <c r="E155" s="103">
        <f t="shared" si="10"/>
        <v>38.396517752633635</v>
      </c>
      <c r="F155" s="44"/>
      <c r="G155" s="44"/>
      <c r="H155" s="103">
        <f t="shared" si="11"/>
        <v>0</v>
      </c>
      <c r="I155" s="104">
        <f t="shared" si="12"/>
        <v>205040</v>
      </c>
      <c r="J155" s="104">
        <f t="shared" si="14"/>
        <v>78728.22</v>
      </c>
      <c r="K155" s="105">
        <f t="shared" si="13"/>
        <v>38.396517752633635</v>
      </c>
      <c r="L155" s="110"/>
      <c r="M155" s="3"/>
      <c r="IL155" s="3"/>
      <c r="IM155" s="3"/>
      <c r="IN155" s="3"/>
      <c r="IO155" s="3"/>
      <c r="IP155" s="3"/>
      <c r="IQ155" s="3"/>
      <c r="IR155" s="3"/>
      <c r="IS155" s="3"/>
      <c r="IT155" s="3"/>
    </row>
    <row r="156" spans="1:254" s="4" customFormat="1" ht="51" customHeight="1" hidden="1">
      <c r="A156" s="76"/>
      <c r="B156" s="45" t="s">
        <v>174</v>
      </c>
      <c r="C156" s="44">
        <f>25600+3200</f>
        <v>28800</v>
      </c>
      <c r="D156" s="44">
        <v>12800</v>
      </c>
      <c r="E156" s="103">
        <f t="shared" si="10"/>
        <v>44.44444444444444</v>
      </c>
      <c r="F156" s="44"/>
      <c r="G156" s="44"/>
      <c r="H156" s="103">
        <f t="shared" si="11"/>
        <v>0</v>
      </c>
      <c r="I156" s="104">
        <f t="shared" si="12"/>
        <v>28800</v>
      </c>
      <c r="J156" s="104">
        <f t="shared" si="14"/>
        <v>12800</v>
      </c>
      <c r="K156" s="105">
        <f t="shared" si="13"/>
        <v>44.44444444444444</v>
      </c>
      <c r="L156" s="110"/>
      <c r="M156" s="3"/>
      <c r="IL156" s="3"/>
      <c r="IM156" s="3"/>
      <c r="IN156" s="3"/>
      <c r="IO156" s="3"/>
      <c r="IP156" s="3"/>
      <c r="IQ156" s="3"/>
      <c r="IR156" s="3"/>
      <c r="IS156" s="3"/>
      <c r="IT156" s="3"/>
    </row>
    <row r="157" spans="1:254" s="4" customFormat="1" ht="62.25" customHeight="1" hidden="1">
      <c r="A157" s="78"/>
      <c r="B157" s="45" t="s">
        <v>144</v>
      </c>
      <c r="C157" s="44">
        <v>2588854</v>
      </c>
      <c r="D157" s="44">
        <v>2588854</v>
      </c>
      <c r="E157" s="103">
        <f t="shared" si="10"/>
        <v>100</v>
      </c>
      <c r="F157" s="44"/>
      <c r="G157" s="44"/>
      <c r="H157" s="103">
        <f t="shared" si="11"/>
        <v>0</v>
      </c>
      <c r="I157" s="104">
        <f t="shared" si="12"/>
        <v>2588854</v>
      </c>
      <c r="J157" s="104">
        <f t="shared" si="14"/>
        <v>2588854</v>
      </c>
      <c r="K157" s="105">
        <f t="shared" si="13"/>
        <v>100</v>
      </c>
      <c r="L157" s="110"/>
      <c r="M157" s="3"/>
      <c r="IL157" s="3"/>
      <c r="IM157" s="3"/>
      <c r="IN157" s="3"/>
      <c r="IO157" s="3"/>
      <c r="IP157" s="3"/>
      <c r="IQ157" s="3"/>
      <c r="IR157" s="3"/>
      <c r="IS157" s="3"/>
      <c r="IT157" s="3"/>
    </row>
    <row r="158" spans="1:254" s="4" customFormat="1" ht="70.5" customHeight="1" hidden="1">
      <c r="A158" s="79"/>
      <c r="B158" s="45" t="s">
        <v>191</v>
      </c>
      <c r="C158" s="44">
        <v>5000</v>
      </c>
      <c r="D158" s="44"/>
      <c r="E158" s="103">
        <f t="shared" si="10"/>
        <v>0</v>
      </c>
      <c r="F158" s="44"/>
      <c r="G158" s="44"/>
      <c r="H158" s="103">
        <f t="shared" si="11"/>
        <v>0</v>
      </c>
      <c r="I158" s="104">
        <f t="shared" si="12"/>
        <v>5000</v>
      </c>
      <c r="J158" s="104">
        <f t="shared" si="14"/>
        <v>0</v>
      </c>
      <c r="K158" s="105">
        <f t="shared" si="13"/>
        <v>0</v>
      </c>
      <c r="L158" s="110"/>
      <c r="M158" s="3"/>
      <c r="IL158" s="3"/>
      <c r="IM158" s="3"/>
      <c r="IN158" s="3"/>
      <c r="IO158" s="3"/>
      <c r="IP158" s="3"/>
      <c r="IQ158" s="3"/>
      <c r="IR158" s="3"/>
      <c r="IS158" s="3"/>
      <c r="IT158" s="3"/>
    </row>
    <row r="159" spans="1:254" s="4" customFormat="1" ht="42.75" customHeight="1" hidden="1">
      <c r="A159" s="79"/>
      <c r="B159" s="45" t="s">
        <v>150</v>
      </c>
      <c r="C159" s="44">
        <v>274977</v>
      </c>
      <c r="D159" s="44">
        <v>274977</v>
      </c>
      <c r="E159" s="103">
        <f t="shared" si="10"/>
        <v>100</v>
      </c>
      <c r="F159" s="44">
        <v>304000</v>
      </c>
      <c r="G159" s="44">
        <v>304000</v>
      </c>
      <c r="H159" s="103">
        <f t="shared" si="11"/>
        <v>100</v>
      </c>
      <c r="I159" s="104">
        <f t="shared" si="12"/>
        <v>578977</v>
      </c>
      <c r="J159" s="104">
        <f t="shared" si="14"/>
        <v>578977</v>
      </c>
      <c r="K159" s="105">
        <f t="shared" si="13"/>
        <v>100</v>
      </c>
      <c r="L159" s="110"/>
      <c r="M159" s="3"/>
      <c r="IL159" s="3"/>
      <c r="IM159" s="3"/>
      <c r="IN159" s="3"/>
      <c r="IO159" s="3"/>
      <c r="IP159" s="3"/>
      <c r="IQ159" s="3"/>
      <c r="IR159" s="3"/>
      <c r="IS159" s="3"/>
      <c r="IT159" s="3"/>
    </row>
    <row r="160" spans="1:254" s="4" customFormat="1" ht="13.5" customHeight="1" hidden="1">
      <c r="A160" s="79"/>
      <c r="B160" s="45" t="s">
        <v>192</v>
      </c>
      <c r="C160" s="44">
        <f>C161</f>
        <v>220903</v>
      </c>
      <c r="D160" s="44">
        <f>D161</f>
        <v>0</v>
      </c>
      <c r="E160" s="103">
        <f t="shared" si="10"/>
        <v>0</v>
      </c>
      <c r="F160" s="44"/>
      <c r="G160" s="44"/>
      <c r="H160" s="103">
        <f t="shared" si="11"/>
        <v>0</v>
      </c>
      <c r="I160" s="104">
        <f t="shared" si="12"/>
        <v>220903</v>
      </c>
      <c r="J160" s="104">
        <f t="shared" si="14"/>
        <v>0</v>
      </c>
      <c r="K160" s="105">
        <f t="shared" si="13"/>
        <v>0</v>
      </c>
      <c r="L160" s="110"/>
      <c r="M160" s="3"/>
      <c r="IL160" s="3"/>
      <c r="IM160" s="3"/>
      <c r="IN160" s="3"/>
      <c r="IO160" s="3"/>
      <c r="IP160" s="3"/>
      <c r="IQ160" s="3"/>
      <c r="IR160" s="3"/>
      <c r="IS160" s="3"/>
      <c r="IT160" s="3"/>
    </row>
    <row r="161" spans="1:254" s="4" customFormat="1" ht="30" customHeight="1" hidden="1">
      <c r="A161" s="79"/>
      <c r="B161" s="107" t="s">
        <v>193</v>
      </c>
      <c r="C161" s="108">
        <v>220903</v>
      </c>
      <c r="D161" s="108"/>
      <c r="E161" s="103">
        <f t="shared" si="10"/>
        <v>0</v>
      </c>
      <c r="F161" s="108"/>
      <c r="G161" s="108"/>
      <c r="H161" s="103">
        <f t="shared" si="11"/>
        <v>0</v>
      </c>
      <c r="I161" s="104">
        <f t="shared" si="12"/>
        <v>220903</v>
      </c>
      <c r="J161" s="104">
        <f t="shared" si="14"/>
        <v>0</v>
      </c>
      <c r="K161" s="105">
        <f t="shared" si="13"/>
        <v>0</v>
      </c>
      <c r="L161" s="110"/>
      <c r="M161" s="3"/>
      <c r="IL161" s="3"/>
      <c r="IM161" s="3"/>
      <c r="IN161" s="3"/>
      <c r="IO161" s="3"/>
      <c r="IP161" s="3"/>
      <c r="IQ161" s="3"/>
      <c r="IR161" s="3"/>
      <c r="IS161" s="3"/>
      <c r="IT161" s="3"/>
    </row>
    <row r="162" spans="1:254" s="38" customFormat="1" ht="58.5" customHeight="1" hidden="1">
      <c r="A162" s="77">
        <v>41054100</v>
      </c>
      <c r="B162" s="36" t="s">
        <v>145</v>
      </c>
      <c r="C162" s="11"/>
      <c r="D162" s="11"/>
      <c r="E162" s="100">
        <f t="shared" si="10"/>
        <v>0</v>
      </c>
      <c r="F162" s="11"/>
      <c r="G162" s="11"/>
      <c r="H162" s="100">
        <f t="shared" si="11"/>
        <v>0</v>
      </c>
      <c r="I162" s="101">
        <f t="shared" si="12"/>
        <v>0</v>
      </c>
      <c r="J162" s="101">
        <f t="shared" si="14"/>
        <v>0</v>
      </c>
      <c r="K162" s="102">
        <f t="shared" si="13"/>
        <v>0</v>
      </c>
      <c r="L162" s="110"/>
      <c r="M162" s="37"/>
      <c r="IL162" s="37"/>
      <c r="IM162" s="37"/>
      <c r="IN162" s="37"/>
      <c r="IO162" s="37"/>
      <c r="IP162" s="37"/>
      <c r="IQ162" s="37"/>
      <c r="IR162" s="37"/>
      <c r="IS162" s="37"/>
      <c r="IT162" s="37"/>
    </row>
    <row r="163" spans="1:254" s="25" customFormat="1" ht="36" customHeight="1">
      <c r="A163" s="42">
        <v>42000000</v>
      </c>
      <c r="B163" s="23" t="s">
        <v>164</v>
      </c>
      <c r="C163" s="16"/>
      <c r="D163" s="16"/>
      <c r="E163" s="56">
        <f t="shared" si="10"/>
        <v>0</v>
      </c>
      <c r="F163" s="16">
        <f>F164</f>
        <v>5760000</v>
      </c>
      <c r="G163" s="16">
        <f>G164</f>
        <v>-245169.88</v>
      </c>
      <c r="H163" s="56">
        <f t="shared" si="11"/>
        <v>-4.2564215277777775</v>
      </c>
      <c r="I163" s="64">
        <f t="shared" si="12"/>
        <v>5760000</v>
      </c>
      <c r="J163" s="64">
        <f t="shared" si="14"/>
        <v>-245169.88</v>
      </c>
      <c r="K163" s="65">
        <f t="shared" si="13"/>
        <v>-4.2564215277777775</v>
      </c>
      <c r="L163" s="110"/>
      <c r="M163" s="24"/>
      <c r="IL163" s="24"/>
      <c r="IM163" s="24"/>
      <c r="IN163" s="24"/>
      <c r="IO163" s="24"/>
      <c r="IP163" s="24"/>
      <c r="IQ163" s="24"/>
      <c r="IR163" s="24"/>
      <c r="IS163" s="24"/>
      <c r="IT163" s="24"/>
    </row>
    <row r="164" spans="1:254" s="4" customFormat="1" ht="23.25" customHeight="1">
      <c r="A164" s="72" t="s">
        <v>165</v>
      </c>
      <c r="B164" s="5" t="s">
        <v>166</v>
      </c>
      <c r="C164" s="1"/>
      <c r="D164" s="1"/>
      <c r="E164" s="57">
        <f t="shared" si="10"/>
        <v>0</v>
      </c>
      <c r="F164" s="1">
        <v>5760000</v>
      </c>
      <c r="G164" s="1">
        <f>-245169.88</f>
        <v>-245169.88</v>
      </c>
      <c r="H164" s="57">
        <f t="shared" si="11"/>
        <v>-4.2564215277777775</v>
      </c>
      <c r="I164" s="70">
        <f t="shared" si="12"/>
        <v>5760000</v>
      </c>
      <c r="J164" s="70">
        <f t="shared" si="14"/>
        <v>-245169.88</v>
      </c>
      <c r="K164" s="71">
        <f t="shared" si="13"/>
        <v>-4.2564215277777775</v>
      </c>
      <c r="L164" s="110"/>
      <c r="M164" s="3"/>
      <c r="IL164" s="3"/>
      <c r="IM164" s="3"/>
      <c r="IN164" s="3"/>
      <c r="IO164" s="3"/>
      <c r="IP164" s="3"/>
      <c r="IQ164" s="3"/>
      <c r="IR164" s="3"/>
      <c r="IS164" s="3"/>
      <c r="IT164" s="3"/>
    </row>
    <row r="165" spans="1:254" s="25" customFormat="1" ht="24.75" customHeight="1">
      <c r="A165" s="22"/>
      <c r="B165" s="80" t="s">
        <v>162</v>
      </c>
      <c r="C165" s="16">
        <f>C113+C114</f>
        <v>3063251551.88</v>
      </c>
      <c r="D165" s="16">
        <f>D113+D114</f>
        <v>1489292256.37</v>
      </c>
      <c r="E165" s="56">
        <f t="shared" si="10"/>
        <v>48.61802013797989</v>
      </c>
      <c r="F165" s="16">
        <f>F113+F114</f>
        <v>171714248</v>
      </c>
      <c r="G165" s="16">
        <f>G113+G114</f>
        <v>94616991.69999999</v>
      </c>
      <c r="H165" s="56">
        <f t="shared" si="11"/>
        <v>55.10142157801605</v>
      </c>
      <c r="I165" s="64">
        <f t="shared" si="12"/>
        <v>3234965799.88</v>
      </c>
      <c r="J165" s="64">
        <f t="shared" si="14"/>
        <v>1583909248.07</v>
      </c>
      <c r="K165" s="65">
        <f t="shared" si="13"/>
        <v>48.962163622525914</v>
      </c>
      <c r="L165" s="110"/>
      <c r="M165" s="24"/>
      <c r="IL165" s="24"/>
      <c r="IM165" s="24"/>
      <c r="IN165" s="24"/>
      <c r="IO165" s="24"/>
      <c r="IP165" s="24"/>
      <c r="IQ165" s="24"/>
      <c r="IR165" s="24"/>
      <c r="IS165" s="24"/>
      <c r="IT165" s="24"/>
    </row>
    <row r="166" spans="1:254" s="29" customFormat="1" ht="15.75">
      <c r="A166" s="30"/>
      <c r="B166" s="41"/>
      <c r="C166" s="32"/>
      <c r="D166" s="32"/>
      <c r="E166" s="32"/>
      <c r="F166" s="32"/>
      <c r="G166" s="32"/>
      <c r="H166" s="32"/>
      <c r="I166" s="27"/>
      <c r="J166" s="27"/>
      <c r="K166" s="28"/>
      <c r="L166" s="110"/>
      <c r="M166" s="28"/>
      <c r="IL166" s="28"/>
      <c r="IM166" s="28"/>
      <c r="IN166" s="28"/>
      <c r="IO166" s="28"/>
      <c r="IP166" s="28"/>
      <c r="IQ166" s="28"/>
      <c r="IR166" s="28"/>
      <c r="IS166" s="28"/>
      <c r="IT166" s="28"/>
    </row>
    <row r="167" spans="1:254" s="29" customFormat="1" ht="15.75">
      <c r="A167" s="30"/>
      <c r="B167" s="41"/>
      <c r="C167" s="32"/>
      <c r="D167" s="32"/>
      <c r="E167" s="32"/>
      <c r="F167" s="32"/>
      <c r="G167" s="32"/>
      <c r="H167" s="32"/>
      <c r="I167" s="27"/>
      <c r="J167" s="27"/>
      <c r="K167" s="28"/>
      <c r="L167" s="110"/>
      <c r="M167" s="28"/>
      <c r="IL167" s="28"/>
      <c r="IM167" s="28"/>
      <c r="IN167" s="28"/>
      <c r="IO167" s="28"/>
      <c r="IP167" s="28"/>
      <c r="IQ167" s="28"/>
      <c r="IR167" s="28"/>
      <c r="IS167" s="28"/>
      <c r="IT167" s="28"/>
    </row>
    <row r="168" spans="1:254" s="29" customFormat="1" ht="15.75">
      <c r="A168" s="30"/>
      <c r="B168" s="41"/>
      <c r="C168" s="32"/>
      <c r="D168" s="32"/>
      <c r="E168" s="32"/>
      <c r="F168" s="32"/>
      <c r="G168" s="32"/>
      <c r="H168" s="32"/>
      <c r="I168" s="27"/>
      <c r="J168" s="27"/>
      <c r="K168" s="28"/>
      <c r="L168" s="110"/>
      <c r="M168" s="28"/>
      <c r="IL168" s="28"/>
      <c r="IM168" s="28"/>
      <c r="IN168" s="28"/>
      <c r="IO168" s="28"/>
      <c r="IP168" s="28"/>
      <c r="IQ168" s="28"/>
      <c r="IR168" s="28"/>
      <c r="IS168" s="28"/>
      <c r="IT168" s="28"/>
    </row>
    <row r="169" spans="1:254" s="29" customFormat="1" ht="15.75">
      <c r="A169" s="30"/>
      <c r="B169" s="31"/>
      <c r="C169" s="32"/>
      <c r="D169" s="32"/>
      <c r="E169" s="32"/>
      <c r="F169" s="32"/>
      <c r="G169" s="32"/>
      <c r="H169" s="32"/>
      <c r="I169" s="27"/>
      <c r="J169" s="27"/>
      <c r="K169" s="28"/>
      <c r="L169" s="110"/>
      <c r="M169" s="28"/>
      <c r="IL169" s="28"/>
      <c r="IM169" s="28"/>
      <c r="IN169" s="28"/>
      <c r="IO169" s="28"/>
      <c r="IP169" s="28"/>
      <c r="IQ169" s="28"/>
      <c r="IR169" s="28"/>
      <c r="IS169" s="28"/>
      <c r="IT169" s="28"/>
    </row>
    <row r="170" spans="1:12" s="98" customFormat="1" ht="27" customHeight="1">
      <c r="A170" s="106" t="s">
        <v>201</v>
      </c>
      <c r="B170" s="97"/>
      <c r="D170" s="97"/>
      <c r="E170" s="97"/>
      <c r="F170" s="97"/>
      <c r="G170" s="97"/>
      <c r="J170" s="123" t="s">
        <v>200</v>
      </c>
      <c r="K170" s="123"/>
      <c r="L170" s="110"/>
    </row>
    <row r="171" spans="2:254" s="46" customFormat="1" ht="18.75" customHeight="1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110"/>
      <c r="M171" s="47"/>
      <c r="IL171" s="47"/>
      <c r="IM171" s="47"/>
      <c r="IN171" s="47"/>
      <c r="IO171" s="47"/>
      <c r="IP171" s="47"/>
      <c r="IQ171" s="47"/>
      <c r="IR171" s="47"/>
      <c r="IS171" s="47"/>
      <c r="IT171" s="47"/>
    </row>
    <row r="172" spans="1:254" s="34" customFormat="1" ht="17.25" customHeight="1">
      <c r="A172" s="9"/>
      <c r="B172" s="9"/>
      <c r="C172" s="33"/>
      <c r="D172" s="33"/>
      <c r="E172" s="33"/>
      <c r="F172" s="33"/>
      <c r="G172" s="33"/>
      <c r="H172" s="33"/>
      <c r="I172" s="33"/>
      <c r="J172" s="33"/>
      <c r="K172" s="33"/>
      <c r="L172" s="109"/>
      <c r="M172" s="33"/>
      <c r="IL172" s="33"/>
      <c r="IM172" s="33"/>
      <c r="IN172" s="33"/>
      <c r="IO172" s="33"/>
      <c r="IP172" s="33"/>
      <c r="IQ172" s="33"/>
      <c r="IR172" s="33"/>
      <c r="IS172" s="33"/>
      <c r="IT172" s="33"/>
    </row>
    <row r="173" spans="1:254" s="34" customFormat="1" ht="20.25" customHeight="1">
      <c r="A173" s="9"/>
      <c r="B173" s="9"/>
      <c r="C173" s="33"/>
      <c r="D173" s="33"/>
      <c r="E173" s="33"/>
      <c r="F173" s="33"/>
      <c r="G173" s="33"/>
      <c r="H173" s="33"/>
      <c r="I173" s="33"/>
      <c r="J173" s="33"/>
      <c r="K173" s="33"/>
      <c r="L173" s="109"/>
      <c r="M173" s="33"/>
      <c r="IL173" s="33"/>
      <c r="IM173" s="33"/>
      <c r="IN173" s="33"/>
      <c r="IO173" s="33"/>
      <c r="IP173" s="33"/>
      <c r="IQ173" s="33"/>
      <c r="IR173" s="33"/>
      <c r="IS173" s="33"/>
      <c r="IT173" s="33"/>
    </row>
    <row r="174" ht="15" customHeight="1">
      <c r="L174" s="109"/>
    </row>
    <row r="175" ht="15" customHeight="1">
      <c r="L175" s="109"/>
    </row>
    <row r="176" ht="15" customHeight="1">
      <c r="L176" s="109"/>
    </row>
    <row r="177" ht="15" customHeight="1">
      <c r="L177" s="109"/>
    </row>
    <row r="178" ht="15" customHeight="1"/>
    <row r="179" ht="15" customHeight="1"/>
    <row r="180" ht="15" customHeight="1"/>
    <row r="181" ht="15" customHeight="1"/>
    <row r="182" ht="15" customHeight="1"/>
  </sheetData>
  <sheetProtection/>
  <mergeCells count="15">
    <mergeCell ref="A10:A11"/>
    <mergeCell ref="B10:B11"/>
    <mergeCell ref="A137:A142"/>
    <mergeCell ref="C10:E10"/>
    <mergeCell ref="J170:K170"/>
    <mergeCell ref="L130:L171"/>
    <mergeCell ref="A8:K8"/>
    <mergeCell ref="F10:H10"/>
    <mergeCell ref="L1:L30"/>
    <mergeCell ref="L31:L63"/>
    <mergeCell ref="L64:L87"/>
    <mergeCell ref="L88:L114"/>
    <mergeCell ref="L115:L126"/>
    <mergeCell ref="I10:K10"/>
    <mergeCell ref="C1:F1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4" r:id="rId1"/>
  <headerFooter differentFirst="1" alignWithMargins="0">
    <oddHeader>&amp;R&amp;14
Продовження додатку 1&amp;10
</oddHeader>
  </headerFooter>
  <rowBreaks count="4" manualBreakCount="4">
    <brk id="30" max="11" man="1"/>
    <brk id="63" max="11" man="1"/>
    <brk id="87" max="11" man="1"/>
    <brk id="1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2019-08-05T06:06:23Z</cp:lastPrinted>
  <dcterms:created xsi:type="dcterms:W3CDTF">2014-01-17T10:52:16Z</dcterms:created>
  <dcterms:modified xsi:type="dcterms:W3CDTF">2019-08-05T06:06:41Z</dcterms:modified>
  <cp:category/>
  <cp:version/>
  <cp:contentType/>
  <cp:contentStatus/>
</cp:coreProperties>
</file>