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2" activeTab="0"/>
  </bookViews>
  <sheets>
    <sheet name="рішення перезатверджено" sheetId="1" r:id="rId1"/>
  </sheets>
  <definedNames/>
  <calcPr fullCalcOnLoad="1"/>
</workbook>
</file>

<file path=xl/sharedStrings.xml><?xml version="1.0" encoding="utf-8"?>
<sst xmlns="http://schemas.openxmlformats.org/spreadsheetml/2006/main" count="286" uniqueCount="141">
  <si>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</si>
  <si>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</si>
  <si>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</si>
  <si>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</si>
  <si>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</si>
  <si>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</si>
  <si>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</si>
  <si>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</si>
  <si>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</si>
  <si>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</si>
  <si>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</si>
  <si>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</si>
  <si>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</si>
  <si>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</si>
  <si>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</si>
  <si>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</si>
  <si>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</si>
  <si>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</si>
  <si>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</si>
  <si>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</si>
  <si>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</si>
  <si>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</si>
  <si>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</si>
  <si>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</si>
  <si>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</si>
  <si>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</si>
  <si>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</si>
  <si>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</si>
  <si>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</si>
  <si>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</si>
  <si>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</si>
  <si>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</si>
  <si>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</si>
  <si>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</si>
  <si>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</si>
  <si>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</si>
  <si>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</si>
  <si>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</si>
  <si>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</si>
  <si>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</si>
  <si>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</si>
  <si>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</si>
  <si>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</si>
  <si>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</si>
  <si>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</si>
  <si>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</si>
  <si>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</si>
  <si>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</si>
  <si>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</si>
  <si>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</si>
  <si>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</si>
  <si>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</si>
  <si>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</si>
  <si>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</si>
  <si>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</si>
  <si>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</si>
  <si>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</si>
  <si>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</si>
  <si>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</si>
  <si>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</si>
  <si>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</si>
  <si>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</si>
  <si>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</si>
  <si>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</si>
  <si>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</si>
  <si>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</si>
  <si>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</si>
  <si>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</si>
  <si>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</si>
  <si>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</si>
  <si>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</si>
  <si>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</si>
  <si>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</si>
  <si>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</si>
  <si>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</si>
  <si>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</si>
  <si>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</si>
  <si>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</si>
  <si>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</si>
  <si>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</si>
  <si>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</si>
  <si>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</si>
  <si>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</si>
  <si>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</si>
  <si>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</si>
  <si>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</si>
  <si>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</si>
  <si>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</si>
  <si>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</si>
  <si>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25 в.т.ч.</t>
  </si>
  <si>
    <t>НВК ДДЗ № 9 в.т.ч.</t>
  </si>
  <si>
    <t>НВК ДДЗ № 42 в.т.ч.</t>
  </si>
  <si>
    <t>ВСЬОГО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</si>
  <si>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</si>
  <si>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</si>
  <si>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</si>
  <si>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</si>
  <si>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>Дитячі  юнацькі клуби</t>
  </si>
  <si>
    <t>разом  ТОВ"Сумитеплоенерго"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</si>
  <si>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</si>
  <si>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</si>
  <si>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</si>
  <si>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</si>
  <si>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</si>
  <si>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</si>
  <si>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</si>
  <si>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</si>
  <si>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</si>
  <si>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</si>
  <si>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</si>
  <si>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</si>
  <si>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</si>
  <si>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</si>
  <si>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</si>
  <si>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спеціальний фонд</t>
  </si>
  <si>
    <t xml:space="preserve"> спеціальний фонд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</si>
  <si>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</si>
  <si>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</si>
  <si>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</si>
  <si>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>Всього без.спец.фонду і орендарів</t>
  </si>
  <si>
    <t>РАЗОМ по  галузі "Освіта" без спеціального фонду і орендарів</t>
  </si>
  <si>
    <t xml:space="preserve">ЗОШ № 13 </t>
  </si>
  <si>
    <t xml:space="preserve">ЗОШ № 15 </t>
  </si>
  <si>
    <r>
      <t>ВСЬОГО</t>
    </r>
    <r>
      <rPr>
        <sz val="9"/>
        <rFont val="Times New Roman"/>
        <family val="1"/>
      </rPr>
      <t xml:space="preserve">  без спец. фонду</t>
    </r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</si>
  <si>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</si>
  <si>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</si>
  <si>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</si>
  <si>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</si>
  <si>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</si>
  <si>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</si>
  <si>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</si>
  <si>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 xml:space="preserve"> споживання теплової енергії   по дитячих навчальних  закладах на 2018 рік (Гкал)</t>
  </si>
  <si>
    <t xml:space="preserve"> споживання теплової енергії  по загальноосвітніх  навчальних закладах на 2018 рік (Гкал)</t>
  </si>
  <si>
    <t xml:space="preserve"> споживання теплової енергії   по загальноосвітніх  навчальних закладах на 2018 рік (Гкал)</t>
  </si>
  <si>
    <t xml:space="preserve"> споживання теплової енергії  по інших  установах та закладах  на 2018 рік (Гкал)</t>
  </si>
  <si>
    <t>споживання теплової енергії   по  галузі " Освіта"  "Фізична культура і спорт " на 2018 рік (Гкал)</t>
  </si>
  <si>
    <t>Класична гімназія</t>
  </si>
  <si>
    <t>НВК ДДЗ №16</t>
  </si>
  <si>
    <t xml:space="preserve"> споживання теплової енергії  по галузі "Освіта"  " Фізична  культура і спорт "на 2018 рік (Гкал)</t>
  </si>
  <si>
    <t xml:space="preserve"> споживання теплової енергії   по дитячих навчальних закладах на 2018 рік (Гкал)</t>
  </si>
  <si>
    <t>Заступник начальника управління освіти і науки                                                  Т.В.Дрига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</si>
</sst>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0.0%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b/>
      <sz val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/>
    </xf>
    <xf numFmtId="188" fontId="6" fillId="0" borderId="10" xfId="0" applyNumberFormat="1" applyFont="1" applyBorder="1" applyAlignment="1">
      <alignment horizontal="center" vertical="center" wrapText="1"/>
    </xf>
    <xf numFmtId="188" fontId="5" fillId="24" borderId="0" xfId="0" applyNumberFormat="1" applyFont="1" applyFill="1" applyAlignment="1">
      <alignment horizontal="center"/>
    </xf>
    <xf numFmtId="188" fontId="6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/>
    </xf>
    <xf numFmtId="188" fontId="11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18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188" fontId="11" fillId="0" borderId="0" xfId="0" applyNumberFormat="1" applyFont="1" applyAlignment="1">
      <alignment/>
    </xf>
    <xf numFmtId="188" fontId="11" fillId="0" borderId="0" xfId="0" applyNumberFormat="1" applyFont="1" applyAlignment="1">
      <alignment horizontal="center"/>
    </xf>
    <xf numFmtId="188" fontId="4" fillId="0" borderId="11" xfId="0" applyNumberFormat="1" applyFont="1" applyBorder="1" applyAlignment="1">
      <alignment horizontal="center" vertical="center" wrapText="1"/>
    </xf>
    <xf numFmtId="188" fontId="6" fillId="24" borderId="10" xfId="0" applyNumberFormat="1" applyFont="1" applyFill="1" applyBorder="1" applyAlignment="1">
      <alignment horizontal="center" vertical="center" wrapText="1"/>
    </xf>
    <xf numFmtId="1" fontId="7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/>
    </xf>
    <xf numFmtId="188" fontId="32" fillId="0" borderId="0" xfId="0" applyNumberFormat="1" applyFont="1" applyAlignment="1">
      <alignment horizontal="center"/>
    </xf>
    <xf numFmtId="188" fontId="32" fillId="24" borderId="0" xfId="0" applyNumberFormat="1" applyFont="1" applyFill="1" applyAlignment="1">
      <alignment horizontal="center"/>
    </xf>
    <xf numFmtId="188" fontId="32" fillId="0" borderId="0" xfId="0" applyNumberFormat="1" applyFont="1" applyBorder="1" applyAlignment="1">
      <alignment horizontal="center" vertical="center" wrapText="1"/>
    </xf>
    <xf numFmtId="188" fontId="13" fillId="0" borderId="0" xfId="0" applyNumberFormat="1" applyFont="1" applyBorder="1" applyAlignment="1">
      <alignment horizontal="center" vertical="center" wrapText="1"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188" fontId="32" fillId="0" borderId="0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Alignment="1">
      <alignment horizontal="center"/>
    </xf>
    <xf numFmtId="189" fontId="6" fillId="0" borderId="10" xfId="0" applyNumberFormat="1" applyFont="1" applyBorder="1" applyAlignment="1">
      <alignment horizontal="center" vertical="center" wrapText="1"/>
    </xf>
    <xf numFmtId="189" fontId="10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189" fontId="6" fillId="24" borderId="1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Alignment="1">
      <alignment horizontal="center" vertical="center" wrapText="1"/>
    </xf>
    <xf numFmtId="189" fontId="7" fillId="0" borderId="0" xfId="0" applyNumberFormat="1" applyFont="1" applyFill="1" applyAlignment="1">
      <alignment horizontal="center" vertical="center" wrapText="1"/>
    </xf>
    <xf numFmtId="189" fontId="7" fillId="24" borderId="0" xfId="0" applyNumberFormat="1" applyFont="1" applyFill="1" applyAlignment="1">
      <alignment horizontal="center" vertical="center" wrapText="1"/>
    </xf>
    <xf numFmtId="189" fontId="7" fillId="25" borderId="0" xfId="0" applyNumberFormat="1" applyFont="1" applyFill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left" vertical="center" wrapText="1"/>
    </xf>
    <xf numFmtId="189" fontId="11" fillId="0" borderId="0" xfId="0" applyNumberFormat="1" applyFont="1" applyAlignment="1">
      <alignment horizontal="center" vertical="center" wrapText="1"/>
    </xf>
    <xf numFmtId="189" fontId="4" fillId="0" borderId="0" xfId="0" applyNumberFormat="1" applyFont="1" applyAlignment="1">
      <alignment horizontal="center"/>
    </xf>
    <xf numFmtId="189" fontId="4" fillId="0" borderId="0" xfId="0" applyNumberFormat="1" applyFont="1" applyFill="1" applyAlignment="1">
      <alignment horizontal="center"/>
    </xf>
    <xf numFmtId="189" fontId="4" fillId="24" borderId="0" xfId="0" applyNumberFormat="1" applyFont="1" applyFill="1" applyAlignment="1">
      <alignment horizontal="center"/>
    </xf>
    <xf numFmtId="189" fontId="4" fillId="0" borderId="10" xfId="0" applyNumberFormat="1" applyFont="1" applyFill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 wrapText="1"/>
    </xf>
    <xf numFmtId="189" fontId="31" fillId="0" borderId="10" xfId="0" applyNumberFormat="1" applyFont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31" fillId="0" borderId="10" xfId="0" applyNumberFormat="1" applyFont="1" applyFill="1" applyBorder="1" applyAlignment="1">
      <alignment horizontal="center" vertical="center" wrapText="1"/>
    </xf>
    <xf numFmtId="189" fontId="4" fillId="24" borderId="0" xfId="0" applyNumberFormat="1" applyFont="1" applyFill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horizontal="center" vertical="center" wrapText="1"/>
    </xf>
    <xf numFmtId="189" fontId="6" fillId="24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Alignment="1">
      <alignment horizontal="center" vertical="center" wrapText="1"/>
    </xf>
    <xf numFmtId="189" fontId="4" fillId="0" borderId="0" xfId="0" applyNumberFormat="1" applyFont="1" applyAlignment="1">
      <alignment horizontal="center" vertical="center" wrapText="1"/>
    </xf>
    <xf numFmtId="189" fontId="4" fillId="25" borderId="0" xfId="0" applyNumberFormat="1" applyFont="1" applyFill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9" fontId="11" fillId="0" borderId="0" xfId="0" applyNumberFormat="1" applyFont="1" applyAlignment="1">
      <alignment vertical="center" wrapText="1"/>
    </xf>
    <xf numFmtId="189" fontId="33" fillId="0" borderId="0" xfId="0" applyNumberFormat="1" applyFont="1" applyAlignment="1">
      <alignment horizontal="center" vertical="center" wrapText="1"/>
    </xf>
    <xf numFmtId="189" fontId="5" fillId="24" borderId="10" xfId="0" applyNumberFormat="1" applyFont="1" applyFill="1" applyBorder="1" applyAlignment="1">
      <alignment horizontal="center" vertical="center" wrapText="1"/>
    </xf>
    <xf numFmtId="189" fontId="8" fillId="0" borderId="0" xfId="0" applyNumberFormat="1" applyFont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189" fontId="7" fillId="0" borderId="0" xfId="0" applyNumberFormat="1" applyFont="1" applyAlignment="1">
      <alignment horizontal="center"/>
    </xf>
    <xf numFmtId="189" fontId="7" fillId="0" borderId="0" xfId="0" applyNumberFormat="1" applyFont="1" applyFill="1" applyAlignment="1">
      <alignment horizontal="center"/>
    </xf>
    <xf numFmtId="189" fontId="7" fillId="0" borderId="10" xfId="0" applyNumberFormat="1" applyFont="1" applyFill="1" applyBorder="1" applyAlignment="1">
      <alignment horizontal="center" vertical="top" wrapText="1"/>
    </xf>
    <xf numFmtId="189" fontId="6" fillId="0" borderId="0" xfId="0" applyNumberFormat="1" applyFont="1" applyBorder="1" applyAlignment="1">
      <alignment horizontal="center" vertical="top" wrapText="1"/>
    </xf>
    <xf numFmtId="189" fontId="6" fillId="24" borderId="0" xfId="0" applyNumberFormat="1" applyFont="1" applyFill="1" applyBorder="1" applyAlignment="1">
      <alignment horizontal="center" vertical="top" wrapText="1"/>
    </xf>
    <xf numFmtId="189" fontId="7" fillId="0" borderId="11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top" wrapText="1"/>
    </xf>
    <xf numFmtId="189" fontId="10" fillId="24" borderId="0" xfId="0" applyNumberFormat="1" applyFont="1" applyFill="1" applyBorder="1" applyAlignment="1">
      <alignment horizontal="center" vertical="top" wrapText="1"/>
    </xf>
    <xf numFmtId="189" fontId="12" fillId="0" borderId="0" xfId="0" applyNumberFormat="1" applyFont="1" applyAlignment="1">
      <alignment horizontal="center"/>
    </xf>
    <xf numFmtId="189" fontId="7" fillId="24" borderId="10" xfId="0" applyNumberFormat="1" applyFont="1" applyFill="1" applyBorder="1" applyAlignment="1">
      <alignment horizontal="center" vertical="center" wrapText="1"/>
    </xf>
    <xf numFmtId="189" fontId="33" fillId="0" borderId="0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vertical="center" wrapText="1"/>
    </xf>
    <xf numFmtId="189" fontId="34" fillId="0" borderId="0" xfId="0" applyNumberFormat="1" applyFont="1" applyBorder="1" applyAlignment="1">
      <alignment horizontal="center" vertical="center" wrapText="1"/>
    </xf>
    <xf numFmtId="189" fontId="8" fillId="0" borderId="0" xfId="0" applyNumberFormat="1" applyFont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189" fontId="32" fillId="0" borderId="11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89" fontId="32" fillId="0" borderId="10" xfId="0" applyNumberFormat="1" applyFont="1" applyBorder="1" applyAlignment="1">
      <alignment horizontal="center" vertical="center" wrapText="1"/>
    </xf>
    <xf numFmtId="189" fontId="32" fillId="0" borderId="10" xfId="0" applyNumberFormat="1" applyFont="1" applyFill="1" applyBorder="1" applyAlignment="1">
      <alignment horizontal="center" vertical="center" wrapText="1"/>
    </xf>
    <xf numFmtId="188" fontId="4" fillId="26" borderId="0" xfId="0" applyNumberFormat="1" applyFont="1" applyFill="1" applyAlignment="1">
      <alignment horizontal="center"/>
    </xf>
    <xf numFmtId="189" fontId="4" fillId="27" borderId="0" xfId="0" applyNumberFormat="1" applyFont="1" applyFill="1" applyAlignment="1">
      <alignment horizontal="center"/>
    </xf>
    <xf numFmtId="188" fontId="4" fillId="27" borderId="0" xfId="0" applyNumberFormat="1" applyFont="1" applyFill="1" applyAlignment="1">
      <alignment horizontal="center"/>
    </xf>
    <xf numFmtId="189" fontId="7" fillId="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 wrapText="1"/>
      <protection/>
    </xf>
    <xf numFmtId="189" fontId="0" fillId="0" borderId="10" xfId="54" applyNumberFormat="1" applyFont="1" applyFill="1" applyBorder="1" applyAlignment="1">
      <alignment horizontal="center" vertical="center" wrapText="1"/>
      <protection/>
    </xf>
    <xf numFmtId="2" fontId="35" fillId="0" borderId="10" xfId="54" applyNumberFormat="1" applyFont="1" applyFill="1" applyBorder="1" applyAlignment="1">
      <alignment horizontal="center" vertical="center" wrapText="1"/>
      <protection/>
    </xf>
    <xf numFmtId="189" fontId="7" fillId="0" borderId="12" xfId="0" applyNumberFormat="1" applyFont="1" applyFill="1" applyBorder="1" applyAlignment="1">
      <alignment horizontal="center" vertical="center" wrapText="1"/>
    </xf>
    <xf numFmtId="0" fontId="0" fillId="0" borderId="10" xfId="54" applyFill="1" applyBorder="1" applyAlignment="1">
      <alignment horizontal="center" vertical="center" wrapText="1"/>
      <protection/>
    </xf>
    <xf numFmtId="189" fontId="0" fillId="0" borderId="10" xfId="54" applyNumberFormat="1" applyFill="1" applyBorder="1" applyAlignment="1">
      <alignment horizontal="center" vertical="center" wrapText="1"/>
      <protection/>
    </xf>
    <xf numFmtId="189" fontId="11" fillId="0" borderId="0" xfId="0" applyNumberFormat="1" applyFont="1" applyAlignment="1">
      <alignment horizontal="center" vertical="center" wrapText="1"/>
    </xf>
    <xf numFmtId="189" fontId="11" fillId="0" borderId="13" xfId="0" applyNumberFormat="1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189" fontId="11" fillId="0" borderId="14" xfId="0" applyNumberFormat="1" applyFont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vertical="center" wrapText="1"/>
    </xf>
    <xf numFmtId="189" fontId="11" fillId="0" borderId="0" xfId="0" applyNumberFormat="1" applyFont="1" applyFill="1" applyAlignment="1">
      <alignment vertical="center" wrapText="1"/>
    </xf>
    <xf numFmtId="189" fontId="11" fillId="0" borderId="13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Alignment="1">
      <alignment horizontal="left" vertical="center" wrapText="1"/>
    </xf>
    <xf numFmtId="188" fontId="11" fillId="0" borderId="0" xfId="0" applyNumberFormat="1" applyFont="1" applyAlignment="1">
      <alignment horizontal="center" vertical="center" wrapText="1"/>
    </xf>
    <xf numFmtId="188" fontId="32" fillId="0" borderId="0" xfId="0" applyNumberFormat="1" applyFont="1" applyBorder="1" applyAlignment="1">
      <alignment horizontal="center" vertical="center" wrapText="1"/>
    </xf>
    <xf numFmtId="188" fontId="32" fillId="0" borderId="0" xfId="0" applyNumberFormat="1" applyFont="1" applyAlignment="1">
      <alignment horizontal="center"/>
    </xf>
    <xf numFmtId="188" fontId="32" fillId="0" borderId="0" xfId="0" applyNumberFormat="1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_Аналіз енергоносіїв проект 2017-2019 Додаток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5"/>
  <sheetViews>
    <sheetView tabSelected="1" zoomScalePageLayoutView="0" workbookViewId="0" topLeftCell="A243">
      <selection activeCell="K255" sqref="K255"/>
    </sheetView>
  </sheetViews>
  <sheetFormatPr defaultColWidth="9.25390625" defaultRowHeight="12.75"/>
  <cols>
    <col min="1" max="1" width="17.25390625" style="2" customWidth="1"/>
    <col min="2" max="2" width="10.25390625" style="2" customWidth="1"/>
    <col min="3" max="3" width="11.00390625" style="2" customWidth="1"/>
    <col min="4" max="4" width="11.50390625" style="2" customWidth="1"/>
    <col min="5" max="5" width="11.25390625" style="2" customWidth="1"/>
    <col min="6" max="6" width="10.75390625" style="2" customWidth="1"/>
    <col min="7" max="7" width="8.50390625" style="2" customWidth="1"/>
    <col min="8" max="8" width="8.75390625" style="2" customWidth="1"/>
    <col min="9" max="9" width="8.25390625" style="2" customWidth="1"/>
    <col min="10" max="10" width="9.00390625" style="2" customWidth="1"/>
    <col min="11" max="11" width="10.25390625" style="2" customWidth="1"/>
    <col min="12" max="12" width="11.50390625" style="2" customWidth="1"/>
    <col min="13" max="13" width="12.00390625" style="2" customWidth="1"/>
    <col min="14" max="14" width="13.25390625" style="4" customWidth="1"/>
    <col min="15" max="35" width="0" style="2" hidden="1" customWidth="1"/>
    <col min="36" max="16384" width="9.25390625" style="2" customWidth="1"/>
  </cols>
  <sheetData>
    <row r="1" spans="1:14" ht="13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6" customFormat="1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118" t="s">
        <v>37</v>
      </c>
      <c r="M3" s="118"/>
      <c r="N3" s="118"/>
    </row>
    <row r="4" spans="1:14" s="6" customFormat="1" ht="13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119" t="s">
        <v>34</v>
      </c>
      <c r="M4" s="119"/>
      <c r="N4" s="119"/>
    </row>
    <row r="5" spans="1:14" s="6" customFormat="1" ht="13.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119" t="s">
        <v>35</v>
      </c>
      <c r="M5" s="119"/>
      <c r="N5" s="119"/>
    </row>
    <row r="6" spans="1:14" s="6" customFormat="1" ht="13.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119" t="s">
        <v>36</v>
      </c>
      <c r="M6" s="119"/>
      <c r="N6" s="119"/>
    </row>
    <row r="7" spans="1:14" s="6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s="6" customFormat="1" ht="15.75" customHeight="1">
      <c r="A8" s="116" t="s">
        <v>27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6" customFormat="1" ht="16.5" customHeight="1">
      <c r="A9" s="116" t="s">
        <v>131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s="6" customFormat="1" ht="21" customHeight="1">
      <c r="A10" s="7"/>
      <c r="B10" s="116" t="s">
        <v>40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7"/>
      <c r="N10" s="7"/>
    </row>
    <row r="11" spans="1:14" s="6" customFormat="1" ht="9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17"/>
      <c r="N11" s="117"/>
    </row>
    <row r="12" spans="1:14" s="6" customFormat="1" ht="47.25" customHeight="1">
      <c r="A12" s="3" t="s">
        <v>53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26</v>
      </c>
      <c r="H12" s="3" t="s">
        <v>5</v>
      </c>
      <c r="I12" s="3" t="s">
        <v>6</v>
      </c>
      <c r="J12" s="3" t="s">
        <v>7</v>
      </c>
      <c r="K12" s="3" t="s">
        <v>8</v>
      </c>
      <c r="L12" s="3" t="s">
        <v>9</v>
      </c>
      <c r="M12" s="3" t="s">
        <v>10</v>
      </c>
      <c r="N12" s="22" t="s">
        <v>24</v>
      </c>
    </row>
    <row r="13" spans="1:18" s="8" customFormat="1" ht="12.75">
      <c r="A13" s="39" t="s">
        <v>55</v>
      </c>
      <c r="B13" s="102">
        <v>58.452</v>
      </c>
      <c r="C13" s="102">
        <v>57.161</v>
      </c>
      <c r="D13" s="102">
        <v>61.318</v>
      </c>
      <c r="E13" s="103">
        <v>29.7</v>
      </c>
      <c r="F13" s="103"/>
      <c r="G13" s="103"/>
      <c r="H13" s="103"/>
      <c r="I13" s="103"/>
      <c r="J13" s="103"/>
      <c r="K13" s="103">
        <v>12.31</v>
      </c>
      <c r="L13" s="103">
        <v>38.1</v>
      </c>
      <c r="M13" s="103">
        <v>58</v>
      </c>
      <c r="N13" s="76">
        <f>B13+C13+D13+E13+F13+G13+H13+I13+J13+K13+L13+M13</f>
        <v>315.041</v>
      </c>
      <c r="O13" s="77"/>
      <c r="P13" s="77"/>
      <c r="Q13" s="77"/>
      <c r="R13" s="77"/>
    </row>
    <row r="14" spans="1:18" s="8" customFormat="1" ht="12.75">
      <c r="A14" s="39" t="s">
        <v>56</v>
      </c>
      <c r="B14" s="102">
        <v>45.555</v>
      </c>
      <c r="C14" s="102">
        <v>38.207</v>
      </c>
      <c r="D14" s="102">
        <v>44.489</v>
      </c>
      <c r="E14" s="102">
        <v>16.522</v>
      </c>
      <c r="F14" s="102"/>
      <c r="G14" s="102"/>
      <c r="H14" s="102"/>
      <c r="I14" s="102"/>
      <c r="J14" s="102"/>
      <c r="K14" s="102">
        <v>6.798</v>
      </c>
      <c r="L14" s="103">
        <v>39.1</v>
      </c>
      <c r="M14" s="103">
        <v>59.8</v>
      </c>
      <c r="N14" s="76">
        <f aca="true" t="shared" si="0" ref="N14:N37">B14+C14+D14+E14+F14+G14+H14+I14+J14+K14+L14+M14</f>
        <v>250.471</v>
      </c>
      <c r="O14" s="77"/>
      <c r="P14" s="77"/>
      <c r="Q14" s="77"/>
      <c r="R14" s="77"/>
    </row>
    <row r="15" spans="1:18" s="8" customFormat="1" ht="12.75">
      <c r="A15" s="39" t="s">
        <v>57</v>
      </c>
      <c r="B15" s="102">
        <v>47.383</v>
      </c>
      <c r="C15" s="102">
        <v>51.313</v>
      </c>
      <c r="D15" s="102">
        <v>39.985</v>
      </c>
      <c r="E15" s="103">
        <v>38.36</v>
      </c>
      <c r="F15" s="102">
        <v>2.294</v>
      </c>
      <c r="G15" s="102">
        <v>2.581</v>
      </c>
      <c r="H15" s="103">
        <v>0.98</v>
      </c>
      <c r="I15" s="103">
        <v>1.96</v>
      </c>
      <c r="J15" s="102">
        <v>2.906</v>
      </c>
      <c r="K15" s="102">
        <v>10.397</v>
      </c>
      <c r="L15" s="103">
        <v>29.5</v>
      </c>
      <c r="M15" s="103">
        <v>45.2</v>
      </c>
      <c r="N15" s="76">
        <f t="shared" si="0"/>
        <v>272.859</v>
      </c>
      <c r="O15" s="77"/>
      <c r="P15" s="77"/>
      <c r="Q15" s="77"/>
      <c r="R15" s="77"/>
    </row>
    <row r="16" spans="1:18" s="8" customFormat="1" ht="12.75">
      <c r="A16" s="39" t="s">
        <v>58</v>
      </c>
      <c r="B16" s="102">
        <v>51.768</v>
      </c>
      <c r="C16" s="102">
        <v>64.673</v>
      </c>
      <c r="D16" s="102">
        <v>54.898</v>
      </c>
      <c r="E16" s="102">
        <v>34.918</v>
      </c>
      <c r="F16" s="102">
        <v>2.008</v>
      </c>
      <c r="G16" s="102">
        <v>1.099</v>
      </c>
      <c r="H16" s="102">
        <v>1.649</v>
      </c>
      <c r="I16" s="102">
        <v>2.366</v>
      </c>
      <c r="J16" s="103">
        <v>2.91</v>
      </c>
      <c r="K16" s="102">
        <v>16.826</v>
      </c>
      <c r="L16" s="103">
        <v>56</v>
      </c>
      <c r="M16" s="103">
        <v>59</v>
      </c>
      <c r="N16" s="76">
        <f t="shared" si="0"/>
        <v>348.115</v>
      </c>
      <c r="O16" s="77"/>
      <c r="P16" s="77"/>
      <c r="Q16" s="77"/>
      <c r="R16" s="77"/>
    </row>
    <row r="17" spans="1:18" s="8" customFormat="1" ht="12.75">
      <c r="A17" s="39" t="s">
        <v>59</v>
      </c>
      <c r="B17" s="102">
        <v>39.028</v>
      </c>
      <c r="C17" s="102">
        <v>38.644</v>
      </c>
      <c r="D17" s="102">
        <v>43.983</v>
      </c>
      <c r="E17" s="102">
        <v>22.435</v>
      </c>
      <c r="F17" s="102"/>
      <c r="G17" s="102"/>
      <c r="H17" s="102"/>
      <c r="I17" s="102"/>
      <c r="J17" s="102"/>
      <c r="K17" s="102">
        <v>9.003</v>
      </c>
      <c r="L17" s="103">
        <v>37.3</v>
      </c>
      <c r="M17" s="103">
        <v>42.8</v>
      </c>
      <c r="N17" s="76">
        <f t="shared" si="0"/>
        <v>233.19300000000004</v>
      </c>
      <c r="O17" s="77"/>
      <c r="P17" s="77"/>
      <c r="Q17" s="77"/>
      <c r="R17" s="77"/>
    </row>
    <row r="18" spans="1:18" s="8" customFormat="1" ht="12.75">
      <c r="A18" s="39" t="s">
        <v>60</v>
      </c>
      <c r="B18" s="102">
        <v>28.236</v>
      </c>
      <c r="C18" s="102">
        <v>40.264</v>
      </c>
      <c r="D18" s="102">
        <v>29.813</v>
      </c>
      <c r="E18" s="102">
        <v>20.093</v>
      </c>
      <c r="F18" s="102">
        <v>4.076</v>
      </c>
      <c r="G18" s="102">
        <v>3.886</v>
      </c>
      <c r="H18" s="102">
        <v>2.033</v>
      </c>
      <c r="I18" s="102">
        <v>1.146</v>
      </c>
      <c r="J18" s="103">
        <v>3.06</v>
      </c>
      <c r="K18" s="102">
        <v>11.425</v>
      </c>
      <c r="L18" s="103">
        <v>30.321</v>
      </c>
      <c r="M18" s="103">
        <v>34.9</v>
      </c>
      <c r="N18" s="76">
        <f t="shared" si="0"/>
        <v>209.253</v>
      </c>
      <c r="O18" s="77"/>
      <c r="P18" s="77"/>
      <c r="Q18" s="77"/>
      <c r="R18" s="77"/>
    </row>
    <row r="19" spans="1:18" s="8" customFormat="1" ht="12.75">
      <c r="A19" s="39" t="s">
        <v>61</v>
      </c>
      <c r="B19" s="102">
        <v>87.689</v>
      </c>
      <c r="C19" s="102">
        <v>77.615</v>
      </c>
      <c r="D19" s="102">
        <v>73.691</v>
      </c>
      <c r="E19" s="102">
        <v>38.309</v>
      </c>
      <c r="F19" s="102"/>
      <c r="G19" s="102"/>
      <c r="H19" s="102"/>
      <c r="I19" s="102"/>
      <c r="J19" s="102"/>
      <c r="K19" s="103">
        <v>2.57</v>
      </c>
      <c r="L19" s="103">
        <v>31.29</v>
      </c>
      <c r="M19" s="103">
        <v>35.64</v>
      </c>
      <c r="N19" s="76">
        <f t="shared" si="0"/>
        <v>346.804</v>
      </c>
      <c r="O19" s="77"/>
      <c r="P19" s="77"/>
      <c r="Q19" s="77"/>
      <c r="R19" s="77"/>
    </row>
    <row r="20" spans="1:18" s="8" customFormat="1" ht="12.75">
      <c r="A20" s="39" t="s">
        <v>62</v>
      </c>
      <c r="B20" s="103">
        <v>80</v>
      </c>
      <c r="C20" s="102">
        <v>66.361</v>
      </c>
      <c r="D20" s="103">
        <v>43</v>
      </c>
      <c r="E20" s="102">
        <v>30.177</v>
      </c>
      <c r="F20" s="102"/>
      <c r="G20" s="102"/>
      <c r="H20" s="102"/>
      <c r="I20" s="102"/>
      <c r="J20" s="102"/>
      <c r="K20" s="102">
        <v>2.366</v>
      </c>
      <c r="L20" s="103">
        <v>37.14</v>
      </c>
      <c r="M20" s="103">
        <v>43</v>
      </c>
      <c r="N20" s="76">
        <f t="shared" si="0"/>
        <v>302.044</v>
      </c>
      <c r="O20" s="77"/>
      <c r="P20" s="77"/>
      <c r="Q20" s="77"/>
      <c r="R20" s="77"/>
    </row>
    <row r="21" spans="1:18" s="8" customFormat="1" ht="12.75">
      <c r="A21" s="40" t="s">
        <v>63</v>
      </c>
      <c r="B21" s="102">
        <v>77.102</v>
      </c>
      <c r="C21" s="102">
        <v>64.572</v>
      </c>
      <c r="D21" s="102">
        <v>63.589</v>
      </c>
      <c r="E21" s="102">
        <v>38.479</v>
      </c>
      <c r="F21" s="102">
        <v>4.433</v>
      </c>
      <c r="G21" s="102">
        <v>5.439</v>
      </c>
      <c r="H21" s="103">
        <v>6.23</v>
      </c>
      <c r="I21" s="102"/>
      <c r="J21" s="102">
        <v>4.504</v>
      </c>
      <c r="K21" s="102">
        <v>30.165</v>
      </c>
      <c r="L21" s="103">
        <v>47.6</v>
      </c>
      <c r="M21" s="103">
        <v>62.3</v>
      </c>
      <c r="N21" s="76">
        <f t="shared" si="0"/>
        <v>404.41300000000007</v>
      </c>
      <c r="O21" s="77"/>
      <c r="P21" s="77"/>
      <c r="Q21" s="77"/>
      <c r="R21" s="77"/>
    </row>
    <row r="22" spans="1:18" s="8" customFormat="1" ht="12.75">
      <c r="A22" s="39" t="s">
        <v>64</v>
      </c>
      <c r="B22" s="102">
        <v>38.414</v>
      </c>
      <c r="C22" s="102">
        <v>40.338</v>
      </c>
      <c r="D22" s="102">
        <v>40.022</v>
      </c>
      <c r="E22" s="102">
        <v>20.238</v>
      </c>
      <c r="F22" s="102"/>
      <c r="G22" s="102"/>
      <c r="H22" s="102"/>
      <c r="I22" s="102"/>
      <c r="J22" s="102"/>
      <c r="K22" s="102">
        <v>8.279</v>
      </c>
      <c r="L22" s="103">
        <v>32.4</v>
      </c>
      <c r="M22" s="103">
        <v>44.3</v>
      </c>
      <c r="N22" s="76">
        <f t="shared" si="0"/>
        <v>223.99099999999999</v>
      </c>
      <c r="O22" s="77"/>
      <c r="P22" s="77"/>
      <c r="Q22" s="77"/>
      <c r="R22" s="77"/>
    </row>
    <row r="23" spans="1:18" s="8" customFormat="1" ht="12.75">
      <c r="A23" s="39" t="s">
        <v>65</v>
      </c>
      <c r="B23" s="103">
        <v>51.05</v>
      </c>
      <c r="C23" s="102">
        <v>63.526</v>
      </c>
      <c r="D23" s="102">
        <v>32.289</v>
      </c>
      <c r="E23" s="102">
        <v>51.098</v>
      </c>
      <c r="F23" s="102"/>
      <c r="G23" s="102"/>
      <c r="H23" s="102"/>
      <c r="I23" s="102"/>
      <c r="J23" s="102"/>
      <c r="K23" s="102">
        <v>8.604</v>
      </c>
      <c r="L23" s="103">
        <v>39.8</v>
      </c>
      <c r="M23" s="103">
        <v>49.4</v>
      </c>
      <c r="N23" s="76">
        <f t="shared" si="0"/>
        <v>295.767</v>
      </c>
      <c r="O23" s="77"/>
      <c r="P23" s="77"/>
      <c r="Q23" s="77"/>
      <c r="R23" s="77"/>
    </row>
    <row r="24" spans="1:18" s="8" customFormat="1" ht="12.75">
      <c r="A24" s="39" t="s">
        <v>66</v>
      </c>
      <c r="B24" s="103">
        <v>65.53</v>
      </c>
      <c r="C24" s="102">
        <v>74.215</v>
      </c>
      <c r="D24" s="102">
        <v>76.369</v>
      </c>
      <c r="E24" s="102">
        <v>35.469</v>
      </c>
      <c r="F24" s="102"/>
      <c r="G24" s="102"/>
      <c r="H24" s="102"/>
      <c r="I24" s="102"/>
      <c r="J24" s="102"/>
      <c r="K24" s="102">
        <v>16.673</v>
      </c>
      <c r="L24" s="103">
        <v>55.1</v>
      </c>
      <c r="M24" s="103">
        <v>74.6</v>
      </c>
      <c r="N24" s="76">
        <f t="shared" si="0"/>
        <v>397.956</v>
      </c>
      <c r="O24" s="77"/>
      <c r="P24" s="77"/>
      <c r="Q24" s="77"/>
      <c r="R24" s="77"/>
    </row>
    <row r="25" spans="1:18" s="8" customFormat="1" ht="12.75">
      <c r="A25" s="39" t="s">
        <v>67</v>
      </c>
      <c r="B25" s="102">
        <v>70.983</v>
      </c>
      <c r="C25" s="102">
        <v>76.074</v>
      </c>
      <c r="D25" s="102">
        <v>75.524</v>
      </c>
      <c r="E25" s="102">
        <v>37.762</v>
      </c>
      <c r="F25" s="102"/>
      <c r="G25" s="102"/>
      <c r="H25" s="102"/>
      <c r="I25" s="102"/>
      <c r="J25" s="102"/>
      <c r="K25" s="103">
        <v>17.5</v>
      </c>
      <c r="L25" s="103">
        <v>52.8</v>
      </c>
      <c r="M25" s="103">
        <v>65.3</v>
      </c>
      <c r="N25" s="76">
        <f t="shared" si="0"/>
        <v>395.94300000000004</v>
      </c>
      <c r="O25" s="77"/>
      <c r="P25" s="77"/>
      <c r="Q25" s="77"/>
      <c r="R25" s="77"/>
    </row>
    <row r="26" spans="1:18" s="9" customFormat="1" ht="12.75">
      <c r="A26" s="40" t="s">
        <v>68</v>
      </c>
      <c r="B26" s="102">
        <v>71.652</v>
      </c>
      <c r="C26" s="102">
        <v>70.191</v>
      </c>
      <c r="D26" s="102">
        <v>65.952</v>
      </c>
      <c r="E26" s="102">
        <v>35.586</v>
      </c>
      <c r="F26" s="102"/>
      <c r="G26" s="102"/>
      <c r="H26" s="102"/>
      <c r="I26" s="102"/>
      <c r="J26" s="102"/>
      <c r="K26" s="102">
        <v>1.521</v>
      </c>
      <c r="L26" s="103">
        <v>16.58</v>
      </c>
      <c r="M26" s="103">
        <v>14.84</v>
      </c>
      <c r="N26" s="76">
        <f t="shared" si="0"/>
        <v>276.322</v>
      </c>
      <c r="O26" s="78"/>
      <c r="P26" s="78"/>
      <c r="Q26" s="78"/>
      <c r="R26" s="78"/>
    </row>
    <row r="27" spans="1:18" s="8" customFormat="1" ht="12.75">
      <c r="A27" s="39" t="s">
        <v>69</v>
      </c>
      <c r="B27" s="103">
        <v>71.601</v>
      </c>
      <c r="C27" s="103">
        <v>66.419</v>
      </c>
      <c r="D27" s="103">
        <v>52.448</v>
      </c>
      <c r="E27" s="103">
        <v>22.25</v>
      </c>
      <c r="F27" s="103"/>
      <c r="G27" s="103"/>
      <c r="H27" s="103"/>
      <c r="I27" s="103"/>
      <c r="J27" s="103"/>
      <c r="K27" s="103">
        <v>15.767</v>
      </c>
      <c r="L27" s="103">
        <v>49.2</v>
      </c>
      <c r="M27" s="103">
        <v>64.7</v>
      </c>
      <c r="N27" s="76">
        <f t="shared" si="0"/>
        <v>342.385</v>
      </c>
      <c r="O27" s="77"/>
      <c r="P27" s="77"/>
      <c r="Q27" s="77"/>
      <c r="R27" s="77"/>
    </row>
    <row r="28" spans="1:18" s="8" customFormat="1" ht="12.75">
      <c r="A28" s="39" t="s">
        <v>70</v>
      </c>
      <c r="B28" s="103">
        <v>70.244</v>
      </c>
      <c r="C28" s="103">
        <v>76.717</v>
      </c>
      <c r="D28" s="103">
        <v>75.039</v>
      </c>
      <c r="E28" s="103">
        <v>43.633</v>
      </c>
      <c r="F28" s="103">
        <v>6.473</v>
      </c>
      <c r="G28" s="103">
        <v>3.535</v>
      </c>
      <c r="H28" s="103">
        <v>4.076</v>
      </c>
      <c r="I28" s="103">
        <v>2.158</v>
      </c>
      <c r="J28" s="103">
        <v>4.377</v>
      </c>
      <c r="K28" s="103">
        <v>25.496</v>
      </c>
      <c r="L28" s="103">
        <v>51.1</v>
      </c>
      <c r="M28" s="103">
        <v>72.5</v>
      </c>
      <c r="N28" s="76">
        <f t="shared" si="0"/>
        <v>435.34800000000007</v>
      </c>
      <c r="O28" s="77"/>
      <c r="P28" s="77"/>
      <c r="Q28" s="77"/>
      <c r="R28" s="77"/>
    </row>
    <row r="29" spans="1:18" s="8" customFormat="1" ht="12.75">
      <c r="A29" s="39" t="s">
        <v>71</v>
      </c>
      <c r="B29" s="102">
        <v>92.989</v>
      </c>
      <c r="C29" s="102">
        <v>88.993</v>
      </c>
      <c r="D29" s="102">
        <v>86.533</v>
      </c>
      <c r="E29" s="102">
        <v>45.221</v>
      </c>
      <c r="F29" s="102">
        <v>6.384</v>
      </c>
      <c r="G29" s="103">
        <v>3.77</v>
      </c>
      <c r="H29" s="102">
        <v>3.863</v>
      </c>
      <c r="I29" s="103">
        <v>4.56</v>
      </c>
      <c r="J29" s="102">
        <v>5.554</v>
      </c>
      <c r="K29" s="102">
        <v>22.772</v>
      </c>
      <c r="L29" s="103">
        <v>44.4</v>
      </c>
      <c r="M29" s="103">
        <v>65</v>
      </c>
      <c r="N29" s="76">
        <f t="shared" si="0"/>
        <v>470.03899999999993</v>
      </c>
      <c r="O29" s="77"/>
      <c r="P29" s="77"/>
      <c r="Q29" s="77"/>
      <c r="R29" s="77"/>
    </row>
    <row r="30" spans="1:18" s="8" customFormat="1" ht="12.75">
      <c r="A30" s="39" t="s">
        <v>72</v>
      </c>
      <c r="B30" s="103">
        <v>37.852</v>
      </c>
      <c r="C30" s="103">
        <v>38.992</v>
      </c>
      <c r="D30" s="103">
        <v>39.666</v>
      </c>
      <c r="E30" s="103">
        <v>20.183</v>
      </c>
      <c r="F30" s="103">
        <v>2.85</v>
      </c>
      <c r="G30" s="103">
        <v>2.418</v>
      </c>
      <c r="H30" s="103">
        <v>2.418</v>
      </c>
      <c r="I30" s="103">
        <v>0.87</v>
      </c>
      <c r="J30" s="103">
        <v>7.791</v>
      </c>
      <c r="K30" s="103">
        <v>3.761</v>
      </c>
      <c r="L30" s="103">
        <v>27.1</v>
      </c>
      <c r="M30" s="103">
        <v>36.9</v>
      </c>
      <c r="N30" s="76">
        <f t="shared" si="0"/>
        <v>220.801</v>
      </c>
      <c r="O30" s="77"/>
      <c r="P30" s="77"/>
      <c r="Q30" s="77"/>
      <c r="R30" s="77"/>
    </row>
    <row r="31" spans="1:18" s="8" customFormat="1" ht="12.75">
      <c r="A31" s="39" t="s">
        <v>73</v>
      </c>
      <c r="B31" s="102">
        <v>39.675</v>
      </c>
      <c r="C31" s="102">
        <v>37.071</v>
      </c>
      <c r="D31" s="102">
        <v>34.171</v>
      </c>
      <c r="E31" s="102">
        <v>18.023</v>
      </c>
      <c r="F31" s="102">
        <v>2.075</v>
      </c>
      <c r="G31" s="102"/>
      <c r="H31" s="102">
        <v>1.238</v>
      </c>
      <c r="I31" s="102">
        <v>1.793</v>
      </c>
      <c r="J31" s="102">
        <v>2.319</v>
      </c>
      <c r="K31" s="102">
        <v>7.453</v>
      </c>
      <c r="L31" s="103">
        <v>20.3</v>
      </c>
      <c r="M31" s="103">
        <v>25.6</v>
      </c>
      <c r="N31" s="76">
        <f t="shared" si="0"/>
        <v>189.718</v>
      </c>
      <c r="O31" s="77"/>
      <c r="P31" s="77"/>
      <c r="Q31" s="77"/>
      <c r="R31" s="77"/>
    </row>
    <row r="32" spans="1:18" s="8" customFormat="1" ht="12.75">
      <c r="A32" s="39" t="s">
        <v>74</v>
      </c>
      <c r="B32" s="102">
        <v>30.893</v>
      </c>
      <c r="C32" s="103">
        <v>24.44</v>
      </c>
      <c r="D32" s="102">
        <v>33.731</v>
      </c>
      <c r="E32" s="102">
        <v>14.737</v>
      </c>
      <c r="F32" s="102">
        <v>1.248</v>
      </c>
      <c r="G32" s="102">
        <v>0.516</v>
      </c>
      <c r="H32" s="102"/>
      <c r="I32" s="102">
        <v>1.172</v>
      </c>
      <c r="J32" s="102">
        <v>0.865</v>
      </c>
      <c r="K32" s="102">
        <v>5.608</v>
      </c>
      <c r="L32" s="103">
        <v>24.4</v>
      </c>
      <c r="M32" s="103">
        <v>31.2</v>
      </c>
      <c r="N32" s="76">
        <f t="shared" si="0"/>
        <v>168.80999999999997</v>
      </c>
      <c r="O32" s="77"/>
      <c r="P32" s="77"/>
      <c r="Q32" s="77"/>
      <c r="R32" s="77"/>
    </row>
    <row r="33" spans="1:18" s="8" customFormat="1" ht="12.75">
      <c r="A33" s="39" t="s">
        <v>75</v>
      </c>
      <c r="B33" s="102">
        <v>89.929</v>
      </c>
      <c r="C33" s="102">
        <v>112.891</v>
      </c>
      <c r="D33" s="102">
        <v>82.867</v>
      </c>
      <c r="E33" s="102">
        <v>44.965</v>
      </c>
      <c r="F33" s="102">
        <v>3.267</v>
      </c>
      <c r="G33" s="102">
        <v>1.489</v>
      </c>
      <c r="H33" s="102"/>
      <c r="I33" s="102">
        <v>0.673</v>
      </c>
      <c r="J33" s="102">
        <v>6.005</v>
      </c>
      <c r="K33" s="102">
        <v>31.995</v>
      </c>
      <c r="L33" s="103">
        <v>80.1</v>
      </c>
      <c r="M33" s="103">
        <v>95.7</v>
      </c>
      <c r="N33" s="76">
        <f t="shared" si="0"/>
        <v>549.8810000000001</v>
      </c>
      <c r="O33" s="77"/>
      <c r="P33" s="77"/>
      <c r="Q33" s="77"/>
      <c r="R33" s="77"/>
    </row>
    <row r="34" spans="1:18" s="9" customFormat="1" ht="12.75">
      <c r="A34" s="40" t="s">
        <v>76</v>
      </c>
      <c r="B34" s="103">
        <v>28.82</v>
      </c>
      <c r="C34" s="103">
        <v>34.6</v>
      </c>
      <c r="D34" s="103">
        <v>34.31</v>
      </c>
      <c r="E34" s="103">
        <v>8.88</v>
      </c>
      <c r="F34" s="103">
        <v>0.98</v>
      </c>
      <c r="G34" s="103">
        <v>1.37</v>
      </c>
      <c r="H34" s="103">
        <v>1.28</v>
      </c>
      <c r="I34" s="103"/>
      <c r="J34" s="103"/>
      <c r="K34" s="103">
        <v>10.8</v>
      </c>
      <c r="L34" s="103">
        <v>23</v>
      </c>
      <c r="M34" s="103">
        <v>29.4</v>
      </c>
      <c r="N34" s="76">
        <f t="shared" si="0"/>
        <v>173.44000000000003</v>
      </c>
      <c r="O34" s="78"/>
      <c r="P34" s="78"/>
      <c r="Q34" s="78"/>
      <c r="R34" s="78"/>
    </row>
    <row r="35" spans="1:18" s="9" customFormat="1" ht="12.75">
      <c r="A35" s="40" t="s">
        <v>95</v>
      </c>
      <c r="B35" s="102">
        <v>72.953</v>
      </c>
      <c r="C35" s="102">
        <v>80.443</v>
      </c>
      <c r="D35" s="102">
        <v>79.701</v>
      </c>
      <c r="E35" s="102">
        <v>45.771</v>
      </c>
      <c r="F35" s="102">
        <v>6.909</v>
      </c>
      <c r="G35" s="102">
        <v>1.568</v>
      </c>
      <c r="H35" s="102">
        <v>1.568</v>
      </c>
      <c r="I35" s="102">
        <v>3.626</v>
      </c>
      <c r="J35" s="102">
        <v>6.244</v>
      </c>
      <c r="K35" s="102">
        <v>11.296</v>
      </c>
      <c r="L35" s="103">
        <v>79</v>
      </c>
      <c r="M35" s="103">
        <v>85.6</v>
      </c>
      <c r="N35" s="76">
        <f t="shared" si="0"/>
        <v>474.67899999999986</v>
      </c>
      <c r="O35" s="78"/>
      <c r="P35" s="78"/>
      <c r="Q35" s="78"/>
      <c r="R35" s="78"/>
    </row>
    <row r="36" spans="1:18" s="9" customFormat="1" ht="12.75">
      <c r="A36" s="40" t="s">
        <v>113</v>
      </c>
      <c r="B36" s="103">
        <v>12.88</v>
      </c>
      <c r="C36" s="102">
        <v>27.967</v>
      </c>
      <c r="D36" s="102">
        <v>26.359</v>
      </c>
      <c r="E36" s="102">
        <v>11.719</v>
      </c>
      <c r="F36" s="102"/>
      <c r="G36" s="102"/>
      <c r="H36" s="102"/>
      <c r="I36" s="102"/>
      <c r="J36" s="102"/>
      <c r="K36" s="102">
        <v>2.976</v>
      </c>
      <c r="L36" s="103">
        <v>26</v>
      </c>
      <c r="M36" s="103">
        <v>28</v>
      </c>
      <c r="N36" s="76">
        <f t="shared" si="0"/>
        <v>135.901</v>
      </c>
      <c r="O36" s="78"/>
      <c r="P36" s="78"/>
      <c r="Q36" s="78"/>
      <c r="R36" s="78"/>
    </row>
    <row r="37" spans="1:18" s="8" customFormat="1" ht="12.75">
      <c r="A37" s="37" t="s">
        <v>87</v>
      </c>
      <c r="B37" s="79">
        <f>B13+B14+B15+B16+B17+B18+B19+B20+B21+B22+B23+B24+B25+B26+B27+B28+B29+B30+B31+B32+B33+B34+B35+B36</f>
        <v>1360.678</v>
      </c>
      <c r="C37" s="79">
        <f aca="true" t="shared" si="1" ref="C37:M37">C13+C14+C15+C16+C17+C18+C19+C20+C21+C22+C23+C24+C25+C26+C27+C28+C29+C30+C31+C32+C33+C34+C35+C36</f>
        <v>1411.687</v>
      </c>
      <c r="D37" s="79">
        <f t="shared" si="1"/>
        <v>1289.7469999999998</v>
      </c>
      <c r="E37" s="79">
        <f t="shared" si="1"/>
        <v>724.528</v>
      </c>
      <c r="F37" s="79">
        <f t="shared" si="1"/>
        <v>42.997</v>
      </c>
      <c r="G37" s="79">
        <f t="shared" si="1"/>
        <v>27.671000000000003</v>
      </c>
      <c r="H37" s="79">
        <f t="shared" si="1"/>
        <v>25.335</v>
      </c>
      <c r="I37" s="79">
        <f t="shared" si="1"/>
        <v>20.324</v>
      </c>
      <c r="J37" s="79">
        <f t="shared" si="1"/>
        <v>46.535000000000004</v>
      </c>
      <c r="K37" s="79">
        <f t="shared" si="1"/>
        <v>292.36099999999993</v>
      </c>
      <c r="L37" s="79">
        <f t="shared" si="1"/>
        <v>967.6310000000001</v>
      </c>
      <c r="M37" s="79">
        <f t="shared" si="1"/>
        <v>1223.68</v>
      </c>
      <c r="N37" s="82">
        <f t="shared" si="0"/>
        <v>7433.174</v>
      </c>
      <c r="O37" s="77"/>
      <c r="P37" s="77"/>
      <c r="Q37" s="77"/>
      <c r="R37" s="77"/>
    </row>
    <row r="38" spans="1:18" s="8" customFormat="1" ht="12.75">
      <c r="A38" s="61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77"/>
      <c r="P38" s="77"/>
      <c r="Q38" s="77"/>
      <c r="R38" s="77"/>
    </row>
    <row r="39" spans="1:18" s="8" customFormat="1" ht="81" customHeight="1">
      <c r="A39" s="6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77"/>
      <c r="P39" s="77"/>
      <c r="Q39" s="77"/>
      <c r="R39" s="77"/>
    </row>
    <row r="40" spans="1:18" s="6" customFormat="1" ht="15.75" customHeight="1">
      <c r="A40" s="108" t="s">
        <v>27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51"/>
      <c r="P40" s="51"/>
      <c r="Q40" s="51"/>
      <c r="R40" s="51"/>
    </row>
    <row r="41" spans="1:18" s="6" customFormat="1" ht="16.5" customHeight="1">
      <c r="A41" s="108" t="s">
        <v>139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51"/>
      <c r="P41" s="51"/>
      <c r="Q41" s="51"/>
      <c r="R41" s="51"/>
    </row>
    <row r="42" spans="1:18" s="6" customFormat="1" ht="16.5" customHeight="1">
      <c r="A42" s="50"/>
      <c r="B42" s="108" t="s">
        <v>117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51"/>
      <c r="P42" s="51"/>
      <c r="Q42" s="51"/>
      <c r="R42" s="51"/>
    </row>
    <row r="43" spans="1:18" s="8" customFormat="1" ht="12.75">
      <c r="A43" s="61"/>
      <c r="B43" s="80"/>
      <c r="C43" s="80"/>
      <c r="D43" s="80"/>
      <c r="E43" s="61"/>
      <c r="F43" s="61"/>
      <c r="G43" s="61"/>
      <c r="H43" s="61"/>
      <c r="I43" s="61"/>
      <c r="J43" s="61"/>
      <c r="K43" s="61"/>
      <c r="L43" s="61"/>
      <c r="M43" s="61"/>
      <c r="N43" s="81"/>
      <c r="O43" s="77"/>
      <c r="P43" s="77"/>
      <c r="Q43" s="77"/>
      <c r="R43" s="77"/>
    </row>
    <row r="44" spans="1:18" s="6" customFormat="1" ht="47.25" customHeight="1">
      <c r="A44" s="37" t="s">
        <v>53</v>
      </c>
      <c r="B44" s="37" t="s">
        <v>0</v>
      </c>
      <c r="C44" s="37" t="s">
        <v>1</v>
      </c>
      <c r="D44" s="37" t="s">
        <v>2</v>
      </c>
      <c r="E44" s="37" t="s">
        <v>3</v>
      </c>
      <c r="F44" s="37" t="s">
        <v>4</v>
      </c>
      <c r="G44" s="37" t="s">
        <v>26</v>
      </c>
      <c r="H44" s="37" t="s">
        <v>5</v>
      </c>
      <c r="I44" s="37" t="s">
        <v>6</v>
      </c>
      <c r="J44" s="37" t="s">
        <v>7</v>
      </c>
      <c r="K44" s="37" t="s">
        <v>8</v>
      </c>
      <c r="L44" s="37" t="s">
        <v>9</v>
      </c>
      <c r="M44" s="37" t="s">
        <v>10</v>
      </c>
      <c r="N44" s="41" t="s">
        <v>24</v>
      </c>
      <c r="O44" s="51"/>
      <c r="P44" s="51"/>
      <c r="Q44" s="51"/>
      <c r="R44" s="51"/>
    </row>
    <row r="45" spans="1:18" s="8" customFormat="1" ht="12.75">
      <c r="A45" s="39" t="s">
        <v>77</v>
      </c>
      <c r="B45" s="102">
        <v>94.486</v>
      </c>
      <c r="C45" s="102">
        <v>82.327</v>
      </c>
      <c r="D45" s="102">
        <v>78.695</v>
      </c>
      <c r="E45" s="102">
        <v>64.908</v>
      </c>
      <c r="F45" s="102">
        <v>1.512</v>
      </c>
      <c r="G45" s="102">
        <v>1.411</v>
      </c>
      <c r="H45" s="102">
        <v>0.756</v>
      </c>
      <c r="I45" s="102">
        <v>1.008</v>
      </c>
      <c r="J45" s="102">
        <v>0.504</v>
      </c>
      <c r="K45" s="102">
        <v>5.141</v>
      </c>
      <c r="L45" s="103">
        <v>90.5</v>
      </c>
      <c r="M45" s="103">
        <v>99.1</v>
      </c>
      <c r="N45" s="76">
        <f>B45+C45+D45+E45+F45+G45+H45+I45+J45+K45+L45+M45</f>
        <v>520.348</v>
      </c>
      <c r="O45" s="77"/>
      <c r="P45" s="77"/>
      <c r="Q45" s="77"/>
      <c r="R45" s="77"/>
    </row>
    <row r="46" spans="1:18" s="8" customFormat="1" ht="12.75">
      <c r="A46" s="39" t="s">
        <v>78</v>
      </c>
      <c r="B46" s="103">
        <v>47.25</v>
      </c>
      <c r="C46" s="102">
        <v>50.287</v>
      </c>
      <c r="D46" s="102">
        <v>54.004</v>
      </c>
      <c r="E46" s="102">
        <v>12.406</v>
      </c>
      <c r="F46" s="102">
        <v>2.908</v>
      </c>
      <c r="G46" s="102">
        <v>1.273</v>
      </c>
      <c r="H46" s="102">
        <v>1.161</v>
      </c>
      <c r="I46" s="102">
        <v>1.541</v>
      </c>
      <c r="J46" s="102">
        <v>2.254</v>
      </c>
      <c r="K46" s="103">
        <v>8.75</v>
      </c>
      <c r="L46" s="103">
        <v>38.9</v>
      </c>
      <c r="M46" s="103">
        <v>53.4</v>
      </c>
      <c r="N46" s="76">
        <f aca="true" t="shared" si="2" ref="N46:N54">B46+C46+D46+E46+F46+G46+H46+I46+J46+K46+L46+M46</f>
        <v>274.13399999999996</v>
      </c>
      <c r="O46" s="77"/>
      <c r="P46" s="77"/>
      <c r="Q46" s="77"/>
      <c r="R46" s="77"/>
    </row>
    <row r="47" spans="1:18" s="8" customFormat="1" ht="12.75">
      <c r="A47" s="39" t="s">
        <v>79</v>
      </c>
      <c r="B47" s="102">
        <v>87.366</v>
      </c>
      <c r="C47" s="102">
        <v>68.908</v>
      </c>
      <c r="D47" s="102">
        <v>54.518</v>
      </c>
      <c r="E47" s="102">
        <v>18.722</v>
      </c>
      <c r="F47" s="102">
        <v>1.008</v>
      </c>
      <c r="G47" s="102">
        <v>0.504</v>
      </c>
      <c r="H47" s="102">
        <v>0.252</v>
      </c>
      <c r="I47" s="102">
        <v>0.252</v>
      </c>
      <c r="J47" s="102">
        <v>0.504</v>
      </c>
      <c r="K47" s="102">
        <v>10.464</v>
      </c>
      <c r="L47" s="103">
        <v>60</v>
      </c>
      <c r="M47" s="103">
        <v>75</v>
      </c>
      <c r="N47" s="76">
        <f t="shared" si="2"/>
        <v>377.49800000000005</v>
      </c>
      <c r="O47" s="77"/>
      <c r="P47" s="77"/>
      <c r="Q47" s="77"/>
      <c r="R47" s="77"/>
    </row>
    <row r="48" spans="1:18" s="8" customFormat="1" ht="12.75">
      <c r="A48" s="39" t="s">
        <v>80</v>
      </c>
      <c r="B48" s="102">
        <v>97.156</v>
      </c>
      <c r="C48" s="103">
        <v>94.46</v>
      </c>
      <c r="D48" s="102">
        <v>101.152</v>
      </c>
      <c r="E48" s="102">
        <v>15.851</v>
      </c>
      <c r="F48" s="102">
        <v>7.157</v>
      </c>
      <c r="G48" s="102">
        <v>4.082</v>
      </c>
      <c r="H48" s="102">
        <v>0.151</v>
      </c>
      <c r="I48" s="102">
        <v>2.268</v>
      </c>
      <c r="J48" s="102">
        <v>5.292</v>
      </c>
      <c r="K48" s="102">
        <v>21.578</v>
      </c>
      <c r="L48" s="103">
        <v>79.7</v>
      </c>
      <c r="M48" s="103">
        <v>107.1</v>
      </c>
      <c r="N48" s="76">
        <f t="shared" si="2"/>
        <v>535.9469999999999</v>
      </c>
      <c r="O48" s="77"/>
      <c r="P48" s="77"/>
      <c r="Q48" s="77"/>
      <c r="R48" s="77"/>
    </row>
    <row r="49" spans="1:18" s="8" customFormat="1" ht="12.75">
      <c r="A49" s="39" t="s">
        <v>81</v>
      </c>
      <c r="B49" s="102">
        <v>17.141</v>
      </c>
      <c r="C49" s="102">
        <v>16.998</v>
      </c>
      <c r="D49" s="102">
        <v>14.753</v>
      </c>
      <c r="E49" s="102">
        <v>5.133</v>
      </c>
      <c r="F49" s="102"/>
      <c r="G49" s="102"/>
      <c r="H49" s="102"/>
      <c r="I49" s="102"/>
      <c r="J49" s="102"/>
      <c r="K49" s="102">
        <v>3.911</v>
      </c>
      <c r="L49" s="103">
        <v>13.3</v>
      </c>
      <c r="M49" s="103">
        <v>19.3</v>
      </c>
      <c r="N49" s="76">
        <f t="shared" si="2"/>
        <v>90.536</v>
      </c>
      <c r="O49" s="77"/>
      <c r="P49" s="77"/>
      <c r="Q49" s="77"/>
      <c r="R49" s="77"/>
    </row>
    <row r="50" spans="1:18" s="8" customFormat="1" ht="12.75">
      <c r="A50" s="39" t="s">
        <v>82</v>
      </c>
      <c r="B50" s="102">
        <v>68.319</v>
      </c>
      <c r="C50" s="103">
        <v>73.04</v>
      </c>
      <c r="D50" s="102">
        <v>56.228</v>
      </c>
      <c r="E50" s="102">
        <v>22.257</v>
      </c>
      <c r="F50" s="102">
        <v>0.907</v>
      </c>
      <c r="G50" s="102"/>
      <c r="H50" s="102"/>
      <c r="I50" s="102"/>
      <c r="J50" s="102">
        <v>0.756</v>
      </c>
      <c r="K50" s="102">
        <v>10.894</v>
      </c>
      <c r="L50" s="103">
        <v>65</v>
      </c>
      <c r="M50" s="103">
        <v>80</v>
      </c>
      <c r="N50" s="76">
        <f t="shared" si="2"/>
        <v>377.40100000000007</v>
      </c>
      <c r="O50" s="77"/>
      <c r="P50" s="77"/>
      <c r="Q50" s="77"/>
      <c r="R50" s="77"/>
    </row>
    <row r="51" spans="1:18" s="8" customFormat="1" ht="12.75">
      <c r="A51" s="39" t="s">
        <v>83</v>
      </c>
      <c r="B51" s="102">
        <v>72.185</v>
      </c>
      <c r="C51" s="102">
        <v>66.688</v>
      </c>
      <c r="D51" s="102">
        <v>55.932</v>
      </c>
      <c r="E51" s="102">
        <v>38.961</v>
      </c>
      <c r="F51" s="102">
        <v>3.585</v>
      </c>
      <c r="G51" s="102">
        <v>2.868</v>
      </c>
      <c r="H51" s="102">
        <v>1.434</v>
      </c>
      <c r="I51" s="102">
        <v>1.673</v>
      </c>
      <c r="J51" s="102">
        <v>3.824</v>
      </c>
      <c r="K51" s="102">
        <v>18.663</v>
      </c>
      <c r="L51" s="103">
        <v>50.1</v>
      </c>
      <c r="M51" s="103">
        <v>65.1</v>
      </c>
      <c r="N51" s="76">
        <f t="shared" si="2"/>
        <v>381.01300000000003</v>
      </c>
      <c r="O51" s="77"/>
      <c r="P51" s="77"/>
      <c r="Q51" s="77"/>
      <c r="R51" s="77"/>
    </row>
    <row r="52" spans="1:18" s="8" customFormat="1" ht="12.75">
      <c r="A52" s="39" t="s">
        <v>84</v>
      </c>
      <c r="B52" s="103">
        <v>91.77</v>
      </c>
      <c r="C52" s="102">
        <v>78.527</v>
      </c>
      <c r="D52" s="102">
        <v>75.252</v>
      </c>
      <c r="E52" s="102">
        <v>40.901</v>
      </c>
      <c r="F52" s="102"/>
      <c r="G52" s="102"/>
      <c r="H52" s="103"/>
      <c r="I52" s="102">
        <v>0.072</v>
      </c>
      <c r="J52" s="102">
        <v>0.406</v>
      </c>
      <c r="K52" s="102">
        <v>0.359</v>
      </c>
      <c r="L52" s="103">
        <v>54.2</v>
      </c>
      <c r="M52" s="103">
        <v>91.6</v>
      </c>
      <c r="N52" s="76">
        <f t="shared" si="2"/>
        <v>433.087</v>
      </c>
      <c r="O52" s="77"/>
      <c r="P52" s="77"/>
      <c r="Q52" s="77"/>
      <c r="R52" s="77"/>
    </row>
    <row r="53" spans="1:18" s="8" customFormat="1" ht="12.75">
      <c r="A53" s="39" t="s">
        <v>85</v>
      </c>
      <c r="B53" s="102">
        <v>67.192</v>
      </c>
      <c r="C53" s="102">
        <v>62.302</v>
      </c>
      <c r="D53" s="102">
        <v>62.995</v>
      </c>
      <c r="E53" s="102">
        <v>10.257</v>
      </c>
      <c r="F53" s="102">
        <v>2.032</v>
      </c>
      <c r="G53" s="102">
        <v>2.534</v>
      </c>
      <c r="H53" s="102">
        <v>0.885</v>
      </c>
      <c r="I53" s="102">
        <v>2.702</v>
      </c>
      <c r="J53" s="103">
        <v>3.18</v>
      </c>
      <c r="K53" s="103">
        <v>18.36</v>
      </c>
      <c r="L53" s="103">
        <v>60.7</v>
      </c>
      <c r="M53" s="103">
        <v>70</v>
      </c>
      <c r="N53" s="76">
        <f t="shared" si="2"/>
        <v>363.139</v>
      </c>
      <c r="O53" s="77"/>
      <c r="P53" s="77"/>
      <c r="Q53" s="77"/>
      <c r="R53" s="77"/>
    </row>
    <row r="54" spans="1:18" s="8" customFormat="1" ht="12.75">
      <c r="A54" s="39" t="s">
        <v>86</v>
      </c>
      <c r="B54" s="102">
        <v>90.059</v>
      </c>
      <c r="C54" s="102">
        <v>78.574</v>
      </c>
      <c r="D54" s="103">
        <v>80.26</v>
      </c>
      <c r="E54" s="103">
        <v>19.47</v>
      </c>
      <c r="F54" s="103">
        <v>0.45</v>
      </c>
      <c r="G54" s="102">
        <v>1.039</v>
      </c>
      <c r="H54" s="102"/>
      <c r="I54" s="102"/>
      <c r="J54" s="103">
        <v>0.7</v>
      </c>
      <c r="K54" s="103">
        <v>15</v>
      </c>
      <c r="L54" s="103">
        <v>72.5</v>
      </c>
      <c r="M54" s="103">
        <v>81.1</v>
      </c>
      <c r="N54" s="76">
        <f t="shared" si="2"/>
        <v>439.15199999999993</v>
      </c>
      <c r="O54" s="77"/>
      <c r="P54" s="77"/>
      <c r="Q54" s="77"/>
      <c r="R54" s="77"/>
    </row>
    <row r="55" spans="1:18" s="8" customFormat="1" ht="12.75">
      <c r="A55" s="37" t="s">
        <v>87</v>
      </c>
      <c r="B55" s="40">
        <f>B45+B46+B47+B48+B49+B50+B51+B52+B53+B54</f>
        <v>732.924</v>
      </c>
      <c r="C55" s="40">
        <f aca="true" t="shared" si="3" ref="C55:M55">C45+C46+C47+C48+C49+C50+C51+C52+C53+C54</f>
        <v>672.111</v>
      </c>
      <c r="D55" s="40">
        <f t="shared" si="3"/>
        <v>633.789</v>
      </c>
      <c r="E55" s="40">
        <f t="shared" si="3"/>
        <v>248.866</v>
      </c>
      <c r="F55" s="40">
        <f t="shared" si="3"/>
        <v>19.559</v>
      </c>
      <c r="G55" s="40">
        <f t="shared" si="3"/>
        <v>13.711</v>
      </c>
      <c r="H55" s="40">
        <f t="shared" si="3"/>
        <v>4.638999999999999</v>
      </c>
      <c r="I55" s="40">
        <f t="shared" si="3"/>
        <v>9.516</v>
      </c>
      <c r="J55" s="40">
        <f t="shared" si="3"/>
        <v>17.42</v>
      </c>
      <c r="K55" s="40">
        <f t="shared" si="3"/>
        <v>113.11999999999999</v>
      </c>
      <c r="L55" s="40">
        <f t="shared" si="3"/>
        <v>584.9000000000001</v>
      </c>
      <c r="M55" s="40">
        <f t="shared" si="3"/>
        <v>741.7</v>
      </c>
      <c r="N55" s="82">
        <f>B55+C55+D55+E55+F55+G55+H55+I55+J55+K55+L55+M55</f>
        <v>3792.255</v>
      </c>
      <c r="O55" s="77"/>
      <c r="P55" s="77"/>
      <c r="Q55" s="77"/>
      <c r="R55" s="77"/>
    </row>
    <row r="56" spans="1:35" s="10" customFormat="1" ht="51.75" customHeight="1">
      <c r="A56" s="37" t="s">
        <v>54</v>
      </c>
      <c r="B56" s="37">
        <f aca="true" t="shared" si="4" ref="B56:AI56">B37+B55</f>
        <v>2093.602</v>
      </c>
      <c r="C56" s="37">
        <f t="shared" si="4"/>
        <v>2083.798</v>
      </c>
      <c r="D56" s="37">
        <f t="shared" si="4"/>
        <v>1923.5359999999998</v>
      </c>
      <c r="E56" s="37">
        <f t="shared" si="4"/>
        <v>973.394</v>
      </c>
      <c r="F56" s="37">
        <f t="shared" si="4"/>
        <v>62.556</v>
      </c>
      <c r="G56" s="37">
        <f t="shared" si="4"/>
        <v>41.382000000000005</v>
      </c>
      <c r="H56" s="37">
        <f t="shared" si="4"/>
        <v>29.974</v>
      </c>
      <c r="I56" s="37">
        <f t="shared" si="4"/>
        <v>29.840000000000003</v>
      </c>
      <c r="J56" s="37">
        <f t="shared" si="4"/>
        <v>63.955000000000005</v>
      </c>
      <c r="K56" s="37">
        <f t="shared" si="4"/>
        <v>405.48099999999994</v>
      </c>
      <c r="L56" s="37">
        <f t="shared" si="4"/>
        <v>1552.5310000000002</v>
      </c>
      <c r="M56" s="37">
        <f t="shared" si="4"/>
        <v>1965.38</v>
      </c>
      <c r="N56" s="37">
        <f t="shared" si="4"/>
        <v>11225.429</v>
      </c>
      <c r="O56" s="37">
        <f t="shared" si="4"/>
        <v>0</v>
      </c>
      <c r="P56" s="37">
        <f t="shared" si="4"/>
        <v>0</v>
      </c>
      <c r="Q56" s="37">
        <f t="shared" si="4"/>
        <v>0</v>
      </c>
      <c r="R56" s="37">
        <f t="shared" si="4"/>
        <v>0</v>
      </c>
      <c r="S56" s="3">
        <f t="shared" si="4"/>
        <v>0</v>
      </c>
      <c r="T56" s="3">
        <f t="shared" si="4"/>
        <v>0</v>
      </c>
      <c r="U56" s="3">
        <f t="shared" si="4"/>
        <v>0</v>
      </c>
      <c r="V56" s="3">
        <f t="shared" si="4"/>
        <v>0</v>
      </c>
      <c r="W56" s="3">
        <f t="shared" si="4"/>
        <v>0</v>
      </c>
      <c r="X56" s="3">
        <f t="shared" si="4"/>
        <v>0</v>
      </c>
      <c r="Y56" s="3">
        <f t="shared" si="4"/>
        <v>0</v>
      </c>
      <c r="Z56" s="3">
        <f t="shared" si="4"/>
        <v>0</v>
      </c>
      <c r="AA56" s="3">
        <f t="shared" si="4"/>
        <v>0</v>
      </c>
      <c r="AB56" s="3">
        <f t="shared" si="4"/>
        <v>0</v>
      </c>
      <c r="AC56" s="3">
        <f t="shared" si="4"/>
        <v>0</v>
      </c>
      <c r="AD56" s="3">
        <f t="shared" si="4"/>
        <v>0</v>
      </c>
      <c r="AE56" s="3">
        <f t="shared" si="4"/>
        <v>0</v>
      </c>
      <c r="AF56" s="3">
        <f t="shared" si="4"/>
        <v>0</v>
      </c>
      <c r="AG56" s="3">
        <f t="shared" si="4"/>
        <v>0</v>
      </c>
      <c r="AH56" s="3">
        <f t="shared" si="4"/>
        <v>0</v>
      </c>
      <c r="AI56" s="3">
        <f t="shared" si="4"/>
        <v>0</v>
      </c>
    </row>
    <row r="57" spans="1:35" s="10" customFormat="1" ht="3.75" customHeight="1" hidden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10" customFormat="1" ht="0.75" customHeight="1" hidden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10" customFormat="1" ht="0.75" customHeight="1" hidden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10" customFormat="1" ht="139.5" customHeight="1" hidden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18" s="8" customFormat="1" ht="12.75" customHeight="1" hidden="1">
      <c r="A61" s="61"/>
      <c r="B61" s="80"/>
      <c r="C61" s="80"/>
      <c r="D61" s="80"/>
      <c r="E61" s="61"/>
      <c r="F61" s="61"/>
      <c r="G61" s="61"/>
      <c r="H61" s="61"/>
      <c r="I61" s="61"/>
      <c r="J61" s="61"/>
      <c r="K61" s="61"/>
      <c r="L61" s="61"/>
      <c r="M61" s="61"/>
      <c r="N61" s="81"/>
      <c r="O61" s="77"/>
      <c r="P61" s="77"/>
      <c r="Q61" s="77"/>
      <c r="R61" s="77"/>
    </row>
    <row r="62" spans="1:18" s="8" customFormat="1" ht="12.75" customHeight="1" hidden="1">
      <c r="A62" s="61"/>
      <c r="B62" s="80"/>
      <c r="C62" s="80"/>
      <c r="D62" s="80"/>
      <c r="E62" s="61"/>
      <c r="F62" s="61"/>
      <c r="G62" s="61"/>
      <c r="H62" s="61"/>
      <c r="I62" s="61"/>
      <c r="J62" s="61"/>
      <c r="K62" s="61"/>
      <c r="L62" s="61"/>
      <c r="M62" s="61"/>
      <c r="N62" s="81"/>
      <c r="O62" s="77"/>
      <c r="P62" s="77"/>
      <c r="Q62" s="77"/>
      <c r="R62" s="77"/>
    </row>
    <row r="63" spans="1:18" s="8" customFormat="1" ht="12.75" customHeight="1" hidden="1">
      <c r="A63" s="61"/>
      <c r="B63" s="80"/>
      <c r="C63" s="80"/>
      <c r="D63" s="80"/>
      <c r="E63" s="61"/>
      <c r="F63" s="61"/>
      <c r="G63" s="61"/>
      <c r="H63" s="61"/>
      <c r="I63" s="61"/>
      <c r="J63" s="61"/>
      <c r="K63" s="61"/>
      <c r="L63" s="61"/>
      <c r="M63" s="61"/>
      <c r="N63" s="81"/>
      <c r="O63" s="77"/>
      <c r="P63" s="77"/>
      <c r="Q63" s="77"/>
      <c r="R63" s="77"/>
    </row>
    <row r="64" spans="1:18" s="8" customFormat="1" ht="12.75" customHeight="1" hidden="1">
      <c r="A64" s="61"/>
      <c r="B64" s="80"/>
      <c r="C64" s="80"/>
      <c r="D64" s="80"/>
      <c r="E64" s="61"/>
      <c r="F64" s="61"/>
      <c r="G64" s="61"/>
      <c r="H64" s="61"/>
      <c r="I64" s="61"/>
      <c r="J64" s="61"/>
      <c r="K64" s="61"/>
      <c r="L64" s="61"/>
      <c r="M64" s="61"/>
      <c r="N64" s="81"/>
      <c r="O64" s="77"/>
      <c r="P64" s="77"/>
      <c r="Q64" s="77"/>
      <c r="R64" s="77"/>
    </row>
    <row r="65" spans="1:18" s="8" customFormat="1" ht="12.75" customHeight="1" hidden="1">
      <c r="A65" s="61"/>
      <c r="B65" s="80"/>
      <c r="C65" s="80"/>
      <c r="D65" s="80"/>
      <c r="E65" s="61"/>
      <c r="F65" s="61"/>
      <c r="G65" s="61"/>
      <c r="H65" s="61"/>
      <c r="I65" s="61"/>
      <c r="J65" s="61"/>
      <c r="K65" s="61"/>
      <c r="L65" s="61"/>
      <c r="M65" s="61"/>
      <c r="N65" s="81"/>
      <c r="O65" s="77"/>
      <c r="P65" s="77"/>
      <c r="Q65" s="77"/>
      <c r="R65" s="77"/>
    </row>
    <row r="66" spans="1:18" s="8" customFormat="1" ht="12.75" customHeight="1" hidden="1">
      <c r="A66" s="61"/>
      <c r="B66" s="80"/>
      <c r="C66" s="80"/>
      <c r="D66" s="80"/>
      <c r="E66" s="61"/>
      <c r="F66" s="61"/>
      <c r="G66" s="61"/>
      <c r="H66" s="61"/>
      <c r="I66" s="61"/>
      <c r="J66" s="61"/>
      <c r="K66" s="61"/>
      <c r="L66" s="61"/>
      <c r="M66" s="61"/>
      <c r="N66" s="81"/>
      <c r="O66" s="77"/>
      <c r="P66" s="77"/>
      <c r="Q66" s="77"/>
      <c r="R66" s="77"/>
    </row>
    <row r="67" spans="1:18" s="8" customFormat="1" ht="12.75" customHeight="1" hidden="1">
      <c r="A67" s="61"/>
      <c r="B67" s="80"/>
      <c r="C67" s="80"/>
      <c r="D67" s="80"/>
      <c r="E67" s="61"/>
      <c r="F67" s="61"/>
      <c r="G67" s="61"/>
      <c r="H67" s="61"/>
      <c r="I67" s="61"/>
      <c r="J67" s="61"/>
      <c r="K67" s="61"/>
      <c r="L67" s="61"/>
      <c r="M67" s="61"/>
      <c r="N67" s="81"/>
      <c r="O67" s="77"/>
      <c r="P67" s="77"/>
      <c r="Q67" s="77"/>
      <c r="R67" s="77"/>
    </row>
    <row r="68" spans="1:18" s="8" customFormat="1" ht="12.75" customHeight="1" hidden="1">
      <c r="A68" s="61"/>
      <c r="B68" s="80"/>
      <c r="C68" s="80"/>
      <c r="D68" s="80"/>
      <c r="E68" s="61"/>
      <c r="F68" s="61"/>
      <c r="G68" s="61"/>
      <c r="H68" s="61"/>
      <c r="I68" s="61"/>
      <c r="J68" s="61"/>
      <c r="K68" s="61"/>
      <c r="L68" s="61"/>
      <c r="M68" s="61"/>
      <c r="N68" s="81"/>
      <c r="O68" s="77"/>
      <c r="P68" s="77"/>
      <c r="Q68" s="77"/>
      <c r="R68" s="77"/>
    </row>
    <row r="69" spans="1:18" s="8" customFormat="1" ht="3.75" customHeight="1" hidden="1">
      <c r="A69" s="61"/>
      <c r="B69" s="80"/>
      <c r="C69" s="80"/>
      <c r="D69" s="80"/>
      <c r="E69" s="61"/>
      <c r="F69" s="61"/>
      <c r="G69" s="61"/>
      <c r="H69" s="61"/>
      <c r="I69" s="61"/>
      <c r="J69" s="61"/>
      <c r="K69" s="61"/>
      <c r="L69" s="61"/>
      <c r="M69" s="61"/>
      <c r="N69" s="81"/>
      <c r="O69" s="77"/>
      <c r="P69" s="77"/>
      <c r="Q69" s="77"/>
      <c r="R69" s="77"/>
    </row>
    <row r="70" spans="1:18" s="8" customFormat="1" ht="12.75" customHeight="1" hidden="1">
      <c r="A70" s="61"/>
      <c r="B70" s="80"/>
      <c r="C70" s="80"/>
      <c r="D70" s="80"/>
      <c r="E70" s="61"/>
      <c r="F70" s="61"/>
      <c r="G70" s="61"/>
      <c r="H70" s="61"/>
      <c r="I70" s="61"/>
      <c r="J70" s="61"/>
      <c r="K70" s="61"/>
      <c r="L70" s="61"/>
      <c r="M70" s="61"/>
      <c r="N70" s="81"/>
      <c r="O70" s="77"/>
      <c r="P70" s="77"/>
      <c r="Q70" s="77"/>
      <c r="R70" s="77"/>
    </row>
    <row r="71" spans="1:18" s="8" customFormat="1" ht="12.75" customHeight="1" hidden="1">
      <c r="A71" s="61"/>
      <c r="B71" s="80"/>
      <c r="C71" s="80"/>
      <c r="D71" s="80"/>
      <c r="E71" s="61"/>
      <c r="F71" s="61"/>
      <c r="G71" s="61"/>
      <c r="H71" s="61"/>
      <c r="I71" s="61"/>
      <c r="J71" s="61"/>
      <c r="K71" s="61"/>
      <c r="L71" s="61"/>
      <c r="M71" s="61"/>
      <c r="N71" s="81"/>
      <c r="O71" s="77"/>
      <c r="P71" s="77"/>
      <c r="Q71" s="77"/>
      <c r="R71" s="77"/>
    </row>
    <row r="72" spans="1:18" s="8" customFormat="1" ht="12.75" customHeight="1" hidden="1">
      <c r="A72" s="61"/>
      <c r="B72" s="80"/>
      <c r="C72" s="80"/>
      <c r="D72" s="80"/>
      <c r="E72" s="61"/>
      <c r="F72" s="61"/>
      <c r="G72" s="61"/>
      <c r="H72" s="61"/>
      <c r="I72" s="61"/>
      <c r="J72" s="61"/>
      <c r="K72" s="61"/>
      <c r="L72" s="61"/>
      <c r="M72" s="61"/>
      <c r="N72" s="81"/>
      <c r="O72" s="77"/>
      <c r="P72" s="77"/>
      <c r="Q72" s="77"/>
      <c r="R72" s="77"/>
    </row>
    <row r="73" spans="1:18" s="8" customFormat="1" ht="12.75" customHeight="1" hidden="1">
      <c r="A73" s="61"/>
      <c r="B73" s="80"/>
      <c r="C73" s="80"/>
      <c r="D73" s="80"/>
      <c r="E73" s="61"/>
      <c r="F73" s="61"/>
      <c r="G73" s="61"/>
      <c r="H73" s="61"/>
      <c r="I73" s="61"/>
      <c r="J73" s="61"/>
      <c r="K73" s="61"/>
      <c r="L73" s="61"/>
      <c r="M73" s="61"/>
      <c r="N73" s="81"/>
      <c r="O73" s="77"/>
      <c r="P73" s="77"/>
      <c r="Q73" s="77"/>
      <c r="R73" s="77"/>
    </row>
    <row r="74" spans="1:18" s="8" customFormat="1" ht="12.75" customHeight="1" hidden="1">
      <c r="A74" s="61"/>
      <c r="B74" s="80"/>
      <c r="C74" s="80"/>
      <c r="D74" s="80"/>
      <c r="E74" s="61"/>
      <c r="F74" s="61"/>
      <c r="G74" s="61"/>
      <c r="H74" s="61"/>
      <c r="I74" s="61"/>
      <c r="J74" s="61"/>
      <c r="K74" s="61"/>
      <c r="L74" s="61"/>
      <c r="M74" s="61"/>
      <c r="N74" s="81"/>
      <c r="O74" s="77"/>
      <c r="P74" s="77"/>
      <c r="Q74" s="77"/>
      <c r="R74" s="77"/>
    </row>
    <row r="75" spans="1:18" s="8" customFormat="1" ht="12.75" customHeight="1" hidden="1">
      <c r="A75" s="61"/>
      <c r="B75" s="80"/>
      <c r="C75" s="80"/>
      <c r="D75" s="80"/>
      <c r="E75" s="61"/>
      <c r="F75" s="61"/>
      <c r="G75" s="61"/>
      <c r="H75" s="61"/>
      <c r="I75" s="61"/>
      <c r="J75" s="61"/>
      <c r="K75" s="61"/>
      <c r="L75" s="61"/>
      <c r="M75" s="61"/>
      <c r="N75" s="81"/>
      <c r="O75" s="77"/>
      <c r="P75" s="77"/>
      <c r="Q75" s="77"/>
      <c r="R75" s="77"/>
    </row>
    <row r="76" spans="1:18" s="8" customFormat="1" ht="12.75" customHeight="1" hidden="1">
      <c r="A76" s="61"/>
      <c r="B76" s="80"/>
      <c r="C76" s="80"/>
      <c r="D76" s="80"/>
      <c r="E76" s="61"/>
      <c r="F76" s="61"/>
      <c r="G76" s="61"/>
      <c r="H76" s="61"/>
      <c r="I76" s="61"/>
      <c r="J76" s="61"/>
      <c r="K76" s="61"/>
      <c r="L76" s="61"/>
      <c r="M76" s="61"/>
      <c r="N76" s="81"/>
      <c r="O76" s="77"/>
      <c r="P76" s="77"/>
      <c r="Q76" s="77"/>
      <c r="R76" s="77"/>
    </row>
    <row r="77" spans="1:18" s="8" customFormat="1" ht="12.75" customHeight="1" hidden="1">
      <c r="A77" s="61"/>
      <c r="B77" s="80"/>
      <c r="C77" s="80"/>
      <c r="D77" s="80"/>
      <c r="E77" s="61"/>
      <c r="F77" s="61"/>
      <c r="G77" s="61"/>
      <c r="H77" s="61"/>
      <c r="I77" s="61"/>
      <c r="J77" s="61"/>
      <c r="K77" s="61"/>
      <c r="L77" s="61"/>
      <c r="M77" s="61"/>
      <c r="N77" s="81"/>
      <c r="O77" s="77"/>
      <c r="P77" s="77"/>
      <c r="Q77" s="77"/>
      <c r="R77" s="77"/>
    </row>
    <row r="78" spans="1:18" s="11" customFormat="1" ht="12.75" customHeight="1" hidden="1">
      <c r="A78" s="83"/>
      <c r="B78" s="84"/>
      <c r="C78" s="84"/>
      <c r="D78" s="84"/>
      <c r="E78" s="83"/>
      <c r="F78" s="83"/>
      <c r="G78" s="83"/>
      <c r="H78" s="83"/>
      <c r="I78" s="83"/>
      <c r="J78" s="83"/>
      <c r="K78" s="83"/>
      <c r="L78" s="83"/>
      <c r="M78" s="83"/>
      <c r="N78" s="85"/>
      <c r="O78" s="86"/>
      <c r="P78" s="86"/>
      <c r="Q78" s="86"/>
      <c r="R78" s="86"/>
    </row>
    <row r="79" spans="1:18" s="11" customFormat="1" ht="12.75" customHeight="1" hidden="1">
      <c r="A79" s="83"/>
      <c r="B79" s="84"/>
      <c r="C79" s="84"/>
      <c r="D79" s="84"/>
      <c r="E79" s="83"/>
      <c r="F79" s="83"/>
      <c r="G79" s="83"/>
      <c r="H79" s="83"/>
      <c r="I79" s="83"/>
      <c r="J79" s="83"/>
      <c r="K79" s="83"/>
      <c r="L79" s="83"/>
      <c r="M79" s="83"/>
      <c r="N79" s="85"/>
      <c r="O79" s="86"/>
      <c r="P79" s="86"/>
      <c r="Q79" s="86"/>
      <c r="R79" s="86"/>
    </row>
    <row r="80" spans="1:18" s="11" customFormat="1" ht="12.75" customHeight="1" hidden="1">
      <c r="A80" s="83"/>
      <c r="B80" s="84"/>
      <c r="C80" s="84"/>
      <c r="D80" s="84"/>
      <c r="E80" s="83"/>
      <c r="F80" s="83"/>
      <c r="G80" s="83"/>
      <c r="H80" s="83"/>
      <c r="I80" s="83"/>
      <c r="J80" s="83"/>
      <c r="K80" s="83"/>
      <c r="L80" s="83"/>
      <c r="M80" s="83"/>
      <c r="N80" s="85"/>
      <c r="O80" s="86"/>
      <c r="P80" s="86"/>
      <c r="Q80" s="86"/>
      <c r="R80" s="86"/>
    </row>
    <row r="81" spans="1:18" s="8" customFormat="1" ht="27.75" customHeight="1" hidden="1">
      <c r="A81" s="61"/>
      <c r="B81" s="80"/>
      <c r="C81" s="80"/>
      <c r="D81" s="80"/>
      <c r="E81" s="61"/>
      <c r="F81" s="61"/>
      <c r="G81" s="61"/>
      <c r="H81" s="61"/>
      <c r="I81" s="61"/>
      <c r="J81" s="61"/>
      <c r="K81" s="61"/>
      <c r="L81" s="61"/>
      <c r="M81" s="61"/>
      <c r="N81" s="81"/>
      <c r="O81" s="77"/>
      <c r="P81" s="77"/>
      <c r="Q81" s="77"/>
      <c r="R81" s="77"/>
    </row>
    <row r="82" spans="1:18" s="8" customFormat="1" ht="0.75" customHeight="1" hidden="1">
      <c r="A82" s="61"/>
      <c r="B82" s="80"/>
      <c r="C82" s="80"/>
      <c r="D82" s="80"/>
      <c r="E82" s="61"/>
      <c r="F82" s="61"/>
      <c r="G82" s="61"/>
      <c r="H82" s="61"/>
      <c r="I82" s="61"/>
      <c r="J82" s="61"/>
      <c r="K82" s="61"/>
      <c r="L82" s="61"/>
      <c r="M82" s="61"/>
      <c r="N82" s="81"/>
      <c r="O82" s="77"/>
      <c r="P82" s="77"/>
      <c r="Q82" s="77"/>
      <c r="R82" s="77"/>
    </row>
    <row r="83" spans="1:18" s="8" customFormat="1" ht="2.25" customHeight="1" hidden="1">
      <c r="A83" s="61"/>
      <c r="B83" s="80"/>
      <c r="C83" s="80"/>
      <c r="D83" s="80"/>
      <c r="E83" s="61"/>
      <c r="F83" s="61"/>
      <c r="G83" s="61"/>
      <c r="H83" s="61"/>
      <c r="I83" s="61"/>
      <c r="J83" s="61"/>
      <c r="K83" s="61"/>
      <c r="L83" s="61"/>
      <c r="M83" s="61"/>
      <c r="N83" s="81"/>
      <c r="O83" s="77"/>
      <c r="P83" s="77"/>
      <c r="Q83" s="77"/>
      <c r="R83" s="77"/>
    </row>
    <row r="84" spans="1:18" s="8" customFormat="1" ht="54.75" customHeight="1" hidden="1">
      <c r="A84" s="61"/>
      <c r="B84" s="80"/>
      <c r="C84" s="80"/>
      <c r="D84" s="80"/>
      <c r="E84" s="61"/>
      <c r="F84" s="61"/>
      <c r="G84" s="61"/>
      <c r="H84" s="61"/>
      <c r="I84" s="61"/>
      <c r="J84" s="61"/>
      <c r="K84" s="61"/>
      <c r="L84" s="61"/>
      <c r="M84" s="61"/>
      <c r="N84" s="81"/>
      <c r="O84" s="77"/>
      <c r="P84" s="77"/>
      <c r="Q84" s="77"/>
      <c r="R84" s="77"/>
    </row>
    <row r="85" spans="1:18" s="8" customFormat="1" ht="27.75" customHeight="1" hidden="1">
      <c r="A85" s="61"/>
      <c r="B85" s="80"/>
      <c r="C85" s="80"/>
      <c r="D85" s="80"/>
      <c r="E85" s="61"/>
      <c r="F85" s="61"/>
      <c r="G85" s="61"/>
      <c r="H85" s="61"/>
      <c r="I85" s="61"/>
      <c r="J85" s="61"/>
      <c r="K85" s="61"/>
      <c r="L85" s="61"/>
      <c r="M85" s="61"/>
      <c r="N85" s="81"/>
      <c r="O85" s="77"/>
      <c r="P85" s="77"/>
      <c r="Q85" s="77"/>
      <c r="R85" s="77"/>
    </row>
    <row r="86" spans="1:18" s="8" customFormat="1" ht="27.75" customHeight="1" hidden="1">
      <c r="A86" s="61"/>
      <c r="B86" s="80"/>
      <c r="C86" s="80"/>
      <c r="D86" s="80"/>
      <c r="E86" s="61"/>
      <c r="F86" s="61"/>
      <c r="G86" s="61"/>
      <c r="H86" s="61"/>
      <c r="I86" s="61"/>
      <c r="J86" s="61"/>
      <c r="K86" s="61"/>
      <c r="L86" s="61"/>
      <c r="M86" s="61"/>
      <c r="N86" s="81"/>
      <c r="O86" s="77"/>
      <c r="P86" s="77"/>
      <c r="Q86" s="77"/>
      <c r="R86" s="77"/>
    </row>
    <row r="87" spans="1:18" s="8" customFormat="1" ht="198.75" customHeight="1">
      <c r="A87" s="61"/>
      <c r="B87" s="80"/>
      <c r="C87" s="80"/>
      <c r="D87" s="80"/>
      <c r="E87" s="61"/>
      <c r="F87" s="61"/>
      <c r="G87" s="61"/>
      <c r="H87" s="61"/>
      <c r="I87" s="61"/>
      <c r="J87" s="61"/>
      <c r="K87" s="61"/>
      <c r="L87" s="61"/>
      <c r="M87" s="61"/>
      <c r="N87" s="81"/>
      <c r="O87" s="77"/>
      <c r="P87" s="77"/>
      <c r="Q87" s="77"/>
      <c r="R87" s="77"/>
    </row>
    <row r="88" spans="1:18" s="8" customFormat="1" ht="22.5" customHeight="1">
      <c r="A88" s="108" t="s">
        <v>27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77"/>
      <c r="P88" s="77"/>
      <c r="Q88" s="77"/>
      <c r="R88" s="77"/>
    </row>
    <row r="89" spans="1:18" s="8" customFormat="1" ht="17.25" customHeight="1">
      <c r="A89" s="108" t="s">
        <v>132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77"/>
      <c r="P89" s="77"/>
      <c r="Q89" s="77"/>
      <c r="R89" s="77"/>
    </row>
    <row r="90" spans="1:18" s="8" customFormat="1" ht="15.75" customHeight="1">
      <c r="A90" s="50"/>
      <c r="B90" s="109" t="s">
        <v>40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50"/>
      <c r="N90" s="50"/>
      <c r="O90" s="77"/>
      <c r="P90" s="77"/>
      <c r="Q90" s="77"/>
      <c r="R90" s="77"/>
    </row>
    <row r="91" spans="1:18" s="6" customFormat="1" ht="14.25" customHeight="1">
      <c r="A91" s="37" t="s">
        <v>25</v>
      </c>
      <c r="B91" s="37" t="s">
        <v>0</v>
      </c>
      <c r="C91" s="37" t="s">
        <v>1</v>
      </c>
      <c r="D91" s="37" t="s">
        <v>2</v>
      </c>
      <c r="E91" s="37" t="s">
        <v>3</v>
      </c>
      <c r="F91" s="37" t="s">
        <v>4</v>
      </c>
      <c r="G91" s="37" t="s">
        <v>26</v>
      </c>
      <c r="H91" s="37" t="s">
        <v>5</v>
      </c>
      <c r="I91" s="37" t="s">
        <v>6</v>
      </c>
      <c r="J91" s="37" t="s">
        <v>7</v>
      </c>
      <c r="K91" s="37" t="s">
        <v>8</v>
      </c>
      <c r="L91" s="37" t="s">
        <v>9</v>
      </c>
      <c r="M91" s="37" t="s">
        <v>10</v>
      </c>
      <c r="N91" s="41" t="s">
        <v>24</v>
      </c>
      <c r="O91" s="51"/>
      <c r="P91" s="51"/>
      <c r="Q91" s="51"/>
      <c r="R91" s="51"/>
    </row>
    <row r="92" spans="1:18" s="10" customFormat="1" ht="16.5" customHeight="1">
      <c r="A92" s="39" t="s">
        <v>41</v>
      </c>
      <c r="B92" s="102">
        <v>153.868</v>
      </c>
      <c r="C92" s="102">
        <v>176.474</v>
      </c>
      <c r="D92" s="102">
        <v>108.139</v>
      </c>
      <c r="E92" s="102">
        <v>51.235</v>
      </c>
      <c r="F92" s="103">
        <v>10.33</v>
      </c>
      <c r="G92" s="102"/>
      <c r="H92" s="102"/>
      <c r="I92" s="102"/>
      <c r="J92" s="102"/>
      <c r="K92" s="102"/>
      <c r="L92" s="103">
        <v>85.9</v>
      </c>
      <c r="M92" s="103">
        <v>126.7</v>
      </c>
      <c r="N92" s="40">
        <f>B92+C92+D92+E92+F92+G92+H92+I92+J92+K92+L92+M92</f>
        <v>712.6460000000001</v>
      </c>
      <c r="O92" s="44"/>
      <c r="P92" s="44"/>
      <c r="Q92" s="44"/>
      <c r="R92" s="44"/>
    </row>
    <row r="93" spans="1:18" s="10" customFormat="1" ht="15" customHeight="1">
      <c r="A93" s="39" t="s">
        <v>42</v>
      </c>
      <c r="B93" s="102">
        <v>85.792</v>
      </c>
      <c r="C93" s="102">
        <v>143.179</v>
      </c>
      <c r="D93" s="102">
        <v>127.844</v>
      </c>
      <c r="E93" s="102">
        <v>50.266</v>
      </c>
      <c r="F93" s="102"/>
      <c r="G93" s="102"/>
      <c r="H93" s="102"/>
      <c r="I93" s="102"/>
      <c r="J93" s="102"/>
      <c r="K93" s="102"/>
      <c r="L93" s="103">
        <v>92.2</v>
      </c>
      <c r="M93" s="103">
        <v>152.8</v>
      </c>
      <c r="N93" s="40">
        <f aca="true" t="shared" si="5" ref="N93:N117">B93+C93+D93+E93+F93+G93+H93+I93+J93+K93+L93+M93</f>
        <v>652.081</v>
      </c>
      <c r="O93" s="44"/>
      <c r="P93" s="44"/>
      <c r="Q93" s="44"/>
      <c r="R93" s="44"/>
    </row>
    <row r="94" spans="1:18" s="10" customFormat="1" ht="18" customHeight="1">
      <c r="A94" s="39" t="s">
        <v>43</v>
      </c>
      <c r="B94" s="102">
        <v>82.255</v>
      </c>
      <c r="C94" s="102">
        <v>79.197</v>
      </c>
      <c r="D94" s="102">
        <v>75.282</v>
      </c>
      <c r="E94" s="102">
        <v>29.466</v>
      </c>
      <c r="F94" s="102"/>
      <c r="G94" s="102"/>
      <c r="H94" s="102"/>
      <c r="I94" s="102"/>
      <c r="J94" s="102"/>
      <c r="K94" s="102"/>
      <c r="L94" s="103">
        <v>45</v>
      </c>
      <c r="M94" s="103">
        <v>65</v>
      </c>
      <c r="N94" s="40">
        <f t="shared" si="5"/>
        <v>376.2</v>
      </c>
      <c r="O94" s="45"/>
      <c r="P94" s="44"/>
      <c r="Q94" s="44"/>
      <c r="R94" s="44"/>
    </row>
    <row r="95" spans="1:18" s="12" customFormat="1" ht="18" customHeight="1">
      <c r="A95" s="40" t="s">
        <v>11</v>
      </c>
      <c r="B95" s="102">
        <v>75.972</v>
      </c>
      <c r="C95" s="102">
        <v>90.7</v>
      </c>
      <c r="D95" s="102">
        <v>111.052</v>
      </c>
      <c r="E95" s="102">
        <v>47.685</v>
      </c>
      <c r="F95" s="102"/>
      <c r="G95" s="102"/>
      <c r="H95" s="102"/>
      <c r="I95" s="102"/>
      <c r="J95" s="102"/>
      <c r="K95" s="102"/>
      <c r="L95" s="103">
        <v>73.6</v>
      </c>
      <c r="M95" s="103">
        <v>100.1</v>
      </c>
      <c r="N95" s="40">
        <f t="shared" si="5"/>
        <v>499.10900000000004</v>
      </c>
      <c r="O95" s="45"/>
      <c r="P95" s="44"/>
      <c r="Q95" s="45"/>
      <c r="R95" s="45"/>
    </row>
    <row r="96" spans="1:18" s="12" customFormat="1" ht="17.25" customHeight="1">
      <c r="A96" s="40" t="s">
        <v>12</v>
      </c>
      <c r="B96" s="102">
        <v>42.948</v>
      </c>
      <c r="C96" s="102">
        <v>45.746</v>
      </c>
      <c r="D96" s="102">
        <v>36.916</v>
      </c>
      <c r="E96" s="102">
        <v>25.767</v>
      </c>
      <c r="F96" s="102"/>
      <c r="G96" s="102"/>
      <c r="H96" s="102"/>
      <c r="I96" s="102"/>
      <c r="J96" s="102"/>
      <c r="K96" s="102"/>
      <c r="L96" s="103">
        <v>28.9</v>
      </c>
      <c r="M96" s="103">
        <v>34</v>
      </c>
      <c r="N96" s="40">
        <f t="shared" si="5"/>
        <v>214.27700000000002</v>
      </c>
      <c r="O96" s="45"/>
      <c r="P96" s="44"/>
      <c r="Q96" s="45"/>
      <c r="R96" s="45"/>
    </row>
    <row r="97" spans="1:18" s="12" customFormat="1" ht="15" customHeight="1">
      <c r="A97" s="40" t="s">
        <v>13</v>
      </c>
      <c r="B97" s="102">
        <v>152.048</v>
      </c>
      <c r="C97" s="102">
        <v>146.2</v>
      </c>
      <c r="D97" s="102">
        <v>127.02</v>
      </c>
      <c r="E97" s="103">
        <v>55.47</v>
      </c>
      <c r="F97" s="102"/>
      <c r="G97" s="102"/>
      <c r="H97" s="102"/>
      <c r="I97" s="102"/>
      <c r="J97" s="102"/>
      <c r="K97" s="102"/>
      <c r="L97" s="103">
        <v>105.3</v>
      </c>
      <c r="M97" s="103">
        <v>131</v>
      </c>
      <c r="N97" s="40">
        <f t="shared" si="5"/>
        <v>717.0379999999999</v>
      </c>
      <c r="O97" s="45"/>
      <c r="P97" s="44"/>
      <c r="Q97" s="45"/>
      <c r="R97" s="45"/>
    </row>
    <row r="98" spans="1:18" s="12" customFormat="1" ht="15.75" customHeight="1">
      <c r="A98" s="40" t="s">
        <v>14</v>
      </c>
      <c r="B98" s="102">
        <v>32.238</v>
      </c>
      <c r="C98" s="102">
        <v>27.842</v>
      </c>
      <c r="D98" s="102">
        <v>28.962</v>
      </c>
      <c r="E98" s="102">
        <v>15.602</v>
      </c>
      <c r="F98" s="102"/>
      <c r="G98" s="102"/>
      <c r="H98" s="102"/>
      <c r="I98" s="102"/>
      <c r="J98" s="102"/>
      <c r="K98" s="102"/>
      <c r="L98" s="103">
        <v>24</v>
      </c>
      <c r="M98" s="103">
        <v>27</v>
      </c>
      <c r="N98" s="40">
        <f t="shared" si="5"/>
        <v>155.644</v>
      </c>
      <c r="O98" s="45"/>
      <c r="P98" s="44"/>
      <c r="Q98" s="45"/>
      <c r="R98" s="45"/>
    </row>
    <row r="99" spans="1:18" s="12" customFormat="1" ht="14.25" customHeight="1">
      <c r="A99" s="40" t="s">
        <v>125</v>
      </c>
      <c r="B99" s="102">
        <v>107.681</v>
      </c>
      <c r="C99" s="102">
        <v>123.317</v>
      </c>
      <c r="D99" s="102">
        <v>124.227</v>
      </c>
      <c r="E99" s="102">
        <v>54.095</v>
      </c>
      <c r="F99" s="102"/>
      <c r="G99" s="102"/>
      <c r="H99" s="102"/>
      <c r="I99" s="102"/>
      <c r="J99" s="102"/>
      <c r="K99" s="102"/>
      <c r="L99" s="103">
        <v>43.47</v>
      </c>
      <c r="M99" s="103">
        <v>68.46</v>
      </c>
      <c r="N99" s="40">
        <f t="shared" si="5"/>
        <v>521.2500000000001</v>
      </c>
      <c r="O99" s="45"/>
      <c r="P99" s="44"/>
      <c r="Q99" s="45"/>
      <c r="R99" s="45"/>
    </row>
    <row r="100" spans="1:18" s="12" customFormat="1" ht="12.75" customHeight="1">
      <c r="A100" s="40" t="s">
        <v>126</v>
      </c>
      <c r="B100" s="102">
        <v>98.778</v>
      </c>
      <c r="C100" s="102">
        <v>104.451</v>
      </c>
      <c r="D100" s="102">
        <v>80.421</v>
      </c>
      <c r="E100" s="102">
        <v>21.278</v>
      </c>
      <c r="F100" s="102">
        <v>2.542</v>
      </c>
      <c r="G100" s="102">
        <v>1.114</v>
      </c>
      <c r="H100" s="102"/>
      <c r="I100" s="102"/>
      <c r="J100" s="103">
        <v>1.38</v>
      </c>
      <c r="K100" s="102">
        <v>3.656</v>
      </c>
      <c r="L100" s="103">
        <v>73.8</v>
      </c>
      <c r="M100" s="103">
        <v>102.6</v>
      </c>
      <c r="N100" s="40">
        <f t="shared" si="5"/>
        <v>490.02</v>
      </c>
      <c r="O100" s="46"/>
      <c r="P100" s="44"/>
      <c r="Q100" s="45"/>
      <c r="R100" s="45"/>
    </row>
    <row r="101" spans="1:18" s="12" customFormat="1" ht="14.25" customHeight="1">
      <c r="A101" s="40" t="s">
        <v>127</v>
      </c>
      <c r="B101" s="102">
        <v>288.621</v>
      </c>
      <c r="C101" s="102">
        <v>313.29</v>
      </c>
      <c r="D101" s="102">
        <v>291.796</v>
      </c>
      <c r="E101" s="102">
        <v>121.052</v>
      </c>
      <c r="F101" s="102"/>
      <c r="G101" s="102"/>
      <c r="H101" s="102"/>
      <c r="I101" s="102"/>
      <c r="J101" s="102"/>
      <c r="K101" s="102"/>
      <c r="L101" s="103">
        <v>270</v>
      </c>
      <c r="M101" s="103">
        <v>307.9</v>
      </c>
      <c r="N101" s="104">
        <v>1592.659</v>
      </c>
      <c r="O101" s="46"/>
      <c r="P101" s="44"/>
      <c r="Q101" s="45"/>
      <c r="R101" s="45"/>
    </row>
    <row r="102" spans="1:18" s="12" customFormat="1" ht="15" customHeight="1">
      <c r="A102" s="40" t="s">
        <v>96</v>
      </c>
      <c r="B102" s="102">
        <v>167.561</v>
      </c>
      <c r="C102" s="102">
        <v>170.916</v>
      </c>
      <c r="D102" s="102">
        <v>185.109</v>
      </c>
      <c r="E102" s="103">
        <v>90.06</v>
      </c>
      <c r="F102" s="102">
        <v>3.613</v>
      </c>
      <c r="G102" s="102">
        <v>2.236</v>
      </c>
      <c r="H102" s="102"/>
      <c r="I102" s="102"/>
      <c r="J102" s="103">
        <v>2.15</v>
      </c>
      <c r="K102" s="102">
        <v>3.269</v>
      </c>
      <c r="L102" s="103">
        <v>133.1</v>
      </c>
      <c r="M102" s="103">
        <v>165</v>
      </c>
      <c r="N102" s="40">
        <f t="shared" si="5"/>
        <v>923.014</v>
      </c>
      <c r="O102" s="46"/>
      <c r="P102" s="44"/>
      <c r="Q102" s="45"/>
      <c r="R102" s="45"/>
    </row>
    <row r="103" spans="1:18" s="12" customFormat="1" ht="13.5" customHeight="1">
      <c r="A103" s="40" t="s">
        <v>15</v>
      </c>
      <c r="B103" s="102">
        <v>39.275</v>
      </c>
      <c r="C103" s="102">
        <v>40.566</v>
      </c>
      <c r="D103" s="102">
        <v>41.092</v>
      </c>
      <c r="E103" s="103">
        <v>17.57</v>
      </c>
      <c r="F103" s="102">
        <v>1.076</v>
      </c>
      <c r="G103" s="102"/>
      <c r="H103" s="102"/>
      <c r="I103" s="102"/>
      <c r="J103" s="103">
        <v>1.4</v>
      </c>
      <c r="K103" s="102"/>
      <c r="L103" s="103">
        <v>29</v>
      </c>
      <c r="M103" s="103">
        <v>32.5</v>
      </c>
      <c r="N103" s="40">
        <f t="shared" si="5"/>
        <v>202.479</v>
      </c>
      <c r="O103" s="46"/>
      <c r="P103" s="44"/>
      <c r="Q103" s="45"/>
      <c r="R103" s="45"/>
    </row>
    <row r="104" spans="1:18" s="12" customFormat="1" ht="16.5" customHeight="1">
      <c r="A104" s="40" t="s">
        <v>17</v>
      </c>
      <c r="B104" s="102">
        <v>90.888</v>
      </c>
      <c r="C104" s="102">
        <v>64.028</v>
      </c>
      <c r="D104" s="102">
        <v>61.163</v>
      </c>
      <c r="E104" s="102">
        <v>32.983</v>
      </c>
      <c r="F104" s="102"/>
      <c r="G104" s="102"/>
      <c r="H104" s="102"/>
      <c r="I104" s="102"/>
      <c r="J104" s="102"/>
      <c r="K104" s="102"/>
      <c r="L104" s="103">
        <v>40</v>
      </c>
      <c r="M104" s="103">
        <v>60</v>
      </c>
      <c r="N104" s="40">
        <f t="shared" si="5"/>
        <v>349.062</v>
      </c>
      <c r="O104" s="46"/>
      <c r="P104" s="44"/>
      <c r="Q104" s="45"/>
      <c r="R104" s="45"/>
    </row>
    <row r="105" spans="1:18" s="12" customFormat="1" ht="12.75">
      <c r="A105" s="40" t="s">
        <v>19</v>
      </c>
      <c r="B105" s="102">
        <v>151.096</v>
      </c>
      <c r="C105" s="102">
        <v>144.571</v>
      </c>
      <c r="D105" s="102">
        <v>143.495</v>
      </c>
      <c r="E105" s="102">
        <v>65.008</v>
      </c>
      <c r="F105" s="102"/>
      <c r="G105" s="102"/>
      <c r="H105" s="102"/>
      <c r="I105" s="102"/>
      <c r="J105" s="102"/>
      <c r="K105" s="102"/>
      <c r="L105" s="103">
        <v>82.2</v>
      </c>
      <c r="M105" s="103">
        <v>105</v>
      </c>
      <c r="N105" s="40">
        <f t="shared" si="5"/>
        <v>691.37</v>
      </c>
      <c r="O105" s="46"/>
      <c r="P105" s="44"/>
      <c r="Q105" s="45"/>
      <c r="R105" s="45"/>
    </row>
    <row r="106" spans="1:18" s="12" customFormat="1" ht="12.75">
      <c r="A106" s="40" t="s">
        <v>128</v>
      </c>
      <c r="B106" s="102">
        <v>127.06</v>
      </c>
      <c r="C106" s="102">
        <v>123.243</v>
      </c>
      <c r="D106" s="102">
        <v>102.562</v>
      </c>
      <c r="E106" s="102">
        <v>42.02</v>
      </c>
      <c r="F106" s="102"/>
      <c r="G106" s="102"/>
      <c r="H106" s="102"/>
      <c r="I106" s="102"/>
      <c r="J106" s="102"/>
      <c r="K106" s="103">
        <v>0.1</v>
      </c>
      <c r="L106" s="103">
        <v>92.2</v>
      </c>
      <c r="M106" s="103">
        <v>100.2</v>
      </c>
      <c r="N106" s="40">
        <f t="shared" si="5"/>
        <v>587.385</v>
      </c>
      <c r="O106" s="46"/>
      <c r="P106" s="44"/>
      <c r="Q106" s="45"/>
      <c r="R106" s="45"/>
    </row>
    <row r="107" spans="1:18" s="12" customFormat="1" ht="12" customHeight="1">
      <c r="A107" s="40" t="s">
        <v>118</v>
      </c>
      <c r="B107" s="40">
        <v>0.1</v>
      </c>
      <c r="C107" s="40">
        <v>0.1</v>
      </c>
      <c r="D107" s="40">
        <v>0.1</v>
      </c>
      <c r="E107" s="40">
        <v>0.1</v>
      </c>
      <c r="F107" s="40"/>
      <c r="G107" s="40"/>
      <c r="H107" s="40"/>
      <c r="I107" s="40"/>
      <c r="J107" s="40">
        <v>0</v>
      </c>
      <c r="K107" s="40">
        <v>0.1</v>
      </c>
      <c r="L107" s="40">
        <v>0</v>
      </c>
      <c r="M107" s="40">
        <v>0</v>
      </c>
      <c r="N107" s="40">
        <f t="shared" si="5"/>
        <v>0.5</v>
      </c>
      <c r="O107" s="46"/>
      <c r="P107" s="44"/>
      <c r="Q107" s="45"/>
      <c r="R107" s="45"/>
    </row>
    <row r="108" spans="1:18" s="12" customFormat="1" ht="15.75" customHeight="1">
      <c r="A108" s="40" t="s">
        <v>89</v>
      </c>
      <c r="B108" s="102">
        <v>84.464</v>
      </c>
      <c r="C108" s="103">
        <v>48.73</v>
      </c>
      <c r="D108" s="102">
        <v>69.301</v>
      </c>
      <c r="E108" s="102">
        <v>25.788</v>
      </c>
      <c r="F108" s="102">
        <v>2.377</v>
      </c>
      <c r="G108" s="102">
        <v>1.711</v>
      </c>
      <c r="H108" s="102"/>
      <c r="I108" s="102"/>
      <c r="J108" s="103">
        <v>1.1</v>
      </c>
      <c r="K108" s="102">
        <v>2.765</v>
      </c>
      <c r="L108" s="103">
        <v>40.7</v>
      </c>
      <c r="M108" s="103">
        <v>50.9</v>
      </c>
      <c r="N108" s="40">
        <f t="shared" si="5"/>
        <v>327.836</v>
      </c>
      <c r="O108" s="46"/>
      <c r="P108" s="44"/>
      <c r="Q108" s="45"/>
      <c r="R108" s="45"/>
    </row>
    <row r="109" spans="1:18" s="12" customFormat="1" ht="12.75" customHeight="1">
      <c r="A109" s="40" t="s">
        <v>118</v>
      </c>
      <c r="B109" s="40">
        <v>0.1</v>
      </c>
      <c r="C109" s="40">
        <v>0.1</v>
      </c>
      <c r="D109" s="40">
        <v>0.1</v>
      </c>
      <c r="E109" s="40">
        <v>0.1</v>
      </c>
      <c r="F109" s="40"/>
      <c r="G109" s="40"/>
      <c r="H109" s="40"/>
      <c r="I109" s="40"/>
      <c r="J109" s="40">
        <v>0</v>
      </c>
      <c r="K109" s="40">
        <v>0.1</v>
      </c>
      <c r="L109" s="40">
        <v>0</v>
      </c>
      <c r="M109" s="40">
        <v>0</v>
      </c>
      <c r="N109" s="40">
        <f t="shared" si="5"/>
        <v>0.5</v>
      </c>
      <c r="O109" s="46"/>
      <c r="P109" s="44"/>
      <c r="Q109" s="45"/>
      <c r="R109" s="45"/>
    </row>
    <row r="110" spans="1:18" s="12" customFormat="1" ht="15" customHeight="1">
      <c r="A110" s="40" t="s">
        <v>20</v>
      </c>
      <c r="B110" s="102">
        <v>83.768</v>
      </c>
      <c r="C110" s="102">
        <v>86.718</v>
      </c>
      <c r="D110" s="102">
        <v>65.584</v>
      </c>
      <c r="E110" s="102">
        <v>31.857</v>
      </c>
      <c r="F110" s="102">
        <v>2.975</v>
      </c>
      <c r="G110" s="102">
        <v>2.615</v>
      </c>
      <c r="H110" s="102"/>
      <c r="I110" s="102"/>
      <c r="J110" s="102">
        <v>1.705</v>
      </c>
      <c r="K110" s="102">
        <v>2.931</v>
      </c>
      <c r="L110" s="103">
        <v>24.45</v>
      </c>
      <c r="M110" s="103">
        <v>35.61</v>
      </c>
      <c r="N110" s="40">
        <f t="shared" si="5"/>
        <v>338.213</v>
      </c>
      <c r="O110" s="46"/>
      <c r="P110" s="44"/>
      <c r="Q110" s="45"/>
      <c r="R110" s="45"/>
    </row>
    <row r="111" spans="1:18" s="12" customFormat="1" ht="15" customHeight="1">
      <c r="A111" s="40" t="s">
        <v>21</v>
      </c>
      <c r="B111" s="102">
        <v>74.403</v>
      </c>
      <c r="C111" s="102">
        <v>75.058</v>
      </c>
      <c r="D111" s="102">
        <v>62.738</v>
      </c>
      <c r="E111" s="102">
        <v>29.947</v>
      </c>
      <c r="F111" s="102"/>
      <c r="G111" s="102"/>
      <c r="H111" s="102"/>
      <c r="I111" s="102"/>
      <c r="J111" s="103">
        <v>0.8</v>
      </c>
      <c r="K111" s="102"/>
      <c r="L111" s="103">
        <v>10.83</v>
      </c>
      <c r="M111" s="103">
        <v>18.55</v>
      </c>
      <c r="N111" s="40">
        <f t="shared" si="5"/>
        <v>272.326</v>
      </c>
      <c r="O111" s="46"/>
      <c r="P111" s="44"/>
      <c r="Q111" s="45"/>
      <c r="R111" s="45"/>
    </row>
    <row r="112" spans="1:35" s="12" customFormat="1" ht="12.75">
      <c r="A112" s="40" t="s">
        <v>130</v>
      </c>
      <c r="B112" s="102">
        <v>150.535</v>
      </c>
      <c r="C112" s="102">
        <v>108.932</v>
      </c>
      <c r="D112" s="102">
        <v>115.435</v>
      </c>
      <c r="E112" s="102">
        <v>58.149</v>
      </c>
      <c r="F112" s="102"/>
      <c r="G112" s="102"/>
      <c r="H112" s="102"/>
      <c r="I112" s="102"/>
      <c r="J112" s="102"/>
      <c r="K112" s="102"/>
      <c r="L112" s="103">
        <v>97.1</v>
      </c>
      <c r="M112" s="103">
        <v>113.7</v>
      </c>
      <c r="N112" s="104">
        <v>643.851</v>
      </c>
      <c r="O112" s="47"/>
      <c r="P112" s="47"/>
      <c r="Q112" s="47"/>
      <c r="R112" s="47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18" s="12" customFormat="1" ht="12.75" customHeight="1">
      <c r="A113" s="40" t="s">
        <v>44</v>
      </c>
      <c r="B113" s="103">
        <v>110.3815</v>
      </c>
      <c r="C113" s="102">
        <v>100.851</v>
      </c>
      <c r="D113" s="102">
        <v>93.508</v>
      </c>
      <c r="E113" s="103">
        <v>47.59</v>
      </c>
      <c r="F113" s="102"/>
      <c r="G113" s="102"/>
      <c r="H113" s="102"/>
      <c r="I113" s="102"/>
      <c r="J113" s="102"/>
      <c r="K113" s="102">
        <v>0.325</v>
      </c>
      <c r="L113" s="103">
        <v>77.7</v>
      </c>
      <c r="M113" s="103">
        <v>99</v>
      </c>
      <c r="N113" s="40">
        <f t="shared" si="5"/>
        <v>529.3555</v>
      </c>
      <c r="O113" s="46"/>
      <c r="P113" s="44"/>
      <c r="Q113" s="45"/>
      <c r="R113" s="45"/>
    </row>
    <row r="114" spans="1:18" s="12" customFormat="1" ht="24" customHeight="1">
      <c r="A114" s="40" t="s">
        <v>136</v>
      </c>
      <c r="B114" s="102">
        <v>95.064</v>
      </c>
      <c r="C114" s="102">
        <v>104.788</v>
      </c>
      <c r="D114" s="102">
        <v>120.589</v>
      </c>
      <c r="E114" s="102">
        <v>55.042</v>
      </c>
      <c r="F114" s="102"/>
      <c r="G114" s="102"/>
      <c r="H114" s="102"/>
      <c r="I114" s="102"/>
      <c r="J114" s="102"/>
      <c r="K114" s="102"/>
      <c r="L114" s="103">
        <v>120</v>
      </c>
      <c r="M114" s="103">
        <v>140</v>
      </c>
      <c r="N114" s="104">
        <v>635.483</v>
      </c>
      <c r="O114" s="46"/>
      <c r="P114" s="44"/>
      <c r="Q114" s="45"/>
      <c r="R114" s="45"/>
    </row>
    <row r="115" spans="1:18" s="12" customFormat="1" ht="12.75">
      <c r="A115" s="40" t="s">
        <v>30</v>
      </c>
      <c r="B115" s="102">
        <v>63.802</v>
      </c>
      <c r="C115" s="102">
        <v>48.353</v>
      </c>
      <c r="D115" s="102">
        <v>34.538</v>
      </c>
      <c r="E115" s="102">
        <v>6.329</v>
      </c>
      <c r="F115" s="102"/>
      <c r="G115" s="102"/>
      <c r="H115" s="102"/>
      <c r="I115" s="102"/>
      <c r="J115" s="102"/>
      <c r="K115" s="102">
        <v>20.582</v>
      </c>
      <c r="L115" s="103">
        <v>49.8</v>
      </c>
      <c r="M115" s="103">
        <v>56.9</v>
      </c>
      <c r="N115" s="40">
        <f t="shared" si="5"/>
        <v>280.304</v>
      </c>
      <c r="O115" s="46"/>
      <c r="P115" s="44"/>
      <c r="Q115" s="45"/>
      <c r="R115" s="45"/>
    </row>
    <row r="116" spans="1:18" s="12" customFormat="1" ht="12" customHeight="1">
      <c r="A116" s="40" t="s">
        <v>112</v>
      </c>
      <c r="B116" s="39">
        <v>55.6</v>
      </c>
      <c r="C116" s="39">
        <v>41.75</v>
      </c>
      <c r="D116" s="39">
        <v>29.538</v>
      </c>
      <c r="E116" s="39">
        <v>3.8</v>
      </c>
      <c r="F116" s="39"/>
      <c r="G116" s="39"/>
      <c r="H116" s="39"/>
      <c r="I116" s="39"/>
      <c r="J116" s="39"/>
      <c r="K116" s="39">
        <v>17.68</v>
      </c>
      <c r="L116" s="87">
        <v>43.7</v>
      </c>
      <c r="M116" s="39">
        <v>49.9</v>
      </c>
      <c r="N116" s="40">
        <f t="shared" si="5"/>
        <v>241.968</v>
      </c>
      <c r="O116" s="46"/>
      <c r="P116" s="44"/>
      <c r="Q116" s="45"/>
      <c r="R116" s="45"/>
    </row>
    <row r="117" spans="1:18" s="12" customFormat="1" ht="12.75" customHeight="1">
      <c r="A117" s="40" t="s">
        <v>111</v>
      </c>
      <c r="B117" s="39">
        <v>8.202</v>
      </c>
      <c r="C117" s="39">
        <v>6.603</v>
      </c>
      <c r="D117" s="39">
        <v>5</v>
      </c>
      <c r="E117" s="39">
        <v>2.529</v>
      </c>
      <c r="F117" s="39"/>
      <c r="G117" s="39"/>
      <c r="H117" s="39"/>
      <c r="I117" s="39"/>
      <c r="J117" s="39"/>
      <c r="K117" s="39">
        <v>2.902</v>
      </c>
      <c r="L117" s="87">
        <v>6.1</v>
      </c>
      <c r="M117" s="39">
        <v>7</v>
      </c>
      <c r="N117" s="40">
        <f t="shared" si="5"/>
        <v>38.336</v>
      </c>
      <c r="O117" s="46"/>
      <c r="P117" s="44"/>
      <c r="Q117" s="45"/>
      <c r="R117" s="45"/>
    </row>
    <row r="118" spans="1:35" s="12" customFormat="1" ht="12.75" customHeight="1">
      <c r="A118" s="43" t="s">
        <v>92</v>
      </c>
      <c r="B118" s="43">
        <f>B92+B93+B94+B95+B96+B97+B98+B99+B100+B101+B102+B103+B104+B105+B106+B108+B110+B111+B112+B113+B114+B115</f>
        <v>2358.4984999999997</v>
      </c>
      <c r="C118" s="43">
        <f aca="true" t="shared" si="6" ref="C118:M118">C92+C93+C94+C95+C96+C97+C98+C99+C100+C101+C102+C103+C104+C105+C106+C108+C110+C111+C112+C113+C114+C115</f>
        <v>2367.15</v>
      </c>
      <c r="D118" s="43">
        <f t="shared" si="6"/>
        <v>2206.7729999999997</v>
      </c>
      <c r="E118" s="43">
        <f t="shared" si="6"/>
        <v>974.2590000000001</v>
      </c>
      <c r="F118" s="43">
        <f t="shared" si="6"/>
        <v>22.913</v>
      </c>
      <c r="G118" s="43">
        <f t="shared" si="6"/>
        <v>7.676000000000001</v>
      </c>
      <c r="H118" s="43">
        <f t="shared" si="6"/>
        <v>0</v>
      </c>
      <c r="I118" s="43">
        <f t="shared" si="6"/>
        <v>0</v>
      </c>
      <c r="J118" s="43">
        <f t="shared" si="6"/>
        <v>8.535</v>
      </c>
      <c r="K118" s="43">
        <f t="shared" si="6"/>
        <v>33.628</v>
      </c>
      <c r="L118" s="43">
        <f t="shared" si="6"/>
        <v>1639.25</v>
      </c>
      <c r="M118" s="43">
        <f t="shared" si="6"/>
        <v>2092.92</v>
      </c>
      <c r="N118" s="43">
        <f aca="true" t="shared" si="7" ref="N118:AI118">N92+N93+N94+N95+N96+N97+N98+N99+N100+N101+N102+N103+N104+N105+N106+N108+N110+N111+N112+N113+N114+N115</f>
        <v>11711.602499999997</v>
      </c>
      <c r="O118" s="43">
        <f t="shared" si="7"/>
        <v>0</v>
      </c>
      <c r="P118" s="43">
        <f t="shared" si="7"/>
        <v>0</v>
      </c>
      <c r="Q118" s="43">
        <f t="shared" si="7"/>
        <v>0</v>
      </c>
      <c r="R118" s="43">
        <f t="shared" si="7"/>
        <v>0</v>
      </c>
      <c r="S118" s="74">
        <f t="shared" si="7"/>
        <v>0</v>
      </c>
      <c r="T118" s="74">
        <f t="shared" si="7"/>
        <v>0</v>
      </c>
      <c r="U118" s="74">
        <f t="shared" si="7"/>
        <v>0</v>
      </c>
      <c r="V118" s="74">
        <f t="shared" si="7"/>
        <v>0</v>
      </c>
      <c r="W118" s="74">
        <f t="shared" si="7"/>
        <v>0</v>
      </c>
      <c r="X118" s="74">
        <f t="shared" si="7"/>
        <v>0</v>
      </c>
      <c r="Y118" s="74">
        <f t="shared" si="7"/>
        <v>0</v>
      </c>
      <c r="Z118" s="74">
        <f t="shared" si="7"/>
        <v>0</v>
      </c>
      <c r="AA118" s="74">
        <f t="shared" si="7"/>
        <v>0</v>
      </c>
      <c r="AB118" s="74">
        <f t="shared" si="7"/>
        <v>0</v>
      </c>
      <c r="AC118" s="74">
        <f t="shared" si="7"/>
        <v>0</v>
      </c>
      <c r="AD118" s="74">
        <f t="shared" si="7"/>
        <v>0</v>
      </c>
      <c r="AE118" s="74">
        <f t="shared" si="7"/>
        <v>0</v>
      </c>
      <c r="AF118" s="74">
        <f t="shared" si="7"/>
        <v>0</v>
      </c>
      <c r="AG118" s="74">
        <f t="shared" si="7"/>
        <v>0</v>
      </c>
      <c r="AH118" s="74">
        <f t="shared" si="7"/>
        <v>0</v>
      </c>
      <c r="AI118" s="74">
        <f t="shared" si="7"/>
        <v>0</v>
      </c>
    </row>
    <row r="119" spans="1:18" s="12" customFormat="1" ht="59.25" customHeight="1" hidden="1">
      <c r="A119" s="42"/>
      <c r="B119" s="42">
        <v>0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>
        <v>0</v>
      </c>
      <c r="M119" s="42">
        <v>0</v>
      </c>
      <c r="N119" s="39">
        <f>B119+C119+D119+E119+F119+G119+H119+I119+J119+K119+L119+M119</f>
        <v>0</v>
      </c>
      <c r="O119" s="45"/>
      <c r="P119" s="45"/>
      <c r="Q119" s="45"/>
      <c r="R119" s="45"/>
    </row>
    <row r="120" spans="1:18" s="12" customFormat="1" ht="14.25" customHeight="1">
      <c r="A120" s="40" t="s">
        <v>118</v>
      </c>
      <c r="B120" s="43">
        <f>B107+B109</f>
        <v>0.2</v>
      </c>
      <c r="C120" s="43">
        <f aca="true" t="shared" si="8" ref="C120:N120">C107+C109</f>
        <v>0.2</v>
      </c>
      <c r="D120" s="43">
        <f t="shared" si="8"/>
        <v>0.2</v>
      </c>
      <c r="E120" s="43">
        <f t="shared" si="8"/>
        <v>0.2</v>
      </c>
      <c r="F120" s="43">
        <f t="shared" si="8"/>
        <v>0</v>
      </c>
      <c r="G120" s="43">
        <f t="shared" si="8"/>
        <v>0</v>
      </c>
      <c r="H120" s="43">
        <f t="shared" si="8"/>
        <v>0</v>
      </c>
      <c r="I120" s="43">
        <f t="shared" si="8"/>
        <v>0</v>
      </c>
      <c r="J120" s="43">
        <f t="shared" si="8"/>
        <v>0</v>
      </c>
      <c r="K120" s="43">
        <f t="shared" si="8"/>
        <v>0.2</v>
      </c>
      <c r="L120" s="43">
        <f t="shared" si="8"/>
        <v>0</v>
      </c>
      <c r="M120" s="43">
        <f t="shared" si="8"/>
        <v>0</v>
      </c>
      <c r="N120" s="43">
        <f t="shared" si="8"/>
        <v>1</v>
      </c>
      <c r="O120" s="45"/>
      <c r="P120" s="45"/>
      <c r="Q120" s="45"/>
      <c r="R120" s="45"/>
    </row>
    <row r="121" spans="1:25" s="12" customFormat="1" ht="26.25" customHeight="1">
      <c r="A121" s="48" t="s">
        <v>129</v>
      </c>
      <c r="B121" s="43">
        <f>B118-B120</f>
        <v>2358.2985</v>
      </c>
      <c r="C121" s="43">
        <f aca="true" t="shared" si="9" ref="C121:M121">C118-C120</f>
        <v>2366.9500000000003</v>
      </c>
      <c r="D121" s="43">
        <f t="shared" si="9"/>
        <v>2206.573</v>
      </c>
      <c r="E121" s="43">
        <f t="shared" si="9"/>
        <v>974.0590000000001</v>
      </c>
      <c r="F121" s="43">
        <f t="shared" si="9"/>
        <v>22.913</v>
      </c>
      <c r="G121" s="43">
        <f t="shared" si="9"/>
        <v>7.676000000000001</v>
      </c>
      <c r="H121" s="43">
        <f t="shared" si="9"/>
        <v>0</v>
      </c>
      <c r="I121" s="43">
        <f t="shared" si="9"/>
        <v>0</v>
      </c>
      <c r="J121" s="43">
        <f t="shared" si="9"/>
        <v>8.535</v>
      </c>
      <c r="K121" s="43">
        <f t="shared" si="9"/>
        <v>33.428</v>
      </c>
      <c r="L121" s="43">
        <f t="shared" si="9"/>
        <v>1639.25</v>
      </c>
      <c r="M121" s="43">
        <f t="shared" si="9"/>
        <v>2092.92</v>
      </c>
      <c r="N121" s="43">
        <f aca="true" t="shared" si="10" ref="N121:Y121">N118-N120</f>
        <v>11710.602499999997</v>
      </c>
      <c r="O121" s="43">
        <f t="shared" si="10"/>
        <v>0</v>
      </c>
      <c r="P121" s="43">
        <f t="shared" si="10"/>
        <v>0</v>
      </c>
      <c r="Q121" s="43">
        <f t="shared" si="10"/>
        <v>0</v>
      </c>
      <c r="R121" s="43">
        <f t="shared" si="10"/>
        <v>0</v>
      </c>
      <c r="S121" s="74">
        <f t="shared" si="10"/>
        <v>0</v>
      </c>
      <c r="T121" s="74">
        <f t="shared" si="10"/>
        <v>0</v>
      </c>
      <c r="U121" s="74">
        <f t="shared" si="10"/>
        <v>0</v>
      </c>
      <c r="V121" s="74">
        <f t="shared" si="10"/>
        <v>0</v>
      </c>
      <c r="W121" s="74">
        <f t="shared" si="10"/>
        <v>0</v>
      </c>
      <c r="X121" s="74">
        <f t="shared" si="10"/>
        <v>0</v>
      </c>
      <c r="Y121" s="74">
        <f t="shared" si="10"/>
        <v>0</v>
      </c>
    </row>
    <row r="122" spans="1:18" s="12" customFormat="1" ht="26.25" customHeight="1" hidden="1">
      <c r="A122" s="42"/>
      <c r="B122" s="42">
        <v>0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>
        <v>0</v>
      </c>
      <c r="N122" s="39">
        <f>B122+C122+D122+E122+F122+G122+H122+I122+J122+K122+L122+M122</f>
        <v>0</v>
      </c>
      <c r="O122" s="45"/>
      <c r="P122" s="45"/>
      <c r="Q122" s="45"/>
      <c r="R122" s="45"/>
    </row>
    <row r="123" spans="1:18" s="12" customFormat="1" ht="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66"/>
      <c r="O123" s="45"/>
      <c r="P123" s="45"/>
      <c r="Q123" s="45"/>
      <c r="R123" s="45"/>
    </row>
    <row r="124" spans="1:18" s="12" customFormat="1" ht="21.75" customHeight="1">
      <c r="A124" s="42"/>
      <c r="B124" s="49"/>
      <c r="C124" s="49"/>
      <c r="D124" s="49"/>
      <c r="E124" s="115" t="s">
        <v>124</v>
      </c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1:18" s="10" customFormat="1" ht="17.25">
      <c r="A125" s="108" t="s">
        <v>133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44"/>
      <c r="P125" s="44"/>
      <c r="Q125" s="44"/>
      <c r="R125" s="44"/>
    </row>
    <row r="126" spans="1:18" s="10" customFormat="1" ht="18.75" customHeight="1">
      <c r="A126" s="50"/>
      <c r="B126" s="109" t="s">
        <v>117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44"/>
      <c r="P126" s="44"/>
      <c r="Q126" s="44"/>
      <c r="R126" s="44"/>
    </row>
    <row r="127" spans="1:18" s="6" customFormat="1" ht="16.5" customHeight="1">
      <c r="A127" s="37" t="s">
        <v>25</v>
      </c>
      <c r="B127" s="37" t="s">
        <v>0</v>
      </c>
      <c r="C127" s="37" t="s">
        <v>1</v>
      </c>
      <c r="D127" s="37" t="s">
        <v>2</v>
      </c>
      <c r="E127" s="37" t="s">
        <v>3</v>
      </c>
      <c r="F127" s="37" t="s">
        <v>4</v>
      </c>
      <c r="G127" s="37" t="s">
        <v>26</v>
      </c>
      <c r="H127" s="37" t="s">
        <v>5</v>
      </c>
      <c r="I127" s="37" t="s">
        <v>6</v>
      </c>
      <c r="J127" s="37" t="s">
        <v>7</v>
      </c>
      <c r="K127" s="37" t="s">
        <v>8</v>
      </c>
      <c r="L127" s="37" t="s">
        <v>9</v>
      </c>
      <c r="M127" s="37" t="s">
        <v>10</v>
      </c>
      <c r="N127" s="41" t="s">
        <v>24</v>
      </c>
      <c r="O127" s="51"/>
      <c r="P127" s="51"/>
      <c r="Q127" s="51"/>
      <c r="R127" s="51"/>
    </row>
    <row r="128" spans="1:18" s="13" customFormat="1" ht="12" customHeight="1">
      <c r="A128" s="40" t="s">
        <v>45</v>
      </c>
      <c r="B128" s="102">
        <v>308.913</v>
      </c>
      <c r="C128" s="102">
        <v>250.817</v>
      </c>
      <c r="D128" s="102">
        <v>231.193</v>
      </c>
      <c r="E128" s="102">
        <v>53.601</v>
      </c>
      <c r="F128" s="102">
        <v>14.667</v>
      </c>
      <c r="G128" s="103">
        <v>11.39</v>
      </c>
      <c r="H128" s="102">
        <v>4.889</v>
      </c>
      <c r="I128" s="102"/>
      <c r="J128" s="103">
        <v>27.4</v>
      </c>
      <c r="K128" s="103">
        <v>10.33</v>
      </c>
      <c r="L128" s="103">
        <v>200.1</v>
      </c>
      <c r="M128" s="103">
        <v>219.2</v>
      </c>
      <c r="N128" s="40">
        <f>B128+C128+D128+E128+F128+G128+H128+I128+J128+K128+L128+M128</f>
        <v>1332.5</v>
      </c>
      <c r="O128" s="52"/>
      <c r="P128" s="52"/>
      <c r="Q128" s="52"/>
      <c r="R128" s="52"/>
    </row>
    <row r="129" spans="1:18" s="13" customFormat="1" ht="12.75" customHeight="1">
      <c r="A129" s="40" t="s">
        <v>49</v>
      </c>
      <c r="B129" s="102">
        <v>34.771</v>
      </c>
      <c r="C129" s="102">
        <v>37.206</v>
      </c>
      <c r="D129" s="102">
        <v>32.231</v>
      </c>
      <c r="E129" s="102">
        <v>15.102</v>
      </c>
      <c r="F129" s="103">
        <v>1.22</v>
      </c>
      <c r="G129" s="102">
        <v>1.168</v>
      </c>
      <c r="H129" s="102">
        <v>0.042</v>
      </c>
      <c r="I129" s="103">
        <v>1.97</v>
      </c>
      <c r="J129" s="103">
        <v>4</v>
      </c>
      <c r="K129" s="102"/>
      <c r="L129" s="103">
        <v>23</v>
      </c>
      <c r="M129" s="103">
        <v>28.8</v>
      </c>
      <c r="N129" s="40">
        <f aca="true" t="shared" si="11" ref="N129:N152">B129+C129+D129+E129+F129+G129+H129+I129+J129+K129+L129+M129</f>
        <v>179.51000000000002</v>
      </c>
      <c r="O129" s="52"/>
      <c r="P129" s="52"/>
      <c r="Q129" s="52"/>
      <c r="R129" s="52"/>
    </row>
    <row r="130" spans="1:18" s="13" customFormat="1" ht="15" customHeight="1">
      <c r="A130" s="40" t="s">
        <v>121</v>
      </c>
      <c r="B130" s="102">
        <v>55.666</v>
      </c>
      <c r="C130" s="102">
        <v>58.162</v>
      </c>
      <c r="D130" s="102">
        <v>50.429</v>
      </c>
      <c r="E130" s="102">
        <v>15.475</v>
      </c>
      <c r="F130" s="102"/>
      <c r="G130" s="102"/>
      <c r="H130" s="102"/>
      <c r="I130" s="102"/>
      <c r="J130" s="102"/>
      <c r="K130" s="102"/>
      <c r="L130" s="103">
        <v>37.5</v>
      </c>
      <c r="M130" s="103">
        <v>60.9</v>
      </c>
      <c r="N130" s="40">
        <f t="shared" si="11"/>
        <v>278.132</v>
      </c>
      <c r="O130" s="52"/>
      <c r="P130" s="52"/>
      <c r="Q130" s="52"/>
      <c r="R130" s="52"/>
    </row>
    <row r="131" spans="1:18" s="13" customFormat="1" ht="12.75" customHeight="1">
      <c r="A131" s="40" t="s">
        <v>122</v>
      </c>
      <c r="B131" s="102">
        <v>160.916</v>
      </c>
      <c r="C131" s="102">
        <v>154.518</v>
      </c>
      <c r="D131" s="102">
        <v>140.977</v>
      </c>
      <c r="E131" s="102">
        <v>21.335</v>
      </c>
      <c r="F131" s="102">
        <v>3.831</v>
      </c>
      <c r="G131" s="103">
        <v>1.31</v>
      </c>
      <c r="H131" s="102"/>
      <c r="I131" s="102">
        <v>0.655</v>
      </c>
      <c r="J131" s="103">
        <v>3.2</v>
      </c>
      <c r="K131" s="102"/>
      <c r="L131" s="103">
        <v>150</v>
      </c>
      <c r="M131" s="103">
        <v>172.5</v>
      </c>
      <c r="N131" s="40">
        <f t="shared" si="11"/>
        <v>809.242</v>
      </c>
      <c r="O131" s="53"/>
      <c r="P131" s="52"/>
      <c r="Q131" s="52"/>
      <c r="R131" s="52"/>
    </row>
    <row r="132" spans="1:18" s="13" customFormat="1" ht="15" customHeight="1">
      <c r="A132" s="40" t="s">
        <v>16</v>
      </c>
      <c r="B132" s="102">
        <v>149.327</v>
      </c>
      <c r="C132" s="103">
        <v>116.45</v>
      </c>
      <c r="D132" s="102">
        <v>104.628</v>
      </c>
      <c r="E132" s="102">
        <v>13.427</v>
      </c>
      <c r="F132" s="102">
        <v>2.369</v>
      </c>
      <c r="G132" s="102">
        <v>0.504</v>
      </c>
      <c r="H132" s="102"/>
      <c r="I132" s="102"/>
      <c r="J132" s="102">
        <v>4.182</v>
      </c>
      <c r="K132" s="102">
        <v>2.873</v>
      </c>
      <c r="L132" s="103">
        <v>100</v>
      </c>
      <c r="M132" s="103">
        <v>142.2</v>
      </c>
      <c r="N132" s="40">
        <f t="shared" si="11"/>
        <v>635.96</v>
      </c>
      <c r="O132" s="53"/>
      <c r="P132" s="52"/>
      <c r="Q132" s="52"/>
      <c r="R132" s="52"/>
    </row>
    <row r="133" spans="1:18" s="13" customFormat="1" ht="13.5" customHeight="1">
      <c r="A133" s="40" t="s">
        <v>18</v>
      </c>
      <c r="B133" s="102">
        <v>228.803</v>
      </c>
      <c r="C133" s="102">
        <v>201.305</v>
      </c>
      <c r="D133" s="102">
        <v>178.107</v>
      </c>
      <c r="E133" s="102">
        <v>32.889</v>
      </c>
      <c r="F133" s="103">
        <v>5.62</v>
      </c>
      <c r="G133" s="102">
        <v>0.756</v>
      </c>
      <c r="H133" s="102">
        <v>0.554</v>
      </c>
      <c r="I133" s="102"/>
      <c r="J133" s="102">
        <v>4.385</v>
      </c>
      <c r="K133" s="102"/>
      <c r="L133" s="103">
        <v>169.2</v>
      </c>
      <c r="M133" s="103">
        <v>246.9</v>
      </c>
      <c r="N133" s="40">
        <f t="shared" si="11"/>
        <v>1068.519</v>
      </c>
      <c r="O133" s="53"/>
      <c r="P133" s="52"/>
      <c r="Q133" s="52"/>
      <c r="R133" s="52"/>
    </row>
    <row r="134" spans="1:18" s="13" customFormat="1" ht="12" customHeight="1">
      <c r="A134" s="40" t="s">
        <v>22</v>
      </c>
      <c r="B134" s="102">
        <v>61.094</v>
      </c>
      <c r="C134" s="102">
        <v>65.372</v>
      </c>
      <c r="D134" s="102">
        <v>56.631</v>
      </c>
      <c r="E134" s="102">
        <v>26.626</v>
      </c>
      <c r="F134" s="102">
        <v>2.255</v>
      </c>
      <c r="G134" s="102">
        <v>2.132</v>
      </c>
      <c r="H134" s="102"/>
      <c r="I134" s="102">
        <v>0.078</v>
      </c>
      <c r="J134" s="102">
        <v>3.595</v>
      </c>
      <c r="K134" s="103">
        <v>0.69</v>
      </c>
      <c r="L134" s="103">
        <v>47.8</v>
      </c>
      <c r="M134" s="103">
        <v>69.3</v>
      </c>
      <c r="N134" s="40">
        <f t="shared" si="11"/>
        <v>335.57300000000004</v>
      </c>
      <c r="O134" s="53"/>
      <c r="P134" s="52"/>
      <c r="Q134" s="52"/>
      <c r="R134" s="52"/>
    </row>
    <row r="135" spans="1:18" s="13" customFormat="1" ht="12.75" customHeight="1">
      <c r="A135" s="54" t="s">
        <v>90</v>
      </c>
      <c r="B135" s="102">
        <v>81.725</v>
      </c>
      <c r="C135" s="102">
        <v>93.665</v>
      </c>
      <c r="D135" s="103">
        <v>64.79</v>
      </c>
      <c r="E135" s="102">
        <v>37.185</v>
      </c>
      <c r="F135" s="102">
        <v>2.016</v>
      </c>
      <c r="G135" s="102">
        <v>0.756</v>
      </c>
      <c r="H135" s="102">
        <v>0.353</v>
      </c>
      <c r="I135" s="102"/>
      <c r="J135" s="102"/>
      <c r="K135" s="102">
        <v>20.829</v>
      </c>
      <c r="L135" s="103">
        <v>76.7</v>
      </c>
      <c r="M135" s="103">
        <v>88.1</v>
      </c>
      <c r="N135" s="40">
        <f t="shared" si="11"/>
        <v>466.119</v>
      </c>
      <c r="O135" s="53"/>
      <c r="P135" s="52"/>
      <c r="Q135" s="52"/>
      <c r="R135" s="52"/>
    </row>
    <row r="136" spans="1:18" s="13" customFormat="1" ht="10.5" customHeight="1">
      <c r="A136" s="40" t="s">
        <v>112</v>
      </c>
      <c r="B136" s="105">
        <v>62.325</v>
      </c>
      <c r="C136" s="105">
        <v>75.865</v>
      </c>
      <c r="D136" s="105">
        <v>52.19</v>
      </c>
      <c r="E136" s="105">
        <v>32.185</v>
      </c>
      <c r="F136" s="105">
        <v>1.616</v>
      </c>
      <c r="G136" s="105">
        <v>0.756</v>
      </c>
      <c r="H136" s="105">
        <v>0.353</v>
      </c>
      <c r="I136" s="105"/>
      <c r="J136" s="105"/>
      <c r="K136" s="105">
        <v>14.929</v>
      </c>
      <c r="L136" s="105">
        <v>61.2</v>
      </c>
      <c r="M136" s="105">
        <v>71.7</v>
      </c>
      <c r="N136" s="40">
        <f t="shared" si="11"/>
        <v>373.119</v>
      </c>
      <c r="O136" s="53"/>
      <c r="P136" s="52"/>
      <c r="Q136" s="52"/>
      <c r="R136" s="52"/>
    </row>
    <row r="137" spans="1:18" s="13" customFormat="1" ht="12" customHeight="1">
      <c r="A137" s="40" t="s">
        <v>111</v>
      </c>
      <c r="B137" s="105">
        <v>19.4</v>
      </c>
      <c r="C137" s="105">
        <v>17.8</v>
      </c>
      <c r="D137" s="105">
        <v>12.6</v>
      </c>
      <c r="E137" s="105">
        <v>5</v>
      </c>
      <c r="F137" s="105">
        <v>0.4</v>
      </c>
      <c r="G137" s="105"/>
      <c r="H137" s="105"/>
      <c r="I137" s="105"/>
      <c r="J137" s="105"/>
      <c r="K137" s="105">
        <v>5.9</v>
      </c>
      <c r="L137" s="105">
        <v>15.5</v>
      </c>
      <c r="M137" s="105">
        <v>16.4</v>
      </c>
      <c r="N137" s="40">
        <f t="shared" si="11"/>
        <v>93</v>
      </c>
      <c r="O137" s="53"/>
      <c r="P137" s="52"/>
      <c r="Q137" s="52"/>
      <c r="R137" s="52"/>
    </row>
    <row r="138" spans="1:35" s="13" customFormat="1" ht="12" customHeight="1">
      <c r="A138" s="40" t="s">
        <v>137</v>
      </c>
      <c r="B138" s="102">
        <v>70.639</v>
      </c>
      <c r="C138" s="102">
        <v>71.977</v>
      </c>
      <c r="D138" s="103">
        <v>65.69</v>
      </c>
      <c r="E138" s="102">
        <v>9.251</v>
      </c>
      <c r="F138" s="102"/>
      <c r="G138" s="102"/>
      <c r="H138" s="102"/>
      <c r="I138" s="102"/>
      <c r="J138" s="102"/>
      <c r="K138" s="103">
        <v>10.03</v>
      </c>
      <c r="L138" s="103">
        <v>39.2</v>
      </c>
      <c r="M138" s="103">
        <v>53.2</v>
      </c>
      <c r="N138" s="40">
        <f t="shared" si="11"/>
        <v>319.98699999999997</v>
      </c>
      <c r="O138" s="55" t="e">
        <f>O137-#REF!</f>
        <v>#REF!</v>
      </c>
      <c r="P138" s="55" t="e">
        <f>P137-#REF!</f>
        <v>#REF!</v>
      </c>
      <c r="Q138" s="55" t="e">
        <f>Q137-#REF!</f>
        <v>#REF!</v>
      </c>
      <c r="R138" s="55" t="e">
        <f>R137-#REF!</f>
        <v>#REF!</v>
      </c>
      <c r="S138" s="55" t="e">
        <f>S137-#REF!</f>
        <v>#REF!</v>
      </c>
      <c r="T138" s="55" t="e">
        <f>T137-#REF!</f>
        <v>#REF!</v>
      </c>
      <c r="U138" s="55" t="e">
        <f>U137-#REF!</f>
        <v>#REF!</v>
      </c>
      <c r="V138" s="55" t="e">
        <f>V137-#REF!</f>
        <v>#REF!</v>
      </c>
      <c r="W138" s="55" t="e">
        <f>W137-#REF!</f>
        <v>#REF!</v>
      </c>
      <c r="X138" s="55" t="e">
        <f>X137-#REF!</f>
        <v>#REF!</v>
      </c>
      <c r="Y138" s="55" t="e">
        <f>Y137-#REF!</f>
        <v>#REF!</v>
      </c>
      <c r="Z138" s="55" t="e">
        <f>Z137-#REF!</f>
        <v>#REF!</v>
      </c>
      <c r="AA138" s="55" t="e">
        <f>AA137-#REF!</f>
        <v>#REF!</v>
      </c>
      <c r="AB138" s="55" t="e">
        <f>AB137-#REF!</f>
        <v>#REF!</v>
      </c>
      <c r="AC138" s="55" t="e">
        <f>AC137-#REF!</f>
        <v>#REF!</v>
      </c>
      <c r="AD138" s="55" t="e">
        <f>AD137-#REF!</f>
        <v>#REF!</v>
      </c>
      <c r="AE138" s="55" t="e">
        <f>AE137-#REF!</f>
        <v>#REF!</v>
      </c>
      <c r="AF138" s="55" t="e">
        <f>AF137-#REF!</f>
        <v>#REF!</v>
      </c>
      <c r="AG138" s="55" t="e">
        <f>AG137-#REF!</f>
        <v>#REF!</v>
      </c>
      <c r="AH138" s="55" t="e">
        <f>AH137-#REF!</f>
        <v>#REF!</v>
      </c>
      <c r="AI138" s="55" t="e">
        <f>AI137-#REF!</f>
        <v>#REF!</v>
      </c>
    </row>
    <row r="139" spans="1:35" s="13" customFormat="1" ht="12" customHeight="1">
      <c r="A139" s="40" t="s">
        <v>112</v>
      </c>
      <c r="B139" s="105">
        <v>19.8</v>
      </c>
      <c r="C139" s="105">
        <v>20.8</v>
      </c>
      <c r="D139" s="105">
        <v>14.7</v>
      </c>
      <c r="E139" s="105">
        <v>2.551</v>
      </c>
      <c r="F139" s="105"/>
      <c r="G139" s="105"/>
      <c r="H139" s="105"/>
      <c r="I139" s="105"/>
      <c r="J139" s="105"/>
      <c r="K139" s="105">
        <v>10.03</v>
      </c>
      <c r="L139" s="105">
        <v>12.9</v>
      </c>
      <c r="M139" s="105">
        <v>17.6</v>
      </c>
      <c r="N139" s="40">
        <f t="shared" si="11"/>
        <v>98.381</v>
      </c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</row>
    <row r="140" spans="1:35" s="13" customFormat="1" ht="10.5" customHeight="1">
      <c r="A140" s="40" t="s">
        <v>111</v>
      </c>
      <c r="B140" s="105">
        <v>50.839</v>
      </c>
      <c r="C140" s="105">
        <v>51.177</v>
      </c>
      <c r="D140" s="105">
        <v>50.99</v>
      </c>
      <c r="E140" s="105">
        <v>6.7</v>
      </c>
      <c r="F140" s="105"/>
      <c r="G140" s="105"/>
      <c r="H140" s="105"/>
      <c r="I140" s="105"/>
      <c r="J140" s="105"/>
      <c r="K140" s="105"/>
      <c r="L140" s="105">
        <v>26.3</v>
      </c>
      <c r="M140" s="105">
        <v>35.6</v>
      </c>
      <c r="N140" s="40">
        <f t="shared" si="11"/>
        <v>221.606</v>
      </c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</row>
    <row r="141" spans="1:18" s="13" customFormat="1" ht="13.5" customHeight="1">
      <c r="A141" s="40" t="s">
        <v>31</v>
      </c>
      <c r="B141" s="103">
        <v>85.3</v>
      </c>
      <c r="C141" s="102">
        <v>72.002</v>
      </c>
      <c r="D141" s="102">
        <v>72.34100000000001</v>
      </c>
      <c r="E141" s="102">
        <v>48.968</v>
      </c>
      <c r="F141" s="102">
        <v>5.996</v>
      </c>
      <c r="G141" s="103">
        <v>2.99</v>
      </c>
      <c r="H141" s="103">
        <v>4.2</v>
      </c>
      <c r="I141" s="103">
        <v>1.4</v>
      </c>
      <c r="J141" s="103">
        <v>4</v>
      </c>
      <c r="K141" s="102">
        <v>10.862</v>
      </c>
      <c r="L141" s="103">
        <v>75.4</v>
      </c>
      <c r="M141" s="103">
        <v>92.6</v>
      </c>
      <c r="N141" s="40">
        <f t="shared" si="11"/>
        <v>476.05899999999997</v>
      </c>
      <c r="O141" s="53"/>
      <c r="P141" s="52"/>
      <c r="Q141" s="52"/>
      <c r="R141" s="52"/>
    </row>
    <row r="142" spans="1:18" s="13" customFormat="1" ht="12" customHeight="1">
      <c r="A142" s="40" t="s">
        <v>112</v>
      </c>
      <c r="B142" s="105">
        <v>39.8</v>
      </c>
      <c r="C142" s="105">
        <v>36.9</v>
      </c>
      <c r="D142" s="105">
        <v>34.5</v>
      </c>
      <c r="E142" s="105">
        <v>20.9</v>
      </c>
      <c r="F142" s="105">
        <v>2.7</v>
      </c>
      <c r="G142" s="105">
        <v>2.99</v>
      </c>
      <c r="H142" s="105">
        <v>4.2</v>
      </c>
      <c r="I142" s="105">
        <v>1.4</v>
      </c>
      <c r="J142" s="105">
        <v>4</v>
      </c>
      <c r="K142" s="105">
        <v>10.862</v>
      </c>
      <c r="L142" s="105">
        <v>34.1</v>
      </c>
      <c r="M142" s="105">
        <v>41.9</v>
      </c>
      <c r="N142" s="40">
        <f t="shared" si="11"/>
        <v>234.25199999999998</v>
      </c>
      <c r="O142" s="53"/>
      <c r="P142" s="52"/>
      <c r="Q142" s="52"/>
      <c r="R142" s="52"/>
    </row>
    <row r="143" spans="1:18" s="13" customFormat="1" ht="10.5" customHeight="1">
      <c r="A143" s="40" t="s">
        <v>111</v>
      </c>
      <c r="B143" s="105">
        <v>45.5</v>
      </c>
      <c r="C143" s="105">
        <v>35.102</v>
      </c>
      <c r="D143" s="105">
        <v>37.841</v>
      </c>
      <c r="E143" s="105">
        <v>28.068</v>
      </c>
      <c r="F143" s="105">
        <v>3.296</v>
      </c>
      <c r="G143" s="105"/>
      <c r="H143" s="105"/>
      <c r="I143" s="105"/>
      <c r="J143" s="105"/>
      <c r="K143" s="105"/>
      <c r="L143" s="105">
        <v>41.3</v>
      </c>
      <c r="M143" s="105">
        <v>50.7</v>
      </c>
      <c r="N143" s="40">
        <f t="shared" si="11"/>
        <v>241.80700000000002</v>
      </c>
      <c r="O143" s="53"/>
      <c r="P143" s="52"/>
      <c r="Q143" s="52"/>
      <c r="R143" s="52"/>
    </row>
    <row r="144" spans="1:18" s="13" customFormat="1" ht="12.75" customHeight="1">
      <c r="A144" s="40" t="s">
        <v>32</v>
      </c>
      <c r="B144" s="106">
        <v>63.207</v>
      </c>
      <c r="C144" s="106">
        <v>102.705</v>
      </c>
      <c r="D144" s="106">
        <v>121.031</v>
      </c>
      <c r="E144" s="106">
        <v>19.857</v>
      </c>
      <c r="F144" s="106">
        <v>2.584</v>
      </c>
      <c r="G144" s="107">
        <v>1.9</v>
      </c>
      <c r="H144" s="107">
        <v>1.4</v>
      </c>
      <c r="I144" s="107">
        <v>0.9</v>
      </c>
      <c r="J144" s="107">
        <v>4.7</v>
      </c>
      <c r="K144" s="106">
        <v>5.395</v>
      </c>
      <c r="L144" s="106">
        <v>128.18</v>
      </c>
      <c r="M144" s="107">
        <v>155</v>
      </c>
      <c r="N144" s="40">
        <f t="shared" si="11"/>
        <v>606.8589999999999</v>
      </c>
      <c r="O144" s="53"/>
      <c r="P144" s="52"/>
      <c r="Q144" s="52"/>
      <c r="R144" s="52"/>
    </row>
    <row r="145" spans="1:18" s="13" customFormat="1" ht="11.25" customHeight="1">
      <c r="A145" s="40" t="s">
        <v>112</v>
      </c>
      <c r="B145" s="39">
        <v>43.3</v>
      </c>
      <c r="C145" s="39">
        <v>60.305</v>
      </c>
      <c r="D145" s="39">
        <v>81.101</v>
      </c>
      <c r="E145" s="39">
        <v>10.857</v>
      </c>
      <c r="F145" s="39">
        <v>2.584</v>
      </c>
      <c r="G145" s="39">
        <v>1.9</v>
      </c>
      <c r="H145" s="39">
        <v>1.4</v>
      </c>
      <c r="I145" s="39">
        <v>0.9</v>
      </c>
      <c r="J145" s="39">
        <v>3</v>
      </c>
      <c r="K145" s="39">
        <v>5.395</v>
      </c>
      <c r="L145" s="39">
        <v>79.38</v>
      </c>
      <c r="M145" s="39">
        <v>86</v>
      </c>
      <c r="N145" s="40">
        <f t="shared" si="11"/>
        <v>376.122</v>
      </c>
      <c r="O145" s="53"/>
      <c r="P145" s="52"/>
      <c r="Q145" s="52"/>
      <c r="R145" s="52"/>
    </row>
    <row r="146" spans="1:18" s="13" customFormat="1" ht="12.75" customHeight="1">
      <c r="A146" s="40" t="s">
        <v>111</v>
      </c>
      <c r="B146" s="39">
        <v>19.907</v>
      </c>
      <c r="C146" s="39">
        <v>42.4</v>
      </c>
      <c r="D146" s="39">
        <v>39.93</v>
      </c>
      <c r="E146" s="39">
        <v>9</v>
      </c>
      <c r="F146" s="39"/>
      <c r="G146" s="39"/>
      <c r="H146" s="39"/>
      <c r="I146" s="39"/>
      <c r="J146" s="39">
        <v>1.7</v>
      </c>
      <c r="K146" s="39"/>
      <c r="L146" s="39">
        <v>48.8</v>
      </c>
      <c r="M146" s="39">
        <v>69</v>
      </c>
      <c r="N146" s="40">
        <f t="shared" si="11"/>
        <v>230.737</v>
      </c>
      <c r="O146" s="53"/>
      <c r="P146" s="52"/>
      <c r="Q146" s="52"/>
      <c r="R146" s="52"/>
    </row>
    <row r="147" spans="1:18" s="13" customFormat="1" ht="14.25" customHeight="1">
      <c r="A147" s="54" t="s">
        <v>91</v>
      </c>
      <c r="B147" s="103">
        <v>46.75</v>
      </c>
      <c r="C147" s="102">
        <v>34.505</v>
      </c>
      <c r="D147" s="103">
        <v>44.7</v>
      </c>
      <c r="E147" s="102">
        <v>11.952</v>
      </c>
      <c r="F147" s="102">
        <v>4.542</v>
      </c>
      <c r="G147" s="102">
        <v>2.39</v>
      </c>
      <c r="H147" s="102">
        <v>0.717</v>
      </c>
      <c r="I147" s="102">
        <v>0.956</v>
      </c>
      <c r="J147" s="102">
        <v>3.107</v>
      </c>
      <c r="K147" s="102">
        <v>2.159</v>
      </c>
      <c r="L147" s="103">
        <v>40.5</v>
      </c>
      <c r="M147" s="103">
        <v>58.5</v>
      </c>
      <c r="N147" s="40">
        <f t="shared" si="11"/>
        <v>250.778</v>
      </c>
      <c r="O147" s="53"/>
      <c r="P147" s="52"/>
      <c r="Q147" s="52"/>
      <c r="R147" s="52"/>
    </row>
    <row r="148" spans="1:18" s="99" customFormat="1" ht="11.25" customHeight="1">
      <c r="A148" s="54" t="s">
        <v>114</v>
      </c>
      <c r="B148" s="40">
        <v>4.2</v>
      </c>
      <c r="C148" s="40">
        <v>2.8</v>
      </c>
      <c r="D148" s="40">
        <v>2.1</v>
      </c>
      <c r="E148" s="40">
        <v>0.7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0.7</v>
      </c>
      <c r="L148" s="40">
        <v>3.4</v>
      </c>
      <c r="M148" s="40">
        <v>3.5</v>
      </c>
      <c r="N148" s="40">
        <f t="shared" si="11"/>
        <v>17.4</v>
      </c>
      <c r="O148" s="98"/>
      <c r="P148" s="98"/>
      <c r="Q148" s="98"/>
      <c r="R148" s="98"/>
    </row>
    <row r="149" spans="1:35" s="97" customFormat="1" ht="12.75" customHeight="1">
      <c r="A149" s="40" t="s">
        <v>112</v>
      </c>
      <c r="B149" s="40">
        <v>27</v>
      </c>
      <c r="C149" s="40">
        <v>13.65</v>
      </c>
      <c r="D149" s="40">
        <v>20.3</v>
      </c>
      <c r="E149" s="40">
        <v>6.5</v>
      </c>
      <c r="F149" s="40">
        <v>1.8</v>
      </c>
      <c r="G149" s="40">
        <v>0.9</v>
      </c>
      <c r="H149" s="40">
        <v>0.717</v>
      </c>
      <c r="I149" s="40">
        <v>0.956</v>
      </c>
      <c r="J149" s="40">
        <v>2.1</v>
      </c>
      <c r="K149" s="40">
        <v>1.459</v>
      </c>
      <c r="L149" s="40">
        <v>20.9</v>
      </c>
      <c r="M149" s="40">
        <v>30.1</v>
      </c>
      <c r="N149" s="40">
        <f t="shared" si="11"/>
        <v>126.382</v>
      </c>
      <c r="O149" s="52"/>
      <c r="P149" s="52"/>
      <c r="Q149" s="52"/>
      <c r="R149" s="52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s="97" customFormat="1" ht="12.75" customHeight="1">
      <c r="A150" s="40" t="s">
        <v>111</v>
      </c>
      <c r="B150" s="40">
        <v>15.549999999999997</v>
      </c>
      <c r="C150" s="40">
        <v>18.055</v>
      </c>
      <c r="D150" s="40">
        <v>22.3</v>
      </c>
      <c r="E150" s="40">
        <v>4.752</v>
      </c>
      <c r="F150" s="40">
        <v>2.742</v>
      </c>
      <c r="G150" s="40">
        <v>1.4900000000000002</v>
      </c>
      <c r="H150" s="40"/>
      <c r="I150" s="40"/>
      <c r="J150" s="40">
        <v>1.0070000000000001</v>
      </c>
      <c r="K150" s="40"/>
      <c r="L150" s="40">
        <v>16.200000000000003</v>
      </c>
      <c r="M150" s="40">
        <v>24.9</v>
      </c>
      <c r="N150" s="40">
        <f t="shared" si="11"/>
        <v>106.99600000000001</v>
      </c>
      <c r="O150" s="52"/>
      <c r="P150" s="52"/>
      <c r="Q150" s="52"/>
      <c r="R150" s="52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18" s="6" customFormat="1" ht="13.5" customHeight="1">
      <c r="A151" s="56" t="s">
        <v>92</v>
      </c>
      <c r="B151" s="40">
        <f>B128+B129+B130+B131+B132+B133+B134+B135+B138+B141+B144+B147</f>
        <v>1347.111</v>
      </c>
      <c r="C151" s="40">
        <f aca="true" t="shared" si="12" ref="C151:N151">C128+C129+C130+C131+C132+C133+C134+C135+C138+C141+C144+C147</f>
        <v>1258.684</v>
      </c>
      <c r="D151" s="40">
        <f t="shared" si="12"/>
        <v>1162.748</v>
      </c>
      <c r="E151" s="40">
        <f t="shared" si="12"/>
        <v>305.668</v>
      </c>
      <c r="F151" s="40">
        <f t="shared" si="12"/>
        <v>45.10000000000001</v>
      </c>
      <c r="G151" s="40">
        <f t="shared" si="12"/>
        <v>25.296</v>
      </c>
      <c r="H151" s="40">
        <f t="shared" si="12"/>
        <v>12.155000000000001</v>
      </c>
      <c r="I151" s="40">
        <f t="shared" si="12"/>
        <v>5.959</v>
      </c>
      <c r="J151" s="40">
        <f t="shared" si="12"/>
        <v>58.569</v>
      </c>
      <c r="K151" s="40">
        <f t="shared" si="12"/>
        <v>63.168</v>
      </c>
      <c r="L151" s="40">
        <f t="shared" si="12"/>
        <v>1087.58</v>
      </c>
      <c r="M151" s="40">
        <f t="shared" si="12"/>
        <v>1387.1999999999998</v>
      </c>
      <c r="N151" s="40">
        <f t="shared" si="12"/>
        <v>6759.238000000001</v>
      </c>
      <c r="O151" s="53"/>
      <c r="P151" s="51"/>
      <c r="Q151" s="51"/>
      <c r="R151" s="51"/>
    </row>
    <row r="152" spans="1:35" s="6" customFormat="1" ht="12.75">
      <c r="A152" s="57" t="s">
        <v>115</v>
      </c>
      <c r="B152" s="40">
        <v>4.2</v>
      </c>
      <c r="C152" s="40">
        <v>2.8</v>
      </c>
      <c r="D152" s="40">
        <v>2.1</v>
      </c>
      <c r="E152" s="40">
        <v>0.7</v>
      </c>
      <c r="F152" s="40">
        <f>F148</f>
        <v>0</v>
      </c>
      <c r="G152" s="40">
        <f>G148</f>
        <v>0</v>
      </c>
      <c r="H152" s="40">
        <f>H148</f>
        <v>0</v>
      </c>
      <c r="I152" s="40">
        <f>I148</f>
        <v>0</v>
      </c>
      <c r="J152" s="40">
        <f>J148</f>
        <v>0</v>
      </c>
      <c r="K152" s="40">
        <v>0.7</v>
      </c>
      <c r="L152" s="40">
        <v>3.4</v>
      </c>
      <c r="M152" s="40">
        <v>3.5</v>
      </c>
      <c r="N152" s="54">
        <f t="shared" si="11"/>
        <v>17.4</v>
      </c>
      <c r="O152" s="37" t="e">
        <f>#REF!+O148</f>
        <v>#REF!</v>
      </c>
      <c r="P152" s="37" t="e">
        <f>#REF!+P148</f>
        <v>#REF!</v>
      </c>
      <c r="Q152" s="37" t="e">
        <f>#REF!+Q148</f>
        <v>#REF!</v>
      </c>
      <c r="R152" s="37" t="e">
        <f>#REF!+R148</f>
        <v>#REF!</v>
      </c>
      <c r="S152" s="3" t="e">
        <f>#REF!+S148</f>
        <v>#REF!</v>
      </c>
      <c r="T152" s="3" t="e">
        <f>#REF!+T148</f>
        <v>#REF!</v>
      </c>
      <c r="U152" s="3" t="e">
        <f>#REF!+U148</f>
        <v>#REF!</v>
      </c>
      <c r="V152" s="3" t="e">
        <f>#REF!+V148</f>
        <v>#REF!</v>
      </c>
      <c r="W152" s="3" t="e">
        <f>#REF!+W148</f>
        <v>#REF!</v>
      </c>
      <c r="X152" s="3" t="e">
        <f>#REF!+X148</f>
        <v>#REF!</v>
      </c>
      <c r="Y152" s="3" t="e">
        <f>#REF!+Y148</f>
        <v>#REF!</v>
      </c>
      <c r="Z152" s="3" t="e">
        <f>#REF!+Z148</f>
        <v>#REF!</v>
      </c>
      <c r="AA152" s="3" t="e">
        <f>#REF!+AA148</f>
        <v>#REF!</v>
      </c>
      <c r="AB152" s="3" t="e">
        <f>#REF!+AB148</f>
        <v>#REF!</v>
      </c>
      <c r="AC152" s="3" t="e">
        <f>#REF!+AC148</f>
        <v>#REF!</v>
      </c>
      <c r="AD152" s="3" t="e">
        <f>#REF!+AD148</f>
        <v>#REF!</v>
      </c>
      <c r="AE152" s="3" t="e">
        <f>#REF!+AE148</f>
        <v>#REF!</v>
      </c>
      <c r="AF152" s="3" t="e">
        <f>#REF!+AF148</f>
        <v>#REF!</v>
      </c>
      <c r="AG152" s="3" t="e">
        <f>#REF!+AG148</f>
        <v>#REF!</v>
      </c>
      <c r="AH152" s="3" t="e">
        <f>#REF!+AH148</f>
        <v>#REF!</v>
      </c>
      <c r="AI152" s="3" t="e">
        <f>#REF!+AI148</f>
        <v>#REF!</v>
      </c>
    </row>
    <row r="153" spans="1:35" s="6" customFormat="1" ht="24.75" customHeight="1">
      <c r="A153" s="58" t="s">
        <v>123</v>
      </c>
      <c r="B153" s="40">
        <f>B151-B152</f>
        <v>1342.911</v>
      </c>
      <c r="C153" s="40">
        <f aca="true" t="shared" si="13" ref="C153:M153">C151-C152</f>
        <v>1255.884</v>
      </c>
      <c r="D153" s="40">
        <f t="shared" si="13"/>
        <v>1160.6480000000001</v>
      </c>
      <c r="E153" s="40">
        <f t="shared" si="13"/>
        <v>304.968</v>
      </c>
      <c r="F153" s="40">
        <f t="shared" si="13"/>
        <v>45.10000000000001</v>
      </c>
      <c r="G153" s="40">
        <f t="shared" si="13"/>
        <v>25.296</v>
      </c>
      <c r="H153" s="40">
        <f t="shared" si="13"/>
        <v>12.155000000000001</v>
      </c>
      <c r="I153" s="40">
        <f t="shared" si="13"/>
        <v>5.959</v>
      </c>
      <c r="J153" s="40">
        <f t="shared" si="13"/>
        <v>58.569</v>
      </c>
      <c r="K153" s="40">
        <f t="shared" si="13"/>
        <v>62.467999999999996</v>
      </c>
      <c r="L153" s="40">
        <f t="shared" si="13"/>
        <v>1084.1799999999998</v>
      </c>
      <c r="M153" s="40">
        <f t="shared" si="13"/>
        <v>1383.6999999999998</v>
      </c>
      <c r="N153" s="40">
        <f>N151-N152</f>
        <v>6741.838000000002</v>
      </c>
      <c r="O153" s="43"/>
      <c r="P153" s="43"/>
      <c r="Q153" s="43"/>
      <c r="R153" s="43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</row>
    <row r="154" spans="1:35" s="6" customFormat="1" ht="11.25" customHeight="1">
      <c r="A154" s="75" t="s">
        <v>24</v>
      </c>
      <c r="B154" s="40">
        <f aca="true" t="shared" si="14" ref="B154:N154">B118+B151</f>
        <v>3705.6094999999996</v>
      </c>
      <c r="C154" s="40">
        <f t="shared" si="14"/>
        <v>3625.834</v>
      </c>
      <c r="D154" s="40">
        <f t="shared" si="14"/>
        <v>3369.5209999999997</v>
      </c>
      <c r="E154" s="40">
        <f t="shared" si="14"/>
        <v>1279.9270000000001</v>
      </c>
      <c r="F154" s="40">
        <f t="shared" si="14"/>
        <v>68.013</v>
      </c>
      <c r="G154" s="40">
        <f t="shared" si="14"/>
        <v>32.972</v>
      </c>
      <c r="H154" s="40">
        <f t="shared" si="14"/>
        <v>12.155000000000001</v>
      </c>
      <c r="I154" s="40">
        <f t="shared" si="14"/>
        <v>5.959</v>
      </c>
      <c r="J154" s="40">
        <f t="shared" si="14"/>
        <v>67.104</v>
      </c>
      <c r="K154" s="40">
        <f t="shared" si="14"/>
        <v>96.79599999999999</v>
      </c>
      <c r="L154" s="40">
        <f t="shared" si="14"/>
        <v>2726.83</v>
      </c>
      <c r="M154" s="40">
        <f t="shared" si="14"/>
        <v>3480.12</v>
      </c>
      <c r="N154" s="40">
        <f t="shared" si="14"/>
        <v>18470.8405</v>
      </c>
      <c r="O154" s="43"/>
      <c r="P154" s="43"/>
      <c r="Q154" s="43"/>
      <c r="R154" s="43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</row>
    <row r="155" spans="1:35" s="6" customFormat="1" ht="12" customHeight="1">
      <c r="A155" s="75" t="s">
        <v>118</v>
      </c>
      <c r="B155" s="40">
        <v>0.2</v>
      </c>
      <c r="C155" s="43">
        <v>0.2</v>
      </c>
      <c r="D155" s="43">
        <v>0.2</v>
      </c>
      <c r="E155" s="43">
        <v>0.2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0.2</v>
      </c>
      <c r="L155" s="43">
        <v>0</v>
      </c>
      <c r="M155" s="43">
        <v>0</v>
      </c>
      <c r="N155" s="43">
        <v>1</v>
      </c>
      <c r="O155" s="43"/>
      <c r="P155" s="43"/>
      <c r="Q155" s="43"/>
      <c r="R155" s="43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</row>
    <row r="156" spans="1:35" s="6" customFormat="1" ht="27" customHeight="1">
      <c r="A156" s="75" t="s">
        <v>114</v>
      </c>
      <c r="B156" s="40">
        <v>4.2</v>
      </c>
      <c r="C156" s="40">
        <v>2.8</v>
      </c>
      <c r="D156" s="40">
        <v>2.1</v>
      </c>
      <c r="E156" s="40">
        <v>0.7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0.7</v>
      </c>
      <c r="L156" s="40">
        <v>3.4</v>
      </c>
      <c r="M156" s="40">
        <v>3.5</v>
      </c>
      <c r="N156" s="40">
        <v>17.4</v>
      </c>
      <c r="O156" s="43"/>
      <c r="P156" s="43"/>
      <c r="Q156" s="43"/>
      <c r="R156" s="43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</row>
    <row r="157" spans="1:35" s="6" customFormat="1" ht="45" customHeight="1">
      <c r="A157" s="43" t="s">
        <v>119</v>
      </c>
      <c r="B157" s="37">
        <f aca="true" t="shared" si="15" ref="B157:N157">B154-B155-B156</f>
        <v>3701.2095</v>
      </c>
      <c r="C157" s="37">
        <f t="shared" si="15"/>
        <v>3622.834</v>
      </c>
      <c r="D157" s="37">
        <f t="shared" si="15"/>
        <v>3367.221</v>
      </c>
      <c r="E157" s="37">
        <f t="shared" si="15"/>
        <v>1279.027</v>
      </c>
      <c r="F157" s="37">
        <f t="shared" si="15"/>
        <v>68.013</v>
      </c>
      <c r="G157" s="37">
        <f t="shared" si="15"/>
        <v>32.972</v>
      </c>
      <c r="H157" s="37">
        <f t="shared" si="15"/>
        <v>12.155000000000001</v>
      </c>
      <c r="I157" s="37">
        <f t="shared" si="15"/>
        <v>5.959</v>
      </c>
      <c r="J157" s="37">
        <f t="shared" si="15"/>
        <v>67.104</v>
      </c>
      <c r="K157" s="37">
        <f t="shared" si="15"/>
        <v>95.89599999999999</v>
      </c>
      <c r="L157" s="37">
        <f t="shared" si="15"/>
        <v>2723.43</v>
      </c>
      <c r="M157" s="37">
        <f t="shared" si="15"/>
        <v>3476.62</v>
      </c>
      <c r="N157" s="37">
        <f t="shared" si="15"/>
        <v>18452.440499999997</v>
      </c>
      <c r="O157" s="37">
        <f aca="true" t="shared" si="16" ref="O157:AI157">O121+O153</f>
        <v>0</v>
      </c>
      <c r="P157" s="37">
        <f t="shared" si="16"/>
        <v>0</v>
      </c>
      <c r="Q157" s="37">
        <f t="shared" si="16"/>
        <v>0</v>
      </c>
      <c r="R157" s="37">
        <f t="shared" si="16"/>
        <v>0</v>
      </c>
      <c r="S157" s="37">
        <f t="shared" si="16"/>
        <v>0</v>
      </c>
      <c r="T157" s="37">
        <f t="shared" si="16"/>
        <v>0</v>
      </c>
      <c r="U157" s="37">
        <f t="shared" si="16"/>
        <v>0</v>
      </c>
      <c r="V157" s="37">
        <f t="shared" si="16"/>
        <v>0</v>
      </c>
      <c r="W157" s="37">
        <f t="shared" si="16"/>
        <v>0</v>
      </c>
      <c r="X157" s="37">
        <f t="shared" si="16"/>
        <v>0</v>
      </c>
      <c r="Y157" s="37">
        <f t="shared" si="16"/>
        <v>0</v>
      </c>
      <c r="Z157" s="37">
        <f t="shared" si="16"/>
        <v>0</v>
      </c>
      <c r="AA157" s="37">
        <f t="shared" si="16"/>
        <v>0</v>
      </c>
      <c r="AB157" s="37">
        <f t="shared" si="16"/>
        <v>0</v>
      </c>
      <c r="AC157" s="37">
        <f t="shared" si="16"/>
        <v>0</v>
      </c>
      <c r="AD157" s="37">
        <f t="shared" si="16"/>
        <v>0</v>
      </c>
      <c r="AE157" s="37">
        <f t="shared" si="16"/>
        <v>0</v>
      </c>
      <c r="AF157" s="37">
        <f t="shared" si="16"/>
        <v>0</v>
      </c>
      <c r="AG157" s="37">
        <f t="shared" si="16"/>
        <v>0</v>
      </c>
      <c r="AH157" s="37">
        <f t="shared" si="16"/>
        <v>0</v>
      </c>
      <c r="AI157" s="37">
        <f t="shared" si="16"/>
        <v>0</v>
      </c>
    </row>
    <row r="158" spans="1:18" s="25" customFormat="1" ht="12.75" customHeight="1" hidden="1">
      <c r="A158" s="4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2"/>
      <c r="O158" s="59"/>
      <c r="P158" s="60"/>
      <c r="Q158" s="60"/>
      <c r="R158" s="60"/>
    </row>
    <row r="159" spans="1:18" s="25" customFormat="1" ht="12.75" customHeight="1" hidden="1">
      <c r="A159" s="42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2"/>
      <c r="O159" s="59"/>
      <c r="P159" s="60"/>
      <c r="Q159" s="60"/>
      <c r="R159" s="60"/>
    </row>
    <row r="160" spans="1:18" s="25" customFormat="1" ht="12.75" customHeight="1" hidden="1">
      <c r="A160" s="4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2"/>
      <c r="O160" s="59"/>
      <c r="P160" s="60"/>
      <c r="Q160" s="60"/>
      <c r="R160" s="60"/>
    </row>
    <row r="161" spans="1:18" s="25" customFormat="1" ht="12.75" customHeight="1" hidden="1">
      <c r="A161" s="4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2"/>
      <c r="O161" s="59"/>
      <c r="P161" s="60"/>
      <c r="Q161" s="60"/>
      <c r="R161" s="60"/>
    </row>
    <row r="162" spans="1:18" s="10" customFormat="1" ht="12.75" customHeight="1" hidden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44"/>
      <c r="P162" s="44"/>
      <c r="Q162" s="44"/>
      <c r="R162" s="44"/>
    </row>
    <row r="163" spans="1:18" s="10" customFormat="1" ht="12.75" customHeight="1" hidden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44"/>
      <c r="P163" s="44"/>
      <c r="Q163" s="44"/>
      <c r="R163" s="44"/>
    </row>
    <row r="164" spans="1:18" s="10" customFormat="1" ht="12.75" customHeight="1" hidden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44"/>
      <c r="P164" s="44"/>
      <c r="Q164" s="44"/>
      <c r="R164" s="44"/>
    </row>
    <row r="165" spans="1:18" s="10" customFormat="1" ht="12.75" customHeight="1" hidden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44"/>
      <c r="P165" s="44"/>
      <c r="Q165" s="44"/>
      <c r="R165" s="44"/>
    </row>
    <row r="166" spans="1:18" s="10" customFormat="1" ht="12.75" customHeight="1" hidden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44"/>
      <c r="P166" s="44"/>
      <c r="Q166" s="44"/>
      <c r="R166" s="44"/>
    </row>
    <row r="167" spans="1:18" s="10" customFormat="1" ht="12.75" customHeight="1" hidden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44"/>
      <c r="P167" s="44"/>
      <c r="Q167" s="44"/>
      <c r="R167" s="44"/>
    </row>
    <row r="168" spans="1:18" s="10" customFormat="1" ht="72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44"/>
      <c r="P168" s="44"/>
      <c r="Q168" s="44"/>
      <c r="R168" s="44"/>
    </row>
    <row r="169" spans="1:18" s="6" customFormat="1" ht="27.75" customHeight="1">
      <c r="A169" s="108" t="s">
        <v>27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51"/>
      <c r="P169" s="51"/>
      <c r="Q169" s="51"/>
      <c r="R169" s="51"/>
    </row>
    <row r="170" spans="1:18" s="6" customFormat="1" ht="16.5" customHeight="1">
      <c r="A170" s="108" t="s">
        <v>134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51"/>
      <c r="P170" s="51"/>
      <c r="Q170" s="51"/>
      <c r="R170" s="51"/>
    </row>
    <row r="171" spans="1:18" s="6" customFormat="1" ht="15" customHeight="1">
      <c r="A171" s="50"/>
      <c r="B171" s="109" t="s">
        <v>40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50"/>
      <c r="N171" s="50"/>
      <c r="O171" s="51"/>
      <c r="P171" s="51"/>
      <c r="Q171" s="51"/>
      <c r="R171" s="51"/>
    </row>
    <row r="172" spans="1:18" s="6" customFormat="1" ht="14.25" customHeight="1">
      <c r="A172" s="37" t="s">
        <v>25</v>
      </c>
      <c r="B172" s="37" t="s">
        <v>0</v>
      </c>
      <c r="C172" s="37" t="s">
        <v>1</v>
      </c>
      <c r="D172" s="37" t="s">
        <v>2</v>
      </c>
      <c r="E172" s="37" t="s">
        <v>3</v>
      </c>
      <c r="F172" s="37" t="s">
        <v>4</v>
      </c>
      <c r="G172" s="37" t="s">
        <v>26</v>
      </c>
      <c r="H172" s="37" t="s">
        <v>5</v>
      </c>
      <c r="I172" s="37" t="s">
        <v>6</v>
      </c>
      <c r="J172" s="37" t="s">
        <v>7</v>
      </c>
      <c r="K172" s="37" t="s">
        <v>8</v>
      </c>
      <c r="L172" s="37" t="s">
        <v>9</v>
      </c>
      <c r="M172" s="37" t="s">
        <v>10</v>
      </c>
      <c r="N172" s="41" t="s">
        <v>24</v>
      </c>
      <c r="O172" s="51"/>
      <c r="P172" s="51"/>
      <c r="Q172" s="51"/>
      <c r="R172" s="51"/>
    </row>
    <row r="173" spans="1:18" s="14" customFormat="1" ht="24" customHeight="1">
      <c r="A173" s="40" t="s">
        <v>38</v>
      </c>
      <c r="B173" s="103">
        <v>105.398</v>
      </c>
      <c r="C173" s="103">
        <v>103.169</v>
      </c>
      <c r="D173" s="103">
        <v>100.938</v>
      </c>
      <c r="E173" s="103">
        <v>56.09</v>
      </c>
      <c r="F173" s="103"/>
      <c r="G173" s="103"/>
      <c r="H173" s="103"/>
      <c r="I173" s="103"/>
      <c r="J173" s="103"/>
      <c r="K173" s="103"/>
      <c r="L173" s="103">
        <v>100.2</v>
      </c>
      <c r="M173" s="103">
        <v>125</v>
      </c>
      <c r="N173" s="82">
        <f>B173+C173+D173+E173+F173+G173+H173+I173+J173+K173+L173+M173</f>
        <v>590.7950000000001</v>
      </c>
      <c r="O173" s="63"/>
      <c r="P173" s="63"/>
      <c r="Q173" s="63"/>
      <c r="R173" s="63"/>
    </row>
    <row r="174" spans="1:18" s="15" customFormat="1" ht="40.5" customHeight="1">
      <c r="A174" s="39" t="s">
        <v>39</v>
      </c>
      <c r="B174" s="103">
        <v>44.928</v>
      </c>
      <c r="C174" s="103">
        <v>47.75</v>
      </c>
      <c r="D174" s="103">
        <v>38.614</v>
      </c>
      <c r="E174" s="103">
        <v>20.36</v>
      </c>
      <c r="F174" s="103"/>
      <c r="G174" s="103"/>
      <c r="H174" s="103"/>
      <c r="I174" s="103"/>
      <c r="J174" s="103"/>
      <c r="K174" s="103"/>
      <c r="L174" s="103">
        <v>36</v>
      </c>
      <c r="M174" s="103">
        <v>39.4</v>
      </c>
      <c r="N174" s="82">
        <f aca="true" t="shared" si="17" ref="N174:N183">B174+C174+D174+E174+F174+G174+H174+I174+J174+K174+L174+M174</f>
        <v>227.052</v>
      </c>
      <c r="O174" s="64"/>
      <c r="P174" s="64"/>
      <c r="Q174" s="64"/>
      <c r="R174" s="64"/>
    </row>
    <row r="175" spans="1:35" s="15" customFormat="1" ht="24" customHeight="1">
      <c r="A175" s="39" t="s">
        <v>97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>
        <f t="shared" si="17"/>
        <v>0</v>
      </c>
      <c r="O175" s="65"/>
      <c r="P175" s="65"/>
      <c r="Q175" s="65"/>
      <c r="R175" s="65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18" s="15" customFormat="1" ht="13.5" customHeight="1">
      <c r="A176" s="39" t="s">
        <v>101</v>
      </c>
      <c r="B176" s="103">
        <v>0.433</v>
      </c>
      <c r="C176" s="103">
        <v>0.564</v>
      </c>
      <c r="D176" s="103">
        <v>0.661</v>
      </c>
      <c r="E176" s="103">
        <v>0.112</v>
      </c>
      <c r="F176" s="103"/>
      <c r="G176" s="103"/>
      <c r="H176" s="103"/>
      <c r="I176" s="103"/>
      <c r="J176" s="103"/>
      <c r="K176" s="103">
        <v>0.068</v>
      </c>
      <c r="L176" s="103">
        <v>0.3</v>
      </c>
      <c r="M176" s="103">
        <v>0.4</v>
      </c>
      <c r="N176" s="82">
        <f t="shared" si="17"/>
        <v>2.538</v>
      </c>
      <c r="O176" s="64"/>
      <c r="P176" s="64"/>
      <c r="Q176" s="64"/>
      <c r="R176" s="64"/>
    </row>
    <row r="177" spans="1:18" s="15" customFormat="1" ht="12.75" customHeight="1">
      <c r="A177" s="39" t="s">
        <v>102</v>
      </c>
      <c r="B177" s="103">
        <v>11.944</v>
      </c>
      <c r="C177" s="103">
        <v>8.145</v>
      </c>
      <c r="D177" s="103">
        <v>8.914</v>
      </c>
      <c r="E177" s="103">
        <v>1.565</v>
      </c>
      <c r="F177" s="103"/>
      <c r="G177" s="103"/>
      <c r="H177" s="103"/>
      <c r="I177" s="103"/>
      <c r="J177" s="103"/>
      <c r="K177" s="103">
        <v>0.241</v>
      </c>
      <c r="L177" s="103">
        <v>5.2</v>
      </c>
      <c r="M177" s="103">
        <v>5.8</v>
      </c>
      <c r="N177" s="82">
        <f t="shared" si="17"/>
        <v>41.809</v>
      </c>
      <c r="O177" s="64"/>
      <c r="P177" s="64"/>
      <c r="Q177" s="64"/>
      <c r="R177" s="64"/>
    </row>
    <row r="178" spans="1:18" s="15" customFormat="1" ht="12" customHeight="1">
      <c r="A178" s="39" t="s">
        <v>103</v>
      </c>
      <c r="B178" s="103">
        <v>1.355</v>
      </c>
      <c r="C178" s="103">
        <v>1.672</v>
      </c>
      <c r="D178" s="103">
        <v>1.403</v>
      </c>
      <c r="E178" s="103">
        <v>0.252</v>
      </c>
      <c r="F178" s="103"/>
      <c r="G178" s="103"/>
      <c r="H178" s="103"/>
      <c r="I178" s="103"/>
      <c r="J178" s="103"/>
      <c r="K178" s="103">
        <v>0.14</v>
      </c>
      <c r="L178" s="103">
        <v>1.2</v>
      </c>
      <c r="M178" s="103">
        <v>1.4</v>
      </c>
      <c r="N178" s="82">
        <f t="shared" si="17"/>
        <v>7.421999999999999</v>
      </c>
      <c r="O178" s="64"/>
      <c r="P178" s="64"/>
      <c r="Q178" s="64"/>
      <c r="R178" s="64"/>
    </row>
    <row r="179" spans="1:18" s="15" customFormat="1" ht="12" customHeight="1">
      <c r="A179" s="39" t="s">
        <v>104</v>
      </c>
      <c r="B179" s="103">
        <v>2.284</v>
      </c>
      <c r="C179" s="103">
        <v>2.223</v>
      </c>
      <c r="D179" s="103">
        <v>2.018</v>
      </c>
      <c r="E179" s="103">
        <v>0.443</v>
      </c>
      <c r="F179" s="103"/>
      <c r="G179" s="103"/>
      <c r="H179" s="103"/>
      <c r="I179" s="103"/>
      <c r="J179" s="103"/>
      <c r="K179" s="103">
        <v>0.218</v>
      </c>
      <c r="L179" s="103">
        <v>1.2</v>
      </c>
      <c r="M179" s="103">
        <v>1.4</v>
      </c>
      <c r="N179" s="82">
        <f t="shared" si="17"/>
        <v>9.786</v>
      </c>
      <c r="O179" s="64"/>
      <c r="P179" s="64"/>
      <c r="Q179" s="64"/>
      <c r="R179" s="64"/>
    </row>
    <row r="180" spans="1:18" s="15" customFormat="1" ht="12" customHeight="1">
      <c r="A180" s="39" t="s">
        <v>105</v>
      </c>
      <c r="B180" s="103">
        <v>2.284</v>
      </c>
      <c r="C180" s="103">
        <v>2.51</v>
      </c>
      <c r="D180" s="103">
        <v>1.815</v>
      </c>
      <c r="E180" s="103">
        <v>0.056</v>
      </c>
      <c r="F180" s="103"/>
      <c r="G180" s="103"/>
      <c r="H180" s="103"/>
      <c r="I180" s="103"/>
      <c r="J180" s="103"/>
      <c r="K180" s="103">
        <v>0.251</v>
      </c>
      <c r="L180" s="103">
        <v>1.3</v>
      </c>
      <c r="M180" s="103">
        <v>1.5</v>
      </c>
      <c r="N180" s="82">
        <f t="shared" si="17"/>
        <v>9.716000000000001</v>
      </c>
      <c r="O180" s="64"/>
      <c r="P180" s="64"/>
      <c r="Q180" s="64"/>
      <c r="R180" s="64"/>
    </row>
    <row r="181" spans="1:18" s="15" customFormat="1" ht="9.75" customHeight="1">
      <c r="A181" s="39" t="s">
        <v>106</v>
      </c>
      <c r="B181" s="103">
        <v>5.487</v>
      </c>
      <c r="C181" s="103">
        <v>3.845</v>
      </c>
      <c r="D181" s="103">
        <v>4.137</v>
      </c>
      <c r="E181" s="103">
        <v>0.796</v>
      </c>
      <c r="F181" s="103"/>
      <c r="G181" s="103"/>
      <c r="H181" s="103"/>
      <c r="I181" s="103"/>
      <c r="J181" s="103"/>
      <c r="K181" s="103">
        <v>0.543</v>
      </c>
      <c r="L181" s="103">
        <v>3.8</v>
      </c>
      <c r="M181" s="103">
        <v>4.4</v>
      </c>
      <c r="N181" s="82">
        <f t="shared" si="17"/>
        <v>23.008000000000003</v>
      </c>
      <c r="O181" s="64"/>
      <c r="P181" s="64"/>
      <c r="Q181" s="64"/>
      <c r="R181" s="64"/>
    </row>
    <row r="182" spans="1:18" s="15" customFormat="1" ht="51.75" customHeight="1">
      <c r="A182" s="39" t="s">
        <v>116</v>
      </c>
      <c r="B182" s="103">
        <v>2.351</v>
      </c>
      <c r="C182" s="103">
        <v>3.909</v>
      </c>
      <c r="D182" s="103">
        <v>2.992</v>
      </c>
      <c r="E182" s="103">
        <v>0.796</v>
      </c>
      <c r="F182" s="103"/>
      <c r="G182" s="103"/>
      <c r="H182" s="103"/>
      <c r="I182" s="103"/>
      <c r="J182" s="103"/>
      <c r="K182" s="103">
        <v>0.343</v>
      </c>
      <c r="L182" s="103">
        <v>2.4</v>
      </c>
      <c r="M182" s="103">
        <v>3.9</v>
      </c>
      <c r="N182" s="82">
        <f t="shared" si="17"/>
        <v>16.691</v>
      </c>
      <c r="O182" s="64"/>
      <c r="P182" s="64"/>
      <c r="Q182" s="64"/>
      <c r="R182" s="64"/>
    </row>
    <row r="183" spans="1:18" s="15" customFormat="1" ht="58.5" customHeight="1">
      <c r="A183" s="39" t="s">
        <v>47</v>
      </c>
      <c r="B183" s="103">
        <v>53.058</v>
      </c>
      <c r="C183" s="103">
        <v>48.756</v>
      </c>
      <c r="D183" s="103">
        <v>48.517</v>
      </c>
      <c r="E183" s="103">
        <v>23.183</v>
      </c>
      <c r="F183" s="103"/>
      <c r="G183" s="103"/>
      <c r="H183" s="103"/>
      <c r="I183" s="103"/>
      <c r="J183" s="103"/>
      <c r="K183" s="103"/>
      <c r="L183" s="103">
        <v>17</v>
      </c>
      <c r="M183" s="103">
        <v>30</v>
      </c>
      <c r="N183" s="82">
        <f t="shared" si="17"/>
        <v>220.51399999999998</v>
      </c>
      <c r="O183" s="64"/>
      <c r="P183" s="64"/>
      <c r="Q183" s="64"/>
      <c r="R183" s="64"/>
    </row>
    <row r="184" spans="1:35" s="15" customFormat="1" ht="63" customHeight="1">
      <c r="A184" s="39" t="s">
        <v>100</v>
      </c>
      <c r="B184" s="40">
        <f aca="true" t="shared" si="18" ref="B184:AI184">B173+B174+B176+B177+B178+B179+B180+B181+B182+B183</f>
        <v>229.52199999999993</v>
      </c>
      <c r="C184" s="40">
        <f t="shared" si="18"/>
        <v>222.54299999999998</v>
      </c>
      <c r="D184" s="40">
        <f t="shared" si="18"/>
        <v>210.00899999999996</v>
      </c>
      <c r="E184" s="40">
        <f t="shared" si="18"/>
        <v>103.65299999999999</v>
      </c>
      <c r="F184" s="40">
        <f t="shared" si="18"/>
        <v>0</v>
      </c>
      <c r="G184" s="40">
        <f t="shared" si="18"/>
        <v>0</v>
      </c>
      <c r="H184" s="40">
        <f t="shared" si="18"/>
        <v>0</v>
      </c>
      <c r="I184" s="40">
        <f t="shared" si="18"/>
        <v>0</v>
      </c>
      <c r="J184" s="40">
        <f t="shared" si="18"/>
        <v>0</v>
      </c>
      <c r="K184" s="40">
        <f t="shared" si="18"/>
        <v>1.804</v>
      </c>
      <c r="L184" s="40">
        <f t="shared" si="18"/>
        <v>168.6</v>
      </c>
      <c r="M184" s="40">
        <f t="shared" si="18"/>
        <v>213.20000000000005</v>
      </c>
      <c r="N184" s="40">
        <f t="shared" si="18"/>
        <v>1149.3310000000001</v>
      </c>
      <c r="O184" s="40">
        <f t="shared" si="18"/>
        <v>0</v>
      </c>
      <c r="P184" s="40">
        <f t="shared" si="18"/>
        <v>0</v>
      </c>
      <c r="Q184" s="40">
        <f t="shared" si="18"/>
        <v>0</v>
      </c>
      <c r="R184" s="40">
        <f t="shared" si="18"/>
        <v>0</v>
      </c>
      <c r="S184" s="73">
        <f t="shared" si="18"/>
        <v>0</v>
      </c>
      <c r="T184" s="73">
        <f t="shared" si="18"/>
        <v>0</v>
      </c>
      <c r="U184" s="73">
        <f t="shared" si="18"/>
        <v>0</v>
      </c>
      <c r="V184" s="73">
        <f t="shared" si="18"/>
        <v>0</v>
      </c>
      <c r="W184" s="73">
        <f t="shared" si="18"/>
        <v>0</v>
      </c>
      <c r="X184" s="73">
        <f t="shared" si="18"/>
        <v>0</v>
      </c>
      <c r="Y184" s="73">
        <f t="shared" si="18"/>
        <v>0</v>
      </c>
      <c r="Z184" s="73">
        <f t="shared" si="18"/>
        <v>0</v>
      </c>
      <c r="AA184" s="73">
        <f t="shared" si="18"/>
        <v>0</v>
      </c>
      <c r="AB184" s="73">
        <f t="shared" si="18"/>
        <v>0</v>
      </c>
      <c r="AC184" s="73">
        <f t="shared" si="18"/>
        <v>0</v>
      </c>
      <c r="AD184" s="73">
        <f t="shared" si="18"/>
        <v>0</v>
      </c>
      <c r="AE184" s="73">
        <f t="shared" si="18"/>
        <v>0</v>
      </c>
      <c r="AF184" s="73">
        <f t="shared" si="18"/>
        <v>0</v>
      </c>
      <c r="AG184" s="73">
        <f t="shared" si="18"/>
        <v>0</v>
      </c>
      <c r="AH184" s="73">
        <f t="shared" si="18"/>
        <v>0</v>
      </c>
      <c r="AI184" s="73">
        <f t="shared" si="18"/>
        <v>0</v>
      </c>
    </row>
    <row r="185" spans="1:18" s="15" customFormat="1" ht="177" customHeight="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64"/>
      <c r="P185" s="64"/>
      <c r="Q185" s="64"/>
      <c r="R185" s="64"/>
    </row>
    <row r="186" spans="1:18" s="15" customFormat="1" ht="16.5" customHeight="1">
      <c r="A186" s="111" t="s">
        <v>117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64"/>
      <c r="P186" s="64"/>
      <c r="Q186" s="64"/>
      <c r="R186" s="64"/>
    </row>
    <row r="187" spans="1:18" s="15" customFormat="1" ht="60" customHeight="1">
      <c r="A187" s="39" t="s">
        <v>116</v>
      </c>
      <c r="B187" s="103">
        <v>4.583</v>
      </c>
      <c r="C187" s="103">
        <v>4.71</v>
      </c>
      <c r="D187" s="103">
        <v>3.987</v>
      </c>
      <c r="E187" s="103">
        <v>0.533</v>
      </c>
      <c r="F187" s="103"/>
      <c r="G187" s="103"/>
      <c r="H187" s="103"/>
      <c r="I187" s="103"/>
      <c r="J187" s="103"/>
      <c r="K187" s="103"/>
      <c r="L187" s="103">
        <v>4.5</v>
      </c>
      <c r="M187" s="103">
        <v>6.5</v>
      </c>
      <c r="N187" s="100">
        <f>B187+C187+D187+E187+F187+G187+H187+I187+J187+K187+L187+M187</f>
        <v>24.813</v>
      </c>
      <c r="O187" s="64"/>
      <c r="P187" s="64"/>
      <c r="Q187" s="64"/>
      <c r="R187" s="64"/>
    </row>
    <row r="188" spans="1:18" s="15" customFormat="1" ht="24.75" customHeight="1">
      <c r="A188" s="40" t="s">
        <v>51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100">
        <f aca="true" t="shared" si="19" ref="N188:N193">B188+C188+D188+E188+F188+G188+H188+I188+J188+K188+L188+M188</f>
        <v>0</v>
      </c>
      <c r="O188" s="64"/>
      <c r="P188" s="64"/>
      <c r="Q188" s="64"/>
      <c r="R188" s="64"/>
    </row>
    <row r="189" spans="1:18" s="15" customFormat="1" ht="12.75" customHeight="1">
      <c r="A189" s="40" t="s">
        <v>107</v>
      </c>
      <c r="B189" s="103">
        <v>3.003</v>
      </c>
      <c r="C189" s="103">
        <v>3.003</v>
      </c>
      <c r="D189" s="103">
        <v>3.735</v>
      </c>
      <c r="E189" s="103">
        <v>3.003</v>
      </c>
      <c r="F189" s="103"/>
      <c r="G189" s="103"/>
      <c r="H189" s="103"/>
      <c r="I189" s="103"/>
      <c r="J189" s="103"/>
      <c r="K189" s="103"/>
      <c r="L189" s="103">
        <v>2.2</v>
      </c>
      <c r="M189" s="103">
        <v>2.3</v>
      </c>
      <c r="N189" s="100">
        <f t="shared" si="19"/>
        <v>17.244</v>
      </c>
      <c r="O189" s="64"/>
      <c r="P189" s="64"/>
      <c r="Q189" s="64"/>
      <c r="R189" s="64"/>
    </row>
    <row r="190" spans="1:18" s="15" customFormat="1" ht="18" customHeight="1">
      <c r="A190" s="40" t="s">
        <v>108</v>
      </c>
      <c r="B190" s="103">
        <v>0.902</v>
      </c>
      <c r="C190" s="103">
        <v>0.889</v>
      </c>
      <c r="D190" s="103">
        <v>0.93</v>
      </c>
      <c r="E190" s="103">
        <v>0.139</v>
      </c>
      <c r="F190" s="103"/>
      <c r="G190" s="103"/>
      <c r="H190" s="103"/>
      <c r="I190" s="103"/>
      <c r="J190" s="103"/>
      <c r="K190" s="103"/>
      <c r="L190" s="103">
        <v>0.5</v>
      </c>
      <c r="M190" s="103">
        <v>0.6</v>
      </c>
      <c r="N190" s="100">
        <f t="shared" si="19"/>
        <v>3.9600000000000004</v>
      </c>
      <c r="O190" s="64"/>
      <c r="P190" s="64"/>
      <c r="Q190" s="64"/>
      <c r="R190" s="64"/>
    </row>
    <row r="191" spans="1:18" s="15" customFormat="1" ht="15.75" customHeight="1">
      <c r="A191" s="40" t="s">
        <v>109</v>
      </c>
      <c r="B191" s="103">
        <v>2.228</v>
      </c>
      <c r="C191" s="103">
        <v>4.388</v>
      </c>
      <c r="D191" s="103">
        <v>3.033</v>
      </c>
      <c r="E191" s="103">
        <v>1.026</v>
      </c>
      <c r="F191" s="103"/>
      <c r="G191" s="103"/>
      <c r="H191" s="103"/>
      <c r="I191" s="103"/>
      <c r="J191" s="103"/>
      <c r="K191" s="103"/>
      <c r="L191" s="103">
        <v>5</v>
      </c>
      <c r="M191" s="103">
        <v>5</v>
      </c>
      <c r="N191" s="100">
        <f t="shared" si="19"/>
        <v>20.674999999999997</v>
      </c>
      <c r="O191" s="64"/>
      <c r="P191" s="64"/>
      <c r="Q191" s="64"/>
      <c r="R191" s="64"/>
    </row>
    <row r="192" spans="1:18" s="15" customFormat="1" ht="18.75" customHeight="1">
      <c r="A192" s="40" t="s">
        <v>110</v>
      </c>
      <c r="B192" s="103">
        <v>1.605</v>
      </c>
      <c r="C192" s="103">
        <v>2.239</v>
      </c>
      <c r="D192" s="103">
        <v>2.374</v>
      </c>
      <c r="E192" s="103">
        <v>0.542</v>
      </c>
      <c r="F192" s="103"/>
      <c r="G192" s="103"/>
      <c r="H192" s="103"/>
      <c r="I192" s="103"/>
      <c r="J192" s="103"/>
      <c r="K192" s="103"/>
      <c r="L192" s="103">
        <v>1.5</v>
      </c>
      <c r="M192" s="103">
        <v>1.9</v>
      </c>
      <c r="N192" s="100">
        <f t="shared" si="19"/>
        <v>10.16</v>
      </c>
      <c r="O192" s="64"/>
      <c r="P192" s="64"/>
      <c r="Q192" s="64"/>
      <c r="R192" s="64"/>
    </row>
    <row r="193" spans="1:35" s="15" customFormat="1" ht="54" customHeight="1">
      <c r="A193" s="39" t="s">
        <v>99</v>
      </c>
      <c r="B193" s="82">
        <f>B187+B189+B190+B191+B192</f>
        <v>12.321</v>
      </c>
      <c r="C193" s="82">
        <f aca="true" t="shared" si="20" ref="C193:M193">C187+C189+C190+C191+C192</f>
        <v>15.229</v>
      </c>
      <c r="D193" s="82">
        <f t="shared" si="20"/>
        <v>14.059</v>
      </c>
      <c r="E193" s="82">
        <f t="shared" si="20"/>
        <v>5.242999999999999</v>
      </c>
      <c r="F193" s="82"/>
      <c r="G193" s="82"/>
      <c r="H193" s="82"/>
      <c r="I193" s="82"/>
      <c r="J193" s="82"/>
      <c r="K193" s="82"/>
      <c r="L193" s="82">
        <f t="shared" si="20"/>
        <v>13.7</v>
      </c>
      <c r="M193" s="82">
        <f t="shared" si="20"/>
        <v>16.3</v>
      </c>
      <c r="N193" s="100">
        <f t="shared" si="19"/>
        <v>76.85199999999999</v>
      </c>
      <c r="O193" s="67" t="e">
        <f>O188+#REF!</f>
        <v>#REF!</v>
      </c>
      <c r="P193" s="67" t="e">
        <f>P188+#REF!</f>
        <v>#REF!</v>
      </c>
      <c r="Q193" s="67" t="e">
        <f>Q188+#REF!</f>
        <v>#REF!</v>
      </c>
      <c r="R193" s="67" t="e">
        <f>R188+#REF!</f>
        <v>#REF!</v>
      </c>
      <c r="S193" s="21" t="e">
        <f>S188+#REF!</f>
        <v>#REF!</v>
      </c>
      <c r="T193" s="21" t="e">
        <f>T188+#REF!</f>
        <v>#REF!</v>
      </c>
      <c r="U193" s="21" t="e">
        <f>U188+#REF!</f>
        <v>#REF!</v>
      </c>
      <c r="V193" s="21" t="e">
        <f>V188+#REF!</f>
        <v>#REF!</v>
      </c>
      <c r="W193" s="21" t="e">
        <f>W188+#REF!</f>
        <v>#REF!</v>
      </c>
      <c r="X193" s="21" t="e">
        <f>X188+#REF!</f>
        <v>#REF!</v>
      </c>
      <c r="Y193" s="21" t="e">
        <f>Y188+#REF!</f>
        <v>#REF!</v>
      </c>
      <c r="Z193" s="21" t="e">
        <f>Z188+#REF!</f>
        <v>#REF!</v>
      </c>
      <c r="AA193" s="21" t="e">
        <f>AA188+#REF!</f>
        <v>#REF!</v>
      </c>
      <c r="AB193" s="21" t="e">
        <f>AB188+#REF!</f>
        <v>#REF!</v>
      </c>
      <c r="AC193" s="21" t="e">
        <f>AC188+#REF!</f>
        <v>#REF!</v>
      </c>
      <c r="AD193" s="21" t="e">
        <f>AD188+#REF!</f>
        <v>#REF!</v>
      </c>
      <c r="AE193" s="21" t="e">
        <f>AE188+#REF!</f>
        <v>#REF!</v>
      </c>
      <c r="AF193" s="21" t="e">
        <f>AF188+#REF!</f>
        <v>#REF!</v>
      </c>
      <c r="AG193" s="21" t="e">
        <f>AG188+#REF!</f>
        <v>#REF!</v>
      </c>
      <c r="AH193" s="21" t="e">
        <f>AH188+#REF!</f>
        <v>#REF!</v>
      </c>
      <c r="AI193" s="21" t="e">
        <f>AI188+#REF!</f>
        <v>#REF!</v>
      </c>
    </row>
    <row r="194" spans="1:35" s="15" customFormat="1" ht="55.5" customHeight="1">
      <c r="A194" s="43" t="s">
        <v>94</v>
      </c>
      <c r="B194" s="37">
        <f aca="true" t="shared" si="21" ref="B194:AI194">B184+B193</f>
        <v>241.84299999999993</v>
      </c>
      <c r="C194" s="37">
        <f t="shared" si="21"/>
        <v>237.772</v>
      </c>
      <c r="D194" s="37">
        <f t="shared" si="21"/>
        <v>224.06799999999996</v>
      </c>
      <c r="E194" s="43">
        <f t="shared" si="21"/>
        <v>108.89599999999999</v>
      </c>
      <c r="F194" s="43">
        <f t="shared" si="21"/>
        <v>0</v>
      </c>
      <c r="G194" s="43">
        <f t="shared" si="21"/>
        <v>0</v>
      </c>
      <c r="H194" s="43">
        <f t="shared" si="21"/>
        <v>0</v>
      </c>
      <c r="I194" s="43">
        <f t="shared" si="21"/>
        <v>0</v>
      </c>
      <c r="J194" s="43">
        <f t="shared" si="21"/>
        <v>0</v>
      </c>
      <c r="K194" s="43">
        <f t="shared" si="21"/>
        <v>1.804</v>
      </c>
      <c r="L194" s="43">
        <f t="shared" si="21"/>
        <v>182.29999999999998</v>
      </c>
      <c r="M194" s="43">
        <f t="shared" si="21"/>
        <v>229.50000000000006</v>
      </c>
      <c r="N194" s="43">
        <f t="shared" si="21"/>
        <v>1226.1830000000002</v>
      </c>
      <c r="O194" s="37" t="e">
        <f t="shared" si="21"/>
        <v>#REF!</v>
      </c>
      <c r="P194" s="37" t="e">
        <f t="shared" si="21"/>
        <v>#REF!</v>
      </c>
      <c r="Q194" s="37" t="e">
        <f t="shared" si="21"/>
        <v>#REF!</v>
      </c>
      <c r="R194" s="37" t="e">
        <f t="shared" si="21"/>
        <v>#REF!</v>
      </c>
      <c r="S194" s="3" t="e">
        <f t="shared" si="21"/>
        <v>#REF!</v>
      </c>
      <c r="T194" s="3" t="e">
        <f t="shared" si="21"/>
        <v>#REF!</v>
      </c>
      <c r="U194" s="3" t="e">
        <f t="shared" si="21"/>
        <v>#REF!</v>
      </c>
      <c r="V194" s="3" t="e">
        <f t="shared" si="21"/>
        <v>#REF!</v>
      </c>
      <c r="W194" s="3" t="e">
        <f t="shared" si="21"/>
        <v>#REF!</v>
      </c>
      <c r="X194" s="3" t="e">
        <f t="shared" si="21"/>
        <v>#REF!</v>
      </c>
      <c r="Y194" s="3" t="e">
        <f t="shared" si="21"/>
        <v>#REF!</v>
      </c>
      <c r="Z194" s="3" t="e">
        <f t="shared" si="21"/>
        <v>#REF!</v>
      </c>
      <c r="AA194" s="3" t="e">
        <f t="shared" si="21"/>
        <v>#REF!</v>
      </c>
      <c r="AB194" s="3" t="e">
        <f t="shared" si="21"/>
        <v>#REF!</v>
      </c>
      <c r="AC194" s="3" t="e">
        <f t="shared" si="21"/>
        <v>#REF!</v>
      </c>
      <c r="AD194" s="3" t="e">
        <f t="shared" si="21"/>
        <v>#REF!</v>
      </c>
      <c r="AE194" s="3" t="e">
        <f t="shared" si="21"/>
        <v>#REF!</v>
      </c>
      <c r="AF194" s="3" t="e">
        <f t="shared" si="21"/>
        <v>#REF!</v>
      </c>
      <c r="AG194" s="3" t="e">
        <f t="shared" si="21"/>
        <v>#REF!</v>
      </c>
      <c r="AH194" s="3" t="e">
        <f t="shared" si="21"/>
        <v>#REF!</v>
      </c>
      <c r="AI194" s="3" t="e">
        <f t="shared" si="21"/>
        <v>#REF!</v>
      </c>
    </row>
    <row r="195" spans="1:35" s="15" customFormat="1" ht="59.25" customHeight="1" hidden="1">
      <c r="A195" s="42"/>
      <c r="B195" s="61"/>
      <c r="C195" s="61"/>
      <c r="D195" s="61"/>
      <c r="E195" s="42"/>
      <c r="F195" s="42"/>
      <c r="G195" s="42"/>
      <c r="H195" s="42"/>
      <c r="I195" s="42"/>
      <c r="J195" s="42"/>
      <c r="K195" s="42"/>
      <c r="L195" s="42"/>
      <c r="M195" s="42"/>
      <c r="N195" s="101"/>
      <c r="O195" s="61"/>
      <c r="P195" s="61"/>
      <c r="Q195" s="61"/>
      <c r="R195" s="61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s="15" customFormat="1" ht="59.25" customHeight="1" hidden="1">
      <c r="A196" s="42"/>
      <c r="B196" s="61"/>
      <c r="C196" s="61"/>
      <c r="D196" s="61"/>
      <c r="E196" s="42"/>
      <c r="F196" s="42"/>
      <c r="G196" s="42"/>
      <c r="H196" s="42"/>
      <c r="I196" s="42"/>
      <c r="J196" s="42"/>
      <c r="K196" s="42"/>
      <c r="L196" s="42"/>
      <c r="M196" s="42"/>
      <c r="N196" s="101"/>
      <c r="O196" s="61"/>
      <c r="P196" s="61"/>
      <c r="Q196" s="61"/>
      <c r="R196" s="61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5" customFormat="1" ht="59.25" customHeight="1" hidden="1">
      <c r="A197" s="42"/>
      <c r="B197" s="61"/>
      <c r="C197" s="61"/>
      <c r="D197" s="61"/>
      <c r="E197" s="42"/>
      <c r="F197" s="42"/>
      <c r="G197" s="42"/>
      <c r="H197" s="42"/>
      <c r="I197" s="42"/>
      <c r="J197" s="42"/>
      <c r="K197" s="42"/>
      <c r="L197" s="42"/>
      <c r="M197" s="42"/>
      <c r="N197" s="101"/>
      <c r="O197" s="61"/>
      <c r="P197" s="61"/>
      <c r="Q197" s="61"/>
      <c r="R197" s="61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s="15" customFormat="1" ht="12.75" customHeight="1" hidden="1">
      <c r="A198" s="42"/>
      <c r="B198" s="61"/>
      <c r="C198" s="61"/>
      <c r="D198" s="61"/>
      <c r="E198" s="42"/>
      <c r="F198" s="42"/>
      <c r="G198" s="42"/>
      <c r="H198" s="42"/>
      <c r="I198" s="42"/>
      <c r="J198" s="42"/>
      <c r="K198" s="42"/>
      <c r="L198" s="42"/>
      <c r="M198" s="42"/>
      <c r="N198" s="101"/>
      <c r="O198" s="61"/>
      <c r="P198" s="61"/>
      <c r="Q198" s="61"/>
      <c r="R198" s="61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18" s="15" customFormat="1" ht="14.25" customHeight="1" hidden="1">
      <c r="A199" s="42"/>
      <c r="B199" s="61"/>
      <c r="C199" s="61"/>
      <c r="D199" s="61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64"/>
      <c r="P199" s="64"/>
      <c r="Q199" s="64"/>
      <c r="R199" s="64"/>
    </row>
    <row r="200" spans="1:18" s="15" customFormat="1" ht="59.25" customHeight="1" hidden="1">
      <c r="A200" s="42"/>
      <c r="B200" s="61"/>
      <c r="C200" s="61"/>
      <c r="D200" s="61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64"/>
      <c r="P200" s="64"/>
      <c r="Q200" s="64"/>
      <c r="R200" s="64"/>
    </row>
    <row r="201" spans="1:18" s="15" customFormat="1" ht="59.25" customHeight="1" hidden="1">
      <c r="A201" s="42"/>
      <c r="B201" s="61"/>
      <c r="C201" s="61"/>
      <c r="D201" s="61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64"/>
      <c r="P201" s="64"/>
      <c r="Q201" s="64"/>
      <c r="R201" s="64"/>
    </row>
    <row r="202" spans="1:18" s="15" customFormat="1" ht="0.75" customHeight="1">
      <c r="A202" s="42"/>
      <c r="B202" s="61"/>
      <c r="C202" s="61"/>
      <c r="D202" s="61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64"/>
      <c r="P202" s="64"/>
      <c r="Q202" s="64"/>
      <c r="R202" s="64"/>
    </row>
    <row r="203" spans="1:18" s="15" customFormat="1" ht="59.25" customHeight="1" hidden="1">
      <c r="A203" s="42"/>
      <c r="B203" s="61"/>
      <c r="C203" s="61"/>
      <c r="D203" s="61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64"/>
      <c r="P203" s="64"/>
      <c r="Q203" s="64"/>
      <c r="R203" s="64"/>
    </row>
    <row r="204" spans="1:18" s="15" customFormat="1" ht="5.25" customHeight="1" hidden="1">
      <c r="A204" s="42"/>
      <c r="B204" s="61"/>
      <c r="C204" s="61"/>
      <c r="D204" s="61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64"/>
      <c r="P204" s="64"/>
      <c r="Q204" s="64"/>
      <c r="R204" s="64"/>
    </row>
    <row r="205" spans="1:18" s="15" customFormat="1" ht="63" customHeight="1" hidden="1">
      <c r="A205" s="42"/>
      <c r="B205" s="61"/>
      <c r="C205" s="61"/>
      <c r="D205" s="61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64"/>
      <c r="P205" s="64"/>
      <c r="Q205" s="64"/>
      <c r="R205" s="64"/>
    </row>
    <row r="206" spans="1:18" s="15" customFormat="1" ht="59.25" customHeight="1" hidden="1">
      <c r="A206" s="42"/>
      <c r="B206" s="61"/>
      <c r="C206" s="61"/>
      <c r="D206" s="61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64"/>
      <c r="P206" s="64"/>
      <c r="Q206" s="64"/>
      <c r="R206" s="64"/>
    </row>
    <row r="207" spans="1:18" s="15" customFormat="1" ht="24.75" customHeight="1">
      <c r="A207" s="88"/>
      <c r="B207" s="89"/>
      <c r="C207" s="89"/>
      <c r="D207" s="89"/>
      <c r="E207" s="112" t="s">
        <v>40</v>
      </c>
      <c r="F207" s="113"/>
      <c r="G207" s="113"/>
      <c r="H207" s="113"/>
      <c r="I207" s="113"/>
      <c r="J207" s="113"/>
      <c r="K207" s="113"/>
      <c r="L207" s="113"/>
      <c r="M207" s="113"/>
      <c r="N207" s="113"/>
      <c r="O207" s="64"/>
      <c r="P207" s="64"/>
      <c r="Q207" s="64"/>
      <c r="R207" s="64"/>
    </row>
    <row r="208" spans="1:18" s="15" customFormat="1" ht="19.5" customHeight="1">
      <c r="A208" s="37" t="s">
        <v>25</v>
      </c>
      <c r="B208" s="37" t="s">
        <v>0</v>
      </c>
      <c r="C208" s="37" t="s">
        <v>1</v>
      </c>
      <c r="D208" s="37" t="s">
        <v>2</v>
      </c>
      <c r="E208" s="43" t="s">
        <v>3</v>
      </c>
      <c r="F208" s="43" t="s">
        <v>4</v>
      </c>
      <c r="G208" s="43" t="s">
        <v>26</v>
      </c>
      <c r="H208" s="43" t="s">
        <v>5</v>
      </c>
      <c r="I208" s="43" t="s">
        <v>6</v>
      </c>
      <c r="J208" s="43" t="s">
        <v>7</v>
      </c>
      <c r="K208" s="43" t="s">
        <v>8</v>
      </c>
      <c r="L208" s="43" t="s">
        <v>9</v>
      </c>
      <c r="M208" s="43" t="s">
        <v>10</v>
      </c>
      <c r="N208" s="43" t="s">
        <v>24</v>
      </c>
      <c r="O208" s="64"/>
      <c r="P208" s="64"/>
      <c r="Q208" s="64"/>
      <c r="R208" s="64"/>
    </row>
    <row r="209" spans="1:18" s="15" customFormat="1" ht="22.5" customHeight="1">
      <c r="A209" s="39" t="s">
        <v>28</v>
      </c>
      <c r="B209" s="102">
        <v>61.983</v>
      </c>
      <c r="C209" s="103">
        <v>84.04</v>
      </c>
      <c r="D209" s="102">
        <v>77.112</v>
      </c>
      <c r="E209" s="102">
        <v>36.111</v>
      </c>
      <c r="F209" s="102"/>
      <c r="G209" s="102"/>
      <c r="H209" s="102"/>
      <c r="I209" s="102"/>
      <c r="J209" s="102"/>
      <c r="K209" s="102"/>
      <c r="L209" s="103">
        <v>60</v>
      </c>
      <c r="M209" s="103">
        <v>70</v>
      </c>
      <c r="N209" s="40">
        <f>B209+C209+D209+E209+F209+G209+H209+I209+J209+K209+L209+M209</f>
        <v>389.246</v>
      </c>
      <c r="O209" s="64"/>
      <c r="P209" s="64"/>
      <c r="Q209" s="64"/>
      <c r="R209" s="64"/>
    </row>
    <row r="210" spans="1:18" s="15" customFormat="1" ht="42" customHeight="1">
      <c r="A210" s="39" t="s">
        <v>52</v>
      </c>
      <c r="B210" s="102">
        <v>12.462</v>
      </c>
      <c r="C210" s="102">
        <v>10.446</v>
      </c>
      <c r="D210" s="102">
        <v>10.032</v>
      </c>
      <c r="E210" s="102">
        <v>5.172</v>
      </c>
      <c r="F210" s="102"/>
      <c r="G210" s="102"/>
      <c r="H210" s="102"/>
      <c r="I210" s="102"/>
      <c r="J210" s="102"/>
      <c r="K210" s="102"/>
      <c r="L210" s="103">
        <v>10.5</v>
      </c>
      <c r="M210" s="103">
        <v>11.4</v>
      </c>
      <c r="N210" s="40">
        <f>B210+C210+D210+E210+F210+G210+H210+I210+J210+K210+L210+M210</f>
        <v>60.01199999999999</v>
      </c>
      <c r="O210" s="64"/>
      <c r="P210" s="64"/>
      <c r="Q210" s="64"/>
      <c r="R210" s="64"/>
    </row>
    <row r="211" spans="1:18" s="15" customFormat="1" ht="28.5" customHeight="1">
      <c r="A211" s="39" t="s">
        <v>29</v>
      </c>
      <c r="B211" s="103">
        <v>5.7362</v>
      </c>
      <c r="C211" s="103">
        <v>5.4823</v>
      </c>
      <c r="D211" s="102">
        <v>3.169</v>
      </c>
      <c r="E211" s="103">
        <v>4.4099</v>
      </c>
      <c r="F211" s="102"/>
      <c r="G211" s="102"/>
      <c r="H211" s="102"/>
      <c r="I211" s="102"/>
      <c r="J211" s="102"/>
      <c r="K211" s="103"/>
      <c r="L211" s="103">
        <v>6.138</v>
      </c>
      <c r="M211" s="103">
        <v>7.161</v>
      </c>
      <c r="N211" s="40">
        <f>B211+C211+D211+E211+F211+G211+H211+I211+J211+K211+L211+M211</f>
        <v>32.0964</v>
      </c>
      <c r="O211" s="64"/>
      <c r="P211" s="64"/>
      <c r="Q211" s="64"/>
      <c r="R211" s="64"/>
    </row>
    <row r="212" spans="1:18" s="15" customFormat="1" ht="135" customHeight="1">
      <c r="A212" s="39" t="s">
        <v>48</v>
      </c>
      <c r="B212" s="103">
        <v>0.3869</v>
      </c>
      <c r="C212" s="103">
        <v>0.4122</v>
      </c>
      <c r="D212" s="102">
        <v>0.276</v>
      </c>
      <c r="E212" s="103">
        <v>0.2478</v>
      </c>
      <c r="F212" s="102"/>
      <c r="G212" s="102"/>
      <c r="H212" s="102"/>
      <c r="I212" s="102"/>
      <c r="J212" s="102"/>
      <c r="K212" s="102"/>
      <c r="L212" s="102">
        <v>0.414</v>
      </c>
      <c r="M212" s="103">
        <v>0.483</v>
      </c>
      <c r="N212" s="40">
        <f>B212+C212+D212+E212+F212+G212+H212+I212+J212+K212+L212+M212</f>
        <v>2.2199</v>
      </c>
      <c r="O212" s="64"/>
      <c r="P212" s="64"/>
      <c r="Q212" s="64"/>
      <c r="R212" s="64"/>
    </row>
    <row r="213" spans="1:18" s="15" customFormat="1" ht="1.5" customHeight="1">
      <c r="A213" s="66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42"/>
      <c r="O213" s="64"/>
      <c r="P213" s="64"/>
      <c r="Q213" s="64"/>
      <c r="R213" s="64"/>
    </row>
    <row r="214" spans="1:18" s="15" customFormat="1" ht="1.5" customHeight="1">
      <c r="A214" s="66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42"/>
      <c r="O214" s="64"/>
      <c r="P214" s="64"/>
      <c r="Q214" s="64"/>
      <c r="R214" s="64"/>
    </row>
    <row r="215" spans="1:18" s="15" customFormat="1" ht="3" customHeight="1">
      <c r="A215" s="66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42"/>
      <c r="O215" s="64"/>
      <c r="P215" s="64"/>
      <c r="Q215" s="64"/>
      <c r="R215" s="64"/>
    </row>
    <row r="216" spans="1:18" s="15" customFormat="1" ht="35.25" customHeight="1" hidden="1">
      <c r="A216" s="66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42"/>
      <c r="O216" s="64"/>
      <c r="P216" s="64"/>
      <c r="Q216" s="64"/>
      <c r="R216" s="64"/>
    </row>
    <row r="217" spans="1:18" s="15" customFormat="1" ht="35.25" customHeight="1" hidden="1">
      <c r="A217" s="66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42"/>
      <c r="O217" s="64"/>
      <c r="P217" s="64"/>
      <c r="Q217" s="64"/>
      <c r="R217" s="64"/>
    </row>
    <row r="218" spans="1:18" s="15" customFormat="1" ht="34.5" customHeight="1">
      <c r="A218" s="66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42"/>
      <c r="O218" s="64"/>
      <c r="P218" s="64"/>
      <c r="Q218" s="64"/>
      <c r="R218" s="64"/>
    </row>
    <row r="219" spans="1:18" s="15" customFormat="1" ht="1.5" customHeight="1">
      <c r="A219" s="66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42"/>
      <c r="O219" s="64"/>
      <c r="P219" s="64"/>
      <c r="Q219" s="64"/>
      <c r="R219" s="64"/>
    </row>
    <row r="220" spans="1:18" s="34" customFormat="1" ht="17.25" customHeight="1">
      <c r="A220" s="50"/>
      <c r="B220" s="114" t="s">
        <v>117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69"/>
      <c r="P220" s="69"/>
      <c r="Q220" s="69"/>
      <c r="R220" s="69"/>
    </row>
    <row r="221" spans="1:18" s="6" customFormat="1" ht="14.25" customHeight="1">
      <c r="A221" s="37" t="s">
        <v>25</v>
      </c>
      <c r="B221" s="43" t="s">
        <v>0</v>
      </c>
      <c r="C221" s="43" t="s">
        <v>1</v>
      </c>
      <c r="D221" s="43" t="s">
        <v>2</v>
      </c>
      <c r="E221" s="43" t="s">
        <v>3</v>
      </c>
      <c r="F221" s="43" t="s">
        <v>4</v>
      </c>
      <c r="G221" s="43" t="s">
        <v>26</v>
      </c>
      <c r="H221" s="43" t="s">
        <v>5</v>
      </c>
      <c r="I221" s="43" t="s">
        <v>6</v>
      </c>
      <c r="J221" s="43" t="s">
        <v>7</v>
      </c>
      <c r="K221" s="43" t="s">
        <v>8</v>
      </c>
      <c r="L221" s="43" t="s">
        <v>9</v>
      </c>
      <c r="M221" s="43" t="s">
        <v>10</v>
      </c>
      <c r="N221" s="43" t="s">
        <v>24</v>
      </c>
      <c r="O221" s="51"/>
      <c r="P221" s="51"/>
      <c r="Q221" s="51"/>
      <c r="R221" s="51"/>
    </row>
    <row r="222" spans="1:18" s="15" customFormat="1" ht="54.75" customHeight="1">
      <c r="A222" s="39" t="s">
        <v>33</v>
      </c>
      <c r="B222" s="103">
        <v>29.04</v>
      </c>
      <c r="C222" s="102">
        <v>29.845</v>
      </c>
      <c r="D222" s="102">
        <v>25.269</v>
      </c>
      <c r="E222" s="102">
        <v>3.376</v>
      </c>
      <c r="F222" s="102"/>
      <c r="G222" s="102"/>
      <c r="H222" s="102"/>
      <c r="I222" s="102"/>
      <c r="J222" s="102"/>
      <c r="K222" s="102"/>
      <c r="L222" s="103">
        <v>28</v>
      </c>
      <c r="M222" s="103">
        <v>30.3</v>
      </c>
      <c r="N222" s="40">
        <f>B222+C222+D222+E222+F222+G222+H222+I222+J222+K222+L222+M222</f>
        <v>145.83</v>
      </c>
      <c r="O222" s="70">
        <v>174.56666666666663</v>
      </c>
      <c r="P222" s="64"/>
      <c r="Q222" s="64"/>
      <c r="R222" s="64"/>
    </row>
    <row r="223" spans="1:35" s="16" customFormat="1" ht="39" customHeight="1">
      <c r="A223" s="38" t="s">
        <v>93</v>
      </c>
      <c r="B223" s="37">
        <f aca="true" t="shared" si="22" ref="B223:N223">B56+B154+B194+B209+B210+B211+B212+B222</f>
        <v>6150.662600000001</v>
      </c>
      <c r="C223" s="37">
        <f t="shared" si="22"/>
        <v>6077.629499999999</v>
      </c>
      <c r="D223" s="37">
        <f t="shared" si="22"/>
        <v>5632.983</v>
      </c>
      <c r="E223" s="37">
        <f t="shared" si="22"/>
        <v>2411.5337000000004</v>
      </c>
      <c r="F223" s="37">
        <f t="shared" si="22"/>
        <v>130.56900000000002</v>
      </c>
      <c r="G223" s="37">
        <f t="shared" si="22"/>
        <v>74.35400000000001</v>
      </c>
      <c r="H223" s="37">
        <f t="shared" si="22"/>
        <v>42.129000000000005</v>
      </c>
      <c r="I223" s="37">
        <f t="shared" si="22"/>
        <v>35.79900000000001</v>
      </c>
      <c r="J223" s="37">
        <f t="shared" si="22"/>
        <v>131.059</v>
      </c>
      <c r="K223" s="37">
        <f t="shared" si="22"/>
        <v>504.0809999999999</v>
      </c>
      <c r="L223" s="37">
        <f t="shared" si="22"/>
        <v>4566.713</v>
      </c>
      <c r="M223" s="37">
        <f t="shared" si="22"/>
        <v>5794.344</v>
      </c>
      <c r="N223" s="37">
        <f t="shared" si="22"/>
        <v>31551.856799999998</v>
      </c>
      <c r="O223" s="37" t="e">
        <f aca="true" t="shared" si="23" ref="O223:AI223">O56+O151+O194+O209+O210+O211+O212+O222</f>
        <v>#REF!</v>
      </c>
      <c r="P223" s="37" t="e">
        <f t="shared" si="23"/>
        <v>#REF!</v>
      </c>
      <c r="Q223" s="37" t="e">
        <f t="shared" si="23"/>
        <v>#REF!</v>
      </c>
      <c r="R223" s="37" t="e">
        <f t="shared" si="23"/>
        <v>#REF!</v>
      </c>
      <c r="S223" s="37" t="e">
        <f t="shared" si="23"/>
        <v>#REF!</v>
      </c>
      <c r="T223" s="37" t="e">
        <f t="shared" si="23"/>
        <v>#REF!</v>
      </c>
      <c r="U223" s="37" t="e">
        <f t="shared" si="23"/>
        <v>#REF!</v>
      </c>
      <c r="V223" s="37" t="e">
        <f t="shared" si="23"/>
        <v>#REF!</v>
      </c>
      <c r="W223" s="37" t="e">
        <f t="shared" si="23"/>
        <v>#REF!</v>
      </c>
      <c r="X223" s="37" t="e">
        <f t="shared" si="23"/>
        <v>#REF!</v>
      </c>
      <c r="Y223" s="37" t="e">
        <f t="shared" si="23"/>
        <v>#REF!</v>
      </c>
      <c r="Z223" s="37" t="e">
        <f t="shared" si="23"/>
        <v>#REF!</v>
      </c>
      <c r="AA223" s="37" t="e">
        <f t="shared" si="23"/>
        <v>#REF!</v>
      </c>
      <c r="AB223" s="37" t="e">
        <f t="shared" si="23"/>
        <v>#REF!</v>
      </c>
      <c r="AC223" s="37" t="e">
        <f t="shared" si="23"/>
        <v>#REF!</v>
      </c>
      <c r="AD223" s="37" t="e">
        <f t="shared" si="23"/>
        <v>#REF!</v>
      </c>
      <c r="AE223" s="37" t="e">
        <f t="shared" si="23"/>
        <v>#REF!</v>
      </c>
      <c r="AF223" s="37" t="e">
        <f t="shared" si="23"/>
        <v>#REF!</v>
      </c>
      <c r="AG223" s="37" t="e">
        <f t="shared" si="23"/>
        <v>#REF!</v>
      </c>
      <c r="AH223" s="37" t="e">
        <f t="shared" si="23"/>
        <v>#REF!</v>
      </c>
      <c r="AI223" s="37" t="e">
        <f t="shared" si="23"/>
        <v>#REF!</v>
      </c>
    </row>
    <row r="224" spans="1:18" s="16" customFormat="1" ht="12.75" customHeight="1" hidden="1">
      <c r="A224" s="42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71"/>
      <c r="P224" s="71"/>
      <c r="Q224" s="71"/>
      <c r="R224" s="71"/>
    </row>
    <row r="225" spans="1:18" s="16" customFormat="1" ht="248.25" customHeight="1" hidden="1">
      <c r="A225" s="42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71"/>
      <c r="P225" s="71"/>
      <c r="Q225" s="71"/>
      <c r="R225" s="71"/>
    </row>
    <row r="226" spans="1:35" s="16" customFormat="1" ht="24" customHeight="1">
      <c r="A226" s="43" t="s">
        <v>114</v>
      </c>
      <c r="B226" s="38">
        <f aca="true" t="shared" si="24" ref="B226:N226">B152</f>
        <v>4.2</v>
      </c>
      <c r="C226" s="38">
        <f t="shared" si="24"/>
        <v>2.8</v>
      </c>
      <c r="D226" s="38">
        <f t="shared" si="24"/>
        <v>2.1</v>
      </c>
      <c r="E226" s="38">
        <f t="shared" si="24"/>
        <v>0.7</v>
      </c>
      <c r="F226" s="38">
        <f t="shared" si="24"/>
        <v>0</v>
      </c>
      <c r="G226" s="38">
        <f t="shared" si="24"/>
        <v>0</v>
      </c>
      <c r="H226" s="38">
        <f t="shared" si="24"/>
        <v>0</v>
      </c>
      <c r="I226" s="38">
        <f t="shared" si="24"/>
        <v>0</v>
      </c>
      <c r="J226" s="38">
        <f t="shared" si="24"/>
        <v>0</v>
      </c>
      <c r="K226" s="38">
        <f t="shared" si="24"/>
        <v>0.7</v>
      </c>
      <c r="L226" s="38">
        <f t="shared" si="24"/>
        <v>3.4</v>
      </c>
      <c r="M226" s="38">
        <f t="shared" si="24"/>
        <v>3.5</v>
      </c>
      <c r="N226" s="38">
        <f t="shared" si="24"/>
        <v>17.4</v>
      </c>
      <c r="O226" s="38" t="e">
        <f>#REF!+O152+#REF!</f>
        <v>#REF!</v>
      </c>
      <c r="P226" s="38" t="e">
        <f>#REF!+P152+#REF!</f>
        <v>#REF!</v>
      </c>
      <c r="Q226" s="38" t="e">
        <f>#REF!+Q152+#REF!</f>
        <v>#REF!</v>
      </c>
      <c r="R226" s="38" t="e">
        <f>#REF!+R152+#REF!</f>
        <v>#REF!</v>
      </c>
      <c r="S226" s="18" t="e">
        <f>#REF!+S152+#REF!</f>
        <v>#REF!</v>
      </c>
      <c r="T226" s="18" t="e">
        <f>#REF!+T152+#REF!</f>
        <v>#REF!</v>
      </c>
      <c r="U226" s="18" t="e">
        <f>#REF!+U152+#REF!</f>
        <v>#REF!</v>
      </c>
      <c r="V226" s="18" t="e">
        <f>#REF!+V152+#REF!</f>
        <v>#REF!</v>
      </c>
      <c r="W226" s="18" t="e">
        <f>#REF!+W152+#REF!</f>
        <v>#REF!</v>
      </c>
      <c r="X226" s="18" t="e">
        <f>#REF!+X152+#REF!</f>
        <v>#REF!</v>
      </c>
      <c r="Y226" s="18" t="e">
        <f>#REF!+Y152+#REF!</f>
        <v>#REF!</v>
      </c>
      <c r="Z226" s="18" t="e">
        <f>#REF!+Z152+#REF!</f>
        <v>#REF!</v>
      </c>
      <c r="AA226" s="18" t="e">
        <f>#REF!+AA152+#REF!</f>
        <v>#REF!</v>
      </c>
      <c r="AB226" s="18" t="e">
        <f>#REF!+AB152+#REF!</f>
        <v>#REF!</v>
      </c>
      <c r="AC226" s="18" t="e">
        <f>#REF!+AC152+#REF!</f>
        <v>#REF!</v>
      </c>
      <c r="AD226" s="18" t="e">
        <f>#REF!+AD152+#REF!</f>
        <v>#REF!</v>
      </c>
      <c r="AE226" s="18" t="e">
        <f>#REF!+AE152+#REF!</f>
        <v>#REF!</v>
      </c>
      <c r="AF226" s="18" t="e">
        <f>#REF!+AF152+#REF!</f>
        <v>#REF!</v>
      </c>
      <c r="AG226" s="18" t="e">
        <f>#REF!+AG152+#REF!</f>
        <v>#REF!</v>
      </c>
      <c r="AH226" s="18" t="e">
        <f>#REF!+AH152+#REF!</f>
        <v>#REF!</v>
      </c>
      <c r="AI226" s="18" t="e">
        <f>#REF!+AI152+#REF!</f>
        <v>#REF!</v>
      </c>
    </row>
    <row r="227" spans="1:18" s="16" customFormat="1" ht="16.5" customHeight="1">
      <c r="A227" s="43" t="s">
        <v>118</v>
      </c>
      <c r="B227" s="38">
        <f>B155</f>
        <v>0.2</v>
      </c>
      <c r="C227" s="38">
        <f aca="true" t="shared" si="25" ref="C227:N227">C155</f>
        <v>0.2</v>
      </c>
      <c r="D227" s="38">
        <f t="shared" si="25"/>
        <v>0.2</v>
      </c>
      <c r="E227" s="38">
        <f t="shared" si="25"/>
        <v>0.2</v>
      </c>
      <c r="F227" s="38">
        <f t="shared" si="25"/>
        <v>0</v>
      </c>
      <c r="G227" s="38">
        <f t="shared" si="25"/>
        <v>0</v>
      </c>
      <c r="H227" s="38">
        <f t="shared" si="25"/>
        <v>0</v>
      </c>
      <c r="I227" s="38">
        <f t="shared" si="25"/>
        <v>0</v>
      </c>
      <c r="J227" s="38">
        <f t="shared" si="25"/>
        <v>0</v>
      </c>
      <c r="K227" s="38">
        <f t="shared" si="25"/>
        <v>0.2</v>
      </c>
      <c r="L227" s="38">
        <f t="shared" si="25"/>
        <v>0</v>
      </c>
      <c r="M227" s="38">
        <f t="shared" si="25"/>
        <v>0</v>
      </c>
      <c r="N227" s="38">
        <f t="shared" si="25"/>
        <v>1</v>
      </c>
      <c r="O227" s="71"/>
      <c r="P227" s="71"/>
      <c r="Q227" s="71"/>
      <c r="R227" s="71"/>
    </row>
    <row r="228" spans="1:35" s="16" customFormat="1" ht="74.25" customHeight="1">
      <c r="A228" s="38" t="s">
        <v>120</v>
      </c>
      <c r="B228" s="38">
        <f>B223-B226-B227</f>
        <v>6146.262600000001</v>
      </c>
      <c r="C228" s="38">
        <f aca="true" t="shared" si="26" ref="C228:M228">C223-C226-C227</f>
        <v>6074.629499999999</v>
      </c>
      <c r="D228" s="38">
        <f t="shared" si="26"/>
        <v>5630.683</v>
      </c>
      <c r="E228" s="38">
        <f t="shared" si="26"/>
        <v>2410.6337000000008</v>
      </c>
      <c r="F228" s="38">
        <f t="shared" si="26"/>
        <v>130.56900000000002</v>
      </c>
      <c r="G228" s="38">
        <f t="shared" si="26"/>
        <v>74.35400000000001</v>
      </c>
      <c r="H228" s="38">
        <f t="shared" si="26"/>
        <v>42.129000000000005</v>
      </c>
      <c r="I228" s="38">
        <f t="shared" si="26"/>
        <v>35.79900000000001</v>
      </c>
      <c r="J228" s="38">
        <f t="shared" si="26"/>
        <v>131.059</v>
      </c>
      <c r="K228" s="38">
        <f t="shared" si="26"/>
        <v>503.1809999999999</v>
      </c>
      <c r="L228" s="38">
        <f t="shared" si="26"/>
        <v>4563.313</v>
      </c>
      <c r="M228" s="38">
        <f t="shared" si="26"/>
        <v>5790.844</v>
      </c>
      <c r="N228" s="38">
        <f>N223-N226-N227</f>
        <v>31533.456799999996</v>
      </c>
      <c r="O228" s="38" t="e">
        <f aca="true" t="shared" si="27" ref="O228:AI228">O223-O226-O227</f>
        <v>#REF!</v>
      </c>
      <c r="P228" s="38" t="e">
        <f t="shared" si="27"/>
        <v>#REF!</v>
      </c>
      <c r="Q228" s="38" t="e">
        <f t="shared" si="27"/>
        <v>#REF!</v>
      </c>
      <c r="R228" s="38" t="e">
        <f t="shared" si="27"/>
        <v>#REF!</v>
      </c>
      <c r="S228" s="38" t="e">
        <f t="shared" si="27"/>
        <v>#REF!</v>
      </c>
      <c r="T228" s="38" t="e">
        <f t="shared" si="27"/>
        <v>#REF!</v>
      </c>
      <c r="U228" s="38" t="e">
        <f t="shared" si="27"/>
        <v>#REF!</v>
      </c>
      <c r="V228" s="38" t="e">
        <f t="shared" si="27"/>
        <v>#REF!</v>
      </c>
      <c r="W228" s="38" t="e">
        <f t="shared" si="27"/>
        <v>#REF!</v>
      </c>
      <c r="X228" s="38" t="e">
        <f t="shared" si="27"/>
        <v>#REF!</v>
      </c>
      <c r="Y228" s="38" t="e">
        <f t="shared" si="27"/>
        <v>#REF!</v>
      </c>
      <c r="Z228" s="38" t="e">
        <f t="shared" si="27"/>
        <v>#REF!</v>
      </c>
      <c r="AA228" s="38" t="e">
        <f t="shared" si="27"/>
        <v>#REF!</v>
      </c>
      <c r="AB228" s="38" t="e">
        <f t="shared" si="27"/>
        <v>#REF!</v>
      </c>
      <c r="AC228" s="38" t="e">
        <f t="shared" si="27"/>
        <v>#REF!</v>
      </c>
      <c r="AD228" s="38" t="e">
        <f t="shared" si="27"/>
        <v>#REF!</v>
      </c>
      <c r="AE228" s="38" t="e">
        <f t="shared" si="27"/>
        <v>#REF!</v>
      </c>
      <c r="AF228" s="38" t="e">
        <f t="shared" si="27"/>
        <v>#REF!</v>
      </c>
      <c r="AG228" s="38" t="e">
        <f t="shared" si="27"/>
        <v>#REF!</v>
      </c>
      <c r="AH228" s="38" t="e">
        <f t="shared" si="27"/>
        <v>#REF!</v>
      </c>
      <c r="AI228" s="38" t="e">
        <f t="shared" si="27"/>
        <v>#REF!</v>
      </c>
    </row>
    <row r="229" spans="1:18" s="16" customFormat="1" ht="34.5" customHeight="1" hidden="1">
      <c r="A229" s="90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71"/>
      <c r="P229" s="71"/>
      <c r="Q229" s="71"/>
      <c r="R229" s="71"/>
    </row>
    <row r="230" spans="1:18" s="16" customFormat="1" ht="34.5" customHeight="1" hidden="1">
      <c r="A230" s="90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71"/>
      <c r="P230" s="71"/>
      <c r="Q230" s="71"/>
      <c r="R230" s="71"/>
    </row>
    <row r="231" spans="1:18" s="16" customFormat="1" ht="0" customHeight="1" hidden="1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71"/>
      <c r="P231" s="71"/>
      <c r="Q231" s="71"/>
      <c r="R231" s="71"/>
    </row>
    <row r="232" spans="1:18" s="16" customFormat="1" ht="0" customHeight="1" hidden="1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71"/>
      <c r="P232" s="71"/>
      <c r="Q232" s="71"/>
      <c r="R232" s="71"/>
    </row>
    <row r="233" spans="1:18" s="16" customFormat="1" ht="0" customHeight="1" hidden="1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71"/>
      <c r="P233" s="71"/>
      <c r="Q233" s="71"/>
      <c r="R233" s="71"/>
    </row>
    <row r="234" spans="1:18" s="16" customFormat="1" ht="12" customHeight="1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71"/>
      <c r="P234" s="71"/>
      <c r="Q234" s="71"/>
      <c r="R234" s="71"/>
    </row>
    <row r="235" spans="1:18" s="16" customFormat="1" ht="0" customHeight="1" hidden="1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71"/>
      <c r="P235" s="71"/>
      <c r="Q235" s="71"/>
      <c r="R235" s="71"/>
    </row>
    <row r="236" spans="1:18" s="16" customFormat="1" ht="170.25" customHeight="1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71"/>
      <c r="P236" s="71"/>
      <c r="Q236" s="71"/>
      <c r="R236" s="71"/>
    </row>
    <row r="237" spans="1:18" s="16" customFormat="1" ht="171" customHeight="1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71"/>
      <c r="P237" s="71"/>
      <c r="Q237" s="71"/>
      <c r="R237" s="71"/>
    </row>
    <row r="238" spans="1:18" s="10" customFormat="1" ht="21.75" customHeight="1">
      <c r="A238" s="108" t="s">
        <v>27</v>
      </c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68"/>
      <c r="P238" s="44"/>
      <c r="Q238" s="44"/>
      <c r="R238" s="44"/>
    </row>
    <row r="239" spans="1:18" s="10" customFormat="1" ht="21" customHeight="1">
      <c r="A239" s="108" t="s">
        <v>135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68"/>
      <c r="P239" s="44"/>
      <c r="Q239" s="44"/>
      <c r="R239" s="44"/>
    </row>
    <row r="240" spans="1:18" s="10" customFormat="1" ht="20.25" customHeight="1">
      <c r="A240" s="50"/>
      <c r="B240" s="109" t="s">
        <v>117</v>
      </c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68"/>
      <c r="P240" s="44"/>
      <c r="Q240" s="44"/>
      <c r="R240" s="44"/>
    </row>
    <row r="241" spans="1:18" s="6" customFormat="1" ht="14.25" customHeight="1">
      <c r="A241" s="92" t="s">
        <v>25</v>
      </c>
      <c r="B241" s="37" t="s">
        <v>0</v>
      </c>
      <c r="C241" s="37" t="s">
        <v>1</v>
      </c>
      <c r="D241" s="37" t="s">
        <v>2</v>
      </c>
      <c r="E241" s="37" t="s">
        <v>3</v>
      </c>
      <c r="F241" s="37" t="s">
        <v>4</v>
      </c>
      <c r="G241" s="37" t="s">
        <v>26</v>
      </c>
      <c r="H241" s="37" t="s">
        <v>5</v>
      </c>
      <c r="I241" s="37" t="s">
        <v>6</v>
      </c>
      <c r="J241" s="37" t="s">
        <v>7</v>
      </c>
      <c r="K241" s="37" t="s">
        <v>8</v>
      </c>
      <c r="L241" s="37" t="s">
        <v>9</v>
      </c>
      <c r="M241" s="37" t="s">
        <v>10</v>
      </c>
      <c r="N241" s="41" t="s">
        <v>24</v>
      </c>
      <c r="O241" s="51"/>
      <c r="P241" s="51"/>
      <c r="Q241" s="51"/>
      <c r="R241" s="51"/>
    </row>
    <row r="242" spans="1:18" s="15" customFormat="1" ht="25.5" customHeight="1">
      <c r="A242" s="39" t="s">
        <v>23</v>
      </c>
      <c r="B242" s="103">
        <v>14.8</v>
      </c>
      <c r="C242" s="102">
        <v>16.108</v>
      </c>
      <c r="D242" s="102">
        <v>17.745</v>
      </c>
      <c r="E242" s="102">
        <v>2.564</v>
      </c>
      <c r="F242" s="102">
        <v>0.115</v>
      </c>
      <c r="G242" s="102">
        <v>0.101</v>
      </c>
      <c r="H242" s="102">
        <v>0.037</v>
      </c>
      <c r="I242" s="103">
        <v>0.05</v>
      </c>
      <c r="J242" s="102">
        <v>0.101</v>
      </c>
      <c r="K242" s="103">
        <v>0.05</v>
      </c>
      <c r="L242" s="103">
        <v>10</v>
      </c>
      <c r="M242" s="103">
        <v>15</v>
      </c>
      <c r="N242" s="93">
        <f>B242+C242+D242+E242+F242+G242+H242+I242+J242+K242+L242+M242</f>
        <v>76.67099999999999</v>
      </c>
      <c r="O242" s="64"/>
      <c r="P242" s="64"/>
      <c r="Q242" s="64"/>
      <c r="R242" s="64"/>
    </row>
    <row r="243" spans="1:18" s="15" customFormat="1" ht="23.25" customHeight="1">
      <c r="A243" s="108" t="s">
        <v>27</v>
      </c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64"/>
      <c r="P243" s="64"/>
      <c r="Q243" s="64"/>
      <c r="R243" s="64"/>
    </row>
    <row r="244" spans="1:18" s="15" customFormat="1" ht="24" customHeight="1">
      <c r="A244" s="108" t="s">
        <v>138</v>
      </c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64"/>
      <c r="P244" s="64"/>
      <c r="Q244" s="64"/>
      <c r="R244" s="64"/>
    </row>
    <row r="245" spans="1:18" s="17" customFormat="1" ht="21" customHeight="1">
      <c r="A245" s="50"/>
      <c r="B245" s="109" t="s">
        <v>40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50"/>
      <c r="N245" s="50"/>
      <c r="O245" s="44"/>
      <c r="P245" s="44"/>
      <c r="Q245" s="44"/>
      <c r="R245" s="44"/>
    </row>
    <row r="246" spans="1:18" s="6" customFormat="1" ht="14.25" customHeight="1">
      <c r="A246" s="92" t="s">
        <v>25</v>
      </c>
      <c r="B246" s="37" t="s">
        <v>0</v>
      </c>
      <c r="C246" s="37" t="s">
        <v>1</v>
      </c>
      <c r="D246" s="37" t="s">
        <v>2</v>
      </c>
      <c r="E246" s="37" t="s">
        <v>3</v>
      </c>
      <c r="F246" s="37" t="s">
        <v>4</v>
      </c>
      <c r="G246" s="37" t="s">
        <v>26</v>
      </c>
      <c r="H246" s="37" t="s">
        <v>5</v>
      </c>
      <c r="I246" s="37" t="s">
        <v>6</v>
      </c>
      <c r="J246" s="37" t="s">
        <v>7</v>
      </c>
      <c r="K246" s="37" t="s">
        <v>8</v>
      </c>
      <c r="L246" s="37" t="s">
        <v>9</v>
      </c>
      <c r="M246" s="37" t="s">
        <v>10</v>
      </c>
      <c r="N246" s="41" t="s">
        <v>24</v>
      </c>
      <c r="O246" s="51"/>
      <c r="P246" s="51"/>
      <c r="Q246" s="51"/>
      <c r="R246" s="51"/>
    </row>
    <row r="247" spans="1:18" s="6" customFormat="1" ht="17.25" customHeight="1">
      <c r="A247" s="39" t="s">
        <v>46</v>
      </c>
      <c r="B247" s="103">
        <v>2.4</v>
      </c>
      <c r="C247" s="103">
        <v>2.55</v>
      </c>
      <c r="D247" s="102">
        <v>2.062</v>
      </c>
      <c r="E247" s="102">
        <v>1.087</v>
      </c>
      <c r="F247" s="102"/>
      <c r="G247" s="102"/>
      <c r="H247" s="102"/>
      <c r="I247" s="102"/>
      <c r="J247" s="102"/>
      <c r="K247" s="102"/>
      <c r="L247" s="103">
        <v>1.7</v>
      </c>
      <c r="M247" s="103">
        <v>2.3</v>
      </c>
      <c r="N247" s="93">
        <f>B247+C247+D247+E247+F247+G247+H247+I247+J247+K247+L247+M247</f>
        <v>12.098999999999997</v>
      </c>
      <c r="O247" s="51"/>
      <c r="P247" s="51"/>
      <c r="Q247" s="51"/>
      <c r="R247" s="51"/>
    </row>
    <row r="248" spans="1:18" s="15" customFormat="1" ht="16.5" customHeight="1">
      <c r="A248" s="39" t="s">
        <v>23</v>
      </c>
      <c r="B248" s="102">
        <v>9.238</v>
      </c>
      <c r="C248" s="102">
        <v>8.003</v>
      </c>
      <c r="D248" s="102">
        <v>8.499</v>
      </c>
      <c r="E248" s="102">
        <v>1.255</v>
      </c>
      <c r="F248" s="102"/>
      <c r="G248" s="102"/>
      <c r="H248" s="102"/>
      <c r="I248" s="102"/>
      <c r="J248" s="102"/>
      <c r="K248" s="102">
        <v>2.899</v>
      </c>
      <c r="L248" s="103">
        <v>8.8</v>
      </c>
      <c r="M248" s="103">
        <v>11.3</v>
      </c>
      <c r="N248" s="93">
        <f>B248+C248+D248+E248+F248+G248+H248+I248+J248+K248+L248+M248</f>
        <v>49.994</v>
      </c>
      <c r="O248" s="64"/>
      <c r="P248" s="64"/>
      <c r="Q248" s="64"/>
      <c r="R248" s="64"/>
    </row>
    <row r="249" spans="1:35" s="15" customFormat="1" ht="41.25" customHeight="1">
      <c r="A249" s="39" t="s">
        <v>98</v>
      </c>
      <c r="B249" s="93">
        <f>B247+B248</f>
        <v>11.638</v>
      </c>
      <c r="C249" s="93">
        <f aca="true" t="shared" si="28" ref="C249:N249">C247+C248</f>
        <v>10.553</v>
      </c>
      <c r="D249" s="93">
        <f t="shared" si="28"/>
        <v>10.561</v>
      </c>
      <c r="E249" s="93">
        <f t="shared" si="28"/>
        <v>2.3419999999999996</v>
      </c>
      <c r="F249" s="93">
        <f t="shared" si="28"/>
        <v>0</v>
      </c>
      <c r="G249" s="93">
        <f t="shared" si="28"/>
        <v>0</v>
      </c>
      <c r="H249" s="93">
        <f t="shared" si="28"/>
        <v>0</v>
      </c>
      <c r="I249" s="93">
        <f t="shared" si="28"/>
        <v>0</v>
      </c>
      <c r="J249" s="93">
        <f t="shared" si="28"/>
        <v>0</v>
      </c>
      <c r="K249" s="93">
        <f t="shared" si="28"/>
        <v>2.899</v>
      </c>
      <c r="L249" s="93">
        <f t="shared" si="28"/>
        <v>10.5</v>
      </c>
      <c r="M249" s="93">
        <f t="shared" si="28"/>
        <v>13.600000000000001</v>
      </c>
      <c r="N249" s="93">
        <f t="shared" si="28"/>
        <v>62.092999999999996</v>
      </c>
      <c r="O249" s="72" t="e">
        <f>#REF!+#REF!+#REF!+#REF!+#REF!+#REF!+#REF!+#REF!+#REF!+#REF!+#REF!+#REF!</f>
        <v>#REF!</v>
      </c>
      <c r="P249" s="72" t="e">
        <f>#REF!+#REF!+#REF!+#REF!+#REF!+#REF!+#REF!+#REF!+#REF!+#REF!+#REF!+#REF!</f>
        <v>#REF!</v>
      </c>
      <c r="Q249" s="72">
        <f>C249+D249+E249+F249+G249+H249+I249+J249+K249+L249+M249+N249</f>
        <v>112.548</v>
      </c>
      <c r="R249" s="72" t="e">
        <f>#REF!+#REF!+#REF!+#REF!+#REF!+#REF!+#REF!+#REF!+#REF!+#REF!+#REF!+O249</f>
        <v>#REF!</v>
      </c>
      <c r="S249" s="1" t="e">
        <f>#REF!+#REF!+#REF!+#REF!+#REF!+#REF!+#REF!+#REF!+#REF!+#REF!+#REF!+P249</f>
        <v>#REF!</v>
      </c>
      <c r="T249" s="1">
        <f>D249+E249+F249+G249+H249+I249+J249+K249+L249+M249+N249+Q249</f>
        <v>214.543</v>
      </c>
      <c r="U249" s="1" t="e">
        <f>#REF!+#REF!+#REF!+#REF!+#REF!+#REF!+#REF!+#REF!+#REF!+#REF!+O249+R249</f>
        <v>#REF!</v>
      </c>
      <c r="V249" s="1" t="e">
        <f>#REF!+#REF!+#REF!+#REF!+#REF!+#REF!+#REF!+#REF!+#REF!+#REF!+P249+S249</f>
        <v>#REF!</v>
      </c>
      <c r="W249" s="1">
        <f>E249+F249+G249+H249+I249+J249+K249+L249+M249+N249+Q249+T249</f>
        <v>418.525</v>
      </c>
      <c r="X249" s="1" t="e">
        <f>#REF!+#REF!+#REF!+#REF!+#REF!+#REF!+#REF!+#REF!+#REF!+O249+R249+U249</f>
        <v>#REF!</v>
      </c>
      <c r="Y249" s="1" t="e">
        <f>#REF!+#REF!+#REF!+#REF!+#REF!+#REF!+#REF!+#REF!+#REF!+P249+S249+V249</f>
        <v>#REF!</v>
      </c>
      <c r="Z249" s="1">
        <f>F249+G249+H249+I249+J249+K249+L249+M249+N249+Q249+T249+W249</f>
        <v>834.708</v>
      </c>
      <c r="AA249" s="1" t="e">
        <f>#REF!+#REF!+#REF!+#REF!+#REF!+#REF!+#REF!+#REF!+O249+R249+U249+X249</f>
        <v>#REF!</v>
      </c>
      <c r="AB249" s="1" t="e">
        <f>#REF!+#REF!+#REF!+#REF!+#REF!+#REF!+#REF!+#REF!+P249+S249+V249+Y249</f>
        <v>#REF!</v>
      </c>
      <c r="AC249" s="1">
        <f>G249+H249+I249+J249+K249+L249+M249+N249+Q249+T249+W249+Z249</f>
        <v>1669.416</v>
      </c>
      <c r="AD249" s="1" t="e">
        <f>#REF!+#REF!+#REF!+#REF!+#REF!+#REF!+#REF!+O249+R249+U249+X249+AA249</f>
        <v>#REF!</v>
      </c>
      <c r="AE249" s="1" t="e">
        <f>#REF!+#REF!+#REF!+#REF!+#REF!+#REF!+#REF!+P249+S249+V249+Y249+AB249</f>
        <v>#REF!</v>
      </c>
      <c r="AF249" s="1">
        <f>H249+I249+J249+K249+L249+M249+N249+Q249+T249+W249+Z249+AC249</f>
        <v>3338.832</v>
      </c>
      <c r="AG249" s="1" t="e">
        <f>#REF!+#REF!+#REF!+#REF!+#REF!+#REF!+O249+R249+U249+X249+AA249+AD249</f>
        <v>#REF!</v>
      </c>
      <c r="AH249" s="1" t="e">
        <f>#REF!+#REF!+#REF!+#REF!+#REF!+#REF!+P249+S249+V249+Y249+AB249+AE249</f>
        <v>#REF!</v>
      </c>
      <c r="AI249" s="1">
        <f>I249+J249+K249+L249+M249+N249+Q249+T249+W249+Z249+AC249+AF249</f>
        <v>6677.664</v>
      </c>
    </row>
    <row r="250" spans="1:35" s="16" customFormat="1" ht="58.5" customHeight="1">
      <c r="A250" s="94" t="s">
        <v>88</v>
      </c>
      <c r="B250" s="96">
        <f aca="true" t="shared" si="29" ref="B250:AI250">B242+B249</f>
        <v>26.438000000000002</v>
      </c>
      <c r="C250" s="96">
        <f t="shared" si="29"/>
        <v>26.661</v>
      </c>
      <c r="D250" s="96">
        <f t="shared" si="29"/>
        <v>28.306</v>
      </c>
      <c r="E250" s="96">
        <f t="shared" si="29"/>
        <v>4.906</v>
      </c>
      <c r="F250" s="96">
        <f t="shared" si="29"/>
        <v>0.115</v>
      </c>
      <c r="G250" s="96">
        <f t="shared" si="29"/>
        <v>0.101</v>
      </c>
      <c r="H250" s="96">
        <f t="shared" si="29"/>
        <v>0.037</v>
      </c>
      <c r="I250" s="96">
        <f t="shared" si="29"/>
        <v>0.05</v>
      </c>
      <c r="J250" s="96">
        <f t="shared" si="29"/>
        <v>0.101</v>
      </c>
      <c r="K250" s="96">
        <f t="shared" si="29"/>
        <v>2.949</v>
      </c>
      <c r="L250" s="96">
        <f t="shared" si="29"/>
        <v>20.5</v>
      </c>
      <c r="M250" s="96">
        <f t="shared" si="29"/>
        <v>28.6</v>
      </c>
      <c r="N250" s="95">
        <f t="shared" si="29"/>
        <v>138.76399999999998</v>
      </c>
      <c r="O250" s="72" t="e">
        <f t="shared" si="29"/>
        <v>#REF!</v>
      </c>
      <c r="P250" s="72" t="e">
        <f t="shared" si="29"/>
        <v>#REF!</v>
      </c>
      <c r="Q250" s="72">
        <f t="shared" si="29"/>
        <v>112.548</v>
      </c>
      <c r="R250" s="72" t="e">
        <f t="shared" si="29"/>
        <v>#REF!</v>
      </c>
      <c r="S250" s="1" t="e">
        <f t="shared" si="29"/>
        <v>#REF!</v>
      </c>
      <c r="T250" s="1">
        <f t="shared" si="29"/>
        <v>214.543</v>
      </c>
      <c r="U250" s="1" t="e">
        <f t="shared" si="29"/>
        <v>#REF!</v>
      </c>
      <c r="V250" s="1" t="e">
        <f t="shared" si="29"/>
        <v>#REF!</v>
      </c>
      <c r="W250" s="1">
        <f t="shared" si="29"/>
        <v>418.525</v>
      </c>
      <c r="X250" s="1" t="e">
        <f t="shared" si="29"/>
        <v>#REF!</v>
      </c>
      <c r="Y250" s="1" t="e">
        <f t="shared" si="29"/>
        <v>#REF!</v>
      </c>
      <c r="Z250" s="1">
        <f t="shared" si="29"/>
        <v>834.708</v>
      </c>
      <c r="AA250" s="1" t="e">
        <f t="shared" si="29"/>
        <v>#REF!</v>
      </c>
      <c r="AB250" s="1" t="e">
        <f t="shared" si="29"/>
        <v>#REF!</v>
      </c>
      <c r="AC250" s="1">
        <f t="shared" si="29"/>
        <v>1669.416</v>
      </c>
      <c r="AD250" s="1" t="e">
        <f t="shared" si="29"/>
        <v>#REF!</v>
      </c>
      <c r="AE250" s="1" t="e">
        <f t="shared" si="29"/>
        <v>#REF!</v>
      </c>
      <c r="AF250" s="1">
        <f t="shared" si="29"/>
        <v>3338.832</v>
      </c>
      <c r="AG250" s="1" t="e">
        <f t="shared" si="29"/>
        <v>#REF!</v>
      </c>
      <c r="AH250" s="1" t="e">
        <f t="shared" si="29"/>
        <v>#REF!</v>
      </c>
      <c r="AI250" s="1">
        <f t="shared" si="29"/>
        <v>6677.664</v>
      </c>
    </row>
    <row r="251" spans="1:18" s="16" customFormat="1" ht="59.25" customHeight="1">
      <c r="A251" s="92" t="s">
        <v>50</v>
      </c>
      <c r="B251" s="103">
        <v>3.191</v>
      </c>
      <c r="C251" s="103">
        <v>2.228</v>
      </c>
      <c r="D251" s="103">
        <v>2.574</v>
      </c>
      <c r="E251" s="103">
        <v>1.308</v>
      </c>
      <c r="F251" s="103"/>
      <c r="G251" s="102"/>
      <c r="H251" s="102"/>
      <c r="I251" s="102"/>
      <c r="J251" s="102"/>
      <c r="K251" s="102"/>
      <c r="L251" s="102">
        <v>3.414</v>
      </c>
      <c r="M251" s="103">
        <v>3.983</v>
      </c>
      <c r="N251" s="93">
        <f>B251+C251+D251+E251+F251+G251+H251+I251+J251+K251+L251+M251</f>
        <v>16.698</v>
      </c>
      <c r="O251" s="71"/>
      <c r="P251" s="71"/>
      <c r="Q251" s="71"/>
      <c r="R251" s="71"/>
    </row>
    <row r="252" spans="1:14" s="16" customFormat="1" ht="27" customHeight="1">
      <c r="A252" s="29"/>
      <c r="B252" s="35"/>
      <c r="C252" s="35"/>
      <c r="D252" s="35"/>
      <c r="E252" s="35"/>
      <c r="F252" s="28"/>
      <c r="G252" s="28"/>
      <c r="H252" s="28"/>
      <c r="I252" s="28"/>
      <c r="J252" s="28"/>
      <c r="K252" s="35"/>
      <c r="L252" s="35"/>
      <c r="M252" s="28"/>
      <c r="N252" s="28"/>
    </row>
    <row r="253" spans="1:14" s="16" customFormat="1" ht="27.75" customHeight="1">
      <c r="A253" s="29"/>
      <c r="B253" s="19"/>
      <c r="C253" s="19"/>
      <c r="D253" s="19"/>
      <c r="E253" s="19"/>
      <c r="F253" s="19"/>
      <c r="G253" s="20"/>
      <c r="H253" s="20"/>
      <c r="I253" s="19"/>
      <c r="J253" s="19"/>
      <c r="K253" s="19"/>
      <c r="L253" s="36"/>
      <c r="M253" s="36"/>
      <c r="N253" s="28"/>
    </row>
    <row r="254" spans="1:14" s="16" customFormat="1" ht="27.75" customHeight="1">
      <c r="A254" s="29"/>
      <c r="B254" s="35"/>
      <c r="C254" s="35"/>
      <c r="D254" s="35"/>
      <c r="E254" s="35"/>
      <c r="F254" s="28"/>
      <c r="G254" s="28"/>
      <c r="H254" s="28"/>
      <c r="I254" s="28"/>
      <c r="J254" s="28"/>
      <c r="K254" s="35"/>
      <c r="L254" s="35"/>
      <c r="M254" s="28"/>
      <c r="N254" s="28"/>
    </row>
    <row r="255" spans="1:14" s="16" customFormat="1" ht="27.75" customHeight="1">
      <c r="A255" s="29"/>
      <c r="B255" s="19" t="s">
        <v>140</v>
      </c>
      <c r="C255" s="19"/>
      <c r="D255" s="19"/>
      <c r="E255" s="19"/>
      <c r="F255" s="19"/>
      <c r="G255" s="20"/>
      <c r="H255" s="20"/>
      <c r="I255" s="19"/>
      <c r="J255" s="19"/>
      <c r="K255" s="19"/>
      <c r="L255" s="36"/>
      <c r="M255" s="36"/>
      <c r="N255" s="28"/>
    </row>
    <row r="256" spans="1:14" s="16" customFormat="1" ht="27.75" customHeight="1" hidden="1">
      <c r="A256" s="29"/>
      <c r="B256" s="32"/>
      <c r="C256" s="32"/>
      <c r="D256" s="32"/>
      <c r="E256" s="32"/>
      <c r="F256" s="33"/>
      <c r="G256" s="33"/>
      <c r="H256" s="33"/>
      <c r="I256" s="33"/>
      <c r="J256" s="33"/>
      <c r="K256" s="32"/>
      <c r="L256" s="32"/>
      <c r="M256" s="33"/>
      <c r="N256" s="28"/>
    </row>
    <row r="257" spans="1:14" s="16" customFormat="1" ht="27.75" customHeight="1" hidden="1">
      <c r="A257" s="29"/>
      <c r="B257" s="32"/>
      <c r="C257" s="32"/>
      <c r="D257" s="32"/>
      <c r="E257" s="32"/>
      <c r="F257" s="33"/>
      <c r="G257" s="33"/>
      <c r="H257" s="33"/>
      <c r="I257" s="33"/>
      <c r="J257" s="33"/>
      <c r="K257" s="32"/>
      <c r="L257" s="32"/>
      <c r="M257" s="33"/>
      <c r="N257" s="28"/>
    </row>
    <row r="258" spans="1:14" ht="13.5" customHeight="1" hidden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7"/>
    </row>
    <row r="259" spans="1:14" ht="13.5" customHeight="1" hidden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7"/>
    </row>
    <row r="260" spans="1:14" ht="13.5" customHeight="1" hidden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7"/>
    </row>
    <row r="261" spans="1:14" ht="13.5" customHeight="1" hidden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7"/>
    </row>
    <row r="262" spans="1:14" ht="13.5" customHeight="1" hidden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7"/>
    </row>
    <row r="263" spans="1:14" ht="13.5">
      <c r="A263" s="26"/>
      <c r="B263" s="30"/>
      <c r="C263" s="30"/>
      <c r="D263" s="30"/>
      <c r="E263" s="30"/>
      <c r="F263" s="30"/>
      <c r="G263" s="31"/>
      <c r="H263" s="31"/>
      <c r="I263" s="30"/>
      <c r="J263" s="30"/>
      <c r="K263" s="30"/>
      <c r="L263" s="26"/>
      <c r="M263" s="26"/>
      <c r="N263" s="27"/>
    </row>
    <row r="264" spans="1:14" ht="13.5">
      <c r="A264" s="26"/>
      <c r="B264" s="30"/>
      <c r="C264" s="30"/>
      <c r="D264" s="30"/>
      <c r="E264" s="30"/>
      <c r="F264" s="30"/>
      <c r="G264" s="31"/>
      <c r="H264" s="31"/>
      <c r="I264" s="30"/>
      <c r="J264" s="30"/>
      <c r="K264" s="30"/>
      <c r="L264" s="26"/>
      <c r="M264" s="26"/>
      <c r="N264" s="27"/>
    </row>
    <row r="265" spans="1:14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7"/>
    </row>
  </sheetData>
  <sheetProtection/>
  <mergeCells count="30">
    <mergeCell ref="L3:N3"/>
    <mergeCell ref="L4:N4"/>
    <mergeCell ref="L5:N5"/>
    <mergeCell ref="L6:N6"/>
    <mergeCell ref="A8:N8"/>
    <mergeCell ref="A9:N9"/>
    <mergeCell ref="B10:L10"/>
    <mergeCell ref="M11:N11"/>
    <mergeCell ref="A40:N40"/>
    <mergeCell ref="A41:N41"/>
    <mergeCell ref="B42:N42"/>
    <mergeCell ref="A88:N88"/>
    <mergeCell ref="A89:N89"/>
    <mergeCell ref="B90:L90"/>
    <mergeCell ref="E124:R124"/>
    <mergeCell ref="A125:N125"/>
    <mergeCell ref="B126:N126"/>
    <mergeCell ref="A169:N169"/>
    <mergeCell ref="A170:N170"/>
    <mergeCell ref="B171:L171"/>
    <mergeCell ref="A185:N185"/>
    <mergeCell ref="A186:N186"/>
    <mergeCell ref="E207:N207"/>
    <mergeCell ref="B220:N220"/>
    <mergeCell ref="A238:N238"/>
    <mergeCell ref="A239:N239"/>
    <mergeCell ref="B240:N240"/>
    <mergeCell ref="A243:N243"/>
    <mergeCell ref="A244:N244"/>
    <mergeCell ref="B245:L245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2018-11-15T11:17:04Z</cp:lastPrinted>
  <dcterms:created xsi:type="dcterms:W3CDTF">2004-07-05T12:07:17Z</dcterms:created>
  <dcterms:modified xsi:type="dcterms:W3CDTF">2018-11-15T11:17:09Z</dcterms:modified>
  <cp:category/>
  <cp:version/>
  <cp:contentType/>
  <cp:contentStatus/>
</cp:coreProperties>
</file>