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activeTab="0"/>
  </bookViews>
  <sheets>
    <sheet name="дод. 8" sheetId="1" r:id="rId1"/>
  </sheets>
  <definedNames>
    <definedName name="_xlfn.AGGREGATE" hidden="1">#NAME?</definedName>
    <definedName name="_xlnm.Print_Titles" localSheetId="0">'дод. 8'!$14:$15</definedName>
    <definedName name="_xlnm.Print_Area" localSheetId="0">'дод. 8'!$B$7:$L$210</definedName>
  </definedNames>
  <calcPr fullCalcOnLoad="1"/>
</workbook>
</file>

<file path=xl/sharedStrings.xml><?xml version="1.0" encoding="utf-8"?>
<sst xmlns="http://schemas.openxmlformats.org/spreadsheetml/2006/main" count="837" uniqueCount="441">
  <si>
    <t>Загальний фонд</t>
  </si>
  <si>
    <t>Спеціальний фонд</t>
  </si>
  <si>
    <t>0111</t>
  </si>
  <si>
    <t xml:space="preserve">Всього 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</si>
  <si>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</si>
  <si>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</si>
  <si>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</si>
  <si>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</si>
  <si>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</si>
  <si>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</si>
  <si>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</si>
  <si>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</si>
  <si>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</si>
  <si>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</si>
  <si>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</si>
  <si>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</si>
  <si>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</si>
  <si>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</si>
  <si>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Збереження природно-заповідного фонду</t>
  </si>
  <si>
    <t>0520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</si>
  <si>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</si>
  <si>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</si>
  <si>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</si>
  <si>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</si>
  <si>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</si>
  <si>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</si>
  <si>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</si>
  <si>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</si>
  <si>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</si>
  <si>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</si>
  <si>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</si>
  <si>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</si>
  <si>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</si>
  <si>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0453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</si>
  <si>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</si>
  <si>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</si>
  <si>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</si>
  <si>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</si>
  <si>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</si>
  <si>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</si>
  <si>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</si>
  <si>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</si>
  <si>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</si>
  <si>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</si>
  <si>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</si>
  <si>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</si>
  <si>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</si>
  <si>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</si>
  <si>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</si>
  <si>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</si>
  <si>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</si>
  <si>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</si>
  <si>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</si>
  <si>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</si>
  <si>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</si>
  <si>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</si>
  <si>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</si>
  <si>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</si>
  <si>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</si>
  <si>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</si>
  <si>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</si>
  <si>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5011</t>
  </si>
  <si>
    <t>5012</t>
  </si>
  <si>
    <t>3035</t>
  </si>
  <si>
    <t>3200</t>
  </si>
  <si>
    <t>Цільова Програма підтримки малого та середнього підприємництва в м.Суми на 2017-2019 роки</t>
  </si>
  <si>
    <t>Найменування місцевої (регіональної) програми</t>
  </si>
  <si>
    <t>0443</t>
  </si>
  <si>
    <t>5062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</si>
  <si>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</si>
  <si>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</si>
  <si>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</si>
  <si>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</si>
  <si>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</si>
  <si>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 xml:space="preserve">Міська програма «Автоматизація муніципальних телекомунікаційних систем на 2017- 2019 роки в м. Суми»  </t>
  </si>
  <si>
    <t>Міська цільова Програма з реалізації Конвенції ООН про права дитини на 2017-2019 роки</t>
  </si>
  <si>
    <t>Компенсаційні виплати за пільговий проїзд окремих категорій громадян на залізничному транспорті</t>
  </si>
  <si>
    <t>Цільова програма капітального ремонту, модернізації та диспетчеризації ліфтів у місті Суми на 2017-2019 роки</t>
  </si>
  <si>
    <t>Міська програма "Соціальна підтримка учасників антитерористичної операції та членів їх сімей" на 2017-2019 роки"</t>
  </si>
  <si>
    <t xml:space="preserve">Програма підвищення енергоефективності в бюджетній сфері місті Суми на 2017-2019 роки 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</si>
  <si>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</si>
  <si>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</si>
  <si>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</si>
  <si>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</si>
  <si>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</si>
  <si>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</si>
  <si>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</si>
  <si>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</si>
  <si>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</si>
  <si>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</si>
  <si>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</si>
  <si>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</si>
  <si>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</si>
  <si>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</si>
  <si>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</si>
  <si>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</si>
  <si>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7640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</si>
  <si>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</si>
  <si>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</si>
  <si>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</si>
  <si>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 xml:space="preserve">Надання позашкільної освіти позашкільними закладами освіти, заходи із позашкільної роботи з дітьми </t>
  </si>
  <si>
    <t>Забезпечення діяльності бібліотек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</si>
  <si>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</si>
  <si>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</si>
  <si>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7412</t>
  </si>
  <si>
    <t>7422</t>
  </si>
  <si>
    <t>Регулювання цін на послуги місцевого наземного електротранспорту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</si>
  <si>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</si>
  <si>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</si>
  <si>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</si>
  <si>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</si>
  <si>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</si>
  <si>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</si>
  <si>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</si>
  <si>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</si>
  <si>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</si>
  <si>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</si>
  <si>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</si>
  <si>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</si>
  <si>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</si>
  <si>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</si>
  <si>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</si>
  <si>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</si>
  <si>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</si>
  <si>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</si>
  <si>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 xml:space="preserve">Надання кредиту </t>
  </si>
  <si>
    <t>Повернення кредиту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</si>
  <si>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</si>
  <si>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</si>
  <si>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</si>
  <si>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</si>
  <si>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</si>
  <si>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</si>
  <si>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</si>
  <si>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</si>
  <si>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</si>
  <si>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8320</t>
  </si>
  <si>
    <t>Повернення  позичок</t>
  </si>
  <si>
    <t>02 Виконавчий комітет Сумської міської ради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</si>
  <si>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</si>
  <si>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</si>
  <si>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</si>
  <si>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</si>
  <si>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</si>
  <si>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</si>
  <si>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</si>
  <si>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</si>
  <si>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</si>
  <si>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</si>
  <si>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</si>
  <si>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</si>
  <si>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0217422</t>
  </si>
  <si>
    <t>0217426</t>
  </si>
  <si>
    <t>0217610</t>
  </si>
  <si>
    <t>0217670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</si>
  <si>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</si>
  <si>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</si>
  <si>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</si>
  <si>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</si>
  <si>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</si>
  <si>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</si>
  <si>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0611070</t>
  </si>
  <si>
    <t>0611090</t>
  </si>
  <si>
    <t>0613140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</si>
  <si>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</si>
  <si>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</si>
  <si>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</si>
  <si>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</si>
  <si>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</si>
  <si>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</si>
  <si>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0712030</t>
  </si>
  <si>
    <t>0712100</t>
  </si>
  <si>
    <t>0712111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</si>
  <si>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</si>
  <si>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</si>
  <si>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</si>
  <si>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</si>
  <si>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</si>
  <si>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</si>
  <si>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</si>
  <si>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</si>
  <si>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</si>
  <si>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</si>
  <si>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</si>
  <si>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0817640</t>
  </si>
  <si>
    <t>0819770</t>
  </si>
  <si>
    <t>09 Служба у справах дітей Сумської міської ради</t>
  </si>
  <si>
    <t>0913112</t>
  </si>
  <si>
    <t>10 Відділ культури та туризму Сумської міської ради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</si>
  <si>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</si>
  <si>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</si>
  <si>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</si>
  <si>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</si>
  <si>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</si>
  <si>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</si>
  <si>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</si>
  <si>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</si>
  <si>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</si>
  <si>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</si>
  <si>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</si>
  <si>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</si>
  <si>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</si>
  <si>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1218320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</si>
  <si>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</si>
  <si>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</si>
  <si>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</si>
  <si>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</si>
  <si>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</si>
  <si>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</si>
  <si>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</si>
  <si>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</si>
  <si>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</si>
  <si>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</si>
  <si>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</si>
  <si>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</si>
  <si>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</si>
  <si>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</si>
  <si>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</si>
  <si>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</si>
  <si>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</si>
  <si>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Міська «Програма фінансового забезпечення відзначення на території міста державних, професійних свят, ювілейних дат та інших подій на 2017-2019 роки»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</si>
  <si>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</si>
  <si>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</si>
  <si>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</si>
  <si>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</si>
  <si>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</si>
  <si>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</si>
  <si>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</si>
  <si>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</si>
  <si>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</si>
  <si>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</si>
  <si>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</si>
  <si>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</si>
  <si>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</si>
  <si>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</si>
  <si>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</si>
  <si>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</si>
  <si>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</si>
  <si>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Комплексна цільова програма реформування і розвитку житлово-комунального господарства міста Суми на 2018-2020 роки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</si>
  <si>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</si>
  <si>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</si>
  <si>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</si>
  <si>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</si>
  <si>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</si>
  <si>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</si>
  <si>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</si>
  <si>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</si>
  <si>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</si>
  <si>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</si>
  <si>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>Будівництво інших об'єктів соціальної та виробничої інфраструктури комунальної власності</t>
  </si>
  <si>
    <t xml:space="preserve">Програма молодіжного житлового кредитування м.Суми на 2018 - 2020 роки </t>
  </si>
  <si>
    <t>1517310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</si>
  <si>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</si>
  <si>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</si>
  <si>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</si>
  <si>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</si>
  <si>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</si>
  <si>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</si>
  <si>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</si>
  <si>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</si>
  <si>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</si>
  <si>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</si>
  <si>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</si>
  <si>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</si>
  <si>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</si>
  <si>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</si>
  <si>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</si>
  <si>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</si>
  <si>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</si>
  <si>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</si>
  <si>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</si>
  <si>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</si>
  <si>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</si>
  <si>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</si>
  <si>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</si>
  <si>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</si>
  <si>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</si>
  <si>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</si>
  <si>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</si>
  <si>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</si>
  <si>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</si>
  <si>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</si>
  <si>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</si>
  <si>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1014082</t>
  </si>
  <si>
    <t>1217691</t>
  </si>
  <si>
    <t>7691</t>
  </si>
  <si>
    <t>1617691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</si>
  <si>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</si>
  <si>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</si>
  <si>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</si>
  <si>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</si>
  <si>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</si>
  <si>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</si>
  <si>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</si>
  <si>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</si>
  <si>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</si>
  <si>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</si>
  <si>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</si>
  <si>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</si>
  <si>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</si>
  <si>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</si>
  <si>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</si>
  <si>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</si>
  <si>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</si>
  <si>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</si>
  <si>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</si>
  <si>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</si>
  <si>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</si>
  <si>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</si>
  <si>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</si>
  <si>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</si>
  <si>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</si>
  <si>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0726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</si>
  <si>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</si>
  <si>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</si>
  <si>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</si>
  <si>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</si>
  <si>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</si>
  <si>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</si>
  <si>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</si>
  <si>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</si>
  <si>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</si>
  <si>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</si>
  <si>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</si>
  <si>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</si>
  <si>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</si>
  <si>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</si>
  <si>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</si>
  <si>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</si>
  <si>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</si>
  <si>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</si>
  <si>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</si>
  <si>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</si>
  <si>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</si>
  <si>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</si>
  <si>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</si>
  <si>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</si>
  <si>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</si>
  <si>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</si>
  <si>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</si>
  <si>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</si>
  <si>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</si>
  <si>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</si>
  <si>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</si>
  <si>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</si>
  <si>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</si>
  <si>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</si>
  <si>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</si>
  <si>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</si>
  <si>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</si>
  <si>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</si>
  <si>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</si>
  <si>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</si>
  <si>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</si>
  <si>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</si>
  <si>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1014081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</si>
  <si>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</si>
  <si>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</si>
  <si>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</si>
  <si>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</si>
  <si>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</si>
  <si>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</si>
  <si>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</si>
  <si>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</si>
  <si>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1017363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</si>
  <si>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</si>
  <si>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</si>
  <si>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</si>
  <si>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</si>
  <si>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 xml:space="preserve">                Додаток № 7</t>
  </si>
  <si>
    <t>до  рішення Сумської  міської  ради</t>
  </si>
  <si>
    <t>«Про   внесення   змін   та  доповнень</t>
  </si>
  <si>
    <t>до міського бюджету на 2018 рік»</t>
  </si>
  <si>
    <t>від 29 серпень  2018 року № 3779-МР</t>
  </si>
  <si>
    <t>0718340</t>
  </si>
  <si>
    <t>Міська комплексна Програма «Охорона здоров’я на 2017-2020 роки»</t>
  </si>
  <si>
    <t>1617370</t>
  </si>
  <si>
    <t>7370</t>
  </si>
  <si>
    <t>Реалізація інших заходів щодо соціально-економічного розвитку територій</t>
  </si>
  <si>
    <t>1517693</t>
  </si>
  <si>
    <t>3117370</t>
  </si>
  <si>
    <t>Розподіл витрат місцевого бюджету на реалізацію місцевих програм у 2019 році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</si>
  <si>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</si>
  <si>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</si>
  <si>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</si>
  <si>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</si>
  <si>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</si>
  <si>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</si>
  <si>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 xml:space="preserve">Компенсаційні виплати на пільговий проїзд електротранспортом окремим категоріям громадян
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</si>
  <si>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</si>
  <si>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</si>
  <si>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Програма зайнятості населення м. Суми на 2019-2020 роки</t>
  </si>
  <si>
    <t xml:space="preserve">Міська програма «Відкритий інформаційний простір м.Суми» на 2019-2021 роки </t>
  </si>
  <si>
    <t xml:space="preserve">Комплексна міська програма «Освіта м. Суми на 2019-2021 роки» </t>
  </si>
  <si>
    <t xml:space="preserve">Міська цільова програма «Соціальні служби готові прийти на допомогу на 2019-2021 роки» </t>
  </si>
  <si>
    <t xml:space="preserve">Міська програма «Місто Суми – територія добра та милосердя на 2019 – 2021 роки» </t>
  </si>
  <si>
    <t>Програма економічного і соціального розвитку м. Суми на 2019 рік та основних напрямів розвитку на 2020-2021 роки</t>
  </si>
  <si>
    <t xml:space="preserve">Програма «Молодь міста Суми на 2019-2021 роки» </t>
  </si>
  <si>
    <t>Міська цільова комплексна Програма розвитку культури  міста Суми на 2019 - 2021 роки</t>
  </si>
  <si>
    <t>Міська цільова "Програма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міста Суми, у проведенні заходів з оборони та мобілізації на 2019 рік»</t>
  </si>
  <si>
    <t xml:space="preserve">Міська комплексна програма «Правопорядок» на період 2019-2021 роки </t>
  </si>
  <si>
    <t xml:space="preserve">Міська цільова (комплексна) Програма розвитку міського пасажирського транспорту м. Суми на 2019-2021 роки </t>
  </si>
  <si>
    <t>Програма охорони навколишнього природного середовища м. Суми на 2019-2021 роки</t>
  </si>
  <si>
    <t>Програма розвитку фізичної культури і спорту в місті Суми на 2019-2021 роки</t>
  </si>
  <si>
    <t>Комплексна цільова "Програма управління та ефективного використання майна комунальної власності та земельних ресурсів територіальної громади міста Суми на 2019-2021 роки"</t>
  </si>
  <si>
    <t>Програма організації діяльності голів квартальних комітетів кварталів приватного сектора міста Суми та фінансове забезпечення їх роботи на 2019-2021 роки</t>
  </si>
  <si>
    <t>Міська цільова "Програма захисту населення і території м. Суми від надзвичайних ситуацій техногенного та природного характеру на 2019-2021 роки"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</si>
  <si>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</si>
  <si>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</si>
  <si>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від 29.11.2017 року № 2875-МР (зі змінами)</t>
  </si>
  <si>
    <t>від 21.12.2016 року № 1619-МР (зі змінами)</t>
  </si>
  <si>
    <t>від 30.11.2016 року № 1451-МР (зі змінами)</t>
  </si>
  <si>
    <t>від 21.12.2017 року № 2913-МР (зі змінами)</t>
  </si>
  <si>
    <t>від 21.12.2016 року № 1548-МР (зі змінами)</t>
  </si>
  <si>
    <t>від 21.12.2017 року № 2920-МР (зі змінами)</t>
  </si>
  <si>
    <t>від 25.01.2017 року № 1669-МР (зі змінами)</t>
  </si>
  <si>
    <t>від 26.10.2016 року № 1268-МР (зі змінами)</t>
  </si>
  <si>
    <t>від 21.12.2016 року № 1551-МР (зі змінами)</t>
  </si>
  <si>
    <t>3717693</t>
  </si>
  <si>
    <t>0611110</t>
  </si>
  <si>
    <t>1110</t>
  </si>
  <si>
    <t>0930</t>
  </si>
  <si>
    <t>Підготовка кадрів професійно-технічними закладами та іншими закладами освіти</t>
  </si>
  <si>
    <t>0611030</t>
  </si>
  <si>
    <t>Надання загальної середньої освіти вечiрнiми (змінними) школами</t>
  </si>
  <si>
    <t>0611150</t>
  </si>
  <si>
    <t>1150</t>
  </si>
  <si>
    <t xml:space="preserve">Методичне забезпечення діяльності навчальних закладів </t>
  </si>
  <si>
    <t xml:space="preserve">міську програму «Місто Суми – територія добра та милосердя на 2019 – 2021 роки» </t>
  </si>
  <si>
    <t>Комплексна міська програма «Освіта м. Суми на 2019-2021 роки», в якій враховано видатки на:</t>
  </si>
  <si>
    <t>міську програму "Соціальна підтримка учасників антитерористичної операції та членів їх сімей" на 2017-2019 роки"</t>
  </si>
  <si>
    <t xml:space="preserve">міську програму «Автоматизація муніципальних телекомунікаційних систем на 2017- 2019 роки в м. Суми»  </t>
  </si>
  <si>
    <t xml:space="preserve">                Додаток 8</t>
  </si>
  <si>
    <t>2030</t>
  </si>
  <si>
    <t>0733</t>
  </si>
  <si>
    <t>Програма регулювання містобудівної діяльності та розвитку інформаційної системи містобудівного кадастру на 2018 – 2020 роки</t>
  </si>
  <si>
    <t>від 25.07.2018 №3683 -МР (зі змінами)</t>
  </si>
  <si>
    <t>до рішення виконавчого комітету</t>
  </si>
  <si>
    <t xml:space="preserve">від                    №     </t>
  </si>
  <si>
    <t>Директор департаменту фінансів, економіки та інвестицій</t>
  </si>
  <si>
    <t>С.А. Липова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</si>
</sst>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</numFmts>
  <fonts count="6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45"/>
      <name val="Times New Roman"/>
      <family val="1"/>
    </font>
    <font>
      <sz val="50"/>
      <name val="Times New Roman"/>
      <family val="1"/>
    </font>
    <font>
      <b/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5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35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3" fillId="46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7" fillId="0" borderId="7" applyNumberFormat="0" applyFill="0" applyAlignment="0" applyProtection="0"/>
    <xf numFmtId="0" fontId="11" fillId="0" borderId="8" applyNumberFormat="0" applyFill="0" applyAlignment="0" applyProtection="0"/>
    <xf numFmtId="0" fontId="58" fillId="47" borderId="9" applyNumberFormat="0" applyAlignment="0" applyProtection="0"/>
    <xf numFmtId="0" fontId="9" fillId="48" borderId="10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0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5" fillId="3" borderId="0" applyNumberFormat="0" applyBorder="0" applyAlignment="0" applyProtection="0"/>
    <xf numFmtId="0" fontId="62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3" fillId="50" borderId="14" applyNumberFormat="0" applyAlignment="0" applyProtection="0"/>
    <xf numFmtId="0" fontId="17" fillId="0" borderId="15" applyNumberFormat="0" applyFill="0" applyAlignment="0" applyProtection="0"/>
    <xf numFmtId="0" fontId="64" fillId="54" borderId="0" applyNumberFormat="0" applyBorder="0" applyAlignment="0" applyProtection="0"/>
    <xf numFmtId="0" fontId="19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27" fillId="0" borderId="16" xfId="95" applyNumberFormat="1" applyFont="1" applyFill="1" applyBorder="1" applyAlignment="1">
      <alignment vertical="center"/>
      <protection/>
    </xf>
    <xf numFmtId="0" fontId="28" fillId="0" borderId="17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 applyProtection="1">
      <alignment horizontal="left"/>
      <protection/>
    </xf>
    <xf numFmtId="0" fontId="28" fillId="0" borderId="0" xfId="0" applyNumberFormat="1" applyFont="1" applyFill="1" applyAlignment="1" applyProtection="1">
      <alignment/>
      <protection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49" fontId="27" fillId="0" borderId="16" xfId="0" applyNumberFormat="1" applyFont="1" applyFill="1" applyBorder="1" applyAlignment="1">
      <alignment horizontal="center" vertical="center"/>
    </xf>
    <xf numFmtId="4" fontId="27" fillId="0" borderId="16" xfId="0" applyNumberFormat="1" applyFont="1" applyFill="1" applyBorder="1" applyAlignment="1">
      <alignment horizontal="left" vertical="center" wrapText="1"/>
    </xf>
    <xf numFmtId="0" fontId="28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>
      <alignment vertical="center"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49" fontId="32" fillId="0" borderId="16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4" fontId="28" fillId="0" borderId="0" xfId="0" applyNumberFormat="1" applyFont="1" applyFill="1" applyAlignment="1" applyProtection="1">
      <alignment vertical="center"/>
      <protection/>
    </xf>
    <xf numFmtId="4" fontId="32" fillId="0" borderId="16" xfId="95" applyNumberFormat="1" applyFont="1" applyFill="1" applyBorder="1" applyAlignment="1">
      <alignment vertical="center"/>
      <protection/>
    </xf>
    <xf numFmtId="4" fontId="29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horizontal="left" vertical="center" wrapText="1"/>
    </xf>
    <xf numFmtId="200" fontId="30" fillId="0" borderId="0" xfId="0" applyNumberFormat="1" applyFont="1" applyFill="1" applyBorder="1" applyAlignment="1">
      <alignment vertical="justify"/>
    </xf>
    <xf numFmtId="4" fontId="31" fillId="0" borderId="0" xfId="0" applyNumberFormat="1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vertical="center" wrapText="1"/>
    </xf>
    <xf numFmtId="3" fontId="34" fillId="0" borderId="0" xfId="0" applyNumberFormat="1" applyFont="1" applyFill="1" applyBorder="1" applyAlignment="1">
      <alignment vertical="center" wrapText="1"/>
    </xf>
    <xf numFmtId="0" fontId="27" fillId="0" borderId="18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 applyProtection="1">
      <alignment/>
      <protection/>
    </xf>
    <xf numFmtId="49" fontId="36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8" fillId="0" borderId="0" xfId="0" applyNumberFormat="1" applyFont="1" applyFill="1" applyAlignment="1" applyProtection="1">
      <alignment/>
      <protection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left" vertical="center" wrapText="1"/>
    </xf>
    <xf numFmtId="4" fontId="27" fillId="0" borderId="18" xfId="95" applyNumberFormat="1" applyFont="1" applyFill="1" applyBorder="1" applyAlignment="1">
      <alignment vertical="center"/>
      <protection/>
    </xf>
    <xf numFmtId="49" fontId="27" fillId="0" borderId="19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vertical="center"/>
    </xf>
    <xf numFmtId="4" fontId="29" fillId="0" borderId="0" xfId="0" applyNumberFormat="1" applyFont="1" applyFill="1" applyBorder="1" applyAlignment="1" applyProtection="1">
      <alignment vertical="center"/>
      <protection/>
    </xf>
    <xf numFmtId="4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>
      <alignment horizontal="left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49" fontId="27" fillId="0" borderId="20" xfId="0" applyNumberFormat="1" applyFont="1" applyFill="1" applyBorder="1" applyAlignment="1">
      <alignment horizontal="left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horizontal="center" vertical="center"/>
    </xf>
    <xf numFmtId="4" fontId="38" fillId="0" borderId="16" xfId="95" applyNumberFormat="1" applyFont="1" applyFill="1" applyBorder="1" applyAlignment="1">
      <alignment vertical="center"/>
      <protection/>
    </xf>
    <xf numFmtId="49" fontId="27" fillId="0" borderId="21" xfId="0" applyNumberFormat="1" applyFont="1" applyFill="1" applyBorder="1" applyAlignment="1">
      <alignment horizontal="center" vertical="center" wrapText="1"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4" fontId="67" fillId="0" borderId="16" xfId="95" applyNumberFormat="1" applyFont="1" applyFill="1" applyBorder="1" applyAlignment="1">
      <alignment vertical="center"/>
      <protection/>
    </xf>
    <xf numFmtId="0" fontId="34" fillId="0" borderId="0" xfId="0" applyFont="1" applyFill="1" applyAlignment="1">
      <alignment horizontal="left" vertical="center" wrapText="1"/>
    </xf>
    <xf numFmtId="3" fontId="34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27" fillId="0" borderId="16" xfId="0" applyFont="1" applyFill="1" applyBorder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4" fontId="30" fillId="0" borderId="0" xfId="0" applyNumberFormat="1" applyFont="1" applyFill="1" applyBorder="1" applyAlignment="1">
      <alignment vertical="justify"/>
    </xf>
    <xf numFmtId="4" fontId="34" fillId="0" borderId="0" xfId="0" applyNumberFormat="1" applyFont="1" applyFill="1" applyBorder="1" applyAlignment="1">
      <alignment horizontal="left" vertical="center" wrapText="1"/>
    </xf>
    <xf numFmtId="4" fontId="28" fillId="0" borderId="0" xfId="0" applyNumberFormat="1" applyFont="1" applyFill="1" applyBorder="1" applyAlignment="1">
      <alignment vertical="justify"/>
    </xf>
    <xf numFmtId="4" fontId="34" fillId="0" borderId="0" xfId="0" applyNumberFormat="1" applyFont="1" applyFill="1" applyBorder="1" applyAlignment="1">
      <alignment vertical="center" wrapText="1"/>
    </xf>
    <xf numFmtId="0" fontId="18" fillId="0" borderId="0" xfId="0" applyNumberFormat="1" applyFont="1" applyFill="1" applyAlignment="1" applyProtection="1">
      <alignment vertical="center"/>
      <protection/>
    </xf>
    <xf numFmtId="0" fontId="18" fillId="0" borderId="0" xfId="0" applyFont="1" applyFill="1" applyAlignment="1">
      <alignment vertical="center"/>
    </xf>
    <xf numFmtId="49" fontId="31" fillId="0" borderId="0" xfId="0" applyNumberFormat="1" applyFont="1" applyFill="1" applyAlignment="1" applyProtection="1">
      <alignment/>
      <protection/>
    </xf>
    <xf numFmtId="49" fontId="31" fillId="0" borderId="16" xfId="0" applyNumberFormat="1" applyFont="1" applyFill="1" applyBorder="1" applyAlignment="1">
      <alignment horizontal="center" vertical="center" wrapText="1"/>
    </xf>
    <xf numFmtId="4" fontId="31" fillId="0" borderId="16" xfId="95" applyNumberFormat="1" applyFont="1" applyFill="1" applyBorder="1" applyAlignment="1">
      <alignment vertical="center"/>
      <protection/>
    </xf>
    <xf numFmtId="0" fontId="31" fillId="0" borderId="0" xfId="0" applyFont="1" applyFill="1" applyAlignment="1">
      <alignment/>
    </xf>
    <xf numFmtId="49" fontId="27" fillId="0" borderId="18" xfId="0" applyNumberFormat="1" applyFont="1" applyFill="1" applyBorder="1" applyAlignment="1">
      <alignment horizontal="left" vertical="center" wrapText="1"/>
    </xf>
    <xf numFmtId="4" fontId="27" fillId="0" borderId="18" xfId="95" applyNumberFormat="1" applyFont="1" applyFill="1" applyBorder="1" applyAlignment="1">
      <alignment horizontal="right" vertical="center"/>
      <protection/>
    </xf>
    <xf numFmtId="4" fontId="27" fillId="0" borderId="16" xfId="95" applyNumberFormat="1" applyFont="1" applyFill="1" applyBorder="1" applyAlignment="1">
      <alignment horizontal="right" vertical="center"/>
      <protection/>
    </xf>
    <xf numFmtId="49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9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39" fillId="0" borderId="16" xfId="0" applyFont="1" applyBorder="1" applyAlignment="1">
      <alignment horizontal="left" vertical="center" wrapText="1"/>
    </xf>
    <xf numFmtId="0" fontId="31" fillId="0" borderId="22" xfId="0" applyFont="1" applyFill="1" applyBorder="1" applyAlignment="1">
      <alignment horizontal="center" vertical="center" wrapText="1"/>
    </xf>
    <xf numFmtId="200" fontId="32" fillId="0" borderId="16" xfId="95" applyNumberFormat="1" applyFont="1" applyFill="1" applyBorder="1" applyAlignment="1">
      <alignment horizontal="left" vertical="center"/>
      <protection/>
    </xf>
    <xf numFmtId="200" fontId="32" fillId="0" borderId="16" xfId="95" applyNumberFormat="1" applyFont="1" applyFill="1" applyBorder="1" applyAlignment="1">
      <alignment vertical="center"/>
      <protection/>
    </xf>
    <xf numFmtId="0" fontId="27" fillId="0" borderId="16" xfId="0" applyFont="1" applyFill="1" applyBorder="1" applyAlignment="1">
      <alignment vertical="center" wrapText="1"/>
    </xf>
    <xf numFmtId="0" fontId="27" fillId="0" borderId="18" xfId="0" applyFont="1" applyFill="1" applyBorder="1" applyAlignment="1">
      <alignment vertical="center" wrapText="1"/>
    </xf>
    <xf numFmtId="4" fontId="27" fillId="0" borderId="16" xfId="0" applyNumberFormat="1" applyFont="1" applyFill="1" applyBorder="1" applyAlignment="1">
      <alignment vertical="center" wrapText="1"/>
    </xf>
    <xf numFmtId="0" fontId="32" fillId="0" borderId="16" xfId="0" applyFont="1" applyFill="1" applyBorder="1" applyAlignment="1">
      <alignment vertical="center" wrapText="1"/>
    </xf>
    <xf numFmtId="0" fontId="27" fillId="0" borderId="23" xfId="0" applyFont="1" applyFill="1" applyBorder="1" applyAlignment="1">
      <alignment horizontal="left" vertical="center" wrapText="1"/>
    </xf>
    <xf numFmtId="4" fontId="32" fillId="0" borderId="16" xfId="0" applyNumberFormat="1" applyFont="1" applyFill="1" applyBorder="1" applyAlignment="1">
      <alignment horizontal="left" vertical="center" wrapText="1"/>
    </xf>
    <xf numFmtId="200" fontId="28" fillId="0" borderId="0" xfId="0" applyNumberFormat="1" applyFont="1" applyFill="1" applyBorder="1" applyAlignment="1">
      <alignment vertical="justify"/>
    </xf>
    <xf numFmtId="0" fontId="40" fillId="0" borderId="0" xfId="0" applyNumberFormat="1" applyFont="1" applyFill="1" applyAlignment="1" applyProtection="1">
      <alignment/>
      <protection/>
    </xf>
    <xf numFmtId="0" fontId="27" fillId="0" borderId="16" xfId="0" applyFont="1" applyBorder="1" applyAlignment="1">
      <alignment wrapText="1"/>
    </xf>
    <xf numFmtId="0" fontId="40" fillId="0" borderId="16" xfId="0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vertical="center" wrapText="1"/>
    </xf>
    <xf numFmtId="4" fontId="40" fillId="0" borderId="16" xfId="95" applyNumberFormat="1" applyFont="1" applyFill="1" applyBorder="1" applyAlignment="1">
      <alignment vertical="center"/>
      <protection/>
    </xf>
    <xf numFmtId="0" fontId="40" fillId="0" borderId="0" xfId="0" applyFont="1" applyFill="1" applyAlignment="1">
      <alignment/>
    </xf>
    <xf numFmtId="4" fontId="18" fillId="0" borderId="0" xfId="0" applyNumberFormat="1" applyFont="1" applyFill="1" applyAlignment="1">
      <alignment vertical="center"/>
    </xf>
    <xf numFmtId="49" fontId="30" fillId="0" borderId="0" xfId="0" applyNumberFormat="1" applyFont="1" applyFill="1" applyBorder="1" applyAlignment="1">
      <alignment horizontal="center" vertical="center" textRotation="180"/>
    </xf>
    <xf numFmtId="49" fontId="30" fillId="0" borderId="0" xfId="0" applyNumberFormat="1" applyFont="1" applyFill="1" applyBorder="1" applyAlignment="1" applyProtection="1">
      <alignment horizontal="center" vertical="center" textRotation="180"/>
      <protection/>
    </xf>
    <xf numFmtId="49" fontId="30" fillId="0" borderId="0" xfId="0" applyNumberFormat="1" applyFont="1" applyFill="1" applyBorder="1" applyAlignment="1" applyProtection="1">
      <alignment horizontal="center" vertical="center" textRotation="180"/>
      <protection/>
    </xf>
    <xf numFmtId="3" fontId="41" fillId="0" borderId="0" xfId="0" applyNumberFormat="1" applyFont="1" applyFill="1" applyBorder="1" applyAlignment="1">
      <alignment horizontal="left" vertical="center" wrapText="1"/>
    </xf>
    <xf numFmtId="3" fontId="41" fillId="0" borderId="0" xfId="0" applyNumberFormat="1" applyFont="1" applyFill="1" applyBorder="1" applyAlignment="1">
      <alignment horizontal="center" vertical="center" wrapText="1"/>
    </xf>
    <xf numFmtId="49" fontId="30" fillId="0" borderId="24" xfId="0" applyNumberFormat="1" applyFont="1" applyFill="1" applyBorder="1" applyAlignment="1" applyProtection="1">
      <alignment horizontal="center" vertical="center" textRotation="180"/>
      <protection/>
    </xf>
    <xf numFmtId="49" fontId="27" fillId="0" borderId="18" xfId="0" applyNumberFormat="1" applyFont="1" applyFill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 wrapText="1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center"/>
    </xf>
    <xf numFmtId="0" fontId="32" fillId="0" borderId="18" xfId="0" applyNumberFormat="1" applyFont="1" applyFill="1" applyBorder="1" applyAlignment="1" applyProtection="1">
      <alignment horizontal="center" vertical="center" wrapText="1"/>
      <protection/>
    </xf>
    <xf numFmtId="0" fontId="32" fillId="0" borderId="21" xfId="0" applyNumberFormat="1" applyFont="1" applyFill="1" applyBorder="1" applyAlignment="1" applyProtection="1">
      <alignment horizontal="center" vertical="center" wrapText="1"/>
      <protection/>
    </xf>
    <xf numFmtId="49" fontId="27" fillId="0" borderId="18" xfId="0" applyNumberFormat="1" applyFont="1" applyFill="1" applyBorder="1" applyAlignment="1">
      <alignment horizontal="left" vertical="center" wrapText="1"/>
    </xf>
    <xf numFmtId="49" fontId="27" fillId="0" borderId="21" xfId="0" applyNumberFormat="1" applyFont="1" applyFill="1" applyBorder="1" applyAlignment="1">
      <alignment horizontal="left" vertical="center" wrapText="1"/>
    </xf>
    <xf numFmtId="4" fontId="32" fillId="0" borderId="18" xfId="0" applyNumberFormat="1" applyFont="1" applyFill="1" applyBorder="1" applyAlignment="1" applyProtection="1">
      <alignment horizontal="center" vertical="center" wrapText="1"/>
      <protection/>
    </xf>
    <xf numFmtId="4" fontId="32" fillId="0" borderId="21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 horizontal="left" vertical="center" wrapText="1"/>
    </xf>
    <xf numFmtId="4" fontId="32" fillId="0" borderId="25" xfId="0" applyNumberFormat="1" applyFont="1" applyFill="1" applyBorder="1" applyAlignment="1" applyProtection="1">
      <alignment horizontal="center" vertical="center" wrapText="1"/>
      <protection/>
    </xf>
    <xf numFmtId="4" fontId="32" fillId="0" borderId="22" xfId="0" applyNumberFormat="1" applyFont="1" applyFill="1" applyBorder="1" applyAlignment="1" applyProtection="1">
      <alignment horizontal="center" vertical="center" wrapText="1"/>
      <protection/>
    </xf>
    <xf numFmtId="49" fontId="27" fillId="0" borderId="2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left" vertical="center" wrapText="1"/>
    </xf>
    <xf numFmtId="3" fontId="33" fillId="0" borderId="0" xfId="0" applyNumberFormat="1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49" fontId="27" fillId="0" borderId="16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left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7"/>
  <sheetViews>
    <sheetView showZeros="0" tabSelected="1" view="pageBreakPreview" zoomScale="25" zoomScaleNormal="40" zoomScaleSheetLayoutView="25" workbookViewId="0" topLeftCell="B144">
      <selection activeCell="K147" sqref="K147"/>
    </sheetView>
  </sheetViews>
  <sheetFormatPr defaultColWidth="9.16015625" defaultRowHeight="12.75"/>
  <cols>
    <col min="1" max="1" width="3.83203125" style="3" hidden="1" customWidth="1"/>
    <col min="2" max="2" width="56.5" style="16" customWidth="1"/>
    <col min="3" max="3" width="51.83203125" style="16" customWidth="1"/>
    <col min="4" max="4" width="55.16015625" style="16" customWidth="1"/>
    <col min="5" max="5" width="157" style="15" customWidth="1"/>
    <col min="6" max="6" width="165" style="16" customWidth="1"/>
    <col min="7" max="7" width="116.5" style="16" customWidth="1"/>
    <col min="8" max="8" width="71.16015625" style="16" customWidth="1"/>
    <col min="9" max="10" width="70.5" style="31" customWidth="1"/>
    <col min="11" max="11" width="66.66015625" style="31" customWidth="1"/>
    <col min="12" max="12" width="14.16015625" style="109" customWidth="1"/>
    <col min="13" max="13" width="15.83203125" style="2" customWidth="1"/>
    <col min="14" max="16384" width="9.16015625" style="2" customWidth="1"/>
  </cols>
  <sheetData>
    <row r="1" spans="2:17" ht="60" customHeight="1" hidden="1">
      <c r="B1" s="21"/>
      <c r="C1" s="21"/>
      <c r="D1" s="21"/>
      <c r="I1" s="128" t="s">
        <v>369</v>
      </c>
      <c r="J1" s="128"/>
      <c r="K1" s="128"/>
      <c r="M1" s="4"/>
      <c r="N1" s="4"/>
      <c r="O1" s="4"/>
      <c r="P1" s="4"/>
      <c r="Q1" s="4"/>
    </row>
    <row r="2" spans="2:17" ht="75" customHeight="1" hidden="1">
      <c r="B2" s="21"/>
      <c r="C2" s="21"/>
      <c r="D2" s="21"/>
      <c r="I2" s="128" t="s">
        <v>370</v>
      </c>
      <c r="J2" s="128"/>
      <c r="K2" s="128"/>
      <c r="M2" s="4"/>
      <c r="N2" s="4"/>
      <c r="O2" s="4"/>
      <c r="P2" s="4"/>
      <c r="Q2" s="4"/>
    </row>
    <row r="3" spans="2:17" ht="75" customHeight="1" hidden="1">
      <c r="B3" s="21"/>
      <c r="C3" s="21"/>
      <c r="D3" s="21"/>
      <c r="I3" s="128" t="s">
        <v>371</v>
      </c>
      <c r="J3" s="128"/>
      <c r="K3" s="128"/>
      <c r="M3" s="4"/>
      <c r="N3" s="4"/>
      <c r="O3" s="4"/>
      <c r="P3" s="4"/>
      <c r="Q3" s="4"/>
    </row>
    <row r="4" spans="2:17" ht="75" customHeight="1" hidden="1">
      <c r="B4" s="21"/>
      <c r="C4" s="21"/>
      <c r="D4" s="21"/>
      <c r="I4" s="128" t="s">
        <v>372</v>
      </c>
      <c r="J4" s="128"/>
      <c r="K4" s="128"/>
      <c r="M4" s="4"/>
      <c r="N4" s="4"/>
      <c r="O4" s="4"/>
      <c r="P4" s="4"/>
      <c r="Q4" s="4"/>
    </row>
    <row r="5" spans="2:17" ht="75" customHeight="1" hidden="1">
      <c r="B5" s="21"/>
      <c r="C5" s="21"/>
      <c r="D5" s="21"/>
      <c r="I5" s="128" t="s">
        <v>373</v>
      </c>
      <c r="J5" s="128"/>
      <c r="K5" s="128"/>
      <c r="M5" s="4"/>
      <c r="N5" s="4"/>
      <c r="O5" s="4"/>
      <c r="P5" s="4"/>
      <c r="Q5" s="4"/>
    </row>
    <row r="6" spans="2:17" ht="84" customHeight="1" hidden="1">
      <c r="B6" s="21"/>
      <c r="C6" s="21"/>
      <c r="D6" s="21"/>
      <c r="I6" s="128"/>
      <c r="J6" s="128"/>
      <c r="K6" s="128"/>
      <c r="M6" s="4"/>
      <c r="N6" s="4"/>
      <c r="O6" s="4"/>
      <c r="P6" s="4"/>
      <c r="Q6" s="4"/>
    </row>
    <row r="7" spans="2:17" ht="69" customHeight="1">
      <c r="B7" s="21"/>
      <c r="C7" s="21"/>
      <c r="D7" s="21"/>
      <c r="I7" s="128" t="s">
        <v>432</v>
      </c>
      <c r="J7" s="128"/>
      <c r="K7" s="128"/>
      <c r="M7" s="4"/>
      <c r="N7" s="4"/>
      <c r="O7" s="4"/>
      <c r="P7" s="4"/>
      <c r="Q7" s="4"/>
    </row>
    <row r="8" spans="2:17" ht="66.75" customHeight="1">
      <c r="B8" s="21"/>
      <c r="C8" s="21"/>
      <c r="D8" s="21"/>
      <c r="I8" s="128" t="s">
        <v>437</v>
      </c>
      <c r="J8" s="128"/>
      <c r="K8" s="128"/>
      <c r="L8" s="111">
        <v>32</v>
      </c>
      <c r="M8" s="4"/>
      <c r="N8" s="4"/>
      <c r="O8" s="4"/>
      <c r="P8" s="4"/>
      <c r="Q8" s="4"/>
    </row>
    <row r="9" spans="2:17" ht="66.75" customHeight="1">
      <c r="B9" s="21"/>
      <c r="C9" s="21"/>
      <c r="D9" s="21"/>
      <c r="I9" s="128" t="s">
        <v>438</v>
      </c>
      <c r="J9" s="128"/>
      <c r="K9" s="128"/>
      <c r="L9" s="111"/>
      <c r="M9" s="4"/>
      <c r="N9" s="4"/>
      <c r="O9" s="4"/>
      <c r="P9" s="4"/>
      <c r="Q9" s="4"/>
    </row>
    <row r="10" spans="2:17" ht="66.75" customHeight="1">
      <c r="B10" s="21"/>
      <c r="C10" s="21"/>
      <c r="D10" s="21"/>
      <c r="I10" s="128"/>
      <c r="J10" s="128"/>
      <c r="K10" s="128"/>
      <c r="L10" s="111"/>
      <c r="M10" s="4"/>
      <c r="N10" s="4"/>
      <c r="O10" s="4"/>
      <c r="P10" s="4"/>
      <c r="Q10" s="4"/>
    </row>
    <row r="11" spans="2:17" ht="48" customHeight="1">
      <c r="B11" s="21"/>
      <c r="C11" s="21"/>
      <c r="D11" s="21"/>
      <c r="I11" s="68"/>
      <c r="J11" s="68"/>
      <c r="K11" s="68"/>
      <c r="L11" s="111"/>
      <c r="M11" s="4"/>
      <c r="N11" s="4"/>
      <c r="O11" s="4"/>
      <c r="P11" s="4"/>
      <c r="Q11" s="4"/>
    </row>
    <row r="12" spans="1:16" ht="67.5" customHeight="1">
      <c r="A12" s="1"/>
      <c r="B12" s="135" t="s">
        <v>381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11"/>
      <c r="M12" s="29"/>
      <c r="N12" s="34"/>
      <c r="O12" s="22"/>
      <c r="P12" s="22"/>
    </row>
    <row r="13" spans="2:16" ht="46.5" customHeight="1">
      <c r="B13" s="10"/>
      <c r="C13" s="10"/>
      <c r="D13" s="10"/>
      <c r="E13" s="11"/>
      <c r="F13" s="12"/>
      <c r="G13" s="12"/>
      <c r="H13" s="12"/>
      <c r="I13" s="54"/>
      <c r="J13" s="54"/>
      <c r="K13" s="55"/>
      <c r="L13" s="111"/>
      <c r="M13" s="29"/>
      <c r="N13" s="34"/>
      <c r="O13" s="22"/>
      <c r="P13" s="22"/>
    </row>
    <row r="14" spans="1:14" ht="103.5" customHeight="1">
      <c r="A14" s="5"/>
      <c r="B14" s="122" t="s">
        <v>382</v>
      </c>
      <c r="C14" s="122" t="s">
        <v>383</v>
      </c>
      <c r="D14" s="122" t="s">
        <v>384</v>
      </c>
      <c r="E14" s="122" t="s">
        <v>389</v>
      </c>
      <c r="F14" s="122" t="s">
        <v>66</v>
      </c>
      <c r="G14" s="122" t="s">
        <v>385</v>
      </c>
      <c r="H14" s="122" t="s">
        <v>386</v>
      </c>
      <c r="I14" s="126" t="s">
        <v>0</v>
      </c>
      <c r="J14" s="129" t="s">
        <v>1</v>
      </c>
      <c r="K14" s="130"/>
      <c r="L14" s="111"/>
      <c r="M14" s="30"/>
      <c r="N14" s="34"/>
    </row>
    <row r="15" spans="1:14" ht="217.5" customHeight="1">
      <c r="A15" s="5"/>
      <c r="B15" s="123"/>
      <c r="C15" s="123"/>
      <c r="D15" s="123"/>
      <c r="E15" s="123"/>
      <c r="F15" s="123"/>
      <c r="G15" s="123"/>
      <c r="H15" s="123"/>
      <c r="I15" s="127"/>
      <c r="J15" s="56" t="s">
        <v>386</v>
      </c>
      <c r="K15" s="56" t="s">
        <v>387</v>
      </c>
      <c r="L15" s="111"/>
      <c r="M15" s="30"/>
      <c r="N15" s="34"/>
    </row>
    <row r="16" spans="1:13" s="79" customFormat="1" ht="102" customHeight="1">
      <c r="A16" s="78"/>
      <c r="B16" s="27"/>
      <c r="C16" s="27"/>
      <c r="D16" s="27"/>
      <c r="E16" s="28" t="s">
        <v>138</v>
      </c>
      <c r="F16" s="93"/>
      <c r="G16" s="94"/>
      <c r="H16" s="32">
        <f>SUM(H17:H57)</f>
        <v>127016595</v>
      </c>
      <c r="I16" s="32">
        <f>SUM(I17:I57)</f>
        <v>58951306</v>
      </c>
      <c r="J16" s="32">
        <f>SUM(J17:J57)</f>
        <v>68065289</v>
      </c>
      <c r="K16" s="32">
        <f>SUM(K17:K57)</f>
        <v>67554900</v>
      </c>
      <c r="L16" s="111"/>
      <c r="M16" s="108">
        <f>H16-I16-J16</f>
        <v>0</v>
      </c>
    </row>
    <row r="17" spans="2:13" ht="108.75" customHeight="1">
      <c r="B17" s="115" t="s">
        <v>139</v>
      </c>
      <c r="C17" s="115" t="s">
        <v>80</v>
      </c>
      <c r="D17" s="115" t="s">
        <v>2</v>
      </c>
      <c r="E17" s="117" t="s">
        <v>81</v>
      </c>
      <c r="F17" s="18" t="s">
        <v>392</v>
      </c>
      <c r="G17" s="95"/>
      <c r="H17" s="9">
        <f aca="true" t="shared" si="0" ref="H17:H66">I17+J17</f>
        <v>1850000</v>
      </c>
      <c r="I17" s="9">
        <v>1850000</v>
      </c>
      <c r="J17" s="9"/>
      <c r="K17" s="9"/>
      <c r="L17" s="111"/>
      <c r="M17" s="108">
        <f aca="true" t="shared" si="1" ref="M17:M80">H17-I17-J17</f>
        <v>0</v>
      </c>
    </row>
    <row r="18" spans="2:13" ht="155.25" customHeight="1">
      <c r="B18" s="116"/>
      <c r="C18" s="116"/>
      <c r="D18" s="116"/>
      <c r="E18" s="118"/>
      <c r="F18" s="18" t="s">
        <v>74</v>
      </c>
      <c r="G18" s="95" t="s">
        <v>410</v>
      </c>
      <c r="H18" s="9">
        <f t="shared" si="0"/>
        <v>400000</v>
      </c>
      <c r="I18" s="9">
        <v>400000</v>
      </c>
      <c r="J18" s="9"/>
      <c r="K18" s="9"/>
      <c r="L18" s="111"/>
      <c r="M18" s="108">
        <f t="shared" si="1"/>
        <v>0</v>
      </c>
    </row>
    <row r="19" spans="2:13" ht="200.25" customHeight="1">
      <c r="B19" s="45" t="s">
        <v>219</v>
      </c>
      <c r="C19" s="46" t="s">
        <v>29</v>
      </c>
      <c r="D19" s="53" t="s">
        <v>14</v>
      </c>
      <c r="E19" s="48" t="s">
        <v>218</v>
      </c>
      <c r="F19" s="48" t="s">
        <v>220</v>
      </c>
      <c r="G19" s="96" t="s">
        <v>417</v>
      </c>
      <c r="H19" s="9">
        <f t="shared" si="0"/>
        <v>200000</v>
      </c>
      <c r="I19" s="52">
        <v>200000</v>
      </c>
      <c r="J19" s="52"/>
      <c r="K19" s="52"/>
      <c r="L19" s="111"/>
      <c r="M19" s="108">
        <f t="shared" si="1"/>
        <v>0</v>
      </c>
    </row>
    <row r="20" spans="1:13" s="8" customFormat="1" ht="151.5" customHeight="1">
      <c r="A20" s="1"/>
      <c r="B20" s="45" t="s">
        <v>270</v>
      </c>
      <c r="C20" s="46" t="s">
        <v>44</v>
      </c>
      <c r="D20" s="47">
        <v>1070</v>
      </c>
      <c r="E20" s="18" t="s">
        <v>39</v>
      </c>
      <c r="F20" s="48" t="s">
        <v>393</v>
      </c>
      <c r="G20" s="48"/>
      <c r="H20" s="9">
        <f t="shared" si="0"/>
        <v>116396</v>
      </c>
      <c r="I20" s="85">
        <v>116396</v>
      </c>
      <c r="J20" s="85"/>
      <c r="K20" s="85"/>
      <c r="L20" s="111"/>
      <c r="M20" s="108">
        <f t="shared" si="1"/>
        <v>0</v>
      </c>
    </row>
    <row r="21" spans="1:13" s="8" customFormat="1" ht="113.25" customHeight="1">
      <c r="A21" s="1"/>
      <c r="B21" s="119" t="s">
        <v>140</v>
      </c>
      <c r="C21" s="115" t="s">
        <v>82</v>
      </c>
      <c r="D21" s="115">
        <v>1070</v>
      </c>
      <c r="E21" s="117" t="s">
        <v>388</v>
      </c>
      <c r="F21" s="18" t="s">
        <v>397</v>
      </c>
      <c r="G21" s="95"/>
      <c r="H21" s="9">
        <f t="shared" si="0"/>
        <v>81375</v>
      </c>
      <c r="I21" s="9">
        <v>81375</v>
      </c>
      <c r="J21" s="9"/>
      <c r="K21" s="9"/>
      <c r="L21" s="111"/>
      <c r="M21" s="108">
        <f t="shared" si="1"/>
        <v>0</v>
      </c>
    </row>
    <row r="22" spans="1:13" s="8" customFormat="1" ht="104.25" customHeight="1">
      <c r="A22" s="1"/>
      <c r="B22" s="121"/>
      <c r="C22" s="116"/>
      <c r="D22" s="116"/>
      <c r="E22" s="118"/>
      <c r="F22" s="48" t="s">
        <v>393</v>
      </c>
      <c r="G22" s="48"/>
      <c r="H22" s="9">
        <f t="shared" si="0"/>
        <v>172155</v>
      </c>
      <c r="I22" s="9">
        <v>172155</v>
      </c>
      <c r="J22" s="9"/>
      <c r="K22" s="9"/>
      <c r="L22" s="111"/>
      <c r="M22" s="108">
        <f t="shared" si="1"/>
        <v>0</v>
      </c>
    </row>
    <row r="23" spans="1:13" s="8" customFormat="1" ht="152.25" customHeight="1">
      <c r="A23" s="1"/>
      <c r="B23" s="17" t="s">
        <v>141</v>
      </c>
      <c r="C23" s="17" t="s">
        <v>83</v>
      </c>
      <c r="D23" s="17" t="s">
        <v>8</v>
      </c>
      <c r="E23" s="18" t="s">
        <v>84</v>
      </c>
      <c r="F23" s="18" t="s">
        <v>394</v>
      </c>
      <c r="G23" s="95"/>
      <c r="H23" s="9">
        <f t="shared" si="0"/>
        <v>65000</v>
      </c>
      <c r="I23" s="9">
        <v>65000</v>
      </c>
      <c r="J23" s="9"/>
      <c r="K23" s="9"/>
      <c r="L23" s="111"/>
      <c r="M23" s="108">
        <f t="shared" si="1"/>
        <v>0</v>
      </c>
    </row>
    <row r="24" spans="1:13" s="8" customFormat="1" ht="155.25" customHeight="1">
      <c r="A24" s="1"/>
      <c r="B24" s="17" t="s">
        <v>142</v>
      </c>
      <c r="C24" s="17" t="s">
        <v>85</v>
      </c>
      <c r="D24" s="17" t="s">
        <v>8</v>
      </c>
      <c r="E24" s="18" t="s">
        <v>86</v>
      </c>
      <c r="F24" s="18" t="s">
        <v>397</v>
      </c>
      <c r="G24" s="95"/>
      <c r="H24" s="9">
        <f t="shared" si="0"/>
        <v>800000</v>
      </c>
      <c r="I24" s="9">
        <v>800000</v>
      </c>
      <c r="J24" s="9"/>
      <c r="K24" s="9"/>
      <c r="L24" s="111"/>
      <c r="M24" s="108">
        <f t="shared" si="1"/>
        <v>0</v>
      </c>
    </row>
    <row r="25" spans="1:13" s="24" customFormat="1" ht="240.75" customHeight="1">
      <c r="A25" s="23"/>
      <c r="B25" s="17" t="s">
        <v>143</v>
      </c>
      <c r="C25" s="17" t="s">
        <v>42</v>
      </c>
      <c r="D25" s="17" t="s">
        <v>8</v>
      </c>
      <c r="E25" s="18" t="s">
        <v>46</v>
      </c>
      <c r="F25" s="18" t="s">
        <v>397</v>
      </c>
      <c r="G25" s="95"/>
      <c r="H25" s="9">
        <f t="shared" si="0"/>
        <v>488000</v>
      </c>
      <c r="I25" s="9">
        <v>488000</v>
      </c>
      <c r="J25" s="9"/>
      <c r="K25" s="9"/>
      <c r="L25" s="111"/>
      <c r="M25" s="108">
        <f t="shared" si="1"/>
        <v>0</v>
      </c>
    </row>
    <row r="26" spans="1:13" s="8" customFormat="1" ht="132.75">
      <c r="A26" s="59"/>
      <c r="B26" s="17" t="s">
        <v>274</v>
      </c>
      <c r="C26" s="17" t="s">
        <v>276</v>
      </c>
      <c r="D26" s="17" t="s">
        <v>7</v>
      </c>
      <c r="E26" s="51" t="s">
        <v>277</v>
      </c>
      <c r="F26" s="18" t="s">
        <v>394</v>
      </c>
      <c r="G26" s="95"/>
      <c r="H26" s="9">
        <f t="shared" si="0"/>
        <v>1028700</v>
      </c>
      <c r="I26" s="86">
        <f>973700+55000</f>
        <v>1028700</v>
      </c>
      <c r="J26" s="86"/>
      <c r="K26" s="61"/>
      <c r="L26" s="111"/>
      <c r="M26" s="108">
        <f t="shared" si="1"/>
        <v>0</v>
      </c>
    </row>
    <row r="27" spans="1:13" s="8" customFormat="1" ht="104.25" customHeight="1">
      <c r="A27" s="59"/>
      <c r="B27" s="115" t="s">
        <v>275</v>
      </c>
      <c r="C27" s="115" t="s">
        <v>278</v>
      </c>
      <c r="D27" s="115" t="s">
        <v>7</v>
      </c>
      <c r="E27" s="124" t="s">
        <v>279</v>
      </c>
      <c r="F27" s="18" t="s">
        <v>395</v>
      </c>
      <c r="G27" s="95"/>
      <c r="H27" s="9">
        <f t="shared" si="0"/>
        <v>172670</v>
      </c>
      <c r="I27" s="86">
        <v>172670</v>
      </c>
      <c r="J27" s="86"/>
      <c r="K27" s="61"/>
      <c r="L27" s="111"/>
      <c r="M27" s="108">
        <f t="shared" si="1"/>
        <v>0</v>
      </c>
    </row>
    <row r="28" spans="1:13" s="8" customFormat="1" ht="143.25" customHeight="1">
      <c r="A28" s="59"/>
      <c r="B28" s="116"/>
      <c r="C28" s="116"/>
      <c r="D28" s="116"/>
      <c r="E28" s="125"/>
      <c r="F28" s="18" t="s">
        <v>78</v>
      </c>
      <c r="G28" s="95" t="s">
        <v>416</v>
      </c>
      <c r="H28" s="9">
        <f t="shared" si="0"/>
        <v>65920</v>
      </c>
      <c r="I28" s="9">
        <v>65920</v>
      </c>
      <c r="J28" s="9"/>
      <c r="K28" s="61"/>
      <c r="L28" s="111"/>
      <c r="M28" s="108">
        <f t="shared" si="1"/>
        <v>0</v>
      </c>
    </row>
    <row r="29" spans="1:13" s="8" customFormat="1" ht="143.25" customHeight="1">
      <c r="A29" s="59"/>
      <c r="B29" s="58" t="s">
        <v>319</v>
      </c>
      <c r="C29" s="58" t="s">
        <v>320</v>
      </c>
      <c r="D29" s="58" t="s">
        <v>321</v>
      </c>
      <c r="E29" s="60" t="s">
        <v>322</v>
      </c>
      <c r="F29" s="18" t="s">
        <v>397</v>
      </c>
      <c r="G29" s="95"/>
      <c r="H29" s="9">
        <f t="shared" si="0"/>
        <v>700000</v>
      </c>
      <c r="I29" s="9">
        <v>700000</v>
      </c>
      <c r="J29" s="9"/>
      <c r="K29" s="61"/>
      <c r="L29" s="111"/>
      <c r="M29" s="108">
        <f t="shared" si="1"/>
        <v>0</v>
      </c>
    </row>
    <row r="30" spans="1:13" s="8" customFormat="1" ht="117.75" customHeight="1">
      <c r="A30" s="1"/>
      <c r="B30" s="46" t="s">
        <v>310</v>
      </c>
      <c r="C30" s="46" t="s">
        <v>308</v>
      </c>
      <c r="D30" s="46" t="s">
        <v>10</v>
      </c>
      <c r="E30" s="48" t="s">
        <v>309</v>
      </c>
      <c r="F30" s="18" t="s">
        <v>392</v>
      </c>
      <c r="G30" s="95"/>
      <c r="H30" s="9">
        <f t="shared" si="0"/>
        <v>800000</v>
      </c>
      <c r="I30" s="9">
        <v>800000</v>
      </c>
      <c r="J30" s="9"/>
      <c r="K30" s="9"/>
      <c r="L30" s="111"/>
      <c r="M30" s="108">
        <f t="shared" si="1"/>
        <v>0</v>
      </c>
    </row>
    <row r="31" spans="1:13" s="8" customFormat="1" ht="111.75" customHeight="1">
      <c r="A31" s="1"/>
      <c r="B31" s="46" t="s">
        <v>282</v>
      </c>
      <c r="C31" s="46" t="s">
        <v>280</v>
      </c>
      <c r="D31" s="46" t="s">
        <v>10</v>
      </c>
      <c r="E31" s="84" t="s">
        <v>281</v>
      </c>
      <c r="F31" s="18" t="s">
        <v>392</v>
      </c>
      <c r="G31" s="18"/>
      <c r="H31" s="9">
        <f t="shared" si="0"/>
        <v>429100</v>
      </c>
      <c r="I31" s="9">
        <v>429100</v>
      </c>
      <c r="J31" s="9"/>
      <c r="K31" s="9"/>
      <c r="L31" s="111"/>
      <c r="M31" s="108">
        <f t="shared" si="1"/>
        <v>0</v>
      </c>
    </row>
    <row r="32" spans="1:13" s="8" customFormat="1" ht="105.75" customHeight="1">
      <c r="A32" s="1"/>
      <c r="B32" s="17" t="s">
        <v>144</v>
      </c>
      <c r="C32" s="17" t="s">
        <v>61</v>
      </c>
      <c r="D32" s="17" t="s">
        <v>11</v>
      </c>
      <c r="E32" s="18" t="s">
        <v>47</v>
      </c>
      <c r="F32" s="18" t="s">
        <v>403</v>
      </c>
      <c r="G32" s="95"/>
      <c r="H32" s="9">
        <f t="shared" si="0"/>
        <v>750000</v>
      </c>
      <c r="I32" s="9">
        <v>750000</v>
      </c>
      <c r="J32" s="9"/>
      <c r="K32" s="9"/>
      <c r="L32" s="114">
        <v>33</v>
      </c>
      <c r="M32" s="108">
        <f t="shared" si="1"/>
        <v>0</v>
      </c>
    </row>
    <row r="33" spans="1:13" s="8" customFormat="1" ht="126.75" customHeight="1">
      <c r="A33" s="1"/>
      <c r="B33" s="17" t="s">
        <v>145</v>
      </c>
      <c r="C33" s="17" t="s">
        <v>62</v>
      </c>
      <c r="D33" s="17" t="s">
        <v>11</v>
      </c>
      <c r="E33" s="18" t="s">
        <v>12</v>
      </c>
      <c r="F33" s="18" t="s">
        <v>403</v>
      </c>
      <c r="G33" s="95"/>
      <c r="H33" s="9">
        <f t="shared" si="0"/>
        <v>750000</v>
      </c>
      <c r="I33" s="9">
        <v>750000</v>
      </c>
      <c r="J33" s="9"/>
      <c r="K33" s="9"/>
      <c r="L33" s="114"/>
      <c r="M33" s="108">
        <f t="shared" si="1"/>
        <v>0</v>
      </c>
    </row>
    <row r="34" spans="1:13" s="8" customFormat="1" ht="120.75" customHeight="1">
      <c r="A34" s="1"/>
      <c r="B34" s="17" t="s">
        <v>146</v>
      </c>
      <c r="C34" s="17" t="s">
        <v>69</v>
      </c>
      <c r="D34" s="17" t="s">
        <v>11</v>
      </c>
      <c r="E34" s="18" t="s">
        <v>48</v>
      </c>
      <c r="F34" s="18" t="s">
        <v>403</v>
      </c>
      <c r="G34" s="95"/>
      <c r="H34" s="9">
        <f t="shared" si="0"/>
        <v>10241300</v>
      </c>
      <c r="I34" s="9">
        <v>10041300</v>
      </c>
      <c r="J34" s="9">
        <v>200000</v>
      </c>
      <c r="K34" s="9">
        <v>200000</v>
      </c>
      <c r="L34" s="114"/>
      <c r="M34" s="108">
        <f t="shared" si="1"/>
        <v>0</v>
      </c>
    </row>
    <row r="35" spans="1:13" s="8" customFormat="1" ht="144.75" customHeight="1">
      <c r="A35" s="1"/>
      <c r="B35" s="17" t="s">
        <v>147</v>
      </c>
      <c r="C35" s="17" t="s">
        <v>70</v>
      </c>
      <c r="D35" s="17" t="s">
        <v>11</v>
      </c>
      <c r="E35" s="18" t="s">
        <v>49</v>
      </c>
      <c r="F35" s="18" t="s">
        <v>403</v>
      </c>
      <c r="G35" s="95"/>
      <c r="H35" s="9">
        <f t="shared" si="0"/>
        <v>8727300</v>
      </c>
      <c r="I35" s="9">
        <v>8727300</v>
      </c>
      <c r="J35" s="9"/>
      <c r="K35" s="9"/>
      <c r="L35" s="114"/>
      <c r="M35" s="108">
        <f t="shared" si="1"/>
        <v>0</v>
      </c>
    </row>
    <row r="36" spans="1:13" s="8" customFormat="1" ht="192.75" customHeight="1">
      <c r="A36" s="1"/>
      <c r="B36" s="17" t="s">
        <v>148</v>
      </c>
      <c r="C36" s="17" t="s">
        <v>73</v>
      </c>
      <c r="D36" s="17" t="s">
        <v>11</v>
      </c>
      <c r="E36" s="18" t="s">
        <v>71</v>
      </c>
      <c r="F36" s="18" t="s">
        <v>403</v>
      </c>
      <c r="G36" s="95"/>
      <c r="H36" s="9">
        <f t="shared" si="0"/>
        <v>3896889</v>
      </c>
      <c r="I36" s="9">
        <v>3511500</v>
      </c>
      <c r="J36" s="9">
        <v>385389</v>
      </c>
      <c r="K36" s="9">
        <v>135000</v>
      </c>
      <c r="L36" s="114"/>
      <c r="M36" s="108">
        <f t="shared" si="1"/>
        <v>0</v>
      </c>
    </row>
    <row r="37" spans="1:13" s="8" customFormat="1" ht="165.75" customHeight="1">
      <c r="A37" s="1"/>
      <c r="B37" s="17" t="s">
        <v>149</v>
      </c>
      <c r="C37" s="17" t="s">
        <v>68</v>
      </c>
      <c r="D37" s="17" t="s">
        <v>11</v>
      </c>
      <c r="E37" s="18" t="s">
        <v>72</v>
      </c>
      <c r="F37" s="18" t="s">
        <v>403</v>
      </c>
      <c r="G37" s="95"/>
      <c r="H37" s="9">
        <f t="shared" si="0"/>
        <v>6057200</v>
      </c>
      <c r="I37" s="9">
        <v>6057200</v>
      </c>
      <c r="J37" s="9"/>
      <c r="K37" s="9"/>
      <c r="L37" s="114"/>
      <c r="M37" s="108">
        <f t="shared" si="1"/>
        <v>0</v>
      </c>
    </row>
    <row r="38" spans="1:13" s="8" customFormat="1" ht="146.25" customHeight="1">
      <c r="A38" s="1"/>
      <c r="B38" s="17" t="s">
        <v>150</v>
      </c>
      <c r="C38" s="17" t="s">
        <v>104</v>
      </c>
      <c r="D38" s="17" t="s">
        <v>32</v>
      </c>
      <c r="E38" s="18" t="s">
        <v>31</v>
      </c>
      <c r="F38" s="18" t="s">
        <v>401</v>
      </c>
      <c r="G38" s="95"/>
      <c r="H38" s="9">
        <f t="shared" si="0"/>
        <v>4000000</v>
      </c>
      <c r="I38" s="9">
        <v>4000000</v>
      </c>
      <c r="J38" s="9"/>
      <c r="K38" s="9"/>
      <c r="L38" s="114"/>
      <c r="M38" s="108">
        <f t="shared" si="1"/>
        <v>0</v>
      </c>
    </row>
    <row r="39" spans="1:13" s="8" customFormat="1" ht="138" customHeight="1">
      <c r="A39" s="1"/>
      <c r="B39" s="17" t="s">
        <v>151</v>
      </c>
      <c r="C39" s="17" t="s">
        <v>105</v>
      </c>
      <c r="D39" s="17" t="s">
        <v>33</v>
      </c>
      <c r="E39" s="18" t="s">
        <v>106</v>
      </c>
      <c r="F39" s="18" t="s">
        <v>401</v>
      </c>
      <c r="G39" s="95"/>
      <c r="H39" s="9">
        <f t="shared" si="0"/>
        <v>7000000</v>
      </c>
      <c r="I39" s="9">
        <v>7000000</v>
      </c>
      <c r="J39" s="9"/>
      <c r="K39" s="9"/>
      <c r="L39" s="114"/>
      <c r="M39" s="108">
        <f t="shared" si="1"/>
        <v>0</v>
      </c>
    </row>
    <row r="40" spans="1:13" s="8" customFormat="1" ht="169.5" customHeight="1" hidden="1">
      <c r="A40" s="1"/>
      <c r="B40" s="17" t="s">
        <v>152</v>
      </c>
      <c r="C40" s="17" t="s">
        <v>107</v>
      </c>
      <c r="D40" s="17" t="s">
        <v>33</v>
      </c>
      <c r="E40" s="18" t="s">
        <v>108</v>
      </c>
      <c r="F40" s="18" t="s">
        <v>401</v>
      </c>
      <c r="G40" s="95"/>
      <c r="H40" s="9">
        <f t="shared" si="0"/>
        <v>0</v>
      </c>
      <c r="I40" s="9"/>
      <c r="J40" s="9"/>
      <c r="K40" s="9"/>
      <c r="L40" s="114"/>
      <c r="M40" s="108">
        <f t="shared" si="1"/>
        <v>0</v>
      </c>
    </row>
    <row r="41" spans="1:13" s="24" customFormat="1" ht="133.5" customHeight="1" hidden="1">
      <c r="A41" s="23"/>
      <c r="B41" s="17" t="s">
        <v>295</v>
      </c>
      <c r="C41" s="17" t="s">
        <v>296</v>
      </c>
      <c r="D41" s="17" t="s">
        <v>298</v>
      </c>
      <c r="E41" s="18" t="s">
        <v>297</v>
      </c>
      <c r="F41" s="18" t="s">
        <v>401</v>
      </c>
      <c r="G41" s="95"/>
      <c r="H41" s="9">
        <f t="shared" si="0"/>
        <v>0</v>
      </c>
      <c r="I41" s="9"/>
      <c r="J41" s="9"/>
      <c r="K41" s="9"/>
      <c r="L41" s="114"/>
      <c r="M41" s="108">
        <f t="shared" si="1"/>
        <v>0</v>
      </c>
    </row>
    <row r="42" spans="1:13" s="8" customFormat="1" ht="154.5" customHeight="1">
      <c r="A42" s="1"/>
      <c r="B42" s="17" t="s">
        <v>230</v>
      </c>
      <c r="C42" s="17" t="s">
        <v>231</v>
      </c>
      <c r="D42" s="17" t="s">
        <v>232</v>
      </c>
      <c r="E42" s="18" t="s">
        <v>233</v>
      </c>
      <c r="F42" s="18" t="s">
        <v>74</v>
      </c>
      <c r="G42" s="95" t="s">
        <v>410</v>
      </c>
      <c r="H42" s="9">
        <f t="shared" si="0"/>
        <v>10000000</v>
      </c>
      <c r="I42" s="9">
        <v>6802500</v>
      </c>
      <c r="J42" s="9">
        <v>3197500</v>
      </c>
      <c r="K42" s="9">
        <v>3197500</v>
      </c>
      <c r="L42" s="114"/>
      <c r="M42" s="108">
        <f t="shared" si="1"/>
        <v>0</v>
      </c>
    </row>
    <row r="43" spans="1:13" s="24" customFormat="1" ht="169.5" customHeight="1">
      <c r="A43" s="23"/>
      <c r="B43" s="17" t="s">
        <v>153</v>
      </c>
      <c r="C43" s="17" t="s">
        <v>109</v>
      </c>
      <c r="D43" s="17" t="s">
        <v>6</v>
      </c>
      <c r="E43" s="18" t="s">
        <v>50</v>
      </c>
      <c r="F43" s="18" t="s">
        <v>65</v>
      </c>
      <c r="G43" s="95" t="s">
        <v>411</v>
      </c>
      <c r="H43" s="9">
        <f t="shared" si="0"/>
        <v>100000</v>
      </c>
      <c r="I43" s="9">
        <v>100000</v>
      </c>
      <c r="J43" s="9"/>
      <c r="K43" s="9"/>
      <c r="L43" s="114"/>
      <c r="M43" s="108">
        <f t="shared" si="1"/>
        <v>0</v>
      </c>
    </row>
    <row r="44" spans="1:13" s="24" customFormat="1" ht="124.5" customHeight="1" hidden="1">
      <c r="A44" s="23"/>
      <c r="B44" s="46" t="s">
        <v>234</v>
      </c>
      <c r="C44" s="46" t="s">
        <v>96</v>
      </c>
      <c r="D44" s="17" t="s">
        <v>28</v>
      </c>
      <c r="E44" s="18" t="s">
        <v>57</v>
      </c>
      <c r="F44" s="18" t="s">
        <v>79</v>
      </c>
      <c r="G44" s="95" t="s">
        <v>413</v>
      </c>
      <c r="H44" s="9">
        <f t="shared" si="0"/>
        <v>0</v>
      </c>
      <c r="I44" s="9"/>
      <c r="J44" s="9"/>
      <c r="K44" s="9"/>
      <c r="L44" s="114"/>
      <c r="M44" s="108">
        <f t="shared" si="1"/>
        <v>0</v>
      </c>
    </row>
    <row r="45" spans="1:13" s="24" customFormat="1" ht="169.5" customHeight="1">
      <c r="A45" s="23"/>
      <c r="B45" s="46" t="s">
        <v>154</v>
      </c>
      <c r="C45" s="46" t="s">
        <v>110</v>
      </c>
      <c r="D45" s="46" t="s">
        <v>5</v>
      </c>
      <c r="E45" s="48" t="s">
        <v>51</v>
      </c>
      <c r="F45" s="18" t="s">
        <v>401</v>
      </c>
      <c r="G45" s="95"/>
      <c r="H45" s="9">
        <f t="shared" si="0"/>
        <v>61989300</v>
      </c>
      <c r="I45" s="9"/>
      <c r="J45" s="9">
        <v>61989300</v>
      </c>
      <c r="K45" s="9">
        <v>61989300</v>
      </c>
      <c r="L45" s="114"/>
      <c r="M45" s="108">
        <f t="shared" si="1"/>
        <v>0</v>
      </c>
    </row>
    <row r="46" spans="1:13" s="24" customFormat="1" ht="163.5" customHeight="1">
      <c r="A46" s="23"/>
      <c r="B46" s="115" t="s">
        <v>223</v>
      </c>
      <c r="C46" s="115" t="s">
        <v>224</v>
      </c>
      <c r="D46" s="115" t="s">
        <v>5</v>
      </c>
      <c r="E46" s="124" t="s">
        <v>225</v>
      </c>
      <c r="F46" s="20" t="s">
        <v>396</v>
      </c>
      <c r="G46" s="20"/>
      <c r="H46" s="9">
        <f t="shared" si="0"/>
        <v>158690</v>
      </c>
      <c r="I46" s="9">
        <v>158690</v>
      </c>
      <c r="J46" s="9"/>
      <c r="K46" s="9"/>
      <c r="L46" s="114"/>
      <c r="M46" s="108">
        <f t="shared" si="1"/>
        <v>0</v>
      </c>
    </row>
    <row r="47" spans="1:13" s="24" customFormat="1" ht="112.5" customHeight="1">
      <c r="A47" s="23"/>
      <c r="B47" s="116"/>
      <c r="C47" s="116"/>
      <c r="D47" s="116"/>
      <c r="E47" s="125"/>
      <c r="F47" s="18" t="s">
        <v>79</v>
      </c>
      <c r="G47" s="95" t="s">
        <v>413</v>
      </c>
      <c r="H47" s="9">
        <f t="shared" si="0"/>
        <v>85000</v>
      </c>
      <c r="I47" s="9">
        <v>85000</v>
      </c>
      <c r="J47" s="9"/>
      <c r="K47" s="9"/>
      <c r="L47" s="114"/>
      <c r="M47" s="108">
        <f t="shared" si="1"/>
        <v>0</v>
      </c>
    </row>
    <row r="48" spans="1:13" s="8" customFormat="1" ht="120.75" customHeight="1">
      <c r="A48" s="1"/>
      <c r="B48" s="17" t="s">
        <v>235</v>
      </c>
      <c r="C48" s="17" t="s">
        <v>236</v>
      </c>
      <c r="D48" s="17" t="s">
        <v>5</v>
      </c>
      <c r="E48" s="18" t="s">
        <v>237</v>
      </c>
      <c r="F48" s="18" t="s">
        <v>392</v>
      </c>
      <c r="G48" s="95"/>
      <c r="H48" s="9">
        <f t="shared" si="0"/>
        <v>2204000</v>
      </c>
      <c r="I48" s="9">
        <f>2172100+93000-87000</f>
        <v>2178100</v>
      </c>
      <c r="J48" s="9">
        <v>25900</v>
      </c>
      <c r="K48" s="9">
        <v>25900</v>
      </c>
      <c r="L48" s="114"/>
      <c r="M48" s="108">
        <f t="shared" si="1"/>
        <v>0</v>
      </c>
    </row>
    <row r="49" spans="2:13" ht="197.25" customHeight="1">
      <c r="B49" s="17" t="s">
        <v>155</v>
      </c>
      <c r="C49" s="17" t="s">
        <v>111</v>
      </c>
      <c r="D49" s="17" t="s">
        <v>112</v>
      </c>
      <c r="E49" s="18" t="s">
        <v>113</v>
      </c>
      <c r="F49" s="18" t="s">
        <v>406</v>
      </c>
      <c r="G49" s="95"/>
      <c r="H49" s="9">
        <f t="shared" si="0"/>
        <v>2457800</v>
      </c>
      <c r="I49" s="9">
        <v>450600</v>
      </c>
      <c r="J49" s="9">
        <v>2007200</v>
      </c>
      <c r="K49" s="9">
        <v>2007200</v>
      </c>
      <c r="L49" s="114"/>
      <c r="M49" s="108">
        <f t="shared" si="1"/>
        <v>0</v>
      </c>
    </row>
    <row r="50" spans="2:13" ht="123" customHeight="1">
      <c r="B50" s="17" t="s">
        <v>226</v>
      </c>
      <c r="C50" s="17" t="s">
        <v>227</v>
      </c>
      <c r="D50" s="17" t="s">
        <v>228</v>
      </c>
      <c r="E50" s="51" t="s">
        <v>229</v>
      </c>
      <c r="F50" s="18" t="s">
        <v>400</v>
      </c>
      <c r="G50" s="95"/>
      <c r="H50" s="9">
        <f t="shared" si="0"/>
        <v>819800</v>
      </c>
      <c r="I50" s="9">
        <f>789800+30000</f>
        <v>819800</v>
      </c>
      <c r="J50" s="9"/>
      <c r="K50" s="9"/>
      <c r="L50" s="114"/>
      <c r="M50" s="108">
        <f t="shared" si="1"/>
        <v>0</v>
      </c>
    </row>
    <row r="51" spans="2:13" ht="116.25" customHeight="1">
      <c r="B51" s="17" t="s">
        <v>156</v>
      </c>
      <c r="C51" s="17" t="s">
        <v>89</v>
      </c>
      <c r="D51" s="17" t="s">
        <v>13</v>
      </c>
      <c r="E51" s="18" t="s">
        <v>90</v>
      </c>
      <c r="F51" s="20" t="s">
        <v>402</v>
      </c>
      <c r="G51" s="97"/>
      <c r="H51" s="9">
        <f t="shared" si="0"/>
        <v>260000</v>
      </c>
      <c r="I51" s="9"/>
      <c r="J51" s="9">
        <v>260000</v>
      </c>
      <c r="K51" s="9"/>
      <c r="L51" s="114"/>
      <c r="M51" s="108">
        <f t="shared" si="1"/>
        <v>0</v>
      </c>
    </row>
    <row r="52" spans="2:13" ht="122.25" customHeight="1">
      <c r="B52" s="17" t="s">
        <v>271</v>
      </c>
      <c r="C52" s="17" t="s">
        <v>272</v>
      </c>
      <c r="D52" s="17" t="s">
        <v>30</v>
      </c>
      <c r="E52" s="18" t="s">
        <v>273</v>
      </c>
      <c r="F52" s="18" t="s">
        <v>392</v>
      </c>
      <c r="G52" s="95"/>
      <c r="H52" s="9">
        <f t="shared" si="0"/>
        <v>150000</v>
      </c>
      <c r="I52" s="9">
        <v>150000</v>
      </c>
      <c r="J52" s="9"/>
      <c r="K52" s="9"/>
      <c r="L52" s="114"/>
      <c r="M52" s="108">
        <f t="shared" si="1"/>
        <v>0</v>
      </c>
    </row>
    <row r="53" spans="2:13" ht="104.25" customHeight="1" hidden="1">
      <c r="B53" s="115" t="s">
        <v>354</v>
      </c>
      <c r="C53" s="115" t="s">
        <v>87</v>
      </c>
      <c r="D53" s="115" t="s">
        <v>29</v>
      </c>
      <c r="E53" s="117" t="s">
        <v>88</v>
      </c>
      <c r="F53" s="18" t="s">
        <v>400</v>
      </c>
      <c r="G53" s="95"/>
      <c r="H53" s="9">
        <f t="shared" si="0"/>
        <v>0</v>
      </c>
      <c r="I53" s="9"/>
      <c r="J53" s="9"/>
      <c r="K53" s="9"/>
      <c r="L53" s="110">
        <f>H53-I53-J53</f>
        <v>0</v>
      </c>
      <c r="M53" s="108">
        <f t="shared" si="1"/>
        <v>0</v>
      </c>
    </row>
    <row r="54" spans="2:13" ht="149.25" customHeight="1" hidden="1">
      <c r="B54" s="116"/>
      <c r="C54" s="116"/>
      <c r="D54" s="116"/>
      <c r="E54" s="118"/>
      <c r="F54" s="20" t="s">
        <v>396</v>
      </c>
      <c r="G54" s="20"/>
      <c r="H54" s="9">
        <f t="shared" si="0"/>
        <v>0</v>
      </c>
      <c r="I54" s="9"/>
      <c r="J54" s="9"/>
      <c r="K54" s="9"/>
      <c r="L54" s="110">
        <f>H54-I54-J54</f>
        <v>0</v>
      </c>
      <c r="M54" s="108">
        <f t="shared" si="1"/>
        <v>0</v>
      </c>
    </row>
    <row r="55" spans="2:13" ht="104.25" customHeight="1" hidden="1">
      <c r="B55" s="115" t="s">
        <v>327</v>
      </c>
      <c r="C55" s="115" t="s">
        <v>328</v>
      </c>
      <c r="D55" s="115" t="s">
        <v>29</v>
      </c>
      <c r="E55" s="124" t="s">
        <v>329</v>
      </c>
      <c r="F55" s="18" t="s">
        <v>400</v>
      </c>
      <c r="G55" s="95"/>
      <c r="H55" s="9">
        <f t="shared" si="0"/>
        <v>0</v>
      </c>
      <c r="I55" s="9"/>
      <c r="J55" s="9"/>
      <c r="K55" s="9"/>
      <c r="L55" s="110">
        <f>H55-I55-J55</f>
        <v>0</v>
      </c>
      <c r="M55" s="108">
        <f t="shared" si="1"/>
        <v>0</v>
      </c>
    </row>
    <row r="56" spans="2:13" ht="332.25" customHeight="1" hidden="1">
      <c r="B56" s="131"/>
      <c r="C56" s="131"/>
      <c r="D56" s="131"/>
      <c r="E56" s="132"/>
      <c r="F56" s="18" t="s">
        <v>399</v>
      </c>
      <c r="G56" s="95"/>
      <c r="H56" s="9">
        <f t="shared" si="0"/>
        <v>0</v>
      </c>
      <c r="I56" s="9"/>
      <c r="J56" s="9"/>
      <c r="K56" s="9"/>
      <c r="L56" s="110">
        <f>H56-I56-J56</f>
        <v>0</v>
      </c>
      <c r="M56" s="108">
        <f t="shared" si="1"/>
        <v>0</v>
      </c>
    </row>
    <row r="57" spans="2:13" ht="149.25" customHeight="1" hidden="1">
      <c r="B57" s="116"/>
      <c r="C57" s="116"/>
      <c r="D57" s="116"/>
      <c r="E57" s="125"/>
      <c r="F57" s="20" t="s">
        <v>396</v>
      </c>
      <c r="G57" s="20"/>
      <c r="H57" s="9">
        <f t="shared" si="0"/>
        <v>0</v>
      </c>
      <c r="I57" s="9"/>
      <c r="J57" s="9"/>
      <c r="K57" s="9"/>
      <c r="L57" s="110">
        <f>H57-I57-J57</f>
        <v>0</v>
      </c>
      <c r="M57" s="108">
        <f t="shared" si="1"/>
        <v>0</v>
      </c>
    </row>
    <row r="58" spans="1:13" s="7" customFormat="1" ht="101.25" customHeight="1">
      <c r="A58" s="6"/>
      <c r="B58" s="27"/>
      <c r="C58" s="27"/>
      <c r="D58" s="27"/>
      <c r="E58" s="28" t="s">
        <v>157</v>
      </c>
      <c r="F58" s="28"/>
      <c r="G58" s="98"/>
      <c r="H58" s="32">
        <f>H59+H60+H63+H67+H68+H69+H70+H71+H72+H73+H74+H75+H76+H77+H80+H81</f>
        <v>903677129</v>
      </c>
      <c r="I58" s="32">
        <f>I59+I60+I63+I67+I68+I69+I70+I71+I72+I73+I74+I75+I76+I77+I80+I81</f>
        <v>835149290</v>
      </c>
      <c r="J58" s="32">
        <f>J59+J60+J63+J67+J68+J69+J70+J71+J72+J73+J74+J75+J76+J77+J80+J81</f>
        <v>68527839</v>
      </c>
      <c r="K58" s="32">
        <f>K59+K60+K63+K67+K68+K69+K70+K71+K72+K73+K74+K75+K76+K77+K80+K81</f>
        <v>25069000</v>
      </c>
      <c r="L58" s="114">
        <v>34</v>
      </c>
      <c r="M58" s="108">
        <f t="shared" si="1"/>
        <v>0</v>
      </c>
    </row>
    <row r="59" spans="1:13" s="7" customFormat="1" ht="134.25" customHeight="1">
      <c r="A59" s="6"/>
      <c r="B59" s="46" t="s">
        <v>158</v>
      </c>
      <c r="C59" s="46" t="s">
        <v>80</v>
      </c>
      <c r="D59" s="46" t="s">
        <v>2</v>
      </c>
      <c r="E59" s="48" t="s">
        <v>81</v>
      </c>
      <c r="F59" s="18" t="s">
        <v>392</v>
      </c>
      <c r="G59" s="95"/>
      <c r="H59" s="9">
        <f t="shared" si="0"/>
        <v>30000</v>
      </c>
      <c r="I59" s="9">
        <v>30000</v>
      </c>
      <c r="J59" s="9"/>
      <c r="K59" s="9"/>
      <c r="L59" s="114"/>
      <c r="M59" s="108">
        <f t="shared" si="1"/>
        <v>0</v>
      </c>
    </row>
    <row r="60" spans="2:13" ht="151.5" customHeight="1">
      <c r="B60" s="115" t="s">
        <v>159</v>
      </c>
      <c r="C60" s="115" t="s">
        <v>40</v>
      </c>
      <c r="D60" s="115" t="s">
        <v>15</v>
      </c>
      <c r="E60" s="117" t="s">
        <v>97</v>
      </c>
      <c r="F60" s="48" t="s">
        <v>429</v>
      </c>
      <c r="G60" s="95"/>
      <c r="H60" s="9">
        <f>I60+J60</f>
        <v>234541931</v>
      </c>
      <c r="I60" s="9">
        <v>213029620</v>
      </c>
      <c r="J60" s="9">
        <f>19749311+1163000+600000</f>
        <v>21512311</v>
      </c>
      <c r="K60" s="9">
        <f>3500000+1163000+600000</f>
        <v>5263000</v>
      </c>
      <c r="L60" s="114"/>
      <c r="M60" s="108">
        <f t="shared" si="1"/>
        <v>0</v>
      </c>
    </row>
    <row r="61" spans="1:13" s="107" customFormat="1" ht="105" customHeight="1">
      <c r="A61" s="102"/>
      <c r="B61" s="131"/>
      <c r="C61" s="131"/>
      <c r="D61" s="131"/>
      <c r="E61" s="134"/>
      <c r="F61" s="104" t="s">
        <v>428</v>
      </c>
      <c r="G61" s="105"/>
      <c r="H61" s="106">
        <f>I61+J61</f>
        <v>36816</v>
      </c>
      <c r="I61" s="106">
        <v>36816</v>
      </c>
      <c r="J61" s="106"/>
      <c r="K61" s="106"/>
      <c r="L61" s="114"/>
      <c r="M61" s="108">
        <f t="shared" si="1"/>
        <v>0</v>
      </c>
    </row>
    <row r="62" spans="1:13" s="107" customFormat="1" ht="144" customHeight="1">
      <c r="A62" s="102"/>
      <c r="B62" s="116"/>
      <c r="C62" s="116"/>
      <c r="D62" s="116"/>
      <c r="E62" s="118"/>
      <c r="F62" s="104" t="s">
        <v>430</v>
      </c>
      <c r="G62" s="105" t="s">
        <v>416</v>
      </c>
      <c r="H62" s="106">
        <f>I62+J62</f>
        <v>1125208</v>
      </c>
      <c r="I62" s="106">
        <v>1125208</v>
      </c>
      <c r="J62" s="106"/>
      <c r="K62" s="106"/>
      <c r="L62" s="114"/>
      <c r="M62" s="108">
        <f t="shared" si="1"/>
        <v>0</v>
      </c>
    </row>
    <row r="63" spans="1:13" s="107" customFormat="1" ht="162" customHeight="1">
      <c r="A63" s="102"/>
      <c r="B63" s="115" t="s">
        <v>160</v>
      </c>
      <c r="C63" s="115" t="s">
        <v>38</v>
      </c>
      <c r="D63" s="115" t="s">
        <v>16</v>
      </c>
      <c r="E63" s="117" t="s">
        <v>98</v>
      </c>
      <c r="F63" s="48" t="s">
        <v>429</v>
      </c>
      <c r="G63" s="95"/>
      <c r="H63" s="9">
        <f>I63+J63</f>
        <v>492447862</v>
      </c>
      <c r="I63" s="9">
        <v>462250840</v>
      </c>
      <c r="J63" s="9">
        <f>26407022+1000000+1890000+900000</f>
        <v>30197022</v>
      </c>
      <c r="K63" s="9">
        <f>8400000+1890000+900000</f>
        <v>11190000</v>
      </c>
      <c r="L63" s="114"/>
      <c r="M63" s="108">
        <f t="shared" si="1"/>
        <v>0</v>
      </c>
    </row>
    <row r="64" spans="1:13" s="107" customFormat="1" ht="111.75" customHeight="1">
      <c r="A64" s="102"/>
      <c r="B64" s="131"/>
      <c r="C64" s="131"/>
      <c r="D64" s="131"/>
      <c r="E64" s="134"/>
      <c r="F64" s="104" t="s">
        <v>428</v>
      </c>
      <c r="G64" s="105"/>
      <c r="H64" s="106">
        <f t="shared" si="0"/>
        <v>94440</v>
      </c>
      <c r="I64" s="106">
        <v>94440</v>
      </c>
      <c r="J64" s="106"/>
      <c r="K64" s="106"/>
      <c r="L64" s="114"/>
      <c r="M64" s="108">
        <f t="shared" si="1"/>
        <v>0</v>
      </c>
    </row>
    <row r="65" spans="1:13" s="107" customFormat="1" ht="138.75" customHeight="1">
      <c r="A65" s="102"/>
      <c r="B65" s="131"/>
      <c r="C65" s="131"/>
      <c r="D65" s="131"/>
      <c r="E65" s="134"/>
      <c r="F65" s="104" t="s">
        <v>430</v>
      </c>
      <c r="G65" s="105" t="s">
        <v>416</v>
      </c>
      <c r="H65" s="106">
        <f t="shared" si="0"/>
        <v>2611265</v>
      </c>
      <c r="I65" s="106">
        <v>2611265</v>
      </c>
      <c r="J65" s="106"/>
      <c r="K65" s="106"/>
      <c r="L65" s="114"/>
      <c r="M65" s="108">
        <f t="shared" si="1"/>
        <v>0</v>
      </c>
    </row>
    <row r="66" spans="1:13" s="107" customFormat="1" ht="156.75" customHeight="1">
      <c r="A66" s="102"/>
      <c r="B66" s="131"/>
      <c r="C66" s="131"/>
      <c r="D66" s="131"/>
      <c r="E66" s="134"/>
      <c r="F66" s="104" t="s">
        <v>431</v>
      </c>
      <c r="G66" s="105" t="s">
        <v>410</v>
      </c>
      <c r="H66" s="106">
        <f t="shared" si="0"/>
        <v>1180960</v>
      </c>
      <c r="I66" s="106">
        <v>1180960</v>
      </c>
      <c r="J66" s="106"/>
      <c r="K66" s="106"/>
      <c r="L66" s="114"/>
      <c r="M66" s="108">
        <f t="shared" si="1"/>
        <v>0</v>
      </c>
    </row>
    <row r="67" spans="2:13" ht="108.75" customHeight="1">
      <c r="B67" s="17" t="s">
        <v>423</v>
      </c>
      <c r="C67" s="17" t="s">
        <v>24</v>
      </c>
      <c r="D67" s="17" t="s">
        <v>16</v>
      </c>
      <c r="E67" s="103" t="s">
        <v>424</v>
      </c>
      <c r="F67" s="48" t="s">
        <v>393</v>
      </c>
      <c r="G67" s="95"/>
      <c r="H67" s="9">
        <f aca="true" t="shared" si="2" ref="H67:H117">I67+J67</f>
        <v>946850</v>
      </c>
      <c r="I67" s="9">
        <v>946850</v>
      </c>
      <c r="J67" s="9"/>
      <c r="K67" s="9"/>
      <c r="L67" s="114"/>
      <c r="M67" s="108">
        <f t="shared" si="1"/>
        <v>0</v>
      </c>
    </row>
    <row r="68" spans="2:13" ht="297.75" customHeight="1">
      <c r="B68" s="45" t="s">
        <v>161</v>
      </c>
      <c r="C68" s="45" t="s">
        <v>22</v>
      </c>
      <c r="D68" s="46" t="s">
        <v>37</v>
      </c>
      <c r="E68" s="96" t="s">
        <v>99</v>
      </c>
      <c r="F68" s="48" t="s">
        <v>393</v>
      </c>
      <c r="G68" s="95"/>
      <c r="H68" s="9">
        <f t="shared" si="2"/>
        <v>8951450</v>
      </c>
      <c r="I68" s="9">
        <v>8801450</v>
      </c>
      <c r="J68" s="9">
        <v>150000</v>
      </c>
      <c r="K68" s="9">
        <v>150000</v>
      </c>
      <c r="L68" s="114"/>
      <c r="M68" s="108">
        <f t="shared" si="1"/>
        <v>0</v>
      </c>
    </row>
    <row r="69" spans="2:13" ht="168.75" customHeight="1">
      <c r="B69" s="19" t="s">
        <v>162</v>
      </c>
      <c r="C69" s="19" t="s">
        <v>7</v>
      </c>
      <c r="D69" s="17" t="s">
        <v>36</v>
      </c>
      <c r="E69" s="18" t="s">
        <v>100</v>
      </c>
      <c r="F69" s="48" t="s">
        <v>393</v>
      </c>
      <c r="G69" s="95"/>
      <c r="H69" s="9">
        <f t="shared" si="2"/>
        <v>24704580</v>
      </c>
      <c r="I69" s="9">
        <v>24404580</v>
      </c>
      <c r="J69" s="9">
        <v>300000</v>
      </c>
      <c r="K69" s="9">
        <v>300000</v>
      </c>
      <c r="L69" s="114"/>
      <c r="M69" s="108">
        <f t="shared" si="1"/>
        <v>0</v>
      </c>
    </row>
    <row r="70" spans="2:13" ht="104.25" customHeight="1">
      <c r="B70" s="19" t="s">
        <v>419</v>
      </c>
      <c r="C70" s="19" t="s">
        <v>420</v>
      </c>
      <c r="D70" s="17" t="s">
        <v>421</v>
      </c>
      <c r="E70" s="18" t="s">
        <v>422</v>
      </c>
      <c r="F70" s="48" t="s">
        <v>393</v>
      </c>
      <c r="G70" s="95"/>
      <c r="H70" s="9">
        <f t="shared" si="2"/>
        <v>109393006</v>
      </c>
      <c r="I70" s="9">
        <v>101675500</v>
      </c>
      <c r="J70" s="9">
        <v>7717506</v>
      </c>
      <c r="K70" s="9"/>
      <c r="L70" s="114"/>
      <c r="M70" s="108">
        <f t="shared" si="1"/>
        <v>0</v>
      </c>
    </row>
    <row r="71" spans="2:13" ht="104.25" customHeight="1">
      <c r="B71" s="45" t="s">
        <v>425</v>
      </c>
      <c r="C71" s="45" t="s">
        <v>426</v>
      </c>
      <c r="D71" s="46" t="s">
        <v>17</v>
      </c>
      <c r="E71" s="48" t="s">
        <v>427</v>
      </c>
      <c r="F71" s="48" t="s">
        <v>393</v>
      </c>
      <c r="G71" s="95"/>
      <c r="H71" s="9">
        <f t="shared" si="2"/>
        <v>2838770</v>
      </c>
      <c r="I71" s="9">
        <v>2838770</v>
      </c>
      <c r="J71" s="9"/>
      <c r="K71" s="9"/>
      <c r="L71" s="114"/>
      <c r="M71" s="108">
        <f t="shared" si="1"/>
        <v>0</v>
      </c>
    </row>
    <row r="72" spans="1:13" s="8" customFormat="1" ht="114" customHeight="1">
      <c r="A72" s="1"/>
      <c r="B72" s="19" t="s">
        <v>304</v>
      </c>
      <c r="C72" s="19" t="s">
        <v>300</v>
      </c>
      <c r="D72" s="17" t="s">
        <v>17</v>
      </c>
      <c r="E72" s="48" t="s">
        <v>302</v>
      </c>
      <c r="F72" s="48" t="s">
        <v>393</v>
      </c>
      <c r="G72" s="95"/>
      <c r="H72" s="9">
        <f t="shared" si="2"/>
        <v>8677180</v>
      </c>
      <c r="I72" s="9">
        <f>8507180</f>
        <v>8507180</v>
      </c>
      <c r="J72" s="9">
        <v>170000</v>
      </c>
      <c r="K72" s="9">
        <v>170000</v>
      </c>
      <c r="L72" s="114"/>
      <c r="M72" s="108">
        <f t="shared" si="1"/>
        <v>0</v>
      </c>
    </row>
    <row r="73" spans="1:13" s="8" customFormat="1" ht="123" customHeight="1">
      <c r="A73" s="1"/>
      <c r="B73" s="19" t="s">
        <v>305</v>
      </c>
      <c r="C73" s="19" t="s">
        <v>301</v>
      </c>
      <c r="D73" s="17" t="s">
        <v>17</v>
      </c>
      <c r="E73" s="18" t="s">
        <v>303</v>
      </c>
      <c r="F73" s="48" t="s">
        <v>393</v>
      </c>
      <c r="G73" s="95"/>
      <c r="H73" s="9">
        <f t="shared" si="2"/>
        <v>90400</v>
      </c>
      <c r="I73" s="9">
        <v>90400</v>
      </c>
      <c r="J73" s="9"/>
      <c r="K73" s="9"/>
      <c r="L73" s="114"/>
      <c r="M73" s="108">
        <f t="shared" si="1"/>
        <v>0</v>
      </c>
    </row>
    <row r="74" spans="2:13" ht="94.5" customHeight="1">
      <c r="B74" s="119" t="s">
        <v>163</v>
      </c>
      <c r="C74" s="119" t="s">
        <v>42</v>
      </c>
      <c r="D74" s="115" t="s">
        <v>8</v>
      </c>
      <c r="E74" s="117" t="s">
        <v>46</v>
      </c>
      <c r="F74" s="18" t="s">
        <v>397</v>
      </c>
      <c r="G74" s="95"/>
      <c r="H74" s="9">
        <f t="shared" si="2"/>
        <v>3746800</v>
      </c>
      <c r="I74" s="9">
        <v>3746800</v>
      </c>
      <c r="J74" s="9"/>
      <c r="K74" s="9"/>
      <c r="L74" s="114"/>
      <c r="M74" s="108">
        <f t="shared" si="1"/>
        <v>0</v>
      </c>
    </row>
    <row r="75" spans="2:13" ht="121.5" customHeight="1">
      <c r="B75" s="120"/>
      <c r="C75" s="120"/>
      <c r="D75" s="131"/>
      <c r="E75" s="134"/>
      <c r="F75" s="18" t="s">
        <v>395</v>
      </c>
      <c r="G75" s="95"/>
      <c r="H75" s="9">
        <f t="shared" si="2"/>
        <v>97600</v>
      </c>
      <c r="I75" s="9">
        <v>97600</v>
      </c>
      <c r="J75" s="9"/>
      <c r="K75" s="9"/>
      <c r="L75" s="114"/>
      <c r="M75" s="108">
        <f t="shared" si="1"/>
        <v>0</v>
      </c>
    </row>
    <row r="76" spans="2:13" ht="142.5" customHeight="1">
      <c r="B76" s="121"/>
      <c r="C76" s="121"/>
      <c r="D76" s="116"/>
      <c r="E76" s="118"/>
      <c r="F76" s="18" t="s">
        <v>78</v>
      </c>
      <c r="G76" s="95" t="s">
        <v>416</v>
      </c>
      <c r="H76" s="9">
        <f t="shared" si="2"/>
        <v>3456600</v>
      </c>
      <c r="I76" s="9">
        <v>3456600</v>
      </c>
      <c r="J76" s="9"/>
      <c r="K76" s="9"/>
      <c r="L76" s="114"/>
      <c r="M76" s="108">
        <f t="shared" si="1"/>
        <v>0</v>
      </c>
    </row>
    <row r="77" spans="1:13" s="8" customFormat="1" ht="147" customHeight="1">
      <c r="A77" s="1"/>
      <c r="B77" s="17" t="s">
        <v>164</v>
      </c>
      <c r="C77" s="17" t="s">
        <v>69</v>
      </c>
      <c r="D77" s="17" t="s">
        <v>11</v>
      </c>
      <c r="E77" s="18" t="s">
        <v>48</v>
      </c>
      <c r="F77" s="18" t="s">
        <v>403</v>
      </c>
      <c r="G77" s="18"/>
      <c r="H77" s="9">
        <f t="shared" si="2"/>
        <v>4896100</v>
      </c>
      <c r="I77" s="9">
        <v>4846100</v>
      </c>
      <c r="J77" s="9">
        <v>50000</v>
      </c>
      <c r="K77" s="9">
        <v>50000</v>
      </c>
      <c r="L77" s="114"/>
      <c r="M77" s="108">
        <f t="shared" si="1"/>
        <v>0</v>
      </c>
    </row>
    <row r="78" spans="1:13" s="8" customFormat="1" ht="135" customHeight="1" hidden="1">
      <c r="A78" s="1"/>
      <c r="B78" s="115" t="s">
        <v>331</v>
      </c>
      <c r="C78" s="115" t="s">
        <v>332</v>
      </c>
      <c r="D78" s="115" t="s">
        <v>5</v>
      </c>
      <c r="E78" s="117" t="s">
        <v>333</v>
      </c>
      <c r="F78" s="48" t="s">
        <v>393</v>
      </c>
      <c r="G78" s="95"/>
      <c r="H78" s="9">
        <f t="shared" si="2"/>
        <v>0</v>
      </c>
      <c r="I78" s="9"/>
      <c r="J78" s="9"/>
      <c r="K78" s="9"/>
      <c r="L78" s="110">
        <f>H78-I78-J78</f>
        <v>0</v>
      </c>
      <c r="M78" s="108">
        <f t="shared" si="1"/>
        <v>0</v>
      </c>
    </row>
    <row r="79" spans="1:13" s="8" customFormat="1" ht="135" customHeight="1" hidden="1">
      <c r="A79" s="1"/>
      <c r="B79" s="116"/>
      <c r="C79" s="116"/>
      <c r="D79" s="116"/>
      <c r="E79" s="118"/>
      <c r="F79" s="18" t="s">
        <v>79</v>
      </c>
      <c r="G79" s="95" t="s">
        <v>413</v>
      </c>
      <c r="H79" s="9">
        <f t="shared" si="2"/>
        <v>0</v>
      </c>
      <c r="I79" s="9"/>
      <c r="J79" s="9"/>
      <c r="K79" s="9"/>
      <c r="L79" s="110">
        <f>H79-I79-J79</f>
        <v>0</v>
      </c>
      <c r="M79" s="108">
        <f t="shared" si="1"/>
        <v>0</v>
      </c>
    </row>
    <row r="80" spans="1:13" s="26" customFormat="1" ht="138" customHeight="1">
      <c r="A80" s="25"/>
      <c r="B80" s="17" t="s">
        <v>165</v>
      </c>
      <c r="C80" s="17" t="s">
        <v>96</v>
      </c>
      <c r="D80" s="17" t="s">
        <v>28</v>
      </c>
      <c r="E80" s="18" t="s">
        <v>57</v>
      </c>
      <c r="F80" s="18" t="s">
        <v>79</v>
      </c>
      <c r="G80" s="95" t="s">
        <v>413</v>
      </c>
      <c r="H80" s="9">
        <f t="shared" si="2"/>
        <v>8373000</v>
      </c>
      <c r="I80" s="9">
        <v>427000</v>
      </c>
      <c r="J80" s="9">
        <f>4046000+3900000</f>
        <v>7946000</v>
      </c>
      <c r="K80" s="9">
        <f>4046000+3900000</f>
        <v>7946000</v>
      </c>
      <c r="L80" s="114">
        <v>35</v>
      </c>
      <c r="M80" s="108">
        <f t="shared" si="1"/>
        <v>0</v>
      </c>
    </row>
    <row r="81" spans="2:13" ht="132" customHeight="1">
      <c r="B81" s="19" t="s">
        <v>166</v>
      </c>
      <c r="C81" s="19" t="s">
        <v>89</v>
      </c>
      <c r="D81" s="17" t="s">
        <v>13</v>
      </c>
      <c r="E81" s="18" t="s">
        <v>90</v>
      </c>
      <c r="F81" s="20" t="s">
        <v>402</v>
      </c>
      <c r="G81" s="18"/>
      <c r="H81" s="9">
        <f t="shared" si="2"/>
        <v>485000</v>
      </c>
      <c r="I81" s="9"/>
      <c r="J81" s="9">
        <v>485000</v>
      </c>
      <c r="K81" s="9"/>
      <c r="L81" s="114"/>
      <c r="M81" s="108">
        <f aca="true" t="shared" si="3" ref="M81:M144">H81-I81-J81</f>
        <v>0</v>
      </c>
    </row>
    <row r="82" spans="2:13" ht="159" customHeight="1" hidden="1">
      <c r="B82" s="115" t="s">
        <v>330</v>
      </c>
      <c r="C82" s="115" t="s">
        <v>328</v>
      </c>
      <c r="D82" s="115" t="s">
        <v>29</v>
      </c>
      <c r="E82" s="124" t="s">
        <v>329</v>
      </c>
      <c r="F82" s="18" t="s">
        <v>78</v>
      </c>
      <c r="G82" s="95" t="s">
        <v>416</v>
      </c>
      <c r="H82" s="9">
        <f t="shared" si="2"/>
        <v>0</v>
      </c>
      <c r="I82" s="9"/>
      <c r="J82" s="9"/>
      <c r="K82" s="9"/>
      <c r="L82" s="114"/>
      <c r="M82" s="108">
        <f t="shared" si="3"/>
        <v>0</v>
      </c>
    </row>
    <row r="83" spans="2:13" ht="159" customHeight="1" hidden="1">
      <c r="B83" s="116"/>
      <c r="C83" s="116"/>
      <c r="D83" s="116"/>
      <c r="E83" s="125"/>
      <c r="F83" s="20" t="s">
        <v>396</v>
      </c>
      <c r="G83" s="20"/>
      <c r="H83" s="9">
        <f t="shared" si="2"/>
        <v>0</v>
      </c>
      <c r="I83" s="63"/>
      <c r="J83" s="63"/>
      <c r="K83" s="9"/>
      <c r="L83" s="114"/>
      <c r="M83" s="108">
        <f t="shared" si="3"/>
        <v>0</v>
      </c>
    </row>
    <row r="84" spans="1:13" s="7" customFormat="1" ht="97.5" customHeight="1">
      <c r="A84" s="6"/>
      <c r="B84" s="27"/>
      <c r="C84" s="27"/>
      <c r="D84" s="27"/>
      <c r="E84" s="28" t="s">
        <v>167</v>
      </c>
      <c r="F84" s="28"/>
      <c r="G84" s="28"/>
      <c r="H84" s="32">
        <f>SUM(H85:H103)</f>
        <v>25078650</v>
      </c>
      <c r="I84" s="32">
        <f>SUM(I85:I103)</f>
        <v>378650</v>
      </c>
      <c r="J84" s="32">
        <f>SUM(J85:J103)</f>
        <v>24700000</v>
      </c>
      <c r="K84" s="32">
        <f>SUM(K85:K103)</f>
        <v>24700000</v>
      </c>
      <c r="L84" s="114"/>
      <c r="M84" s="108">
        <f t="shared" si="3"/>
        <v>0</v>
      </c>
    </row>
    <row r="85" spans="2:13" ht="144.75" customHeight="1">
      <c r="B85" s="17" t="s">
        <v>168</v>
      </c>
      <c r="C85" s="17" t="s">
        <v>80</v>
      </c>
      <c r="D85" s="17" t="s">
        <v>2</v>
      </c>
      <c r="E85" s="48" t="s">
        <v>81</v>
      </c>
      <c r="F85" s="18" t="s">
        <v>392</v>
      </c>
      <c r="G85" s="95"/>
      <c r="H85" s="9">
        <f t="shared" si="2"/>
        <v>5000</v>
      </c>
      <c r="I85" s="9">
        <v>5000</v>
      </c>
      <c r="J85" s="9"/>
      <c r="K85" s="9"/>
      <c r="L85" s="114"/>
      <c r="M85" s="108">
        <f t="shared" si="3"/>
        <v>0</v>
      </c>
    </row>
    <row r="86" spans="2:13" ht="135.75" customHeight="1">
      <c r="B86" s="136" t="s">
        <v>169</v>
      </c>
      <c r="C86" s="136" t="s">
        <v>41</v>
      </c>
      <c r="D86" s="138" t="s">
        <v>20</v>
      </c>
      <c r="E86" s="137" t="s">
        <v>52</v>
      </c>
      <c r="F86" s="20" t="s">
        <v>375</v>
      </c>
      <c r="G86" s="97" t="s">
        <v>414</v>
      </c>
      <c r="H86" s="9">
        <f t="shared" si="2"/>
        <v>12000000</v>
      </c>
      <c r="I86" s="9"/>
      <c r="J86" s="9">
        <v>12000000</v>
      </c>
      <c r="K86" s="9">
        <v>12000000</v>
      </c>
      <c r="L86" s="114"/>
      <c r="M86" s="108">
        <f t="shared" si="3"/>
        <v>0</v>
      </c>
    </row>
    <row r="87" spans="2:13" ht="165.75" customHeight="1" hidden="1">
      <c r="B87" s="136"/>
      <c r="C87" s="136"/>
      <c r="D87" s="138"/>
      <c r="E87" s="137"/>
      <c r="F87" s="18" t="s">
        <v>74</v>
      </c>
      <c r="G87" s="95" t="s">
        <v>410</v>
      </c>
      <c r="H87" s="9">
        <f t="shared" si="2"/>
        <v>0</v>
      </c>
      <c r="I87" s="9"/>
      <c r="J87" s="9"/>
      <c r="K87" s="9"/>
      <c r="L87" s="114"/>
      <c r="M87" s="108">
        <f t="shared" si="3"/>
        <v>0</v>
      </c>
    </row>
    <row r="88" spans="2:13" ht="141.75" customHeight="1">
      <c r="B88" s="136"/>
      <c r="C88" s="136"/>
      <c r="D88" s="138"/>
      <c r="E88" s="137"/>
      <c r="F88" s="18" t="s">
        <v>78</v>
      </c>
      <c r="G88" s="95" t="s">
        <v>416</v>
      </c>
      <c r="H88" s="9">
        <f t="shared" si="2"/>
        <v>148560</v>
      </c>
      <c r="I88" s="9">
        <v>148560</v>
      </c>
      <c r="J88" s="9"/>
      <c r="K88" s="9"/>
      <c r="L88" s="114"/>
      <c r="M88" s="108">
        <f t="shared" si="3"/>
        <v>0</v>
      </c>
    </row>
    <row r="89" spans="2:13" ht="153.75" customHeight="1">
      <c r="B89" s="136" t="s">
        <v>170</v>
      </c>
      <c r="C89" s="136" t="s">
        <v>433</v>
      </c>
      <c r="D89" s="138" t="s">
        <v>434</v>
      </c>
      <c r="E89" s="117" t="s">
        <v>91</v>
      </c>
      <c r="F89" s="18" t="s">
        <v>78</v>
      </c>
      <c r="G89" s="95" t="s">
        <v>416</v>
      </c>
      <c r="H89" s="9">
        <f t="shared" si="2"/>
        <v>16090</v>
      </c>
      <c r="I89" s="9">
        <v>16090</v>
      </c>
      <c r="J89" s="9"/>
      <c r="K89" s="9"/>
      <c r="L89" s="114"/>
      <c r="M89" s="108">
        <f t="shared" si="3"/>
        <v>0</v>
      </c>
    </row>
    <row r="90" spans="2:13" ht="96.75" customHeight="1">
      <c r="B90" s="136"/>
      <c r="C90" s="136"/>
      <c r="D90" s="138"/>
      <c r="E90" s="118"/>
      <c r="F90" s="20" t="s">
        <v>375</v>
      </c>
      <c r="G90" s="97" t="s">
        <v>414</v>
      </c>
      <c r="H90" s="9">
        <f t="shared" si="2"/>
        <v>1000000</v>
      </c>
      <c r="I90" s="9"/>
      <c r="J90" s="9">
        <v>1000000</v>
      </c>
      <c r="K90" s="9">
        <v>1000000</v>
      </c>
      <c r="L90" s="114"/>
      <c r="M90" s="108">
        <f t="shared" si="3"/>
        <v>0</v>
      </c>
    </row>
    <row r="91" spans="2:13" ht="132.75" customHeight="1">
      <c r="B91" s="119" t="s">
        <v>171</v>
      </c>
      <c r="C91" s="119" t="s">
        <v>92</v>
      </c>
      <c r="D91" s="115" t="s">
        <v>21</v>
      </c>
      <c r="E91" s="117" t="s">
        <v>93</v>
      </c>
      <c r="F91" s="20" t="s">
        <v>375</v>
      </c>
      <c r="G91" s="95" t="s">
        <v>416</v>
      </c>
      <c r="H91" s="9">
        <f t="shared" si="2"/>
        <v>400000</v>
      </c>
      <c r="I91" s="9"/>
      <c r="J91" s="9">
        <v>400000</v>
      </c>
      <c r="K91" s="9">
        <v>400000</v>
      </c>
      <c r="L91" s="114"/>
      <c r="M91" s="108">
        <f t="shared" si="3"/>
        <v>0</v>
      </c>
    </row>
    <row r="92" spans="2:13" ht="156.75" customHeight="1">
      <c r="B92" s="121"/>
      <c r="C92" s="121"/>
      <c r="D92" s="116"/>
      <c r="E92" s="118"/>
      <c r="F92" s="18" t="s">
        <v>78</v>
      </c>
      <c r="G92" s="95" t="s">
        <v>416</v>
      </c>
      <c r="H92" s="9">
        <f t="shared" si="2"/>
        <v>9000</v>
      </c>
      <c r="I92" s="9">
        <v>9000</v>
      </c>
      <c r="J92" s="9"/>
      <c r="K92" s="9"/>
      <c r="L92" s="114"/>
      <c r="M92" s="108">
        <f t="shared" si="3"/>
        <v>0</v>
      </c>
    </row>
    <row r="93" spans="1:13" s="8" customFormat="1" ht="159.75" customHeight="1" hidden="1">
      <c r="A93" s="1"/>
      <c r="B93" s="119" t="s">
        <v>172</v>
      </c>
      <c r="C93" s="119" t="s">
        <v>94</v>
      </c>
      <c r="D93" s="115" t="s">
        <v>312</v>
      </c>
      <c r="E93" s="117" t="s">
        <v>95</v>
      </c>
      <c r="F93" s="18" t="s">
        <v>78</v>
      </c>
      <c r="G93" s="95" t="s">
        <v>416</v>
      </c>
      <c r="H93" s="9">
        <f t="shared" si="2"/>
        <v>0</v>
      </c>
      <c r="I93" s="9"/>
      <c r="J93" s="9"/>
      <c r="K93" s="9"/>
      <c r="L93" s="114"/>
      <c r="M93" s="108">
        <f t="shared" si="3"/>
        <v>0</v>
      </c>
    </row>
    <row r="94" spans="1:13" s="8" customFormat="1" ht="138.75" customHeight="1" hidden="1">
      <c r="A94" s="1"/>
      <c r="B94" s="121"/>
      <c r="C94" s="121"/>
      <c r="D94" s="116"/>
      <c r="E94" s="118"/>
      <c r="F94" s="20" t="s">
        <v>375</v>
      </c>
      <c r="G94" s="97" t="s">
        <v>414</v>
      </c>
      <c r="H94" s="9">
        <f t="shared" si="2"/>
        <v>0</v>
      </c>
      <c r="I94" s="9"/>
      <c r="J94" s="9"/>
      <c r="K94" s="9"/>
      <c r="L94" s="114"/>
      <c r="M94" s="108">
        <f t="shared" si="3"/>
        <v>0</v>
      </c>
    </row>
    <row r="95" spans="1:13" s="8" customFormat="1" ht="159.75" customHeight="1" hidden="1">
      <c r="A95" s="1"/>
      <c r="B95" s="119" t="s">
        <v>323</v>
      </c>
      <c r="C95" s="119" t="s">
        <v>324</v>
      </c>
      <c r="D95" s="119" t="s">
        <v>325</v>
      </c>
      <c r="E95" s="124" t="s">
        <v>326</v>
      </c>
      <c r="F95" s="18" t="s">
        <v>78</v>
      </c>
      <c r="G95" s="95" t="s">
        <v>416</v>
      </c>
      <c r="H95" s="9">
        <f t="shared" si="2"/>
        <v>0</v>
      </c>
      <c r="I95" s="9"/>
      <c r="J95" s="9"/>
      <c r="K95" s="9"/>
      <c r="L95" s="114"/>
      <c r="M95" s="108">
        <f t="shared" si="3"/>
        <v>0</v>
      </c>
    </row>
    <row r="96" spans="1:13" s="8" customFormat="1" ht="106.5" customHeight="1" hidden="1">
      <c r="A96" s="1"/>
      <c r="B96" s="121"/>
      <c r="C96" s="121"/>
      <c r="D96" s="121"/>
      <c r="E96" s="125"/>
      <c r="F96" s="20" t="s">
        <v>375</v>
      </c>
      <c r="G96" s="97" t="s">
        <v>414</v>
      </c>
      <c r="H96" s="9">
        <f t="shared" si="2"/>
        <v>0</v>
      </c>
      <c r="I96" s="9"/>
      <c r="J96" s="9"/>
      <c r="K96" s="9"/>
      <c r="L96" s="114"/>
      <c r="M96" s="108">
        <f t="shared" si="3"/>
        <v>0</v>
      </c>
    </row>
    <row r="97" spans="1:13" s="8" customFormat="1" ht="144.75" customHeight="1" hidden="1">
      <c r="A97" s="1"/>
      <c r="B97" s="119" t="s">
        <v>317</v>
      </c>
      <c r="C97" s="119" t="s">
        <v>314</v>
      </c>
      <c r="D97" s="119" t="s">
        <v>315</v>
      </c>
      <c r="E97" s="124" t="s">
        <v>316</v>
      </c>
      <c r="F97" s="18" t="s">
        <v>78</v>
      </c>
      <c r="G97" s="95" t="s">
        <v>416</v>
      </c>
      <c r="H97" s="9">
        <f t="shared" si="2"/>
        <v>0</v>
      </c>
      <c r="I97" s="9"/>
      <c r="J97" s="9"/>
      <c r="K97" s="9"/>
      <c r="L97" s="114"/>
      <c r="M97" s="108">
        <f t="shared" si="3"/>
        <v>0</v>
      </c>
    </row>
    <row r="98" spans="1:13" s="8" customFormat="1" ht="132" customHeight="1">
      <c r="A98" s="1"/>
      <c r="B98" s="120"/>
      <c r="C98" s="120"/>
      <c r="D98" s="120"/>
      <c r="E98" s="132"/>
      <c r="F98" s="20" t="s">
        <v>375</v>
      </c>
      <c r="G98" s="97" t="s">
        <v>414</v>
      </c>
      <c r="H98" s="9">
        <f t="shared" si="2"/>
        <v>3000000</v>
      </c>
      <c r="I98" s="9"/>
      <c r="J98" s="9">
        <v>3000000</v>
      </c>
      <c r="K98" s="9">
        <v>3000000</v>
      </c>
      <c r="L98" s="114"/>
      <c r="M98" s="108">
        <f t="shared" si="3"/>
        <v>0</v>
      </c>
    </row>
    <row r="99" spans="1:13" s="8" customFormat="1" ht="132" customHeight="1">
      <c r="A99" s="1"/>
      <c r="B99" s="121"/>
      <c r="C99" s="121"/>
      <c r="D99" s="121"/>
      <c r="E99" s="125"/>
      <c r="F99" s="18" t="s">
        <v>78</v>
      </c>
      <c r="G99" s="95" t="s">
        <v>416</v>
      </c>
      <c r="H99" s="9">
        <f t="shared" si="2"/>
        <v>200000</v>
      </c>
      <c r="I99" s="9">
        <v>200000</v>
      </c>
      <c r="J99" s="9"/>
      <c r="K99" s="9"/>
      <c r="L99" s="114"/>
      <c r="M99" s="108">
        <f t="shared" si="3"/>
        <v>0</v>
      </c>
    </row>
    <row r="100" spans="1:13" s="8" customFormat="1" ht="129.75" customHeight="1" hidden="1">
      <c r="A100" s="1"/>
      <c r="B100" s="17" t="s">
        <v>334</v>
      </c>
      <c r="C100" s="17" t="s">
        <v>332</v>
      </c>
      <c r="D100" s="17" t="s">
        <v>5</v>
      </c>
      <c r="E100" s="18" t="s">
        <v>333</v>
      </c>
      <c r="F100" s="20" t="s">
        <v>375</v>
      </c>
      <c r="G100" s="97" t="s">
        <v>414</v>
      </c>
      <c r="H100" s="9">
        <f t="shared" si="2"/>
        <v>0</v>
      </c>
      <c r="I100" s="9"/>
      <c r="J100" s="9"/>
      <c r="K100" s="9"/>
      <c r="L100" s="114"/>
      <c r="M100" s="108">
        <f t="shared" si="3"/>
        <v>0</v>
      </c>
    </row>
    <row r="101" spans="2:13" ht="135.75" customHeight="1">
      <c r="B101" s="17" t="s">
        <v>173</v>
      </c>
      <c r="C101" s="17" t="s">
        <v>96</v>
      </c>
      <c r="D101" s="17" t="s">
        <v>28</v>
      </c>
      <c r="E101" s="18" t="s">
        <v>57</v>
      </c>
      <c r="F101" s="18" t="s">
        <v>79</v>
      </c>
      <c r="G101" s="95" t="s">
        <v>413</v>
      </c>
      <c r="H101" s="9">
        <f t="shared" si="2"/>
        <v>8300000</v>
      </c>
      <c r="I101" s="9"/>
      <c r="J101" s="9">
        <v>8300000</v>
      </c>
      <c r="K101" s="9">
        <v>8300000</v>
      </c>
      <c r="L101" s="114"/>
      <c r="M101" s="108">
        <f t="shared" si="3"/>
        <v>0</v>
      </c>
    </row>
    <row r="102" spans="1:13" s="66" customFormat="1" ht="135.75" customHeight="1" hidden="1">
      <c r="A102" s="65"/>
      <c r="B102" s="17" t="s">
        <v>374</v>
      </c>
      <c r="C102" s="17" t="s">
        <v>89</v>
      </c>
      <c r="D102" s="17" t="s">
        <v>13</v>
      </c>
      <c r="E102" s="18" t="s">
        <v>90</v>
      </c>
      <c r="F102" s="20" t="s">
        <v>402</v>
      </c>
      <c r="G102" s="97"/>
      <c r="H102" s="9">
        <f t="shared" si="2"/>
        <v>0</v>
      </c>
      <c r="I102" s="67"/>
      <c r="J102" s="67"/>
      <c r="K102" s="9"/>
      <c r="L102" s="114"/>
      <c r="M102" s="108">
        <f t="shared" si="3"/>
        <v>0</v>
      </c>
    </row>
    <row r="103" spans="2:13" ht="144" customHeight="1" hidden="1">
      <c r="B103" s="17" t="s">
        <v>359</v>
      </c>
      <c r="C103" s="17" t="s">
        <v>87</v>
      </c>
      <c r="D103" s="17" t="s">
        <v>360</v>
      </c>
      <c r="E103" s="71" t="s">
        <v>88</v>
      </c>
      <c r="F103" s="20" t="s">
        <v>396</v>
      </c>
      <c r="G103" s="20"/>
      <c r="H103" s="9">
        <f t="shared" si="2"/>
        <v>0</v>
      </c>
      <c r="I103" s="9"/>
      <c r="J103" s="9"/>
      <c r="K103" s="9"/>
      <c r="L103" s="114"/>
      <c r="M103" s="108">
        <f t="shared" si="3"/>
        <v>0</v>
      </c>
    </row>
    <row r="104" spans="1:13" s="7" customFormat="1" ht="114" customHeight="1">
      <c r="A104" s="6"/>
      <c r="B104" s="27"/>
      <c r="C104" s="27"/>
      <c r="D104" s="27"/>
      <c r="E104" s="28" t="s">
        <v>174</v>
      </c>
      <c r="F104" s="28"/>
      <c r="G104" s="98"/>
      <c r="H104" s="32">
        <f>SUM(H105:H124)</f>
        <v>71095394</v>
      </c>
      <c r="I104" s="32">
        <f>SUM(I105:I124)</f>
        <v>70862794</v>
      </c>
      <c r="J104" s="32">
        <f>SUM(J105:J124)</f>
        <v>232600</v>
      </c>
      <c r="K104" s="32">
        <f>SUM(K105:K124)</f>
        <v>232600</v>
      </c>
      <c r="L104" s="114"/>
      <c r="M104" s="108">
        <f t="shared" si="3"/>
        <v>0</v>
      </c>
    </row>
    <row r="105" spans="1:13" ht="170.25" customHeight="1">
      <c r="A105" s="41"/>
      <c r="B105" s="46" t="s">
        <v>175</v>
      </c>
      <c r="C105" s="46" t="s">
        <v>80</v>
      </c>
      <c r="D105" s="40" t="s">
        <v>2</v>
      </c>
      <c r="E105" s="48" t="s">
        <v>81</v>
      </c>
      <c r="F105" s="18" t="s">
        <v>392</v>
      </c>
      <c r="G105" s="18"/>
      <c r="H105" s="9">
        <f t="shared" si="2"/>
        <v>50000</v>
      </c>
      <c r="I105" s="9">
        <v>50000</v>
      </c>
      <c r="J105" s="9"/>
      <c r="K105" s="9"/>
      <c r="L105" s="114"/>
      <c r="M105" s="108">
        <f t="shared" si="3"/>
        <v>0</v>
      </c>
    </row>
    <row r="106" spans="1:13" s="88" customFormat="1" ht="115.5" customHeight="1">
      <c r="A106" s="87"/>
      <c r="B106" s="46" t="s">
        <v>176</v>
      </c>
      <c r="C106" s="46" t="s">
        <v>43</v>
      </c>
      <c r="D106" s="50">
        <v>1030</v>
      </c>
      <c r="E106" s="48" t="s">
        <v>114</v>
      </c>
      <c r="F106" s="18" t="s">
        <v>395</v>
      </c>
      <c r="G106" s="99"/>
      <c r="H106" s="9">
        <f t="shared" si="2"/>
        <v>742736</v>
      </c>
      <c r="I106" s="85">
        <v>510136</v>
      </c>
      <c r="J106" s="85">
        <v>232600</v>
      </c>
      <c r="K106" s="85">
        <v>232600</v>
      </c>
      <c r="L106" s="114"/>
      <c r="M106" s="108">
        <f t="shared" si="3"/>
        <v>0</v>
      </c>
    </row>
    <row r="107" spans="1:13" s="8" customFormat="1" ht="102.75" customHeight="1">
      <c r="A107" s="43"/>
      <c r="B107" s="17" t="s">
        <v>177</v>
      </c>
      <c r="C107" s="17" t="s">
        <v>115</v>
      </c>
      <c r="D107" s="49">
        <v>1070</v>
      </c>
      <c r="E107" s="18" t="s">
        <v>53</v>
      </c>
      <c r="F107" s="18" t="s">
        <v>395</v>
      </c>
      <c r="G107" s="18"/>
      <c r="H107" s="9">
        <f t="shared" si="2"/>
        <v>1436397</v>
      </c>
      <c r="I107" s="85">
        <v>1436397</v>
      </c>
      <c r="J107" s="85"/>
      <c r="K107" s="85"/>
      <c r="L107" s="114"/>
      <c r="M107" s="108">
        <f t="shared" si="3"/>
        <v>0</v>
      </c>
    </row>
    <row r="108" spans="1:13" s="8" customFormat="1" ht="147.75" customHeight="1">
      <c r="A108" s="43"/>
      <c r="B108" s="17" t="s">
        <v>178</v>
      </c>
      <c r="C108" s="17" t="s">
        <v>44</v>
      </c>
      <c r="D108" s="17" t="s">
        <v>22</v>
      </c>
      <c r="E108" s="18" t="s">
        <v>39</v>
      </c>
      <c r="F108" s="18" t="s">
        <v>395</v>
      </c>
      <c r="G108" s="18"/>
      <c r="H108" s="9">
        <f t="shared" si="2"/>
        <v>10000000</v>
      </c>
      <c r="I108" s="9">
        <v>10000000</v>
      </c>
      <c r="J108" s="9"/>
      <c r="K108" s="9"/>
      <c r="L108" s="114"/>
      <c r="M108" s="108">
        <f t="shared" si="3"/>
        <v>0</v>
      </c>
    </row>
    <row r="109" spans="1:13" s="8" customFormat="1" ht="150.75" customHeight="1" hidden="1">
      <c r="A109" s="43"/>
      <c r="B109" s="17" t="s">
        <v>179</v>
      </c>
      <c r="C109" s="17" t="s">
        <v>63</v>
      </c>
      <c r="D109" s="17" t="s">
        <v>22</v>
      </c>
      <c r="E109" s="18" t="s">
        <v>76</v>
      </c>
      <c r="F109" s="18" t="s">
        <v>395</v>
      </c>
      <c r="G109" s="18"/>
      <c r="H109" s="9">
        <f t="shared" si="2"/>
        <v>0</v>
      </c>
      <c r="I109" s="9"/>
      <c r="J109" s="9"/>
      <c r="K109" s="9"/>
      <c r="L109" s="114"/>
      <c r="M109" s="108">
        <f t="shared" si="3"/>
        <v>0</v>
      </c>
    </row>
    <row r="110" spans="1:13" s="8" customFormat="1" ht="147.75" customHeight="1">
      <c r="A110" s="43"/>
      <c r="B110" s="17" t="s">
        <v>180</v>
      </c>
      <c r="C110" s="17" t="s">
        <v>82</v>
      </c>
      <c r="D110" s="17" t="s">
        <v>22</v>
      </c>
      <c r="E110" s="18" t="s">
        <v>25</v>
      </c>
      <c r="F110" s="18" t="s">
        <v>395</v>
      </c>
      <c r="G110" s="18"/>
      <c r="H110" s="9">
        <f t="shared" si="2"/>
        <v>20255150</v>
      </c>
      <c r="I110" s="9">
        <v>20255150</v>
      </c>
      <c r="J110" s="9"/>
      <c r="K110" s="9"/>
      <c r="L110" s="114"/>
      <c r="M110" s="108">
        <f t="shared" si="3"/>
        <v>0</v>
      </c>
    </row>
    <row r="111" spans="1:13" s="8" customFormat="1" ht="177" customHeight="1">
      <c r="A111" s="43"/>
      <c r="B111" s="17" t="s">
        <v>181</v>
      </c>
      <c r="C111" s="17" t="s">
        <v>45</v>
      </c>
      <c r="D111" s="17" t="s">
        <v>38</v>
      </c>
      <c r="E111" s="18" t="s">
        <v>55</v>
      </c>
      <c r="F111" s="18" t="s">
        <v>395</v>
      </c>
      <c r="G111" s="18"/>
      <c r="H111" s="9">
        <f t="shared" si="2"/>
        <v>254600</v>
      </c>
      <c r="I111" s="9">
        <v>254600</v>
      </c>
      <c r="J111" s="9"/>
      <c r="K111" s="9"/>
      <c r="L111" s="114"/>
      <c r="M111" s="108">
        <f t="shared" si="3"/>
        <v>0</v>
      </c>
    </row>
    <row r="112" spans="1:13" s="8" customFormat="1" ht="306" customHeight="1">
      <c r="A112" s="43"/>
      <c r="B112" s="46" t="s">
        <v>390</v>
      </c>
      <c r="C112" s="46" t="s">
        <v>408</v>
      </c>
      <c r="D112" s="46" t="s">
        <v>40</v>
      </c>
      <c r="E112" s="48" t="s">
        <v>407</v>
      </c>
      <c r="F112" s="18" t="s">
        <v>395</v>
      </c>
      <c r="G112" s="18"/>
      <c r="H112" s="9">
        <f t="shared" si="2"/>
        <v>1812956</v>
      </c>
      <c r="I112" s="9">
        <v>1812956</v>
      </c>
      <c r="J112" s="9"/>
      <c r="K112" s="9"/>
      <c r="L112" s="114">
        <v>36</v>
      </c>
      <c r="M112" s="108">
        <f t="shared" si="3"/>
        <v>0</v>
      </c>
    </row>
    <row r="113" spans="1:13" ht="130.5" customHeight="1">
      <c r="A113" s="41"/>
      <c r="B113" s="115" t="s">
        <v>182</v>
      </c>
      <c r="C113" s="115" t="s">
        <v>116</v>
      </c>
      <c r="D113" s="115" t="s">
        <v>4</v>
      </c>
      <c r="E113" s="117" t="s">
        <v>307</v>
      </c>
      <c r="F113" s="18" t="s">
        <v>395</v>
      </c>
      <c r="G113" s="18"/>
      <c r="H113" s="9">
        <f t="shared" si="2"/>
        <v>1716099</v>
      </c>
      <c r="I113" s="9">
        <v>1716099</v>
      </c>
      <c r="J113" s="9"/>
      <c r="K113" s="9"/>
      <c r="L113" s="114"/>
      <c r="M113" s="108">
        <f t="shared" si="3"/>
        <v>0</v>
      </c>
    </row>
    <row r="114" spans="1:13" ht="142.5" customHeight="1">
      <c r="A114" s="41"/>
      <c r="B114" s="116"/>
      <c r="C114" s="116"/>
      <c r="D114" s="116"/>
      <c r="E114" s="118"/>
      <c r="F114" s="18" t="s">
        <v>78</v>
      </c>
      <c r="G114" s="95" t="s">
        <v>416</v>
      </c>
      <c r="H114" s="9">
        <f t="shared" si="2"/>
        <v>150000</v>
      </c>
      <c r="I114" s="9">
        <v>150000</v>
      </c>
      <c r="J114" s="9"/>
      <c r="K114" s="9"/>
      <c r="L114" s="114"/>
      <c r="M114" s="108">
        <f t="shared" si="3"/>
        <v>0</v>
      </c>
    </row>
    <row r="115" spans="1:13" s="8" customFormat="1" ht="109.5" customHeight="1">
      <c r="A115" s="43"/>
      <c r="B115" s="115" t="s">
        <v>287</v>
      </c>
      <c r="C115" s="115" t="s">
        <v>313</v>
      </c>
      <c r="D115" s="115" t="s">
        <v>24</v>
      </c>
      <c r="E115" s="117" t="s">
        <v>23</v>
      </c>
      <c r="F115" s="18" t="s">
        <v>395</v>
      </c>
      <c r="G115" s="18"/>
      <c r="H115" s="9">
        <f t="shared" si="2"/>
        <v>1123242</v>
      </c>
      <c r="I115" s="9">
        <v>1123242</v>
      </c>
      <c r="J115" s="9"/>
      <c r="K115" s="9"/>
      <c r="L115" s="114"/>
      <c r="M115" s="108">
        <f t="shared" si="3"/>
        <v>0</v>
      </c>
    </row>
    <row r="116" spans="1:13" s="8" customFormat="1" ht="151.5" customHeight="1">
      <c r="A116" s="43"/>
      <c r="B116" s="116"/>
      <c r="C116" s="116"/>
      <c r="D116" s="116"/>
      <c r="E116" s="118"/>
      <c r="F116" s="18" t="s">
        <v>78</v>
      </c>
      <c r="G116" s="95" t="s">
        <v>416</v>
      </c>
      <c r="H116" s="9">
        <f t="shared" si="2"/>
        <v>1239698</v>
      </c>
      <c r="I116" s="9">
        <v>1239698</v>
      </c>
      <c r="J116" s="9"/>
      <c r="K116" s="9"/>
      <c r="L116" s="114"/>
      <c r="M116" s="108">
        <f t="shared" si="3"/>
        <v>0</v>
      </c>
    </row>
    <row r="117" spans="1:13" s="8" customFormat="1" ht="151.5" customHeight="1">
      <c r="A117" s="43"/>
      <c r="B117" s="17" t="s">
        <v>288</v>
      </c>
      <c r="C117" s="17" t="s">
        <v>290</v>
      </c>
      <c r="D117" s="17" t="s">
        <v>24</v>
      </c>
      <c r="E117" s="18" t="s">
        <v>289</v>
      </c>
      <c r="F117" s="18" t="s">
        <v>395</v>
      </c>
      <c r="G117" s="18"/>
      <c r="H117" s="9">
        <f t="shared" si="2"/>
        <v>1385920</v>
      </c>
      <c r="I117" s="9">
        <v>1385920</v>
      </c>
      <c r="J117" s="9"/>
      <c r="K117" s="9"/>
      <c r="L117" s="114"/>
      <c r="M117" s="108">
        <f t="shared" si="3"/>
        <v>0</v>
      </c>
    </row>
    <row r="118" spans="1:13" s="24" customFormat="1" ht="148.5" customHeight="1">
      <c r="A118" s="42"/>
      <c r="B118" s="17" t="s">
        <v>183</v>
      </c>
      <c r="C118" s="17" t="s">
        <v>64</v>
      </c>
      <c r="D118" s="17" t="s">
        <v>7</v>
      </c>
      <c r="E118" s="18" t="s">
        <v>117</v>
      </c>
      <c r="F118" s="18" t="s">
        <v>395</v>
      </c>
      <c r="G118" s="18"/>
      <c r="H118" s="9">
        <f aca="true" t="shared" si="4" ref="H118:H169">I118+J118</f>
        <v>81525</v>
      </c>
      <c r="I118" s="9">
        <v>81525</v>
      </c>
      <c r="J118" s="9"/>
      <c r="K118" s="9"/>
      <c r="L118" s="114"/>
      <c r="M118" s="108">
        <f t="shared" si="3"/>
        <v>0</v>
      </c>
    </row>
    <row r="119" spans="1:13" s="24" customFormat="1" ht="115.5" customHeight="1">
      <c r="A119" s="42"/>
      <c r="B119" s="17" t="s">
        <v>291</v>
      </c>
      <c r="C119" s="17" t="s">
        <v>292</v>
      </c>
      <c r="D119" s="17" t="s">
        <v>34</v>
      </c>
      <c r="E119" s="18" t="s">
        <v>54</v>
      </c>
      <c r="F119" s="18" t="s">
        <v>391</v>
      </c>
      <c r="G119" s="18"/>
      <c r="H119" s="9">
        <f t="shared" si="4"/>
        <v>300000</v>
      </c>
      <c r="I119" s="9">
        <v>300000</v>
      </c>
      <c r="J119" s="9"/>
      <c r="K119" s="9"/>
      <c r="L119" s="114"/>
      <c r="M119" s="108">
        <f t="shared" si="3"/>
        <v>0</v>
      </c>
    </row>
    <row r="120" spans="1:13" s="90" customFormat="1" ht="129.75" customHeight="1">
      <c r="A120" s="89"/>
      <c r="B120" s="115" t="s">
        <v>293</v>
      </c>
      <c r="C120" s="119" t="s">
        <v>278</v>
      </c>
      <c r="D120" s="119" t="s">
        <v>7</v>
      </c>
      <c r="E120" s="117" t="s">
        <v>279</v>
      </c>
      <c r="F120" s="18" t="s">
        <v>395</v>
      </c>
      <c r="G120" s="18"/>
      <c r="H120" s="9">
        <f t="shared" si="4"/>
        <v>5816125</v>
      </c>
      <c r="I120" s="9">
        <v>5816125</v>
      </c>
      <c r="J120" s="9"/>
      <c r="K120" s="9"/>
      <c r="L120" s="114"/>
      <c r="M120" s="108">
        <f t="shared" si="3"/>
        <v>0</v>
      </c>
    </row>
    <row r="121" spans="1:13" s="90" customFormat="1" ht="144.75" customHeight="1">
      <c r="A121" s="89"/>
      <c r="B121" s="116"/>
      <c r="C121" s="121"/>
      <c r="D121" s="121"/>
      <c r="E121" s="118"/>
      <c r="F121" s="18" t="s">
        <v>78</v>
      </c>
      <c r="G121" s="95" t="s">
        <v>416</v>
      </c>
      <c r="H121" s="9">
        <f t="shared" si="4"/>
        <v>24066946</v>
      </c>
      <c r="I121" s="9">
        <v>24066946</v>
      </c>
      <c r="J121" s="9"/>
      <c r="K121" s="9"/>
      <c r="L121" s="114"/>
      <c r="M121" s="108">
        <f t="shared" si="3"/>
        <v>0</v>
      </c>
    </row>
    <row r="122" spans="1:13" s="24" customFormat="1" ht="111.75" customHeight="1" hidden="1">
      <c r="A122" s="42"/>
      <c r="B122" s="17" t="s">
        <v>184</v>
      </c>
      <c r="C122" s="17" t="s">
        <v>96</v>
      </c>
      <c r="D122" s="17" t="s">
        <v>28</v>
      </c>
      <c r="E122" s="18" t="s">
        <v>57</v>
      </c>
      <c r="F122" s="18" t="s">
        <v>79</v>
      </c>
      <c r="G122" s="95"/>
      <c r="H122" s="9">
        <f t="shared" si="4"/>
        <v>0</v>
      </c>
      <c r="I122" s="9"/>
      <c r="J122" s="9"/>
      <c r="K122" s="9"/>
      <c r="L122" s="114"/>
      <c r="M122" s="108">
        <f t="shared" si="3"/>
        <v>0</v>
      </c>
    </row>
    <row r="123" spans="1:13" s="8" customFormat="1" ht="90.75" customHeight="1">
      <c r="A123" s="43"/>
      <c r="B123" s="115" t="s">
        <v>185</v>
      </c>
      <c r="C123" s="115" t="s">
        <v>87</v>
      </c>
      <c r="D123" s="115" t="s">
        <v>29</v>
      </c>
      <c r="E123" s="117" t="s">
        <v>88</v>
      </c>
      <c r="F123" s="18" t="s">
        <v>395</v>
      </c>
      <c r="G123" s="18"/>
      <c r="H123" s="9">
        <f t="shared" si="4"/>
        <v>70000</v>
      </c>
      <c r="I123" s="9">
        <v>70000</v>
      </c>
      <c r="J123" s="9"/>
      <c r="K123" s="9"/>
      <c r="L123" s="114"/>
      <c r="M123" s="108">
        <f t="shared" si="3"/>
        <v>0</v>
      </c>
    </row>
    <row r="124" spans="1:13" s="8" customFormat="1" ht="138.75" customHeight="1">
      <c r="A124" s="43"/>
      <c r="B124" s="116"/>
      <c r="C124" s="116"/>
      <c r="D124" s="116"/>
      <c r="E124" s="118"/>
      <c r="F124" s="18" t="s">
        <v>78</v>
      </c>
      <c r="G124" s="95" t="s">
        <v>416</v>
      </c>
      <c r="H124" s="9">
        <f t="shared" si="4"/>
        <v>594000</v>
      </c>
      <c r="I124" s="9">
        <v>594000</v>
      </c>
      <c r="J124" s="9"/>
      <c r="K124" s="9"/>
      <c r="L124" s="114"/>
      <c r="M124" s="108">
        <f t="shared" si="3"/>
        <v>0</v>
      </c>
    </row>
    <row r="125" spans="1:13" s="7" customFormat="1" ht="93" customHeight="1">
      <c r="A125" s="44"/>
      <c r="B125" s="27"/>
      <c r="C125" s="27"/>
      <c r="D125" s="27"/>
      <c r="E125" s="28" t="s">
        <v>186</v>
      </c>
      <c r="F125" s="28"/>
      <c r="G125" s="98"/>
      <c r="H125" s="32">
        <f>H126</f>
        <v>100000</v>
      </c>
      <c r="I125" s="32">
        <f>I126</f>
        <v>100000</v>
      </c>
      <c r="J125" s="32">
        <f>J126</f>
        <v>0</v>
      </c>
      <c r="K125" s="32">
        <f>K126</f>
        <v>0</v>
      </c>
      <c r="L125" s="114"/>
      <c r="M125" s="108">
        <f t="shared" si="3"/>
        <v>0</v>
      </c>
    </row>
    <row r="126" spans="1:13" s="8" customFormat="1" ht="150" customHeight="1">
      <c r="A126" s="43"/>
      <c r="B126" s="17" t="s">
        <v>187</v>
      </c>
      <c r="C126" s="17" t="s">
        <v>58</v>
      </c>
      <c r="D126" s="17" t="s">
        <v>8</v>
      </c>
      <c r="E126" s="18" t="s">
        <v>56</v>
      </c>
      <c r="F126" s="18" t="s">
        <v>75</v>
      </c>
      <c r="G126" s="95"/>
      <c r="H126" s="9">
        <f t="shared" si="4"/>
        <v>100000</v>
      </c>
      <c r="I126" s="9">
        <v>100000</v>
      </c>
      <c r="J126" s="9"/>
      <c r="K126" s="9"/>
      <c r="L126" s="114"/>
      <c r="M126" s="108">
        <f t="shared" si="3"/>
        <v>0</v>
      </c>
    </row>
    <row r="127" spans="1:13" s="7" customFormat="1" ht="114.75" customHeight="1">
      <c r="A127" s="44"/>
      <c r="B127" s="27"/>
      <c r="C127" s="27"/>
      <c r="D127" s="27"/>
      <c r="E127" s="28" t="s">
        <v>188</v>
      </c>
      <c r="F127" s="28"/>
      <c r="G127" s="98"/>
      <c r="H127" s="32">
        <f>SUM(H128:H134)</f>
        <v>4145870</v>
      </c>
      <c r="I127" s="32">
        <f>SUM(I128:I134)</f>
        <v>2739870</v>
      </c>
      <c r="J127" s="32">
        <f>SUM(J128:J134)</f>
        <v>1406000</v>
      </c>
      <c r="K127" s="32">
        <f>SUM(K128:K134)</f>
        <v>1406000</v>
      </c>
      <c r="L127" s="114"/>
      <c r="M127" s="108">
        <f t="shared" si="3"/>
        <v>0</v>
      </c>
    </row>
    <row r="128" spans="1:13" ht="168.75" customHeight="1">
      <c r="A128" s="41"/>
      <c r="B128" s="46" t="s">
        <v>189</v>
      </c>
      <c r="C128" s="46" t="s">
        <v>80</v>
      </c>
      <c r="D128" s="40" t="s">
        <v>2</v>
      </c>
      <c r="E128" s="48" t="s">
        <v>81</v>
      </c>
      <c r="F128" s="18" t="s">
        <v>392</v>
      </c>
      <c r="G128" s="95"/>
      <c r="H128" s="9">
        <f t="shared" si="4"/>
        <v>30000</v>
      </c>
      <c r="I128" s="9">
        <v>30000</v>
      </c>
      <c r="J128" s="9"/>
      <c r="K128" s="9"/>
      <c r="L128" s="114"/>
      <c r="M128" s="108">
        <f t="shared" si="3"/>
        <v>0</v>
      </c>
    </row>
    <row r="129" spans="1:13" ht="180.75" customHeight="1">
      <c r="A129" s="41"/>
      <c r="B129" s="17" t="s">
        <v>190</v>
      </c>
      <c r="C129" s="17" t="s">
        <v>102</v>
      </c>
      <c r="D129" s="17" t="s">
        <v>36</v>
      </c>
      <c r="E129" s="18" t="s">
        <v>103</v>
      </c>
      <c r="F129" s="18" t="s">
        <v>398</v>
      </c>
      <c r="G129" s="95"/>
      <c r="H129" s="9">
        <f t="shared" si="4"/>
        <v>373331</v>
      </c>
      <c r="I129" s="9">
        <v>273331</v>
      </c>
      <c r="J129" s="9">
        <v>100000</v>
      </c>
      <c r="K129" s="9">
        <v>100000</v>
      </c>
      <c r="L129" s="114"/>
      <c r="M129" s="108">
        <f t="shared" si="3"/>
        <v>0</v>
      </c>
    </row>
    <row r="130" spans="1:13" ht="168.75" customHeight="1">
      <c r="A130" s="41"/>
      <c r="B130" s="17" t="s">
        <v>191</v>
      </c>
      <c r="C130" s="17" t="s">
        <v>59</v>
      </c>
      <c r="D130" s="17" t="s">
        <v>35</v>
      </c>
      <c r="E130" s="18" t="s">
        <v>101</v>
      </c>
      <c r="F130" s="18" t="s">
        <v>398</v>
      </c>
      <c r="G130" s="95"/>
      <c r="H130" s="9">
        <f t="shared" si="4"/>
        <v>687139</v>
      </c>
      <c r="I130" s="9">
        <v>387139</v>
      </c>
      <c r="J130" s="9">
        <v>300000</v>
      </c>
      <c r="K130" s="9">
        <v>300000</v>
      </c>
      <c r="L130" s="114"/>
      <c r="M130" s="108">
        <f t="shared" si="3"/>
        <v>0</v>
      </c>
    </row>
    <row r="131" spans="1:13" s="8" customFormat="1" ht="153" customHeight="1">
      <c r="A131" s="43"/>
      <c r="B131" s="17" t="s">
        <v>355</v>
      </c>
      <c r="C131" s="17" t="s">
        <v>308</v>
      </c>
      <c r="D131" s="17" t="s">
        <v>10</v>
      </c>
      <c r="E131" s="18" t="s">
        <v>309</v>
      </c>
      <c r="F131" s="18" t="s">
        <v>398</v>
      </c>
      <c r="G131" s="95"/>
      <c r="H131" s="9">
        <f t="shared" si="4"/>
        <v>10000</v>
      </c>
      <c r="I131" s="9">
        <v>10000</v>
      </c>
      <c r="J131" s="9"/>
      <c r="K131" s="9"/>
      <c r="L131" s="114">
        <v>37</v>
      </c>
      <c r="M131" s="108">
        <f t="shared" si="3"/>
        <v>0</v>
      </c>
    </row>
    <row r="132" spans="1:13" s="8" customFormat="1" ht="168.75" customHeight="1">
      <c r="A132" s="43"/>
      <c r="B132" s="17" t="s">
        <v>283</v>
      </c>
      <c r="C132" s="17" t="s">
        <v>280</v>
      </c>
      <c r="D132" s="17" t="s">
        <v>10</v>
      </c>
      <c r="E132" s="48" t="s">
        <v>281</v>
      </c>
      <c r="F132" s="18" t="s">
        <v>398</v>
      </c>
      <c r="G132" s="95"/>
      <c r="H132" s="9">
        <f t="shared" si="4"/>
        <v>2039400</v>
      </c>
      <c r="I132" s="9">
        <v>2039400</v>
      </c>
      <c r="J132" s="9"/>
      <c r="K132" s="9"/>
      <c r="L132" s="114"/>
      <c r="M132" s="108">
        <f t="shared" si="3"/>
        <v>0</v>
      </c>
    </row>
    <row r="133" spans="1:13" s="8" customFormat="1" ht="183" customHeight="1" hidden="1">
      <c r="A133" s="43"/>
      <c r="B133" s="64" t="s">
        <v>364</v>
      </c>
      <c r="C133" s="64" t="s">
        <v>332</v>
      </c>
      <c r="D133" s="64" t="s">
        <v>5</v>
      </c>
      <c r="E133" s="18" t="s">
        <v>333</v>
      </c>
      <c r="F133" s="18" t="s">
        <v>398</v>
      </c>
      <c r="G133" s="95"/>
      <c r="H133" s="9">
        <f t="shared" si="4"/>
        <v>0</v>
      </c>
      <c r="I133" s="9"/>
      <c r="J133" s="9"/>
      <c r="K133" s="9"/>
      <c r="L133" s="114"/>
      <c r="M133" s="108">
        <f t="shared" si="3"/>
        <v>0</v>
      </c>
    </row>
    <row r="134" spans="1:13" ht="159.75" customHeight="1">
      <c r="A134" s="41"/>
      <c r="B134" s="17" t="s">
        <v>192</v>
      </c>
      <c r="C134" s="17" t="s">
        <v>96</v>
      </c>
      <c r="D134" s="17" t="s">
        <v>28</v>
      </c>
      <c r="E134" s="18" t="s">
        <v>57</v>
      </c>
      <c r="F134" s="18" t="s">
        <v>79</v>
      </c>
      <c r="G134" s="95" t="s">
        <v>413</v>
      </c>
      <c r="H134" s="9">
        <f t="shared" si="4"/>
        <v>1006000</v>
      </c>
      <c r="I134" s="9"/>
      <c r="J134" s="9">
        <v>1006000</v>
      </c>
      <c r="K134" s="9">
        <v>1006000</v>
      </c>
      <c r="L134" s="114"/>
      <c r="M134" s="108">
        <f t="shared" si="3"/>
        <v>0</v>
      </c>
    </row>
    <row r="135" spans="1:13" s="7" customFormat="1" ht="117" customHeight="1">
      <c r="A135" s="44"/>
      <c r="B135" s="27"/>
      <c r="C135" s="27"/>
      <c r="D135" s="27"/>
      <c r="E135" s="28" t="s">
        <v>193</v>
      </c>
      <c r="F135" s="28"/>
      <c r="G135" s="98"/>
      <c r="H135" s="32">
        <f>SUM(H136:H162)</f>
        <v>240764961</v>
      </c>
      <c r="I135" s="32">
        <f>SUM(I136:I162)</f>
        <v>95413800</v>
      </c>
      <c r="J135" s="32">
        <f>SUM(J136:J162)</f>
        <v>145351161</v>
      </c>
      <c r="K135" s="32">
        <f>SUM(K136:K162)</f>
        <v>141370261</v>
      </c>
      <c r="L135" s="114"/>
      <c r="M135" s="108">
        <f t="shared" si="3"/>
        <v>0</v>
      </c>
    </row>
    <row r="136" spans="1:13" ht="138.75" customHeight="1">
      <c r="A136" s="41"/>
      <c r="B136" s="46" t="s">
        <v>194</v>
      </c>
      <c r="C136" s="46" t="s">
        <v>80</v>
      </c>
      <c r="D136" s="40" t="s">
        <v>2</v>
      </c>
      <c r="E136" s="48" t="s">
        <v>81</v>
      </c>
      <c r="F136" s="18" t="s">
        <v>392</v>
      </c>
      <c r="G136" s="95"/>
      <c r="H136" s="9">
        <f t="shared" si="4"/>
        <v>40000</v>
      </c>
      <c r="I136" s="9">
        <v>40000</v>
      </c>
      <c r="J136" s="9"/>
      <c r="K136" s="9"/>
      <c r="L136" s="114"/>
      <c r="M136" s="108">
        <f t="shared" si="3"/>
        <v>0</v>
      </c>
    </row>
    <row r="137" spans="1:13" ht="144" customHeight="1">
      <c r="A137" s="41"/>
      <c r="B137" s="115" t="s">
        <v>294</v>
      </c>
      <c r="C137" s="115" t="s">
        <v>292</v>
      </c>
      <c r="D137" s="115" t="s">
        <v>34</v>
      </c>
      <c r="E137" s="117" t="s">
        <v>54</v>
      </c>
      <c r="F137" s="18" t="s">
        <v>238</v>
      </c>
      <c r="G137" s="18" t="s">
        <v>412</v>
      </c>
      <c r="H137" s="9">
        <f t="shared" si="4"/>
        <v>380000</v>
      </c>
      <c r="I137" s="9">
        <v>380000</v>
      </c>
      <c r="J137" s="9"/>
      <c r="K137" s="9"/>
      <c r="L137" s="114"/>
      <c r="M137" s="108">
        <f t="shared" si="3"/>
        <v>0</v>
      </c>
    </row>
    <row r="138" spans="1:13" ht="111" customHeight="1" hidden="1">
      <c r="A138" s="41"/>
      <c r="B138" s="116"/>
      <c r="C138" s="116"/>
      <c r="D138" s="116"/>
      <c r="E138" s="118"/>
      <c r="F138" s="18" t="s">
        <v>391</v>
      </c>
      <c r="G138" s="18"/>
      <c r="H138" s="9">
        <f t="shared" si="4"/>
        <v>0</v>
      </c>
      <c r="I138" s="9"/>
      <c r="J138" s="9"/>
      <c r="K138" s="9"/>
      <c r="L138" s="114"/>
      <c r="M138" s="108">
        <f t="shared" si="3"/>
        <v>0</v>
      </c>
    </row>
    <row r="139" spans="1:13" s="8" customFormat="1" ht="159" customHeight="1">
      <c r="A139" s="43"/>
      <c r="B139" s="46" t="s">
        <v>195</v>
      </c>
      <c r="C139" s="46" t="s">
        <v>129</v>
      </c>
      <c r="D139" s="46" t="s">
        <v>9</v>
      </c>
      <c r="E139" s="48" t="s">
        <v>130</v>
      </c>
      <c r="F139" s="18" t="s">
        <v>238</v>
      </c>
      <c r="G139" s="18" t="s">
        <v>412</v>
      </c>
      <c r="H139" s="9">
        <f t="shared" si="4"/>
        <v>26800000</v>
      </c>
      <c r="I139" s="9"/>
      <c r="J139" s="9">
        <v>26800000</v>
      </c>
      <c r="K139" s="9">
        <v>26800000</v>
      </c>
      <c r="L139" s="114"/>
      <c r="M139" s="108">
        <f t="shared" si="3"/>
        <v>0</v>
      </c>
    </row>
    <row r="140" spans="1:13" s="8" customFormat="1" ht="159" customHeight="1">
      <c r="A140" s="43"/>
      <c r="B140" s="19" t="s">
        <v>196</v>
      </c>
      <c r="C140" s="19" t="s">
        <v>133</v>
      </c>
      <c r="D140" s="17" t="s">
        <v>9</v>
      </c>
      <c r="E140" s="18" t="s">
        <v>134</v>
      </c>
      <c r="F140" s="18" t="s">
        <v>238</v>
      </c>
      <c r="G140" s="18" t="s">
        <v>412</v>
      </c>
      <c r="H140" s="9">
        <f t="shared" si="4"/>
        <v>8760000</v>
      </c>
      <c r="I140" s="9">
        <f>4760000+2000000+2000000</f>
        <v>8760000</v>
      </c>
      <c r="J140" s="9"/>
      <c r="K140" s="9"/>
      <c r="L140" s="114"/>
      <c r="M140" s="108">
        <f t="shared" si="3"/>
        <v>0</v>
      </c>
    </row>
    <row r="141" spans="1:13" s="8" customFormat="1" ht="159" customHeight="1">
      <c r="A141" s="43"/>
      <c r="B141" s="19" t="s">
        <v>239</v>
      </c>
      <c r="C141" s="19" t="s">
        <v>240</v>
      </c>
      <c r="D141" s="17" t="s">
        <v>9</v>
      </c>
      <c r="E141" s="18" t="s">
        <v>241</v>
      </c>
      <c r="F141" s="20" t="s">
        <v>77</v>
      </c>
      <c r="G141" s="97" t="s">
        <v>415</v>
      </c>
      <c r="H141" s="9">
        <f t="shared" si="4"/>
        <v>20385000</v>
      </c>
      <c r="I141" s="9">
        <v>520000</v>
      </c>
      <c r="J141" s="9">
        <v>19865000</v>
      </c>
      <c r="K141" s="9">
        <v>19865000</v>
      </c>
      <c r="L141" s="114"/>
      <c r="M141" s="108">
        <f t="shared" si="3"/>
        <v>0</v>
      </c>
    </row>
    <row r="142" spans="1:13" s="8" customFormat="1" ht="159" customHeight="1">
      <c r="A142" s="43"/>
      <c r="B142" s="45" t="s">
        <v>335</v>
      </c>
      <c r="C142" s="45" t="s">
        <v>336</v>
      </c>
      <c r="D142" s="17" t="s">
        <v>9</v>
      </c>
      <c r="E142" s="18" t="s">
        <v>337</v>
      </c>
      <c r="F142" s="18" t="s">
        <v>238</v>
      </c>
      <c r="G142" s="18" t="s">
        <v>412</v>
      </c>
      <c r="H142" s="9">
        <f t="shared" si="4"/>
        <v>1108600</v>
      </c>
      <c r="I142" s="9"/>
      <c r="J142" s="9">
        <v>1108600</v>
      </c>
      <c r="K142" s="9">
        <v>1108600</v>
      </c>
      <c r="L142" s="114"/>
      <c r="M142" s="108">
        <f t="shared" si="3"/>
        <v>0</v>
      </c>
    </row>
    <row r="143" spans="1:13" s="8" customFormat="1" ht="153" customHeight="1">
      <c r="A143" s="43"/>
      <c r="B143" s="46" t="s">
        <v>197</v>
      </c>
      <c r="C143" s="46" t="s">
        <v>131</v>
      </c>
      <c r="D143" s="46" t="s">
        <v>9</v>
      </c>
      <c r="E143" s="48" t="s">
        <v>132</v>
      </c>
      <c r="F143" s="18" t="s">
        <v>238</v>
      </c>
      <c r="G143" s="18" t="s">
        <v>412</v>
      </c>
      <c r="H143" s="9">
        <f t="shared" si="4"/>
        <v>500000</v>
      </c>
      <c r="I143" s="9">
        <v>500000</v>
      </c>
      <c r="J143" s="9"/>
      <c r="K143" s="9"/>
      <c r="L143" s="114"/>
      <c r="M143" s="108">
        <f t="shared" si="3"/>
        <v>0</v>
      </c>
    </row>
    <row r="144" spans="1:13" s="24" customFormat="1" ht="186" customHeight="1">
      <c r="A144" s="42"/>
      <c r="B144" s="19" t="s">
        <v>198</v>
      </c>
      <c r="C144" s="19" t="s">
        <v>60</v>
      </c>
      <c r="D144" s="17" t="s">
        <v>9</v>
      </c>
      <c r="E144" s="51" t="s">
        <v>135</v>
      </c>
      <c r="F144" s="18" t="s">
        <v>238</v>
      </c>
      <c r="G144" s="18" t="s">
        <v>412</v>
      </c>
      <c r="H144" s="9">
        <f t="shared" si="4"/>
        <v>350000</v>
      </c>
      <c r="I144" s="9">
        <v>350000</v>
      </c>
      <c r="J144" s="9"/>
      <c r="K144" s="9"/>
      <c r="L144" s="114"/>
      <c r="M144" s="108">
        <f t="shared" si="3"/>
        <v>0</v>
      </c>
    </row>
    <row r="145" spans="1:13" ht="145.5" customHeight="1">
      <c r="A145" s="41"/>
      <c r="B145" s="119" t="s">
        <v>199</v>
      </c>
      <c r="C145" s="119" t="s">
        <v>120</v>
      </c>
      <c r="D145" s="115" t="s">
        <v>9</v>
      </c>
      <c r="E145" s="124" t="s">
        <v>121</v>
      </c>
      <c r="F145" s="18" t="s">
        <v>238</v>
      </c>
      <c r="G145" s="18" t="s">
        <v>412</v>
      </c>
      <c r="H145" s="9">
        <f t="shared" si="4"/>
        <v>104830300</v>
      </c>
      <c r="I145" s="9">
        <f>68545300+4500000</f>
        <v>73045300</v>
      </c>
      <c r="J145" s="9">
        <f>36285000-4500000</f>
        <v>31785000</v>
      </c>
      <c r="K145" s="9">
        <f>36285000-4500000</f>
        <v>31785000</v>
      </c>
      <c r="L145" s="114"/>
      <c r="M145" s="108">
        <f aca="true" t="shared" si="5" ref="M145:M208">H145-I145-J145</f>
        <v>0</v>
      </c>
    </row>
    <row r="146" spans="1:13" ht="130.5" customHeight="1" hidden="1">
      <c r="A146" s="41"/>
      <c r="B146" s="121"/>
      <c r="C146" s="121"/>
      <c r="D146" s="116"/>
      <c r="E146" s="125"/>
      <c r="F146" s="20" t="s">
        <v>402</v>
      </c>
      <c r="G146" s="97"/>
      <c r="H146" s="9">
        <f t="shared" si="4"/>
        <v>0</v>
      </c>
      <c r="I146" s="9"/>
      <c r="J146" s="9"/>
      <c r="K146" s="9"/>
      <c r="L146" s="114"/>
      <c r="M146" s="108">
        <f t="shared" si="5"/>
        <v>0</v>
      </c>
    </row>
    <row r="147" spans="1:13" ht="163.5" customHeight="1">
      <c r="A147" s="41"/>
      <c r="B147" s="119" t="s">
        <v>221</v>
      </c>
      <c r="C147" s="119" t="s">
        <v>222</v>
      </c>
      <c r="D147" s="115" t="s">
        <v>243</v>
      </c>
      <c r="E147" s="124" t="s">
        <v>242</v>
      </c>
      <c r="F147" s="18" t="s">
        <v>238</v>
      </c>
      <c r="G147" s="18" t="s">
        <v>412</v>
      </c>
      <c r="H147" s="9">
        <f t="shared" si="4"/>
        <v>2422152</v>
      </c>
      <c r="I147" s="9">
        <f>9772152-7350000</f>
        <v>2422152</v>
      </c>
      <c r="J147" s="9">
        <f>17350000-10000000-7350000</f>
        <v>0</v>
      </c>
      <c r="K147" s="9"/>
      <c r="L147" s="114"/>
      <c r="M147" s="108">
        <f t="shared" si="5"/>
        <v>0</v>
      </c>
    </row>
    <row r="148" spans="1:13" ht="163.5" customHeight="1">
      <c r="A148" s="41"/>
      <c r="B148" s="120"/>
      <c r="C148" s="120"/>
      <c r="D148" s="131"/>
      <c r="E148" s="132"/>
      <c r="F148" s="20" t="s">
        <v>396</v>
      </c>
      <c r="G148" s="18"/>
      <c r="H148" s="9">
        <f t="shared" si="4"/>
        <v>24700000</v>
      </c>
      <c r="I148" s="9">
        <v>7350000</v>
      </c>
      <c r="J148" s="9">
        <f>10000000+7350000</f>
        <v>17350000</v>
      </c>
      <c r="K148" s="9">
        <f>10000000+7350000</f>
        <v>17350000</v>
      </c>
      <c r="L148" s="114"/>
      <c r="M148" s="108">
        <f t="shared" si="5"/>
        <v>0</v>
      </c>
    </row>
    <row r="149" spans="1:13" ht="178.5" customHeight="1">
      <c r="A149" s="41"/>
      <c r="B149" s="121"/>
      <c r="C149" s="121"/>
      <c r="D149" s="116"/>
      <c r="E149" s="125"/>
      <c r="F149" s="18" t="s">
        <v>405</v>
      </c>
      <c r="G149" s="18"/>
      <c r="H149" s="9">
        <f t="shared" si="4"/>
        <v>546348</v>
      </c>
      <c r="I149" s="9">
        <f>546348</f>
        <v>546348</v>
      </c>
      <c r="J149" s="9"/>
      <c r="K149" s="9"/>
      <c r="L149" s="114"/>
      <c r="M149" s="108">
        <f t="shared" si="5"/>
        <v>0</v>
      </c>
    </row>
    <row r="150" spans="1:13" ht="163.5" customHeight="1">
      <c r="A150" s="41"/>
      <c r="B150" s="115" t="s">
        <v>244</v>
      </c>
      <c r="C150" s="115" t="s">
        <v>245</v>
      </c>
      <c r="D150" s="115" t="s">
        <v>67</v>
      </c>
      <c r="E150" s="117" t="s">
        <v>246</v>
      </c>
      <c r="F150" s="18" t="s">
        <v>238</v>
      </c>
      <c r="G150" s="18" t="s">
        <v>412</v>
      </c>
      <c r="H150" s="9">
        <f t="shared" si="4"/>
        <v>1050000</v>
      </c>
      <c r="I150" s="9"/>
      <c r="J150" s="9">
        <v>1050000</v>
      </c>
      <c r="K150" s="9">
        <v>1050000</v>
      </c>
      <c r="L150" s="114">
        <v>38</v>
      </c>
      <c r="M150" s="108">
        <f t="shared" si="5"/>
        <v>0</v>
      </c>
    </row>
    <row r="151" spans="1:13" ht="163.5" customHeight="1">
      <c r="A151" s="41"/>
      <c r="B151" s="116"/>
      <c r="C151" s="116"/>
      <c r="D151" s="116"/>
      <c r="E151" s="118"/>
      <c r="F151" s="20" t="s">
        <v>402</v>
      </c>
      <c r="G151" s="97"/>
      <c r="H151" s="9">
        <f t="shared" si="4"/>
        <v>25900000</v>
      </c>
      <c r="I151" s="9"/>
      <c r="J151" s="9">
        <f>14000000+11900000</f>
        <v>25900000</v>
      </c>
      <c r="K151" s="9">
        <f>14000000+11900000</f>
        <v>25900000</v>
      </c>
      <c r="L151" s="114"/>
      <c r="M151" s="108">
        <f t="shared" si="5"/>
        <v>0</v>
      </c>
    </row>
    <row r="152" spans="1:13" ht="163.5" customHeight="1">
      <c r="A152" s="41"/>
      <c r="B152" s="17" t="s">
        <v>247</v>
      </c>
      <c r="C152" s="17" t="s">
        <v>248</v>
      </c>
      <c r="D152" s="17" t="s">
        <v>67</v>
      </c>
      <c r="E152" s="18" t="s">
        <v>249</v>
      </c>
      <c r="F152" s="18" t="s">
        <v>238</v>
      </c>
      <c r="G152" s="18" t="s">
        <v>412</v>
      </c>
      <c r="H152" s="9">
        <f t="shared" si="4"/>
        <v>5765753</v>
      </c>
      <c r="I152" s="9"/>
      <c r="J152" s="9">
        <v>5765753</v>
      </c>
      <c r="K152" s="9">
        <v>5765753</v>
      </c>
      <c r="L152" s="114"/>
      <c r="M152" s="108">
        <f t="shared" si="5"/>
        <v>0</v>
      </c>
    </row>
    <row r="153" spans="1:13" ht="163.5" customHeight="1">
      <c r="A153" s="41"/>
      <c r="B153" s="17" t="s">
        <v>200</v>
      </c>
      <c r="C153" s="17" t="s">
        <v>122</v>
      </c>
      <c r="D153" s="17" t="s">
        <v>67</v>
      </c>
      <c r="E153" s="18" t="s">
        <v>123</v>
      </c>
      <c r="F153" s="18" t="s">
        <v>238</v>
      </c>
      <c r="G153" s="18" t="s">
        <v>412</v>
      </c>
      <c r="H153" s="9">
        <f t="shared" si="4"/>
        <v>6800000</v>
      </c>
      <c r="I153" s="9"/>
      <c r="J153" s="9">
        <f>3100000+3700000</f>
        <v>6800000</v>
      </c>
      <c r="K153" s="9">
        <f>3100000+3700000</f>
        <v>6800000</v>
      </c>
      <c r="L153" s="114"/>
      <c r="M153" s="108">
        <f t="shared" si="5"/>
        <v>0</v>
      </c>
    </row>
    <row r="154" spans="1:13" s="8" customFormat="1" ht="178.5" customHeight="1" hidden="1">
      <c r="A154" s="43"/>
      <c r="B154" s="17" t="s">
        <v>348</v>
      </c>
      <c r="C154" s="17" t="s">
        <v>349</v>
      </c>
      <c r="D154" s="17" t="s">
        <v>5</v>
      </c>
      <c r="E154" s="18" t="s">
        <v>350</v>
      </c>
      <c r="F154" s="18" t="s">
        <v>238</v>
      </c>
      <c r="G154" s="18" t="s">
        <v>412</v>
      </c>
      <c r="H154" s="9">
        <f t="shared" si="4"/>
        <v>0</v>
      </c>
      <c r="I154" s="9"/>
      <c r="J154" s="9"/>
      <c r="K154" s="9"/>
      <c r="L154" s="114"/>
      <c r="M154" s="108">
        <f t="shared" si="5"/>
        <v>0</v>
      </c>
    </row>
    <row r="155" spans="1:13" s="8" customFormat="1" ht="163.5" customHeight="1" hidden="1">
      <c r="A155" s="43"/>
      <c r="B155" s="115" t="s">
        <v>338</v>
      </c>
      <c r="C155" s="115" t="s">
        <v>332</v>
      </c>
      <c r="D155" s="115" t="s">
        <v>5</v>
      </c>
      <c r="E155" s="117" t="s">
        <v>333</v>
      </c>
      <c r="F155" s="18" t="s">
        <v>238</v>
      </c>
      <c r="G155" s="18" t="s">
        <v>412</v>
      </c>
      <c r="H155" s="9">
        <f t="shared" si="4"/>
        <v>0</v>
      </c>
      <c r="I155" s="9"/>
      <c r="J155" s="9"/>
      <c r="K155" s="9"/>
      <c r="L155" s="114"/>
      <c r="M155" s="108">
        <f t="shared" si="5"/>
        <v>0</v>
      </c>
    </row>
    <row r="156" spans="1:13" s="8" customFormat="1" ht="163.5" customHeight="1" hidden="1">
      <c r="A156" s="43"/>
      <c r="B156" s="116"/>
      <c r="C156" s="116"/>
      <c r="D156" s="116"/>
      <c r="E156" s="118"/>
      <c r="F156" s="20" t="s">
        <v>402</v>
      </c>
      <c r="G156" s="97"/>
      <c r="H156" s="9">
        <f t="shared" si="4"/>
        <v>0</v>
      </c>
      <c r="I156" s="9"/>
      <c r="J156" s="9"/>
      <c r="K156" s="9"/>
      <c r="L156" s="114"/>
      <c r="M156" s="108">
        <f t="shared" si="5"/>
        <v>0</v>
      </c>
    </row>
    <row r="157" spans="1:13" s="24" customFormat="1" ht="165" customHeight="1">
      <c r="A157" s="42"/>
      <c r="B157" s="17" t="s">
        <v>201</v>
      </c>
      <c r="C157" s="17" t="s">
        <v>96</v>
      </c>
      <c r="D157" s="17" t="s">
        <v>28</v>
      </c>
      <c r="E157" s="18" t="s">
        <v>57</v>
      </c>
      <c r="F157" s="18" t="s">
        <v>238</v>
      </c>
      <c r="G157" s="18" t="s">
        <v>412</v>
      </c>
      <c r="H157" s="9">
        <f t="shared" si="4"/>
        <v>1500000</v>
      </c>
      <c r="I157" s="9">
        <v>1500000</v>
      </c>
      <c r="J157" s="9"/>
      <c r="K157" s="9"/>
      <c r="L157" s="114"/>
      <c r="M157" s="108">
        <f t="shared" si="5"/>
        <v>0</v>
      </c>
    </row>
    <row r="158" spans="1:13" s="8" customFormat="1" ht="405" customHeight="1">
      <c r="A158" s="43"/>
      <c r="B158" s="17" t="s">
        <v>284</v>
      </c>
      <c r="C158" s="17" t="s">
        <v>285</v>
      </c>
      <c r="D158" s="17" t="s">
        <v>5</v>
      </c>
      <c r="E158" s="18" t="s">
        <v>306</v>
      </c>
      <c r="F158" s="18" t="s">
        <v>238</v>
      </c>
      <c r="G158" s="18" t="s">
        <v>412</v>
      </c>
      <c r="H158" s="9">
        <f t="shared" si="4"/>
        <v>85000</v>
      </c>
      <c r="I158" s="9"/>
      <c r="J158" s="9">
        <v>85000</v>
      </c>
      <c r="K158" s="9"/>
      <c r="L158" s="114"/>
      <c r="M158" s="108">
        <f t="shared" si="5"/>
        <v>0</v>
      </c>
    </row>
    <row r="159" spans="1:13" ht="163.5" customHeight="1" hidden="1">
      <c r="A159" s="41"/>
      <c r="B159" s="17" t="s">
        <v>202</v>
      </c>
      <c r="C159" s="17" t="s">
        <v>136</v>
      </c>
      <c r="D159" s="17" t="s">
        <v>19</v>
      </c>
      <c r="E159" s="18" t="s">
        <v>18</v>
      </c>
      <c r="F159" s="20" t="s">
        <v>402</v>
      </c>
      <c r="G159" s="97"/>
      <c r="H159" s="9">
        <f t="shared" si="4"/>
        <v>0</v>
      </c>
      <c r="I159" s="9"/>
      <c r="J159" s="9"/>
      <c r="K159" s="9"/>
      <c r="L159" s="114"/>
      <c r="M159" s="108">
        <f t="shared" si="5"/>
        <v>0</v>
      </c>
    </row>
    <row r="160" spans="1:13" ht="141" customHeight="1">
      <c r="A160" s="41"/>
      <c r="B160" s="17" t="s">
        <v>204</v>
      </c>
      <c r="C160" s="17" t="s">
        <v>89</v>
      </c>
      <c r="D160" s="17" t="s">
        <v>13</v>
      </c>
      <c r="E160" s="18" t="s">
        <v>90</v>
      </c>
      <c r="F160" s="20" t="s">
        <v>402</v>
      </c>
      <c r="G160" s="97"/>
      <c r="H160" s="9">
        <f t="shared" si="4"/>
        <v>3895900</v>
      </c>
      <c r="I160" s="9"/>
      <c r="J160" s="9">
        <v>3895900</v>
      </c>
      <c r="K160" s="9"/>
      <c r="L160" s="114"/>
      <c r="M160" s="108">
        <f t="shared" si="5"/>
        <v>0</v>
      </c>
    </row>
    <row r="161" spans="1:13" s="8" customFormat="1" ht="159" customHeight="1">
      <c r="A161" s="43"/>
      <c r="B161" s="17" t="s">
        <v>205</v>
      </c>
      <c r="C161" s="17" t="s">
        <v>124</v>
      </c>
      <c r="D161" s="17" t="s">
        <v>5</v>
      </c>
      <c r="E161" s="72" t="s">
        <v>137</v>
      </c>
      <c r="F161" s="18" t="s">
        <v>238</v>
      </c>
      <c r="G161" s="18" t="s">
        <v>412</v>
      </c>
      <c r="H161" s="9">
        <f t="shared" si="4"/>
        <v>-2054092</v>
      </c>
      <c r="I161" s="9"/>
      <c r="J161" s="9">
        <v>-2054092</v>
      </c>
      <c r="K161" s="9">
        <v>-2054092</v>
      </c>
      <c r="L161" s="114"/>
      <c r="M161" s="108">
        <f t="shared" si="5"/>
        <v>0</v>
      </c>
    </row>
    <row r="162" spans="1:13" s="24" customFormat="1" ht="174" customHeight="1">
      <c r="A162" s="42"/>
      <c r="B162" s="19" t="s">
        <v>203</v>
      </c>
      <c r="C162" s="19" t="s">
        <v>87</v>
      </c>
      <c r="D162" s="17" t="s">
        <v>29</v>
      </c>
      <c r="E162" s="18" t="s">
        <v>88</v>
      </c>
      <c r="F162" s="18" t="s">
        <v>238</v>
      </c>
      <c r="G162" s="18" t="s">
        <v>412</v>
      </c>
      <c r="H162" s="9">
        <f t="shared" si="4"/>
        <v>7000000</v>
      </c>
      <c r="I162" s="9"/>
      <c r="J162" s="9">
        <v>7000000</v>
      </c>
      <c r="K162" s="9">
        <v>7000000</v>
      </c>
      <c r="L162" s="114"/>
      <c r="M162" s="108">
        <f t="shared" si="5"/>
        <v>0</v>
      </c>
    </row>
    <row r="163" spans="1:13" s="7" customFormat="1" ht="156.75" customHeight="1">
      <c r="A163" s="44"/>
      <c r="B163" s="27"/>
      <c r="C163" s="27"/>
      <c r="D163" s="27"/>
      <c r="E163" s="28" t="s">
        <v>209</v>
      </c>
      <c r="F163" s="28"/>
      <c r="G163" s="98"/>
      <c r="H163" s="32">
        <f>SUM(H164:H183)</f>
        <v>365551399</v>
      </c>
      <c r="I163" s="32">
        <f>SUM(I164:I183)</f>
        <v>111020000</v>
      </c>
      <c r="J163" s="32">
        <f>SUM(J164:J183)</f>
        <v>254531399</v>
      </c>
      <c r="K163" s="32">
        <f>SUM(K164:K183)</f>
        <v>223553727</v>
      </c>
      <c r="L163" s="114"/>
      <c r="M163" s="108">
        <f t="shared" si="5"/>
        <v>0</v>
      </c>
    </row>
    <row r="164" spans="1:13" ht="156" customHeight="1">
      <c r="A164" s="41"/>
      <c r="B164" s="45" t="s">
        <v>210</v>
      </c>
      <c r="C164" s="45" t="s">
        <v>80</v>
      </c>
      <c r="D164" s="40" t="s">
        <v>2</v>
      </c>
      <c r="E164" s="48" t="s">
        <v>81</v>
      </c>
      <c r="F164" s="18" t="s">
        <v>392</v>
      </c>
      <c r="G164" s="95"/>
      <c r="H164" s="9">
        <f t="shared" si="4"/>
        <v>10000</v>
      </c>
      <c r="I164" s="9"/>
      <c r="J164" s="9">
        <v>10000</v>
      </c>
      <c r="K164" s="9"/>
      <c r="L164" s="114"/>
      <c r="M164" s="108">
        <f t="shared" si="5"/>
        <v>0</v>
      </c>
    </row>
    <row r="165" spans="1:13" ht="156" customHeight="1">
      <c r="A165" s="41"/>
      <c r="B165" s="17" t="s">
        <v>211</v>
      </c>
      <c r="C165" s="17" t="s">
        <v>120</v>
      </c>
      <c r="D165" s="17" t="s">
        <v>9</v>
      </c>
      <c r="E165" s="18" t="s">
        <v>121</v>
      </c>
      <c r="F165" s="18" t="s">
        <v>238</v>
      </c>
      <c r="G165" s="18" t="s">
        <v>412</v>
      </c>
      <c r="H165" s="9">
        <f t="shared" si="4"/>
        <v>189000000</v>
      </c>
      <c r="I165" s="9">
        <f>106000000+3000000</f>
        <v>109000000</v>
      </c>
      <c r="J165" s="9">
        <v>80000000</v>
      </c>
      <c r="K165" s="9">
        <v>80000000</v>
      </c>
      <c r="L165" s="114"/>
      <c r="M165" s="108">
        <f t="shared" si="5"/>
        <v>0</v>
      </c>
    </row>
    <row r="166" spans="1:13" s="8" customFormat="1" ht="144" customHeight="1" hidden="1">
      <c r="A166" s="43"/>
      <c r="B166" s="17" t="s">
        <v>351</v>
      </c>
      <c r="C166" s="17" t="s">
        <v>352</v>
      </c>
      <c r="D166" s="17" t="s">
        <v>26</v>
      </c>
      <c r="E166" s="18" t="s">
        <v>353</v>
      </c>
      <c r="F166" s="20" t="s">
        <v>396</v>
      </c>
      <c r="G166" s="20"/>
      <c r="H166" s="9">
        <f t="shared" si="4"/>
        <v>0</v>
      </c>
      <c r="I166" s="9"/>
      <c r="J166" s="9"/>
      <c r="K166" s="9"/>
      <c r="L166" s="114"/>
      <c r="M166" s="108">
        <f t="shared" si="5"/>
        <v>0</v>
      </c>
    </row>
    <row r="167" spans="1:13" s="8" customFormat="1" ht="285" customHeight="1" hidden="1">
      <c r="A167" s="43"/>
      <c r="B167" s="17" t="s">
        <v>365</v>
      </c>
      <c r="C167" s="17" t="s">
        <v>366</v>
      </c>
      <c r="D167" s="17" t="s">
        <v>26</v>
      </c>
      <c r="E167" s="18" t="s">
        <v>367</v>
      </c>
      <c r="F167" s="20" t="s">
        <v>396</v>
      </c>
      <c r="G167" s="20"/>
      <c r="H167" s="9">
        <f t="shared" si="4"/>
        <v>0</v>
      </c>
      <c r="I167" s="9"/>
      <c r="J167" s="9"/>
      <c r="K167" s="9"/>
      <c r="L167" s="114"/>
      <c r="M167" s="108">
        <f t="shared" si="5"/>
        <v>0</v>
      </c>
    </row>
    <row r="168" spans="1:13" s="8" customFormat="1" ht="235.5" customHeight="1">
      <c r="A168" s="43"/>
      <c r="B168" s="17" t="s">
        <v>212</v>
      </c>
      <c r="C168" s="17" t="s">
        <v>127</v>
      </c>
      <c r="D168" s="17" t="s">
        <v>26</v>
      </c>
      <c r="E168" s="18" t="s">
        <v>128</v>
      </c>
      <c r="F168" s="20" t="s">
        <v>250</v>
      </c>
      <c r="G168" s="20" t="s">
        <v>409</v>
      </c>
      <c r="H168" s="9">
        <f t="shared" si="4"/>
        <v>127032</v>
      </c>
      <c r="I168" s="9">
        <v>84906</v>
      </c>
      <c r="J168" s="9">
        <v>42126</v>
      </c>
      <c r="K168" s="9"/>
      <c r="L168" s="114"/>
      <c r="M168" s="108">
        <f t="shared" si="5"/>
        <v>0</v>
      </c>
    </row>
    <row r="169" spans="1:13" ht="174" customHeight="1">
      <c r="A169" s="41"/>
      <c r="B169" s="17" t="s">
        <v>251</v>
      </c>
      <c r="C169" s="17" t="s">
        <v>245</v>
      </c>
      <c r="D169" s="17" t="s">
        <v>67</v>
      </c>
      <c r="E169" s="18" t="s">
        <v>246</v>
      </c>
      <c r="F169" s="20" t="s">
        <v>396</v>
      </c>
      <c r="G169" s="20"/>
      <c r="H169" s="9">
        <f t="shared" si="4"/>
        <v>7800000</v>
      </c>
      <c r="I169" s="9"/>
      <c r="J169" s="9">
        <v>7800000</v>
      </c>
      <c r="K169" s="9">
        <v>7800000</v>
      </c>
      <c r="L169" s="114"/>
      <c r="M169" s="108">
        <f t="shared" si="5"/>
        <v>0</v>
      </c>
    </row>
    <row r="170" spans="1:13" s="8" customFormat="1" ht="153" customHeight="1">
      <c r="A170" s="43"/>
      <c r="B170" s="115" t="s">
        <v>252</v>
      </c>
      <c r="C170" s="115" t="s">
        <v>253</v>
      </c>
      <c r="D170" s="115" t="s">
        <v>67</v>
      </c>
      <c r="E170" s="117" t="s">
        <v>254</v>
      </c>
      <c r="F170" s="20" t="s">
        <v>396</v>
      </c>
      <c r="G170" s="20"/>
      <c r="H170" s="9">
        <f aca="true" t="shared" si="6" ref="H170:H203">I170+J170</f>
        <v>10600000</v>
      </c>
      <c r="I170" s="9"/>
      <c r="J170" s="9">
        <v>10600000</v>
      </c>
      <c r="K170" s="9">
        <v>10600000</v>
      </c>
      <c r="L170" s="114"/>
      <c r="M170" s="108">
        <f t="shared" si="5"/>
        <v>0</v>
      </c>
    </row>
    <row r="171" spans="1:13" s="8" customFormat="1" ht="147" customHeight="1" hidden="1">
      <c r="A171" s="43"/>
      <c r="B171" s="116"/>
      <c r="C171" s="116"/>
      <c r="D171" s="116"/>
      <c r="E171" s="118"/>
      <c r="F171" s="18" t="s">
        <v>79</v>
      </c>
      <c r="G171" s="95"/>
      <c r="H171" s="9">
        <f t="shared" si="6"/>
        <v>0</v>
      </c>
      <c r="I171" s="9"/>
      <c r="J171" s="9"/>
      <c r="K171" s="9"/>
      <c r="L171" s="110">
        <f>H171-I171-J171</f>
        <v>0</v>
      </c>
      <c r="M171" s="108">
        <f t="shared" si="5"/>
        <v>0</v>
      </c>
    </row>
    <row r="172" spans="1:13" s="8" customFormat="1" ht="132" customHeight="1">
      <c r="A172" s="43"/>
      <c r="B172" s="17" t="s">
        <v>255</v>
      </c>
      <c r="C172" s="17" t="s">
        <v>256</v>
      </c>
      <c r="D172" s="17" t="s">
        <v>67</v>
      </c>
      <c r="E172" s="18" t="s">
        <v>257</v>
      </c>
      <c r="F172" s="20" t="s">
        <v>396</v>
      </c>
      <c r="G172" s="20"/>
      <c r="H172" s="9">
        <f t="shared" si="6"/>
        <v>4000000</v>
      </c>
      <c r="I172" s="9"/>
      <c r="J172" s="9">
        <v>4000000</v>
      </c>
      <c r="K172" s="9">
        <v>4000000</v>
      </c>
      <c r="L172" s="114">
        <v>39</v>
      </c>
      <c r="M172" s="108">
        <f t="shared" si="5"/>
        <v>0</v>
      </c>
    </row>
    <row r="173" spans="1:13" s="8" customFormat="1" ht="135" customHeight="1">
      <c r="A173" s="43"/>
      <c r="B173" s="17" t="s">
        <v>258</v>
      </c>
      <c r="C173" s="17" t="s">
        <v>259</v>
      </c>
      <c r="D173" s="17" t="s">
        <v>67</v>
      </c>
      <c r="E173" s="18" t="s">
        <v>260</v>
      </c>
      <c r="F173" s="20" t="s">
        <v>396</v>
      </c>
      <c r="G173" s="20"/>
      <c r="H173" s="9">
        <f t="shared" si="6"/>
        <v>8000000</v>
      </c>
      <c r="I173" s="9"/>
      <c r="J173" s="9">
        <f>10000000-2000000</f>
        <v>8000000</v>
      </c>
      <c r="K173" s="9">
        <f>10000000-2000000</f>
        <v>8000000</v>
      </c>
      <c r="L173" s="114"/>
      <c r="M173" s="108">
        <f t="shared" si="5"/>
        <v>0</v>
      </c>
    </row>
    <row r="174" spans="1:13" ht="147" customHeight="1">
      <c r="A174" s="41"/>
      <c r="B174" s="17" t="s">
        <v>261</v>
      </c>
      <c r="C174" s="17" t="s">
        <v>248</v>
      </c>
      <c r="D174" s="17" t="s">
        <v>67</v>
      </c>
      <c r="E174" s="18" t="s">
        <v>249</v>
      </c>
      <c r="F174" s="20" t="s">
        <v>396</v>
      </c>
      <c r="G174" s="20"/>
      <c r="H174" s="9">
        <f t="shared" si="6"/>
        <v>37200000</v>
      </c>
      <c r="I174" s="9"/>
      <c r="J174" s="9">
        <f>44100000-6900000</f>
        <v>37200000</v>
      </c>
      <c r="K174" s="9">
        <f>44100000-6900000</f>
        <v>37200000</v>
      </c>
      <c r="L174" s="114"/>
      <c r="M174" s="108">
        <f t="shared" si="5"/>
        <v>0</v>
      </c>
    </row>
    <row r="175" spans="1:13" ht="138" customHeight="1">
      <c r="A175" s="41"/>
      <c r="B175" s="17" t="s">
        <v>318</v>
      </c>
      <c r="C175" s="17" t="s">
        <v>122</v>
      </c>
      <c r="D175" s="17" t="s">
        <v>67</v>
      </c>
      <c r="E175" s="18" t="s">
        <v>123</v>
      </c>
      <c r="F175" s="20" t="s">
        <v>396</v>
      </c>
      <c r="G175" s="20"/>
      <c r="H175" s="9">
        <f t="shared" si="6"/>
        <v>500000</v>
      </c>
      <c r="I175" s="9"/>
      <c r="J175" s="9">
        <v>500000</v>
      </c>
      <c r="K175" s="9">
        <v>500000</v>
      </c>
      <c r="L175" s="114"/>
      <c r="M175" s="108">
        <f t="shared" si="5"/>
        <v>0</v>
      </c>
    </row>
    <row r="176" spans="1:13" s="8" customFormat="1" ht="141" customHeight="1" hidden="1">
      <c r="A176" s="43"/>
      <c r="B176" s="17" t="s">
        <v>368</v>
      </c>
      <c r="C176" s="17" t="s">
        <v>349</v>
      </c>
      <c r="D176" s="17" t="s">
        <v>5</v>
      </c>
      <c r="E176" s="18" t="s">
        <v>350</v>
      </c>
      <c r="F176" s="20" t="s">
        <v>396</v>
      </c>
      <c r="G176" s="20"/>
      <c r="H176" s="9">
        <f t="shared" si="6"/>
        <v>0</v>
      </c>
      <c r="I176" s="9"/>
      <c r="J176" s="9"/>
      <c r="K176" s="9"/>
      <c r="L176" s="114"/>
      <c r="M176" s="108">
        <f t="shared" si="5"/>
        <v>0</v>
      </c>
    </row>
    <row r="177" spans="1:13" s="8" customFormat="1" ht="180" customHeight="1" hidden="1">
      <c r="A177" s="43"/>
      <c r="B177" s="17" t="s">
        <v>347</v>
      </c>
      <c r="C177" s="17" t="s">
        <v>332</v>
      </c>
      <c r="D177" s="17" t="s">
        <v>5</v>
      </c>
      <c r="E177" s="18" t="s">
        <v>333</v>
      </c>
      <c r="F177" s="20" t="s">
        <v>396</v>
      </c>
      <c r="G177" s="20"/>
      <c r="H177" s="9">
        <f t="shared" si="6"/>
        <v>0</v>
      </c>
      <c r="I177" s="9"/>
      <c r="J177" s="9"/>
      <c r="K177" s="9"/>
      <c r="L177" s="114"/>
      <c r="M177" s="108">
        <f t="shared" si="5"/>
        <v>0</v>
      </c>
    </row>
    <row r="178" spans="1:13" s="8" customFormat="1" ht="159" customHeight="1" hidden="1">
      <c r="A178" s="43"/>
      <c r="B178" s="17" t="s">
        <v>340</v>
      </c>
      <c r="C178" s="17" t="s">
        <v>341</v>
      </c>
      <c r="D178" s="17" t="s">
        <v>298</v>
      </c>
      <c r="E178" s="18" t="s">
        <v>342</v>
      </c>
      <c r="F178" s="18" t="s">
        <v>238</v>
      </c>
      <c r="G178" s="18" t="s">
        <v>412</v>
      </c>
      <c r="H178" s="9">
        <f t="shared" si="6"/>
        <v>0</v>
      </c>
      <c r="I178" s="9"/>
      <c r="J178" s="9"/>
      <c r="K178" s="9"/>
      <c r="L178" s="114"/>
      <c r="M178" s="108">
        <f t="shared" si="5"/>
        <v>0</v>
      </c>
    </row>
    <row r="179" spans="1:13" s="8" customFormat="1" ht="159" customHeight="1" hidden="1">
      <c r="A179" s="43"/>
      <c r="B179" s="17" t="s">
        <v>356</v>
      </c>
      <c r="C179" s="17" t="s">
        <v>357</v>
      </c>
      <c r="D179" s="17" t="s">
        <v>298</v>
      </c>
      <c r="E179" s="91" t="s">
        <v>358</v>
      </c>
      <c r="F179" s="20" t="s">
        <v>396</v>
      </c>
      <c r="G179" s="20"/>
      <c r="H179" s="9">
        <f t="shared" si="6"/>
        <v>0</v>
      </c>
      <c r="I179" s="9"/>
      <c r="J179" s="9"/>
      <c r="K179" s="9"/>
      <c r="L179" s="114"/>
      <c r="M179" s="108">
        <f t="shared" si="5"/>
        <v>0</v>
      </c>
    </row>
    <row r="180" spans="1:13" ht="121.5" customHeight="1">
      <c r="A180" s="41"/>
      <c r="B180" s="17" t="s">
        <v>213</v>
      </c>
      <c r="C180" s="17" t="s">
        <v>96</v>
      </c>
      <c r="D180" s="17" t="s">
        <v>28</v>
      </c>
      <c r="E180" s="18" t="s">
        <v>57</v>
      </c>
      <c r="F180" s="18" t="s">
        <v>79</v>
      </c>
      <c r="G180" s="95" t="s">
        <v>413</v>
      </c>
      <c r="H180" s="9">
        <f t="shared" si="6"/>
        <v>106917180</v>
      </c>
      <c r="I180" s="9">
        <v>520000</v>
      </c>
      <c r="J180" s="9">
        <f>6550020+22810180+48093527+30943453-2000000</f>
        <v>106397180</v>
      </c>
      <c r="K180" s="9">
        <f>6550020+22810180+48093527-2000000</f>
        <v>75453727</v>
      </c>
      <c r="L180" s="114"/>
      <c r="M180" s="108">
        <f t="shared" si="5"/>
        <v>0</v>
      </c>
    </row>
    <row r="181" spans="1:13" s="8" customFormat="1" ht="160.5" customHeight="1" hidden="1">
      <c r="A181" s="43"/>
      <c r="B181" s="17" t="s">
        <v>379</v>
      </c>
      <c r="C181" s="17" t="s">
        <v>236</v>
      </c>
      <c r="D181" s="17" t="s">
        <v>5</v>
      </c>
      <c r="E181" s="18" t="s">
        <v>237</v>
      </c>
      <c r="F181" s="20" t="s">
        <v>396</v>
      </c>
      <c r="G181" s="20"/>
      <c r="H181" s="9">
        <f t="shared" si="6"/>
        <v>0</v>
      </c>
      <c r="I181" s="9"/>
      <c r="J181" s="9"/>
      <c r="K181" s="9"/>
      <c r="L181" s="114"/>
      <c r="M181" s="108">
        <f t="shared" si="5"/>
        <v>0</v>
      </c>
    </row>
    <row r="182" spans="1:13" s="8" customFormat="1" ht="92.25" customHeight="1">
      <c r="A182" s="43"/>
      <c r="B182" s="17" t="s">
        <v>345</v>
      </c>
      <c r="C182" s="17" t="s">
        <v>343</v>
      </c>
      <c r="D182" s="17" t="s">
        <v>4</v>
      </c>
      <c r="E182" s="18" t="s">
        <v>125</v>
      </c>
      <c r="F182" s="20" t="s">
        <v>250</v>
      </c>
      <c r="G182" s="20" t="s">
        <v>409</v>
      </c>
      <c r="H182" s="9">
        <f t="shared" si="6"/>
        <v>2117187</v>
      </c>
      <c r="I182" s="9">
        <v>1415094</v>
      </c>
      <c r="J182" s="9">
        <v>702093</v>
      </c>
      <c r="K182" s="9"/>
      <c r="L182" s="114"/>
      <c r="M182" s="108">
        <f t="shared" si="5"/>
        <v>0</v>
      </c>
    </row>
    <row r="183" spans="1:13" s="8" customFormat="1" ht="116.25" customHeight="1">
      <c r="A183" s="43"/>
      <c r="B183" s="17" t="s">
        <v>346</v>
      </c>
      <c r="C183" s="17" t="s">
        <v>344</v>
      </c>
      <c r="D183" s="17" t="s">
        <v>4</v>
      </c>
      <c r="E183" s="18" t="s">
        <v>126</v>
      </c>
      <c r="F183" s="20" t="s">
        <v>250</v>
      </c>
      <c r="G183" s="20" t="s">
        <v>409</v>
      </c>
      <c r="H183" s="9">
        <f t="shared" si="6"/>
        <v>-720000</v>
      </c>
      <c r="I183" s="9"/>
      <c r="J183" s="9">
        <v>-720000</v>
      </c>
      <c r="K183" s="9"/>
      <c r="L183" s="114"/>
      <c r="M183" s="108">
        <f t="shared" si="5"/>
        <v>0</v>
      </c>
    </row>
    <row r="184" spans="1:13" s="7" customFormat="1" ht="108" customHeight="1">
      <c r="A184" s="44"/>
      <c r="B184" s="27"/>
      <c r="C184" s="27"/>
      <c r="D184" s="27"/>
      <c r="E184" s="28" t="s">
        <v>214</v>
      </c>
      <c r="F184" s="100"/>
      <c r="G184" s="100"/>
      <c r="H184" s="32">
        <f>SUM(H185:H189)</f>
        <v>2435200</v>
      </c>
      <c r="I184" s="32">
        <f>SUM(I185:I189)</f>
        <v>1165200</v>
      </c>
      <c r="J184" s="32">
        <f>SUM(J185:J189)</f>
        <v>1270000</v>
      </c>
      <c r="K184" s="32">
        <f>SUM(K185:K189)</f>
        <v>0</v>
      </c>
      <c r="L184" s="114"/>
      <c r="M184" s="108">
        <f t="shared" si="5"/>
        <v>0</v>
      </c>
    </row>
    <row r="185" spans="1:13" ht="144" customHeight="1">
      <c r="A185" s="41"/>
      <c r="B185" s="17" t="s">
        <v>215</v>
      </c>
      <c r="C185" s="17" t="s">
        <v>80</v>
      </c>
      <c r="D185" s="17" t="s">
        <v>2</v>
      </c>
      <c r="E185" s="18" t="s">
        <v>81</v>
      </c>
      <c r="F185" s="18" t="s">
        <v>392</v>
      </c>
      <c r="G185" s="95"/>
      <c r="H185" s="9">
        <f t="shared" si="6"/>
        <v>50000</v>
      </c>
      <c r="I185" s="9">
        <v>50000</v>
      </c>
      <c r="J185" s="9"/>
      <c r="K185" s="9"/>
      <c r="L185" s="114"/>
      <c r="M185" s="108">
        <f t="shared" si="5"/>
        <v>0</v>
      </c>
    </row>
    <row r="186" spans="1:13" ht="177" customHeight="1">
      <c r="A186" s="41"/>
      <c r="B186" s="17" t="s">
        <v>299</v>
      </c>
      <c r="C186" s="17" t="s">
        <v>222</v>
      </c>
      <c r="D186" s="17" t="s">
        <v>243</v>
      </c>
      <c r="E186" s="57" t="s">
        <v>242</v>
      </c>
      <c r="F186" s="18" t="s">
        <v>238</v>
      </c>
      <c r="G186" s="18" t="s">
        <v>412</v>
      </c>
      <c r="H186" s="9">
        <f t="shared" si="6"/>
        <v>180000</v>
      </c>
      <c r="I186" s="9">
        <v>180000</v>
      </c>
      <c r="J186" s="9"/>
      <c r="K186" s="9"/>
      <c r="L186" s="114"/>
      <c r="M186" s="108">
        <f t="shared" si="5"/>
        <v>0</v>
      </c>
    </row>
    <row r="187" spans="1:13" ht="139.5" customHeight="1">
      <c r="A187" s="41"/>
      <c r="B187" s="46" t="s">
        <v>376</v>
      </c>
      <c r="C187" s="46" t="s">
        <v>377</v>
      </c>
      <c r="D187" s="46" t="s">
        <v>5</v>
      </c>
      <c r="E187" s="48" t="s">
        <v>378</v>
      </c>
      <c r="F187" s="18" t="s">
        <v>238</v>
      </c>
      <c r="G187" s="18" t="s">
        <v>412</v>
      </c>
      <c r="H187" s="9">
        <f t="shared" si="6"/>
        <v>935200</v>
      </c>
      <c r="I187" s="9">
        <v>935200</v>
      </c>
      <c r="J187" s="9"/>
      <c r="K187" s="9"/>
      <c r="L187" s="114"/>
      <c r="M187" s="108">
        <f t="shared" si="5"/>
        <v>0</v>
      </c>
    </row>
    <row r="188" spans="1:13" s="8" customFormat="1" ht="237" customHeight="1">
      <c r="A188" s="43"/>
      <c r="B188" s="115" t="s">
        <v>286</v>
      </c>
      <c r="C188" s="115" t="s">
        <v>285</v>
      </c>
      <c r="D188" s="115" t="s">
        <v>5</v>
      </c>
      <c r="E188" s="117" t="s">
        <v>306</v>
      </c>
      <c r="F188" s="18" t="s">
        <v>238</v>
      </c>
      <c r="G188" s="18" t="s">
        <v>412</v>
      </c>
      <c r="H188" s="9">
        <f t="shared" si="6"/>
        <v>169000</v>
      </c>
      <c r="I188" s="9"/>
      <c r="J188" s="9">
        <v>169000</v>
      </c>
      <c r="K188" s="9"/>
      <c r="L188" s="114"/>
      <c r="M188" s="108">
        <f t="shared" si="5"/>
        <v>0</v>
      </c>
    </row>
    <row r="189" spans="1:13" s="8" customFormat="1" ht="180" customHeight="1">
      <c r="A189" s="43"/>
      <c r="B189" s="116"/>
      <c r="C189" s="116"/>
      <c r="D189" s="116"/>
      <c r="E189" s="118"/>
      <c r="F189" s="18" t="s">
        <v>435</v>
      </c>
      <c r="G189" s="18" t="s">
        <v>436</v>
      </c>
      <c r="H189" s="9">
        <f t="shared" si="6"/>
        <v>1101000</v>
      </c>
      <c r="I189" s="9"/>
      <c r="J189" s="9">
        <v>1101000</v>
      </c>
      <c r="K189" s="9"/>
      <c r="L189" s="114"/>
      <c r="M189" s="108">
        <f t="shared" si="5"/>
        <v>0</v>
      </c>
    </row>
    <row r="190" spans="1:13" s="7" customFormat="1" ht="97.5" customHeight="1">
      <c r="A190" s="44"/>
      <c r="B190" s="27"/>
      <c r="C190" s="27"/>
      <c r="D190" s="27"/>
      <c r="E190" s="28" t="s">
        <v>206</v>
      </c>
      <c r="F190" s="28"/>
      <c r="G190" s="98"/>
      <c r="H190" s="32">
        <f>SUM(H191:H197)</f>
        <v>15266400</v>
      </c>
      <c r="I190" s="32">
        <f>SUM(I191:I197)</f>
        <v>2303000</v>
      </c>
      <c r="J190" s="32">
        <f>SUM(J191:J197)</f>
        <v>12963400</v>
      </c>
      <c r="K190" s="32">
        <f>SUM(K191:K197)</f>
        <v>12963400</v>
      </c>
      <c r="L190" s="114"/>
      <c r="M190" s="108">
        <f t="shared" si="5"/>
        <v>0</v>
      </c>
    </row>
    <row r="191" spans="1:13" ht="235.5" customHeight="1">
      <c r="A191" s="41"/>
      <c r="B191" s="17" t="s">
        <v>207</v>
      </c>
      <c r="C191" s="17" t="s">
        <v>118</v>
      </c>
      <c r="D191" s="17" t="s">
        <v>27</v>
      </c>
      <c r="E191" s="18" t="s">
        <v>119</v>
      </c>
      <c r="F191" s="20" t="s">
        <v>404</v>
      </c>
      <c r="G191" s="97"/>
      <c r="H191" s="9">
        <f t="shared" si="6"/>
        <v>1351000</v>
      </c>
      <c r="I191" s="9">
        <v>1351000</v>
      </c>
      <c r="J191" s="9"/>
      <c r="K191" s="9"/>
      <c r="L191" s="114"/>
      <c r="M191" s="108">
        <f t="shared" si="5"/>
        <v>0</v>
      </c>
    </row>
    <row r="192" spans="1:13" ht="151.5" customHeight="1">
      <c r="A192" s="41"/>
      <c r="B192" s="17" t="s">
        <v>380</v>
      </c>
      <c r="C192" s="17" t="s">
        <v>377</v>
      </c>
      <c r="D192" s="17" t="s">
        <v>5</v>
      </c>
      <c r="E192" s="18" t="s">
        <v>378</v>
      </c>
      <c r="F192" s="20" t="s">
        <v>396</v>
      </c>
      <c r="G192" s="20"/>
      <c r="H192" s="9">
        <f t="shared" si="6"/>
        <v>12888400</v>
      </c>
      <c r="I192" s="9"/>
      <c r="J192" s="9">
        <v>12888400</v>
      </c>
      <c r="K192" s="9">
        <v>12888400</v>
      </c>
      <c r="L192" s="114"/>
      <c r="M192" s="108">
        <f t="shared" si="5"/>
        <v>0</v>
      </c>
    </row>
    <row r="193" spans="1:13" ht="163.5" customHeight="1">
      <c r="A193" s="41"/>
      <c r="B193" s="17" t="s">
        <v>208</v>
      </c>
      <c r="C193" s="17" t="s">
        <v>109</v>
      </c>
      <c r="D193" s="17" t="s">
        <v>6</v>
      </c>
      <c r="E193" s="18" t="s">
        <v>50</v>
      </c>
      <c r="F193" s="18" t="s">
        <v>65</v>
      </c>
      <c r="G193" s="95" t="s">
        <v>411</v>
      </c>
      <c r="H193" s="9">
        <f t="shared" si="6"/>
        <v>322000</v>
      </c>
      <c r="I193" s="9">
        <v>322000</v>
      </c>
      <c r="J193" s="9"/>
      <c r="K193" s="9"/>
      <c r="L193" s="114"/>
      <c r="M193" s="108">
        <f t="shared" si="5"/>
        <v>0</v>
      </c>
    </row>
    <row r="194" spans="1:13" ht="229.5" customHeight="1">
      <c r="A194" s="41"/>
      <c r="B194" s="17" t="s">
        <v>263</v>
      </c>
      <c r="C194" s="17" t="s">
        <v>262</v>
      </c>
      <c r="D194" s="17" t="s">
        <v>5</v>
      </c>
      <c r="E194" s="18" t="s">
        <v>264</v>
      </c>
      <c r="F194" s="20" t="s">
        <v>404</v>
      </c>
      <c r="G194" s="97"/>
      <c r="H194" s="9">
        <f t="shared" si="6"/>
        <v>50000</v>
      </c>
      <c r="I194" s="9"/>
      <c r="J194" s="9">
        <v>50000</v>
      </c>
      <c r="K194" s="9">
        <v>50000</v>
      </c>
      <c r="L194" s="114"/>
      <c r="M194" s="108">
        <f t="shared" si="5"/>
        <v>0</v>
      </c>
    </row>
    <row r="195" spans="1:13" ht="247.5" customHeight="1">
      <c r="A195" s="41"/>
      <c r="B195" s="17" t="s">
        <v>266</v>
      </c>
      <c r="C195" s="17" t="s">
        <v>267</v>
      </c>
      <c r="D195" s="17" t="s">
        <v>5</v>
      </c>
      <c r="E195" s="18" t="s">
        <v>268</v>
      </c>
      <c r="F195" s="20" t="s">
        <v>404</v>
      </c>
      <c r="G195" s="97"/>
      <c r="H195" s="9">
        <f t="shared" si="6"/>
        <v>25000</v>
      </c>
      <c r="I195" s="9"/>
      <c r="J195" s="9">
        <v>25000</v>
      </c>
      <c r="K195" s="9">
        <v>25000</v>
      </c>
      <c r="L195" s="111">
        <v>40</v>
      </c>
      <c r="M195" s="108">
        <f t="shared" si="5"/>
        <v>0</v>
      </c>
    </row>
    <row r="196" spans="1:13" s="8" customFormat="1" ht="235.5" customHeight="1">
      <c r="A196" s="43"/>
      <c r="B196" s="17" t="s">
        <v>265</v>
      </c>
      <c r="C196" s="17" t="s">
        <v>236</v>
      </c>
      <c r="D196" s="17" t="s">
        <v>5</v>
      </c>
      <c r="E196" s="18" t="s">
        <v>237</v>
      </c>
      <c r="F196" s="20" t="s">
        <v>404</v>
      </c>
      <c r="G196" s="97"/>
      <c r="H196" s="9">
        <f t="shared" si="6"/>
        <v>630000</v>
      </c>
      <c r="I196" s="9">
        <v>630000</v>
      </c>
      <c r="J196" s="9"/>
      <c r="K196" s="9"/>
      <c r="L196" s="111"/>
      <c r="M196" s="108">
        <f t="shared" si="5"/>
        <v>0</v>
      </c>
    </row>
    <row r="197" spans="1:13" ht="160.5" customHeight="1" hidden="1">
      <c r="A197" s="41"/>
      <c r="B197" s="17" t="s">
        <v>339</v>
      </c>
      <c r="C197" s="17" t="s">
        <v>328</v>
      </c>
      <c r="D197" s="17" t="s">
        <v>29</v>
      </c>
      <c r="E197" s="51" t="s">
        <v>329</v>
      </c>
      <c r="F197" s="18" t="s">
        <v>65</v>
      </c>
      <c r="G197" s="95" t="s">
        <v>411</v>
      </c>
      <c r="H197" s="9">
        <f t="shared" si="6"/>
        <v>0</v>
      </c>
      <c r="I197" s="9"/>
      <c r="J197" s="9"/>
      <c r="K197" s="9"/>
      <c r="L197" s="111"/>
      <c r="M197" s="108">
        <f t="shared" si="5"/>
        <v>0</v>
      </c>
    </row>
    <row r="198" spans="1:13" s="7" customFormat="1" ht="111.75" customHeight="1">
      <c r="A198" s="44"/>
      <c r="B198" s="27"/>
      <c r="C198" s="27"/>
      <c r="D198" s="27"/>
      <c r="E198" s="28" t="s">
        <v>216</v>
      </c>
      <c r="F198" s="100"/>
      <c r="G198" s="100"/>
      <c r="H198" s="32">
        <f>SUM(H199:H203)</f>
        <v>855000</v>
      </c>
      <c r="I198" s="32">
        <f>SUM(I199:I203)</f>
        <v>315000</v>
      </c>
      <c r="J198" s="32">
        <f>SUM(J199:J203)</f>
        <v>540000</v>
      </c>
      <c r="K198" s="32">
        <f>SUM(K199:K203)</f>
        <v>500000</v>
      </c>
      <c r="L198" s="111"/>
      <c r="M198" s="108">
        <f t="shared" si="5"/>
        <v>0</v>
      </c>
    </row>
    <row r="199" spans="1:13" s="7" customFormat="1" ht="117.75" customHeight="1">
      <c r="A199" s="44"/>
      <c r="B199" s="17" t="s">
        <v>269</v>
      </c>
      <c r="C199" s="17" t="s">
        <v>96</v>
      </c>
      <c r="D199" s="17" t="s">
        <v>28</v>
      </c>
      <c r="E199" s="18" t="s">
        <v>57</v>
      </c>
      <c r="F199" s="18" t="s">
        <v>79</v>
      </c>
      <c r="G199" s="95" t="s">
        <v>413</v>
      </c>
      <c r="H199" s="9">
        <f t="shared" si="6"/>
        <v>245000</v>
      </c>
      <c r="I199" s="9">
        <v>245000</v>
      </c>
      <c r="J199" s="9"/>
      <c r="K199" s="9"/>
      <c r="L199" s="111"/>
      <c r="M199" s="108">
        <f t="shared" si="5"/>
        <v>0</v>
      </c>
    </row>
    <row r="200" spans="1:13" s="7" customFormat="1" ht="141.75" customHeight="1">
      <c r="A200" s="44"/>
      <c r="B200" s="17" t="s">
        <v>418</v>
      </c>
      <c r="C200" s="17" t="s">
        <v>236</v>
      </c>
      <c r="D200" s="17" t="s">
        <v>5</v>
      </c>
      <c r="E200" s="18" t="s">
        <v>237</v>
      </c>
      <c r="F200" s="20" t="s">
        <v>396</v>
      </c>
      <c r="G200" s="95"/>
      <c r="H200" s="9">
        <f t="shared" si="6"/>
        <v>70000</v>
      </c>
      <c r="I200" s="9">
        <v>70000</v>
      </c>
      <c r="J200" s="9"/>
      <c r="K200" s="9"/>
      <c r="L200" s="111"/>
      <c r="M200" s="108">
        <f t="shared" si="5"/>
        <v>0</v>
      </c>
    </row>
    <row r="201" spans="1:13" ht="147.75" customHeight="1">
      <c r="A201" s="41"/>
      <c r="B201" s="17" t="s">
        <v>217</v>
      </c>
      <c r="C201" s="17" t="s">
        <v>89</v>
      </c>
      <c r="D201" s="17" t="s">
        <v>13</v>
      </c>
      <c r="E201" s="18" t="s">
        <v>90</v>
      </c>
      <c r="F201" s="20" t="s">
        <v>402</v>
      </c>
      <c r="G201" s="97"/>
      <c r="H201" s="9">
        <f t="shared" si="6"/>
        <v>40000</v>
      </c>
      <c r="I201" s="9"/>
      <c r="J201" s="9">
        <v>40000</v>
      </c>
      <c r="K201" s="9"/>
      <c r="L201" s="111"/>
      <c r="M201" s="108">
        <f t="shared" si="5"/>
        <v>0</v>
      </c>
    </row>
    <row r="202" spans="1:13" ht="333" customHeight="1" hidden="1">
      <c r="A202" s="41"/>
      <c r="B202" s="17" t="s">
        <v>361</v>
      </c>
      <c r="C202" s="17" t="s">
        <v>362</v>
      </c>
      <c r="D202" s="17" t="s">
        <v>29</v>
      </c>
      <c r="E202" s="73" t="s">
        <v>363</v>
      </c>
      <c r="F202" s="20" t="s">
        <v>396</v>
      </c>
      <c r="G202" s="20"/>
      <c r="H202" s="9">
        <f t="shared" si="6"/>
        <v>0</v>
      </c>
      <c r="I202" s="9"/>
      <c r="J202" s="9"/>
      <c r="K202" s="9"/>
      <c r="L202" s="111"/>
      <c r="M202" s="108">
        <f t="shared" si="5"/>
        <v>0</v>
      </c>
    </row>
    <row r="203" spans="1:13" ht="171.75" customHeight="1">
      <c r="A203" s="41"/>
      <c r="B203" s="17" t="s">
        <v>311</v>
      </c>
      <c r="C203" s="17" t="s">
        <v>87</v>
      </c>
      <c r="D203" s="17" t="s">
        <v>29</v>
      </c>
      <c r="E203" s="18" t="s">
        <v>88</v>
      </c>
      <c r="F203" s="20" t="s">
        <v>396</v>
      </c>
      <c r="G203" s="20"/>
      <c r="H203" s="9">
        <f t="shared" si="6"/>
        <v>500000</v>
      </c>
      <c r="I203" s="9"/>
      <c r="J203" s="9">
        <v>500000</v>
      </c>
      <c r="K203" s="9">
        <v>500000</v>
      </c>
      <c r="L203" s="111"/>
      <c r="M203" s="108">
        <f t="shared" si="5"/>
        <v>0</v>
      </c>
    </row>
    <row r="204" spans="1:13" s="83" customFormat="1" ht="54.75" customHeight="1">
      <c r="A204" s="80"/>
      <c r="B204" s="81"/>
      <c r="C204" s="139" t="s">
        <v>3</v>
      </c>
      <c r="D204" s="140"/>
      <c r="E204" s="140"/>
      <c r="F204" s="141"/>
      <c r="G204" s="92"/>
      <c r="H204" s="82">
        <f>H16+H58+H84+H104+H127+H125+H135+H163+H184+H190+H198</f>
        <v>1755986598</v>
      </c>
      <c r="I204" s="82">
        <f>I16+I58+I84+I104+I127+I125+I135+I163+I184+I190+I198</f>
        <v>1178398910</v>
      </c>
      <c r="J204" s="82">
        <f>J16+J58+J84+J104+J127+J125+J135+J163+J184+J190+J198</f>
        <v>577587688</v>
      </c>
      <c r="K204" s="82">
        <f>K16+K58+K84+K104+K127+K125+K135+K163+K184+K190+K198</f>
        <v>497349888</v>
      </c>
      <c r="L204" s="111"/>
      <c r="M204" s="108">
        <f t="shared" si="5"/>
        <v>0</v>
      </c>
    </row>
    <row r="205" spans="1:13" ht="112.5" customHeight="1">
      <c r="A205" s="41"/>
      <c r="B205" s="14"/>
      <c r="C205" s="13"/>
      <c r="D205" s="14"/>
      <c r="E205" s="35"/>
      <c r="F205" s="36"/>
      <c r="G205" s="36"/>
      <c r="H205" s="74"/>
      <c r="I205" s="37"/>
      <c r="J205" s="37"/>
      <c r="K205" s="37"/>
      <c r="L205" s="111"/>
      <c r="M205" s="108">
        <f t="shared" si="5"/>
        <v>0</v>
      </c>
    </row>
    <row r="206" spans="2:13" ht="72.75" customHeight="1">
      <c r="B206" s="39"/>
      <c r="C206" s="39"/>
      <c r="D206" s="39"/>
      <c r="E206" s="39"/>
      <c r="F206" s="39"/>
      <c r="G206" s="69"/>
      <c r="H206" s="75"/>
      <c r="I206" s="77"/>
      <c r="J206" s="77"/>
      <c r="K206" s="77"/>
      <c r="L206" s="111"/>
      <c r="M206" s="108">
        <f t="shared" si="5"/>
        <v>0</v>
      </c>
    </row>
    <row r="207" spans="2:13" ht="51.75" customHeight="1">
      <c r="B207" s="13"/>
      <c r="C207" s="112" t="s">
        <v>439</v>
      </c>
      <c r="D207" s="112"/>
      <c r="E207" s="112"/>
      <c r="F207" s="112"/>
      <c r="G207" s="112"/>
      <c r="H207" s="112"/>
      <c r="I207" s="113" t="s">
        <v>440</v>
      </c>
      <c r="J207" s="113"/>
      <c r="K207" s="37"/>
      <c r="L207" s="111"/>
      <c r="M207" s="108"/>
    </row>
    <row r="208" spans="2:13" ht="42.75" customHeight="1">
      <c r="B208" s="38"/>
      <c r="C208" s="38"/>
      <c r="D208" s="38"/>
      <c r="E208" s="38"/>
      <c r="F208" s="36"/>
      <c r="G208" s="36"/>
      <c r="H208" s="74"/>
      <c r="I208" s="37"/>
      <c r="J208" s="37"/>
      <c r="K208" s="37"/>
      <c r="L208" s="111"/>
      <c r="M208" s="108">
        <f t="shared" si="5"/>
        <v>0</v>
      </c>
    </row>
    <row r="209" spans="2:13" ht="27.75" customHeight="1">
      <c r="B209" s="39"/>
      <c r="C209" s="39"/>
      <c r="D209" s="39"/>
      <c r="E209" s="39"/>
      <c r="F209" s="36"/>
      <c r="G209" s="36"/>
      <c r="H209" s="74"/>
      <c r="I209" s="37"/>
      <c r="J209" s="37"/>
      <c r="K209" s="37"/>
      <c r="L209" s="111"/>
      <c r="M209" s="108">
        <f aca="true" t="shared" si="7" ref="M209:M214">H209-I209-J209</f>
        <v>0</v>
      </c>
    </row>
    <row r="210" spans="2:13" ht="45.75" customHeight="1">
      <c r="B210" s="69"/>
      <c r="C210" s="69"/>
      <c r="D210" s="69"/>
      <c r="E210" s="70"/>
      <c r="F210" s="101"/>
      <c r="G210" s="101"/>
      <c r="H210" s="76"/>
      <c r="I210" s="33"/>
      <c r="J210" s="33"/>
      <c r="K210" s="33"/>
      <c r="L210" s="111"/>
      <c r="M210" s="108">
        <f t="shared" si="7"/>
        <v>0</v>
      </c>
    </row>
    <row r="211" spans="2:13" ht="91.5" customHeight="1">
      <c r="B211" s="133"/>
      <c r="C211" s="133"/>
      <c r="D211" s="133"/>
      <c r="E211" s="39"/>
      <c r="F211" s="39"/>
      <c r="G211" s="39"/>
      <c r="H211" s="77">
        <f>H204-H17-H18-H19-H20-H21-H22-H23-H24-H25-H26-H27-H28-H29-H30-H31-H32-H33-H34-H35-H36-H37-H38-H39-H42-H43-H45-H46-H47-H48-H49-H50-H51-H52-H59-H60-H63-H67-H68-H69-H70-H71-H72-H73-H74-H75-H76-H77-H80-H81-H85-H86-H87-H88-H89-H90-H91-H93-H94-H95-H96-H97-H98-H100-H101-H102-H103-H105-H106-H107-H108-H110-H111-H112-H113-H114-H115-H116-H117-H118-H119-H120-H121-H122-H123-H124-H126-H128-H129-H130-H131-H132-H133-H134-H136-H137-H138-H139-H140-H141-H142-H143-H144-H145-H146-H147-H149-H150-H151-H152-H153-H157-H158-H160-H161-H162-H164-H165-H168-H169-H180-H182-H183-H185-H186-H187-H188-H191-H192-H193-H194-H195-H196-H197-H199-H200-H201-H203-H148-H170-H172-H173-H174-H175-H92-H99-H189</f>
        <v>0</v>
      </c>
      <c r="I211" s="77">
        <f>I204-I17-I18-I19-I20-I21-I22-I23-I24-I25-I26-I27-I28-I29-I30-I31-I32-I33-I34-I35-I36-I37-I38-I39-I42-I43-I45-I46-I47-I48-I49-I50-I51-I52-I59-I60-I63-I67-I68-I69-I70-I71-I72-I73-I74-I75-I76-I77-I80-I81-I85-I86-I87-I88-I89-I90-I91-I93-I94-I95-I96-I97-I98-I100-I101-I102-I103-I105-I106-I107-I108-I110-I111-I112-I113-I114-I115-I116-I117-I118-I119-I120-I121-I122-I123-I124-I126-I128-I129-I130-I131-I132-I133-I134-I136-I137-I138-I139-I140-I141-I142-I143-I144-I145-I146-I147-I149-I150-I151-I152-I153-I157-I158-I160-I161-I162-I164-I165-I168-I169-I180-I182-I183-I185-I186-I187-I188-I191-I192-I193-I194-I195-I196-I197-I199-I200-I201-I203-I148-I170-I172-I173-I174-I175-I92-I99-I189</f>
        <v>0</v>
      </c>
      <c r="J211" s="77">
        <f>J204-J17-J18-J19-J20-J21-J22-J23-J24-J25-J26-J27-J28-J29-J30-J31-J32-J33-J34-J35-J36-J37-J38-J39-J42-J43-J45-J46-J47-J48-J49-J50-J51-J52-J59-J60-J63-J67-J68-J69-J70-J71-J72-J73-J74-J75-J76-J77-J80-J81-J85-J86-J87-J88-J89-J90-J91-J93-J94-J95-J96-J97-J98-J100-J101-J102-J103-J105-J106-J107-J108-J110-J111-J112-J113-J114-J115-J116-J117-J118-J119-J120-J121-J122-J123-J124-J126-J128-J129-J130-J131-J132-J133-J134-J136-J137-J138-J139-J140-J141-J142-J143-J144-J145-J146-J147-J149-J150-J151-J152-J153-J157-J158-J160-J161-J162-J164-J165-J168-J169-J180-J182-J183-J185-J186-J187-J188-J191-J192-J193-J194-J195-J196-J197-J199-J200-J201-J203-J148-J170-J172-J173-J174-J175-J92-J99-J189</f>
        <v>0</v>
      </c>
      <c r="K211" s="77">
        <f>K204-K17-K18-K19-K20-K21-K22-K23-K24-K25-K26-K27-K28-K29-K30-K31-K32-K33-K34-K35-K36-K37-K38-K39-K42-K43-K45-K46-K47-K48-K49-K50-K51-K52-K59-K60-K63-K67-K68-K69-K70-K71-K72-K73-K74-K75-K76-K77-K80-K81-K85-K86-K87-K88-K89-K90-K91-K93-K94-K95-K96-K97-K98-K100-K101-K102-K103-K105-K106-K107-K108-K110-K111-K112-K113-K114-K115-K116-K117-K118-K119-K120-K121-K122-K123-K124-K126-K128-K129-K130-K131-K132-K133-K134-K136-K137-K138-K139-K140-K141-K142-K143-K144-K145-K146-K147-K149-K150-K151-K152-K153-K157-K158-K160-K161-K162-K164-K165-K168-K169-K180-K182-K183-K185-K186-K187-K188-K191-K192-K193-K194-K195-K196-K197-K199-K200-K201-K203-K148-K170-K172-K173-K174-K175-K92-K99-K189</f>
        <v>0</v>
      </c>
      <c r="L211" s="111"/>
      <c r="M211" s="108">
        <f t="shared" si="7"/>
        <v>0</v>
      </c>
    </row>
    <row r="212" spans="12:13" ht="44.25" customHeight="1">
      <c r="L212" s="111"/>
      <c r="M212" s="108">
        <f t="shared" si="7"/>
        <v>0</v>
      </c>
    </row>
    <row r="213" spans="8:13" ht="44.25" customHeight="1">
      <c r="H213" s="31"/>
      <c r="L213" s="111"/>
      <c r="M213" s="108">
        <f t="shared" si="7"/>
        <v>0</v>
      </c>
    </row>
    <row r="214" spans="8:13" ht="95.25" customHeight="1">
      <c r="H214" s="62"/>
      <c r="I214" s="62"/>
      <c r="J214" s="62"/>
      <c r="K214" s="62"/>
      <c r="L214" s="111"/>
      <c r="M214" s="108">
        <f t="shared" si="7"/>
        <v>0</v>
      </c>
    </row>
    <row r="215" ht="44.25" customHeight="1">
      <c r="L215" s="111"/>
    </row>
    <row r="216" ht="44.25" customHeight="1">
      <c r="L216" s="111"/>
    </row>
    <row r="217" ht="44.25" customHeight="1">
      <c r="L217" s="111"/>
    </row>
  </sheetData>
  <sheetProtection/>
  <mergeCells count="145">
    <mergeCell ref="C204:F204"/>
    <mergeCell ref="C63:C66"/>
    <mergeCell ref="D63:D66"/>
    <mergeCell ref="E63:E66"/>
    <mergeCell ref="E137:E138"/>
    <mergeCell ref="E120:E121"/>
    <mergeCell ref="D170:D171"/>
    <mergeCell ref="C155:C156"/>
    <mergeCell ref="E150:E151"/>
    <mergeCell ref="E95:E96"/>
    <mergeCell ref="E123:E124"/>
    <mergeCell ref="E155:E156"/>
    <mergeCell ref="E170:E171"/>
    <mergeCell ref="E147:E149"/>
    <mergeCell ref="E145:E146"/>
    <mergeCell ref="B120:B121"/>
    <mergeCell ref="B170:B171"/>
    <mergeCell ref="D145:D146"/>
    <mergeCell ref="C170:C171"/>
    <mergeCell ref="B155:B156"/>
    <mergeCell ref="D89:D90"/>
    <mergeCell ref="E82:E83"/>
    <mergeCell ref="E115:E116"/>
    <mergeCell ref="C97:C99"/>
    <mergeCell ref="D97:D99"/>
    <mergeCell ref="E97:E99"/>
    <mergeCell ref="B86:B88"/>
    <mergeCell ref="C115:C116"/>
    <mergeCell ref="D95:D96"/>
    <mergeCell ref="D115:D116"/>
    <mergeCell ref="C86:C88"/>
    <mergeCell ref="C137:C138"/>
    <mergeCell ref="D113:D114"/>
    <mergeCell ref="C123:C124"/>
    <mergeCell ref="B137:B138"/>
    <mergeCell ref="C113:C114"/>
    <mergeCell ref="E74:E76"/>
    <mergeCell ref="C89:C90"/>
    <mergeCell ref="E86:E88"/>
    <mergeCell ref="E89:E90"/>
    <mergeCell ref="C93:C94"/>
    <mergeCell ref="D93:D94"/>
    <mergeCell ref="E93:E94"/>
    <mergeCell ref="D82:D83"/>
    <mergeCell ref="D86:D88"/>
    <mergeCell ref="C82:C83"/>
    <mergeCell ref="C145:C146"/>
    <mergeCell ref="C150:C151"/>
    <mergeCell ref="B123:B124"/>
    <mergeCell ref="D147:D149"/>
    <mergeCell ref="B78:B79"/>
    <mergeCell ref="B82:B83"/>
    <mergeCell ref="B95:B96"/>
    <mergeCell ref="B113:B114"/>
    <mergeCell ref="B91:B92"/>
    <mergeCell ref="C91:C92"/>
    <mergeCell ref="C147:C149"/>
    <mergeCell ref="B89:B90"/>
    <mergeCell ref="B93:B94"/>
    <mergeCell ref="B74:B76"/>
    <mergeCell ref="D78:D79"/>
    <mergeCell ref="C95:C96"/>
    <mergeCell ref="C120:C121"/>
    <mergeCell ref="D120:D121"/>
    <mergeCell ref="D91:D92"/>
    <mergeCell ref="C78:C79"/>
    <mergeCell ref="I2:K2"/>
    <mergeCell ref="E60:E62"/>
    <mergeCell ref="I6:K6"/>
    <mergeCell ref="I5:K5"/>
    <mergeCell ref="D21:D22"/>
    <mergeCell ref="E21:E22"/>
    <mergeCell ref="B12:K12"/>
    <mergeCell ref="D27:D28"/>
    <mergeCell ref="C21:C22"/>
    <mergeCell ref="E14:E15"/>
    <mergeCell ref="B211:D211"/>
    <mergeCell ref="E113:E114"/>
    <mergeCell ref="B145:B146"/>
    <mergeCell ref="B150:B151"/>
    <mergeCell ref="D137:D138"/>
    <mergeCell ref="B115:B116"/>
    <mergeCell ref="B147:B149"/>
    <mergeCell ref="D123:D124"/>
    <mergeCell ref="D155:D156"/>
    <mergeCell ref="D150:D151"/>
    <mergeCell ref="D53:D54"/>
    <mergeCell ref="D55:D57"/>
    <mergeCell ref="D74:D76"/>
    <mergeCell ref="B55:B57"/>
    <mergeCell ref="E55:E57"/>
    <mergeCell ref="C74:C76"/>
    <mergeCell ref="B63:B66"/>
    <mergeCell ref="C60:C62"/>
    <mergeCell ref="B60:B62"/>
    <mergeCell ref="D60:D62"/>
    <mergeCell ref="I1:K1"/>
    <mergeCell ref="C17:C18"/>
    <mergeCell ref="E53:E54"/>
    <mergeCell ref="I3:K3"/>
    <mergeCell ref="I4:K4"/>
    <mergeCell ref="B53:B54"/>
    <mergeCell ref="C53:C54"/>
    <mergeCell ref="B21:B22"/>
    <mergeCell ref="C46:C47"/>
    <mergeCell ref="E46:E47"/>
    <mergeCell ref="C27:C28"/>
    <mergeCell ref="B27:B28"/>
    <mergeCell ref="B46:B47"/>
    <mergeCell ref="C55:C57"/>
    <mergeCell ref="B14:B15"/>
    <mergeCell ref="C14:C15"/>
    <mergeCell ref="B17:B18"/>
    <mergeCell ref="I14:I15"/>
    <mergeCell ref="I8:K8"/>
    <mergeCell ref="I7:K7"/>
    <mergeCell ref="I9:K9"/>
    <mergeCell ref="I10:K10"/>
    <mergeCell ref="J14:K14"/>
    <mergeCell ref="H14:H15"/>
    <mergeCell ref="D14:D15"/>
    <mergeCell ref="F14:F15"/>
    <mergeCell ref="G14:G15"/>
    <mergeCell ref="E27:E28"/>
    <mergeCell ref="D17:D18"/>
    <mergeCell ref="D46:D47"/>
    <mergeCell ref="E17:E18"/>
    <mergeCell ref="E78:E79"/>
    <mergeCell ref="L172:L194"/>
    <mergeCell ref="B188:B189"/>
    <mergeCell ref="C188:C189"/>
    <mergeCell ref="D188:D189"/>
    <mergeCell ref="E188:E189"/>
    <mergeCell ref="E91:E92"/>
    <mergeCell ref="B97:B99"/>
    <mergeCell ref="L195:L217"/>
    <mergeCell ref="C207:H207"/>
    <mergeCell ref="I207:J207"/>
    <mergeCell ref="L8:L31"/>
    <mergeCell ref="L32:L52"/>
    <mergeCell ref="L58:L77"/>
    <mergeCell ref="L80:L111"/>
    <mergeCell ref="L112:L130"/>
    <mergeCell ref="L131:L149"/>
    <mergeCell ref="L150:L170"/>
  </mergeCells>
  <printOptions horizontalCentered="1"/>
  <pageMargins left="0.3937007874015748" right="0.3937007874015748" top="0.6" bottom="0.3937007874015748" header="0.41" footer="0"/>
  <pageSetup firstPageNumber="1" useFirstPageNumber="1" fitToHeight="100" horizontalDpi="600" verticalDpi="600" orientation="landscape" paperSize="9" scale="17" r:id="rId1"/>
  <headerFooter differentFirst="1" scaleWithDoc="0" alignWithMargins="0">
    <oddHeader>&amp;R&amp;11Продовження додатку 8</oddHeader>
  </headerFooter>
  <rowBreaks count="2" manualBreakCount="2">
    <brk id="57" min="1" max="11" man="1"/>
    <brk id="14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2018-11-16T15:25:51Z</cp:lastPrinted>
  <dcterms:created xsi:type="dcterms:W3CDTF">2014-01-17T10:52:16Z</dcterms:created>
  <dcterms:modified xsi:type="dcterms:W3CDTF">2018-11-16T15:25:55Z</dcterms:modified>
  <cp:category/>
  <cp:version/>
  <cp:contentType/>
  <cp:contentStatus/>
</cp:coreProperties>
</file>