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3" sheetId="1" r:id="rId1"/>
  </sheets>
  <definedNames>
    <definedName name="_xlnm.Print_Titles" localSheetId="0">'Лист3'!$9:$9</definedName>
    <definedName name="_xlnm.Print_Area" localSheetId="0">'Лист3'!$A$1:$K$348</definedName>
  </definedNames>
  <calcPr fullCalcOnLoad="1"/>
</workbook>
</file>

<file path=xl/sharedStrings.xml><?xml version="1.0" encoding="utf-8"?>
<sst xmlns="http://schemas.openxmlformats.org/spreadsheetml/2006/main" count="365" uniqueCount="248">
  <si>
    <t>Разом</t>
  </si>
  <si>
    <t>загальний фонд</t>
  </si>
  <si>
    <t>Показники виконання:</t>
  </si>
  <si>
    <t>Показники продукту</t>
  </si>
  <si>
    <t>Показники ефективності</t>
  </si>
  <si>
    <t>Показники якості</t>
  </si>
  <si>
    <t>Показники затрат</t>
  </si>
  <si>
    <t xml:space="preserve">Код програмної класифікації видатків та кредитування </t>
  </si>
  <si>
    <t>кількість команд з хокею на траві, од.</t>
  </si>
  <si>
    <t>Всього на виконання 
Програми, грн.</t>
  </si>
  <si>
    <t>у тому числі:</t>
  </si>
  <si>
    <t xml:space="preserve">Показник продукту  </t>
  </si>
  <si>
    <t>Показник ефективності</t>
  </si>
  <si>
    <t>Показник якості</t>
  </si>
  <si>
    <t>кількість об'єктів, які планується реконструювати, од.</t>
  </si>
  <si>
    <t xml:space="preserve"> </t>
  </si>
  <si>
    <t>середні витарти на одне змагання різного рівня, в яких взято участь командою, грн.</t>
  </si>
  <si>
    <t>Разом в т.ч.:</t>
  </si>
  <si>
    <t>кошти міського бюджету</t>
  </si>
  <si>
    <t>інші надходження</t>
  </si>
  <si>
    <t>Відповідальний виконавець: управління капітального будівництва та дорожнього господарства Сумської міської ради спільно з міським центром фізичного здоров'я населення "Спорт для всіх"</t>
  </si>
  <si>
    <t>Всього на виконання підпрограми 2, грн.</t>
  </si>
  <si>
    <t>Всього на виконання підпрограми 1, грн.</t>
  </si>
  <si>
    <t>Відповідальний виконавець: виконавчий комітет Сумської міської ради (відділ у справах  молоді та спорту, відділ бухгалтерського обліку та звітності)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</si>
  <si>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звітності)</t>
  </si>
  <si>
    <t xml:space="preserve">   </t>
  </si>
  <si>
    <t>середні витрати на один людино-день участі у міських змаганнях з неолімпійських видів спорту, грн.</t>
  </si>
  <si>
    <t>0215011</t>
  </si>
  <si>
    <t>2019 рік (проект)</t>
  </si>
  <si>
    <t>2020 рік (прогноз)</t>
  </si>
  <si>
    <t>2021 рік (прогноз)</t>
  </si>
  <si>
    <r>
      <t>КПКВК 0215011</t>
    </r>
    <r>
      <rPr>
        <sz val="12"/>
        <rFont val="Times New Roman"/>
        <family val="1"/>
      </rPr>
      <t xml:space="preserve"> "Проведення  навчально-тренувальних зборів і змагань з 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</si>
  <si>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 xml:space="preserve">                                  </t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</si>
  <si>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</si>
  <si>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</si>
  <si>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</si>
  <si>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світу), од.</t>
  </si>
  <si>
    <t>кількість людино-днів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</si>
  <si>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світу), грн.</t>
  </si>
  <si>
    <t>динаміка кількості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 в порівняно з минулим роком, %</t>
  </si>
  <si>
    <t>Результативні показники:</t>
  </si>
  <si>
    <t>кількість міських змагань з олімпійських видів спорту, од.</t>
  </si>
  <si>
    <t>середні витрати на один людино-день участі у міських змаганнях з олімпійських видів спорту, грн.</t>
  </si>
  <si>
    <t>динаміка кількості спортсменів, які беруть участь у міських змаганнях, порівняно з минулим роком, %</t>
  </si>
  <si>
    <t>в тому числі динаміка кількості спортсменів, які посіли призові місця у міських змаганнях, порівняно з минулим роком, %</t>
  </si>
  <si>
    <t>кількість людино-днів участі (суддівство) у міських змаганнях з олімпійських видів спорту, од.</t>
  </si>
  <si>
    <t>кількість спортсменів, які братимуть участь у міських змаганнях з олімпійських видів спорту, од.</t>
  </si>
  <si>
    <t>кількість спортсменів, які посіли призові місця у міських змаганнях з олімпійських видів спорту, од.</t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</si>
  <si>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грн.</t>
    </r>
  </si>
  <si>
    <t>кількість всеукраїнських змагань з олімпійських видів спорту, в яких беруть участь спортсмени збірних команд міста, од.</t>
  </si>
  <si>
    <t>динаміка кількості спортсменів міста, які посіли призові місця у всеукраїнських змаганнях з олімпійських видів спорту, порівняно з минулим роком, %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</si>
  <si>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змаганнях різних рівнів з олімпійських видів спорту (міжнародних змагань, чемпіонатів, кубків Європи та світу), грн.</t>
    </r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</si>
  <si>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всеукраїнських змаганнях з олімпійських видів спорту, грн.</t>
    </r>
  </si>
  <si>
    <t>кількість змагань різних рівнів з олімпійських видів спорту (міжнародних змагань, чемпіонатів, кубків Європи та світу) з олімпійських видів спорту, в яких беруть участь спортсмени збірних команд міста, од.</t>
  </si>
  <si>
    <t>динаміка кількості спортсменів міста, які посіли призові місця у змаганнях різних рівнів з 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</si>
  <si>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</si>
  <si>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</si>
  <si>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t>КПКВК 0215012</t>
    </r>
    <r>
      <rPr>
        <sz val="12"/>
        <rFont val="Times New Roman"/>
        <family val="1"/>
      </rPr>
      <t xml:space="preserve"> "Проведення  навчально-тренувальних зборів і змагань з неолімпійських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</si>
  <si>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</si>
  <si>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неолімпійських видів спорту з підготовки до змагань різних рівнів (всеукраїнських, міжнародних змагань, чемпіонатів, кубків Європи та світу), од.</t>
  </si>
  <si>
    <t>кількість людино-днів навчально-тренувальних зборів з неолімпійських видів спорту з підготовки до змагань різних рівнів (всеукраїнських,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</si>
  <si>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неолімпійських видів спорту з підготовки до змагань різних рівнів (всеукраїнських, міжнародних змагань, чемпіонатів, кубків Європи та світу), грн.</t>
  </si>
  <si>
    <t>динаміка кількості навчально-тренувальних зборів з неолімпійських видів спорту з підготовки до змагань різних рівнів (всеукраїнських, міжнародних змагань, чемпіонатів, кубків Європи та світу) в порівняно з минулим роком, %</t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</si>
  <si>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грн.</t>
    </r>
  </si>
  <si>
    <t>кількість міських змагань з неолімпійських видів спорту, од.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</si>
  <si>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всеукраїнських змаганнях з неолімпійських видів спорту, грн.</t>
    </r>
  </si>
  <si>
    <t>кількість всеукраїнських змагань з неолімпійських видів спорту, в яких беруть участь спортсмени збірних команд міста, од.</t>
  </si>
  <si>
    <t>динаміка кількості спортсменів міста, які посіли призові місця у всеукраїнських змаганнях з неолімпійських видів спорту, порівняно з минулим роком, %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</si>
  <si>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змаганнях різних рівнів з неолімпійських видів спорту (міжнародних змагань, чемпіонатів, кубків Європи та світу), грн.</t>
    </r>
  </si>
  <si>
    <t>динаміка кількості спортсменів міста, які посіли призові місця у змаганнях різних рівнів з неолімпійських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</si>
  <si>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</si>
  <si>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</si>
  <si>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t>Всього на виконання Підпрограми 3.</t>
  </si>
  <si>
    <r>
      <t xml:space="preserve">КПКВК 0215031 </t>
    </r>
    <r>
      <rPr>
        <sz val="12"/>
        <rFont val="Times New Roman"/>
        <family val="1"/>
      </rPr>
      <t>"Утримання та навчально-тренувальна робота комунальних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</si>
  <si>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грн.</t>
    </r>
  </si>
  <si>
    <r>
      <t xml:space="preserve">Завдання 2. </t>
    </r>
    <r>
      <rPr>
        <sz val="12"/>
        <rFont val="Times New Roman"/>
        <family val="1"/>
      </rPr>
      <t>Забезпечення розвитку здібностей вихованців ДЮСШ в обраному виді спорту, з них по ДЮСШ та КДЮСШ: МКЗ "ДЮСШ з вільної боротьби", КДЮСШ "Суми", КДЮСШ єдиноборств, грн.</t>
    </r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</si>
  <si>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(ДЮСШ, КДЮСШ, СДЮСШОР), грн.</t>
  </si>
  <si>
    <t>Підпорядкованих управлінню освіти і науки Сумської міської ради: КДЮСШ № 1 м. Суми, КДЮСШ № 2 м. Суми</t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</si>
  <si>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</si>
  <si>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</si>
  <si>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t>Всього на виконання Підпрограми 4.</t>
  </si>
  <si>
    <r>
      <rPr>
        <b/>
        <sz val="12"/>
        <rFont val="Times New Roman"/>
        <family val="1"/>
      </rPr>
      <t>КПКВК 0215032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</si>
  <si>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спорту: СМ ДЮСШ "Спартак", ДЮСШ "Спартаківець", МДЮСШ СОО ВФСТ "Колос", КДЮСШ "Україна" ПО ПАТ "Сумбуд", КДЮСШ "Авангард" СОО ФСТ "Україна", грн.</t>
    </r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</si>
  <si>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</si>
  <si>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</si>
  <si>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Всього на виконання Підпрограми 5.</t>
  </si>
  <si>
    <r>
      <t xml:space="preserve">КПКВК 0215061 </t>
    </r>
    <r>
      <rPr>
        <sz val="12"/>
        <rFont val="Times New Roman"/>
        <family val="1"/>
      </rPr>
      <t>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</si>
  <si>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t>кількість місцевих ЦФЗН "Спорт для всіх", од.</t>
  </si>
  <si>
    <t>Показник продукту:</t>
  </si>
  <si>
    <t>кількість штатних працівників ЦФЗН "Спорт для всіх", осіб</t>
  </si>
  <si>
    <t>середньомісячна заробітна плата одного штатного працівника ЦФЗН "Спорт для всіх", грн.</t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</si>
  <si>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</si>
  <si>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>Мета</t>
    </r>
    <r>
      <rPr>
        <sz val="12"/>
        <rFont val="Times New Roman"/>
        <family val="1"/>
      </rPr>
      <t>: Підготовка кваліфікованих спортсменів до збірної команди міста та України</t>
    </r>
  </si>
  <si>
    <t>Всього на виконання Підпрограми 6.</t>
  </si>
  <si>
    <t>Разом, в т .ч.: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</si>
  <si>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КП "Муніципальний спортивний клуб з хокею на траві "Сумчанка")</t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</si>
  <si>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 грн.</t>
    </r>
  </si>
  <si>
    <t>кількість змагань різного рівня, в яких візьме участь команда, од.</t>
  </si>
  <si>
    <t>обсяг витрат на забезпечення участі команди у змаганнях різних рівнів, грн.</t>
  </si>
  <si>
    <t>кількість команд з настільного тенісу, од.</t>
  </si>
  <si>
    <t>кількість отримувачів заохочень/винагород (спортсменів), од.</t>
  </si>
  <si>
    <t>динаміка кількості отримувачів, порівняно з минулим роком, %</t>
  </si>
  <si>
    <r>
      <t xml:space="preserve">Завдання 4. </t>
    </r>
    <r>
      <rPr>
        <sz val="12"/>
        <rFont val="Times New Roman"/>
        <family val="1"/>
      </rPr>
      <t>Підтримка видатних спортивних тренерів, які працюють з дітьми та молоддю (виплата премій), грн.</t>
    </r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</si>
  <si>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</si>
  <si>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</si>
  <si>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r>
      <t xml:space="preserve">Всього на виконання Підпрограми 7.
</t>
    </r>
  </si>
  <si>
    <r>
      <rPr>
        <b/>
        <sz val="12"/>
        <rFont val="Times New Roman"/>
        <family val="1"/>
      </rPr>
      <t xml:space="preserve">КПКВК 1517325 </t>
    </r>
    <r>
      <rPr>
        <sz val="12"/>
        <rFont val="Times New Roman"/>
        <family val="1"/>
      </rPr>
      <t xml:space="preserve">"Реалізація заходів щодо  розвитку та модернізації закладів фізичної культруи та спорту" </t>
    </r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</si>
  <si>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</si>
  <si>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</si>
  <si>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r>
      <t xml:space="preserve">Завдання 1.  </t>
    </r>
    <r>
      <rPr>
        <sz val="12"/>
        <rFont val="Times New Roman"/>
        <family val="1"/>
      </rPr>
      <t>Забезпечення реконструкції об’єктів фізичної культури міста Суми, грн., з них:</t>
    </r>
  </si>
  <si>
    <t>площа об"єктів, яка потребує реконструкції, га</t>
  </si>
  <si>
    <t>площа виконаних робіт по реконструкції об"єктів, га</t>
  </si>
  <si>
    <t>середні витрати на реконструкцію 1 га площі об"єкту, грн.</t>
  </si>
  <si>
    <t>відсоток реконструйованих об'єктів до загальної площі, %</t>
  </si>
  <si>
    <t>0215061</t>
  </si>
  <si>
    <t>0215062</t>
  </si>
  <si>
    <t>1517325</t>
  </si>
  <si>
    <t>0215031</t>
  </si>
  <si>
    <t>0215012</t>
  </si>
  <si>
    <t>кількість отримувачів заохочень/винагород (тренерів), од.</t>
  </si>
  <si>
    <t>середній (середньомісячний) розмір заохочення/винагороди (стипендія міського голови) для одного отримувача, грн.</t>
  </si>
  <si>
    <t xml:space="preserve">                                                                          Додаток 4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</si>
  <si>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спорті, 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  </r>
  </si>
  <si>
    <t>Відповідальні виконавці, КПКВК, завдання програми, результативні показники</t>
  </si>
  <si>
    <t>кількість спортсменів збірних команд міста, які беруть участь всеукраїнських змагань з олімпійських видів спорту, осіб.</t>
  </si>
  <si>
    <t>середні витрати на забезпечення участі одного спортсмена збірних команд міста у всеукраїнських змаганнях з олімпійських видів спорту, грн.</t>
  </si>
  <si>
    <t>кількість спортсменів збірних команд міста, які беруть участь змаганнях різних рівнів з олімпійських видів спорту (міжнародних змагань, чемпіонатів, кубків Європи та світу), осіб</t>
  </si>
  <si>
    <t>кількість спортсменів, які посіли призові місця у змаганнях різних рівнів з олімпійських видів спорту (міжнародних змагань, чемпіонатів, кубків Європи та світу), осіб</t>
  </si>
  <si>
    <t>середні витрати на забезпечення участі  одного спортсмена збірних команд міста у змаганнях різних рівнів з олімпійських видів спорту (міжнародних змагань, чемпіонатів, кубків Європи та світу), грн.</t>
  </si>
  <si>
    <t>кількість людино-днів участі (суддівство) у міських змаганнях з неолімпійських видів спорту, людино-день</t>
  </si>
  <si>
    <t>кількість спортсменів, які братимуть участь у міських змаганнях з неолімпійських видів спорту, осіб</t>
  </si>
  <si>
    <t>кількість спортсменів, які посіли призові місця у міських змаганнях з неолімпійських видів спорту, осіб</t>
  </si>
  <si>
    <t>кількість спортсменів збірних команд міста, які беруть участь всеукраїнських змагань з неолімпійських видів спорту, осіб</t>
  </si>
  <si>
    <t>кількість спортсменів, які посіли призові місця у всеукраїнських змагань з неолімпійських видів спорту, осіб</t>
  </si>
  <si>
    <t>середні витрати на забезпечення участі одного спортсмена збірних команд міста у всеукраїнських змаганнях з неолімпійських видів спорту, грн.</t>
  </si>
  <si>
    <t>кількість змагань різних рівнів з неолімпійських видів спорту (міжнародних змагань, чемпіонатів, кубків Європи та світу), в яких беруть участь спортсмени збірних команд міста, од.</t>
  </si>
  <si>
    <t>кількість спортсменів збірних команд міста, які беруть участь змаганнях різних рівнів з неолімпійських видів спорту (міжнародних змагань, чемпіонатів, кубків Європи та світу), осіб</t>
  </si>
  <si>
    <t>середні витрати на забезпечення участі одного спортсмена збірних команд міста у змаганнях різних рівнів з неолімпійських видів спорту (міжнародних змагань, чемпіонатів, кубків Європи та світу), грн.</t>
  </si>
  <si>
    <t>кількість комунальних дитячо-юнацьких спортивних шкіл в розрізі їх видів (СДЮСШОР), видатки на утримання яких здійснюються з бюджету, од.</t>
  </si>
  <si>
    <t>обсяг витрат на утримання комунальних дитячо-юнацьких спортивних шкіл в розрізі їх видів (СДЮСШОР), видатки на утримання яких здійснюються з бюджету, грн.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</si>
  <si>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(СДЮСШОР), грн</t>
  </si>
  <si>
    <t>кількість штатних працівників комунальних дитячо-юнацьких спортивних шкіл в розрізі їх видів (ДЮСШ, КДЮСШ, СДЮСШОР), шт. од.</t>
  </si>
  <si>
    <t>у тому числі тренерів-викладачів, шт. од.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</si>
  <si>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в розрізі їх видів (СДЮСШОР), осіб </t>
  </si>
  <si>
    <t>середні витрати на утримання однієї комунальної дитячо-юнацької спортивної школи,  видатки на утримання яких здійснюються з бюджету, в розрізі їх видів (СДЮСШОР), з розрахунку на одного працівника, грн.</t>
  </si>
  <si>
    <t>середньомісячна заробітна плата працівника дитячо-юнацької спортивної школи,  видатки на утримання яких здійснюються з бюджету (СДЮСШОР), грн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</si>
  <si>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(СДЮСШОР), з розрахунку на одного учня, грн.</t>
  </si>
  <si>
    <t xml:space="preserve"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(СДЮСШОР), грн. </t>
  </si>
  <si>
    <t>кількість підготовлених у комунальних дитячо-юнацьких спортивних школах,  видатки на утримання яких здійснюються з бюджету (СДЮСШОР),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</si>
  <si>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(СДЮСШОР),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</si>
  <si>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(СДЮСШОР), порівняно з минулим роком, %</t>
  </si>
  <si>
    <t>кількість комунальних дитячо-юнацьких спортивних шкіл в розрізі їх видів (ДЮСШ, КДЮСШ), видатки на утримання яких здійснюються з бюджету, од.</t>
  </si>
  <si>
    <t>обсяг витрат на утримання комунальних дитячо-юнацьких спортивних шкіл в розрізі їх видів (ДЮСШ, КДЮСШ), видатки на утримання яких здійснюються з бюджету, грн.</t>
  </si>
  <si>
    <t>кількість штатних працівників комунальних дитячо-юнацьких спортивних шкіл в розрізі їх видів (ДЮСШ, КДЮСШ), шт. од.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</si>
  <si>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в розрізі їх видів (ДЮСШ, КДЮСШ), осіб </t>
  </si>
  <si>
    <t>середні витрати на утримання однієї комунальної дитячо-юнацької спортивної школи,  видатки на утримання яких здійснюються з бюджету, в розрізі їх видів (ДЮСШ, КДЮСШ), з розрахунку на одного працівника, грн.</t>
  </si>
  <si>
    <t>середньомісячна заробітна плата працівника дитячо-юнацької спортивної школи,  видатки на утримання яких здійснюються з бюджету (ДЮСШ, КДЮСШ), грн.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</si>
  <si>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(ДЮСШ, КДЮСШ), з розрахунку на одного учня, грн.</t>
  </si>
  <si>
    <t>кількість підготовлених у комунальних дитячо-юнацьких спортивних школах,  видатки на утримання яких здійснюються з бюджету (ДЮСШ, КДЮСШ), майстрів спорту України/кандидатів у майстри спорту України, осіб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</si>
  <si>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КДЮСШ), грн. </t>
  </si>
  <si>
    <t>кількість учнів комунальних дитячо-юнацьких спортивних школах,  видатки на утримання яких здійснюються з бюджету (ДЮСШ, 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</si>
  <si>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(ДЮСШ, КДЮСШ), порівняно з минулим роком, %</t>
  </si>
  <si>
    <t>кількість комунальних дитячо-юнацьких спортивних шкіл в розрізі їх видів (КДЮСШ), видатки на утримання яких здійснюються з бюджету, од.</t>
  </si>
  <si>
    <t>обсяг витрат на утримання комунальних дитячо-юнацьких спортивних шкіл в розрізі їх видів (КДЮСШ), видатки на утримання яких здійснюються з бюджету, грн.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</si>
  <si>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(КДЮСШ), грн.</t>
  </si>
  <si>
    <t>обсяг витрат на  забезпечення участі спортсменів комунальних дитячо-юнацьких спортивних школах,  видатки на утримання яких здійснюються з бюджету (КДЮСШ), у змаганнях різних рівнів, грн.</t>
  </si>
  <si>
    <t>кількість штатних працівників комунальних дитячо-юнацьких спортивних шкіл в розрізі їх видів (КДЮСШ), шт. од.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</si>
  <si>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в розрізі їх видів (КДЮСШ), осіб </t>
  </si>
  <si>
    <t xml:space="preserve">кількість учнів комунальних дитячо-юнацьких спортивних шкіл, видатки на утримання яких здійснюються з бюджету в розрізі їх видів (КДЮСШ), що взяли участь у змаганнях різних рівнів, осіб </t>
  </si>
  <si>
    <t xml:space="preserve">кількість придбаного спортивного обладнання та інвентарю для комунальних дитячо-юнацьких спортивних шкіл, видатки на утримання яких здійснюються з бюджету в розрізі їх видів (КДЮСШ),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</si>
  <si>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бюджету, в розрізі їх видів (КДЮСШ), з розрахунку на одного працівника, грн.</t>
  </si>
  <si>
    <t>середньомісячна заробітна плата працівника дитячо-юнацької спортивної школи,  видатки на утримання яких здійснюються з бюджету (КДЮСШ), грн.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</si>
  <si>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(КДЮСШ), з розрахунку на одного учня, грн.</t>
  </si>
  <si>
    <t>середні витрати на  забезпечення участі одного учня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</si>
  <si>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грн. </t>
  </si>
  <si>
    <t>кількість підготовлених у комунальних дитячо-юнацьких спортивних школах,  видатки на утримання яких здійснюються з бюджету (КДЮСШ),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</si>
  <si>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</si>
  <si>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(КДЮСШ), порівняно з минулим роком, %</t>
  </si>
  <si>
    <t>кількість дитячо-юнацьких спортивних шкіл фізкультурно-спортивних товарств, яким надається фінансова підтримка з бюджету (ДЮСШ, КДЮСШ), од.</t>
  </si>
  <si>
    <t>обсяг витрат на фінансову підтримку дитячо-юнацьких спортивних шкіл фізкультурно-спортивних товариств (ДЮСШ, КДЮСШ), грн.</t>
  </si>
  <si>
    <t>обсяг витрат на навчально-тренувальну роботу дитячо-юнацьких спортивних шкіл фізкультурно-спортивних товарств, яким надається фінансова підтримка з бюджету (ДЮСШ, КДЮСШ), грн.</t>
  </si>
  <si>
    <t>обсяг витрат на  забезпечення участі спортсменів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грн.</t>
  </si>
  <si>
    <t>кількість штатних працівників дитячо-юнацьких спортивних шкіл фізкультурно-спортивних товарств, яким надається фінансова підтримка з бюджету (ДЮСШ, КДЮСШ), шт. од.</t>
  </si>
  <si>
    <t xml:space="preserve">середньорічна кількість учнів дитячо-юнацьких спортивних шкіл фізкультурно-спортивних товарств, яким надається фінансова підтримка з бюджету (ДЮСШ, КДЮСШ), осіб </t>
  </si>
  <si>
    <t xml:space="preserve">кількість учнів дитячо-юнацьких спортивних шкіл фізкультурно-спортивних товарств, яким надається фінансова підтримка з бюджету (ДЮСШ, КДЮСШ), що взяли участь у змаганнях різних рівнів, осіб </t>
  </si>
  <si>
    <t>середні витрати на фінансову підтримку однієї  дитячо-юнацької спортивної школи фізкультурно-спортивних товарств, яким надається фінансова підтримка з бюджету (ДЮСШ, КДЮСШ), з розрахунку на одного працівника, грн.</t>
  </si>
  <si>
    <t>середньомісячна заробітна плата працівника дитячо-юнацької спортивної школи фізкультурно-спортивних товарств, якому надається фінансова підтримка з бюджету (ДЮСШ, КДЮСШ), грн</t>
  </si>
  <si>
    <t>середні витрати на навчально-тренувальну роботу у дитячо-юнацьких спортивних шкіл фізкультурно-спортивних товарств, яким надається фінансова підтримка з бюджету (ДЮСШ, КДЮСШ), з розрахунку на одного учня, грн.</t>
  </si>
  <si>
    <t>середні витрати на  забезпечення участі одного учня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</t>
  </si>
  <si>
    <t>кількість підготовлених у дитячо-юнацьких спортивних шкіл фізкультурно-спортивних товарств, яким надається фінансова підтримка з бюджету (ДЮСШ, КДЮСШ), майстрів спорту України/кандидатів у майстри спорту України, осіб</t>
  </si>
  <si>
    <t>кількість учнів дитячо-юнацьких спортивних шкіл фізкультурно-спортивних товарств, яким надається фінансова підтримка з бюджету (ДЮСШ, КДЮСШ), які здобули призові місця в змаганнях різних рівнів, осіб</t>
  </si>
  <si>
    <t>динаміка кількісті учнів дитячо-юнацьких спортивних шкіл фізкультурно-спортивних товарств, яким надається фінансова підтримка з бюджету (ДЮСШ, КДЮСШ), порівняно з минулим роком, %</t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</si>
  <si>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міста, грн.</t>
    </r>
  </si>
  <si>
    <r>
      <t xml:space="preserve">Завдання 1.3. </t>
    </r>
    <r>
      <rPr>
        <sz val="12"/>
        <rFont val="Times New Roman"/>
        <family val="1"/>
      </rPr>
      <t>Утримання клубів за місцем проживання, грн.</t>
    </r>
  </si>
  <si>
    <r>
      <t xml:space="preserve">Завдання 1.4. </t>
    </r>
    <r>
      <rPr>
        <sz val="12"/>
        <rFont val="Times New Roman"/>
        <family val="1"/>
      </rPr>
      <t>Проведення капітального та поточного ремонту приміщень центру, грн.</t>
    </r>
  </si>
  <si>
    <t>кількість заходів, що проводяться ЦФЗН "Спорт для всіх", од.</t>
  </si>
  <si>
    <t>кількість фізкультурно-масових заходів для населення, що проводяться в місті, од.</t>
  </si>
  <si>
    <t>кількість людино-днів проведення заходів, що проводяться ЦФЗН "Спорт для всіх", людино-день</t>
  </si>
  <si>
    <t>кількість людино-днів проведення  фізкультурно-масових заходів для населення, що проводяться в місті, людино-день</t>
  </si>
  <si>
    <t>середні витрати на проведення одного заходу, що проводяться ЦФЗН "Спорт для всіх", грн.</t>
  </si>
  <si>
    <t>середні витрати на проведення одного фізкультурно-масових заходів для населення, що проводяться в місті, грн.</t>
  </si>
  <si>
    <t>середні витрати на один людино-днів проведення заходів, що проводяться ЦФЗН "Спорт для всіх", грн.</t>
  </si>
  <si>
    <t>середні витрати на один людино-день проведення  фізкультурно-масових заходів для населення, що проводяться в місті, грн.</t>
  </si>
  <si>
    <t>динаміка кількості населення міста, охопленого заходами ЦФЗН "Спорт для всіх", порівняно з минулим роком, %</t>
  </si>
  <si>
    <t>динаміка кількості населення міста, охопленого фізкультурно-масовими заходами для населення, порівняно з минулим роком, %</t>
  </si>
  <si>
    <t>динаміка кількісті заходів, проведених серед населення ЦФЗН "Спорт для всіх", порівняно з минулим роком, %</t>
  </si>
  <si>
    <t>динаміка кількісті фізкультурно-масових заходів, проведених для населення міста, порівняно з минулим роком, %</t>
  </si>
  <si>
    <r>
      <rPr>
        <b/>
        <sz val="12"/>
        <rFont val="Times New Roman"/>
        <family val="1"/>
      </rPr>
      <t>КПКВК 0215062 "</t>
    </r>
    <r>
      <rPr>
        <sz val="12"/>
        <rFont val="Times New Roman"/>
        <family val="1"/>
      </rPr>
      <t>Підтримка спорту вищих досягнень та організацій, які здійснюють фізкультурно-спортивну діяльність в регіоні"</t>
    </r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</si>
  <si>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"Сумчанка" у змаганнях різних рівнів, грн.</t>
    </r>
  </si>
  <si>
    <t>кількість штатних працівників, шт. од.</t>
  </si>
  <si>
    <t>у т.ч. спортсменів-інструкторів, шт. од.</t>
  </si>
  <si>
    <t>динаміка кількості спортсменів штатної збірної команди міта, які зараховано до складу національної збірної команди України, порівняно з минулим роком, %</t>
  </si>
  <si>
    <t>динаміка кількості спортсменів штатної збірної команди міста, які посіли призові місця, осіб</t>
  </si>
  <si>
    <t>динаміка кількості спортсменів штатної збірної команди міста, які посіли призові місця, порівнячно з минулим роком, %</t>
  </si>
  <si>
    <r>
      <t xml:space="preserve">Завдання 2.1. </t>
    </r>
    <r>
      <rPr>
        <sz val="12"/>
        <rFont val="Times New Roman"/>
        <family val="1"/>
      </rPr>
      <t>Утримання КП СМР "Суміципальний спортивний клуб "Тенісна Академія", грн.</t>
    </r>
  </si>
  <si>
    <r>
      <t xml:space="preserve">Завдання 2.2. </t>
    </r>
    <r>
      <rPr>
        <sz val="12"/>
        <rFont val="Times New Roman"/>
        <family val="1"/>
      </rPr>
      <t>Підготовка та участь у всеукраїнських та міжнародних змаганнях, грн.</t>
    </r>
  </si>
  <si>
    <r>
      <t xml:space="preserve">Завдання 2. </t>
    </r>
    <r>
      <rPr>
        <sz val="12"/>
        <rFont val="Times New Roman"/>
        <family val="1"/>
      </rPr>
      <t>Надання фінансової підтримки КП СМР «Муніципальний спортивний клуб «Тенісна Академія», сприяння популяризації тенісу та настільному тенісу, грн., в т.ч.:</t>
    </r>
  </si>
  <si>
    <r>
      <t xml:space="preserve">Завдання 3. </t>
    </r>
    <r>
      <rPr>
        <sz val="12"/>
        <rFont val="Times New Roman"/>
        <family val="1"/>
      </rPr>
      <t>Підтримка талановитих спортсменів, заохочення та стимулювання їх за успішний виступ на всеукраїнських та міжнародних змаганнях (виплата стипендій), грн.</t>
    </r>
  </si>
  <si>
    <t>середній розмір заохочення/винагороди (премія міського голови) для одного отримувача, грн.</t>
  </si>
  <si>
    <t>Разом, в т.ч.:</t>
  </si>
  <si>
    <t>кількість спортсменів міста, які протягом року посіли призові місця у всеукраїнських змаганнях з олімпійських видів спорту, осіб</t>
  </si>
  <si>
    <t xml:space="preserve">до Програми розвитку фізичної культури і спорту в місті Суми на 2019-2021 роки               </t>
  </si>
  <si>
    <t>Результативні показники виконання завдань Програми розвитку фізичної культури і спорту в місті Суми на 2019-2021 роки</t>
  </si>
  <si>
    <t>спеціальний фонд</t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</si>
  <si>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 та проведення спортивно-масових заходів центром серед населення міста, грн.</t>
    </r>
  </si>
  <si>
    <r>
      <t xml:space="preserve">Завдання 1. 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заходів, грн.</t>
    </r>
  </si>
  <si>
    <t>обсяг витрат на утримання КП СМР «Муніципальний спортивний клуб з хокею на траві «Сумчанка», грн.</t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</si>
  <si>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«Сумчанка», грн.</t>
    </r>
  </si>
  <si>
    <t xml:space="preserve">кількість придбаного  спортивного обладнання та інвентарю (довгосторокового користування)для дитячо-юнацьких спортивних шкіл фізкультурно-спортивних товарств, яким надається фінансова підтримка з бюджету (ДЮСШ, КДЮСШ), од. </t>
  </si>
  <si>
    <t xml:space="preserve">середня вартість одиниці придбаного спортивного обладнання та інвентарю (довгосторокового користування) для дитячо-юнацьких спортивних шкіл фізкультурно-спортивних товарств, яким надається фінансова підтримка з бюджету (ДЮСШ, КДЮСШ), грн. </t>
  </si>
  <si>
    <t>обсяг витрат на  утримання КП СМР «Муніципальний спортивний клуб «Тенісна Академія», грн.</t>
  </si>
  <si>
    <t>кількість штатних працівників, шт.од.</t>
  </si>
  <si>
    <t>у т.ч. спортсменів-інструкторів, шт.од.</t>
  </si>
  <si>
    <t xml:space="preserve">кількість учнів та тренерів комунальних дитячо-юнацьких спортивних шкіл, видатки на утримання яких здійснюються з бюджету в розрізі їх видів (СДЮСШОР), що взяли участь у змаганнях різних рівнів, осіб </t>
  </si>
  <si>
    <t xml:space="preserve">кількість придбаного спортивного обладнання та інвентарю (довгосторокового користування) для комунальних дитячо-юнацьких спортивних шкіл, видатки на утримання яких здійснюються з бюджету в розрізі їх видів (СДЮСШОР), од. 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</si>
  <si>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(СДЮСШОР), у змаганнях різних рівнів, грн</t>
  </si>
  <si>
    <t>обсяг витрат на  забезпечення участі спортсменів та тренерів комунальних дитячо-юнацьких спортивних школах,  видатки на утримання яких здійснюються з бюджету (СДЮСШОР), у змаганнях різних рівнів, грн</t>
  </si>
  <si>
    <t>обсяг витрат на  забезпечення участі спортсменів та тренерів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</si>
  <si>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 xml:space="preserve">кількість учнів та тренерів комунальних дитячо-юнацьких спортивних шкіл, видатки на утримання яких здійснюються з бюджету в розрізі їх видів (ДЮСШ, КДЮСШ), що взяли участь у змаганнях різних рівнів, осіб </t>
  </si>
  <si>
    <t xml:space="preserve">кількість придбаного спортивного обладнання та інвентарю (довгострокового користування) для комунальних дитячо-юнацьких спортивних шкіл, видатки на утримання яких здійснюються з бюджету в розрізі їх видів (ДЮСШ, КДЮСШ), од. 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</si>
  <si>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</si>
  <si>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>кількість видів заохочень/винагород, що виплачуються щомісяця, од.</t>
  </si>
  <si>
    <r>
      <t xml:space="preserve">Завдання 5. </t>
    </r>
    <r>
      <rPr>
        <sz val="12"/>
        <rFont val="Times New Roman"/>
        <family val="1"/>
      </rPr>
      <t>Нагородження провідних спортсменів та тренерів за високі досягнення в спорті , грн.</t>
    </r>
  </si>
  <si>
    <t>середні витрати на нагородження одного провідного спортсмена або тренера, грн.</t>
  </si>
  <si>
    <t>кількість нагороджених, од.</t>
  </si>
  <si>
    <t>обсяг витрат на нагородження провідних спортсменів та тренерів, грн.</t>
  </si>
  <si>
    <t>Заступник начальника відділу у справах молоді та спорту</t>
  </si>
  <si>
    <t>Є.О. Обравіт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</si>
</sst>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#,##0.000"/>
    <numFmt numFmtId="206" formatCode="0.0"/>
    <numFmt numFmtId="207" formatCode="#,##0.0&quot;р.&quot;"/>
    <numFmt numFmtId="208" formatCode="_(* #,##0.0_);_(* \(#,##0.0\);_(* &quot;-&quot;??_);_(@_)"/>
    <numFmt numFmtId="209" formatCode="0.000"/>
    <numFmt numFmtId="210" formatCode="#,##0.00&quot;р.&quot;"/>
    <numFmt numFmtId="211" formatCode="#,##0&quot;р.&quot;"/>
  </numFmts>
  <fonts count="5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20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1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3" fontId="4" fillId="0" borderId="0" xfId="0" applyNumberFormat="1" applyFont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3" fontId="1" fillId="0" borderId="0" xfId="0" applyNumberFormat="1" applyFont="1" applyAlignment="1">
      <alignment horizontal="justify" vertical="distributed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49" fontId="51" fillId="32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204" fontId="4" fillId="0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 wrapText="1"/>
    </xf>
    <xf numFmtId="2" fontId="50" fillId="0" borderId="10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0" fillId="0" borderId="14" xfId="0" applyBorder="1" applyAlignment="1">
      <alignment horizontal="justify"/>
    </xf>
    <xf numFmtId="0" fontId="0" fillId="0" borderId="12" xfId="0" applyBorder="1" applyAlignment="1">
      <alignment horizontal="justify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3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0" fillId="0" borderId="19" xfId="0" applyBorder="1" applyAlignment="1">
      <alignment horizontal="justify" vertical="center"/>
    </xf>
    <xf numFmtId="0" fontId="0" fillId="0" borderId="20" xfId="0" applyBorder="1" applyAlignment="1">
      <alignment horizontal="justify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center"/>
    </xf>
    <xf numFmtId="0" fontId="0" fillId="0" borderId="0" xfId="0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7"/>
  <sheetViews>
    <sheetView tabSelected="1" view="pageBreakPreview" zoomScale="75" zoomScaleNormal="70" zoomScaleSheetLayoutView="75" zoomScalePageLayoutView="0" workbookViewId="0" topLeftCell="A316">
      <selection activeCell="D347" sqref="D346:D347"/>
    </sheetView>
  </sheetViews>
  <sheetFormatPr defaultColWidth="9.140625" defaultRowHeight="12.75"/>
  <cols>
    <col min="1" max="1" width="40.7109375" style="36" customWidth="1"/>
    <col min="2" max="2" width="12.00390625" style="38" customWidth="1"/>
    <col min="3" max="4" width="15.140625" style="34" customWidth="1"/>
    <col min="5" max="5" width="12.140625" style="34" customWidth="1"/>
    <col min="6" max="6" width="13.421875" style="34" customWidth="1"/>
    <col min="7" max="7" width="12.7109375" style="34" customWidth="1"/>
    <col min="8" max="8" width="14.57421875" style="34" customWidth="1"/>
    <col min="9" max="9" width="14.7109375" style="34" customWidth="1"/>
    <col min="10" max="10" width="14.00390625" style="34" customWidth="1"/>
    <col min="11" max="11" width="15.28125" style="34" customWidth="1"/>
    <col min="12" max="12" width="0.42578125" style="34" customWidth="1"/>
    <col min="13" max="13" width="10.140625" style="34" bestFit="1" customWidth="1"/>
    <col min="14" max="14" width="11.140625" style="34" bestFit="1" customWidth="1"/>
    <col min="15" max="15" width="15.421875" style="34" customWidth="1"/>
    <col min="16" max="16384" width="9.140625" style="34" customWidth="1"/>
  </cols>
  <sheetData>
    <row r="1" spans="1:11" ht="18.75">
      <c r="A1" s="67"/>
      <c r="B1" s="28"/>
      <c r="C1" s="7"/>
      <c r="D1" s="7"/>
      <c r="E1" s="7"/>
      <c r="F1" s="115" t="s">
        <v>121</v>
      </c>
      <c r="G1" s="116"/>
      <c r="H1" s="116"/>
      <c r="I1" s="116"/>
      <c r="J1" s="116"/>
      <c r="K1" s="116"/>
    </row>
    <row r="2" spans="1:12" ht="66.75" customHeight="1">
      <c r="A2" s="111"/>
      <c r="B2" s="111"/>
      <c r="C2" s="111"/>
      <c r="D2" s="111"/>
      <c r="E2" s="111"/>
      <c r="H2" s="76" t="s">
        <v>32</v>
      </c>
      <c r="I2" s="118" t="s">
        <v>221</v>
      </c>
      <c r="J2" s="118"/>
      <c r="K2" s="118"/>
      <c r="L2" s="66"/>
    </row>
    <row r="3" spans="1:11" ht="15.75" customHeight="1" hidden="1">
      <c r="A3" s="18"/>
      <c r="B3" s="28"/>
      <c r="C3" s="7"/>
      <c r="D3" s="7"/>
      <c r="E3" s="7"/>
      <c r="F3" s="7"/>
      <c r="G3" s="7"/>
      <c r="H3" s="7"/>
      <c r="I3" s="7"/>
      <c r="J3" s="8"/>
      <c r="K3" s="71"/>
    </row>
    <row r="4" spans="1:11" ht="31.5" customHeight="1">
      <c r="A4" s="18"/>
      <c r="B4" s="28"/>
      <c r="C4" s="7"/>
      <c r="D4" s="7"/>
      <c r="E4" s="7"/>
      <c r="F4" s="7"/>
      <c r="G4" s="131"/>
      <c r="H4" s="132"/>
      <c r="I4" s="132"/>
      <c r="J4" s="132"/>
      <c r="K4" s="132"/>
    </row>
    <row r="5" spans="1:11" ht="32.25" customHeight="1">
      <c r="A5" s="112" t="s">
        <v>222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1" ht="20.25" customHeight="1">
      <c r="A6" s="117" t="s">
        <v>123</v>
      </c>
      <c r="B6" s="133" t="s">
        <v>7</v>
      </c>
      <c r="C6" s="110" t="s">
        <v>28</v>
      </c>
      <c r="D6" s="110"/>
      <c r="E6" s="110"/>
      <c r="F6" s="110" t="s">
        <v>29</v>
      </c>
      <c r="G6" s="110"/>
      <c r="H6" s="110"/>
      <c r="I6" s="117" t="s">
        <v>30</v>
      </c>
      <c r="J6" s="117"/>
      <c r="K6" s="117"/>
    </row>
    <row r="7" spans="1:11" ht="15.75">
      <c r="A7" s="117"/>
      <c r="B7" s="133"/>
      <c r="C7" s="110" t="s">
        <v>0</v>
      </c>
      <c r="D7" s="110" t="s">
        <v>10</v>
      </c>
      <c r="E7" s="110"/>
      <c r="F7" s="110" t="s">
        <v>0</v>
      </c>
      <c r="G7" s="110" t="s">
        <v>10</v>
      </c>
      <c r="H7" s="110"/>
      <c r="I7" s="110" t="s">
        <v>0</v>
      </c>
      <c r="J7" s="117" t="s">
        <v>10</v>
      </c>
      <c r="K7" s="117"/>
    </row>
    <row r="8" spans="1:11" ht="60.75" customHeight="1">
      <c r="A8" s="117"/>
      <c r="B8" s="133"/>
      <c r="C8" s="110"/>
      <c r="D8" s="40" t="s">
        <v>1</v>
      </c>
      <c r="E8" s="40" t="s">
        <v>25</v>
      </c>
      <c r="F8" s="110"/>
      <c r="G8" s="40" t="s">
        <v>1</v>
      </c>
      <c r="H8" s="40" t="s">
        <v>223</v>
      </c>
      <c r="I8" s="110"/>
      <c r="J8" s="40" t="s">
        <v>1</v>
      </c>
      <c r="K8" s="39" t="s">
        <v>223</v>
      </c>
    </row>
    <row r="9" spans="1:11" ht="15.75">
      <c r="A9" s="41">
        <v>1</v>
      </c>
      <c r="B9" s="29">
        <v>2</v>
      </c>
      <c r="C9" s="42">
        <v>3</v>
      </c>
      <c r="D9" s="42">
        <v>4</v>
      </c>
      <c r="E9" s="42">
        <v>5</v>
      </c>
      <c r="F9" s="42">
        <v>6</v>
      </c>
      <c r="G9" s="42">
        <v>7</v>
      </c>
      <c r="H9" s="42">
        <v>8</v>
      </c>
      <c r="I9" s="42">
        <v>9</v>
      </c>
      <c r="J9" s="42">
        <v>10</v>
      </c>
      <c r="K9" s="41">
        <v>11</v>
      </c>
    </row>
    <row r="10" spans="1:15" ht="33" customHeight="1">
      <c r="A10" s="121" t="s">
        <v>9</v>
      </c>
      <c r="B10" s="56" t="s">
        <v>17</v>
      </c>
      <c r="C10" s="9">
        <f>C16+C66+C116+C190+C218+C248+C326</f>
        <v>58022248</v>
      </c>
      <c r="D10" s="9">
        <f>D16+D66+D116+D190+D218+D248+D326</f>
        <v>41925887</v>
      </c>
      <c r="E10" s="9">
        <f>E16+E66+E116+E190+E218+E248+E326</f>
        <v>16096361</v>
      </c>
      <c r="F10" s="9">
        <f aca="true" t="shared" si="0" ref="F10:K10">F16+F66+F116+F190+F218+F248+F326</f>
        <v>58048682</v>
      </c>
      <c r="G10" s="9">
        <f t="shared" si="0"/>
        <v>44364142</v>
      </c>
      <c r="H10" s="9">
        <f t="shared" si="0"/>
        <v>13684540</v>
      </c>
      <c r="I10" s="9">
        <f t="shared" si="0"/>
        <v>56623042</v>
      </c>
      <c r="J10" s="9">
        <f t="shared" si="0"/>
        <v>47387951</v>
      </c>
      <c r="K10" s="9">
        <f t="shared" si="0"/>
        <v>9235091</v>
      </c>
      <c r="L10" s="9" t="e">
        <f>L16+#REF!+#REF!+L190+L219+L239</f>
        <v>#REF!</v>
      </c>
      <c r="N10" s="59"/>
      <c r="O10" s="59"/>
    </row>
    <row r="11" spans="1:14" ht="38.25" customHeight="1">
      <c r="A11" s="122"/>
      <c r="B11" s="54" t="s">
        <v>18</v>
      </c>
      <c r="C11" s="9">
        <f>C16+C66+C116+C190+C218+C249+C326</f>
        <v>57915248</v>
      </c>
      <c r="D11" s="9">
        <f>D16+D66+D116+D190+D218+D249+D326</f>
        <v>41925887</v>
      </c>
      <c r="E11" s="9">
        <f>E16+E66+E116+E190+E218+E249+E326</f>
        <v>15989361</v>
      </c>
      <c r="F11" s="9">
        <f aca="true" t="shared" si="1" ref="F11:K11">F16+F66+F116+F190+F218+F249+F326</f>
        <v>57936332</v>
      </c>
      <c r="G11" s="9">
        <f t="shared" si="1"/>
        <v>44364142</v>
      </c>
      <c r="H11" s="9">
        <f t="shared" si="1"/>
        <v>13572190</v>
      </c>
      <c r="I11" s="9">
        <f t="shared" si="1"/>
        <v>56505072</v>
      </c>
      <c r="J11" s="9">
        <f t="shared" si="1"/>
        <v>47387951</v>
      </c>
      <c r="K11" s="9">
        <f t="shared" si="1"/>
        <v>9117121</v>
      </c>
      <c r="N11" s="59"/>
    </row>
    <row r="12" spans="1:11" ht="39" customHeight="1">
      <c r="A12" s="123"/>
      <c r="B12" s="54" t="s">
        <v>19</v>
      </c>
      <c r="C12" s="9">
        <f>C250</f>
        <v>107000</v>
      </c>
      <c r="D12" s="9"/>
      <c r="E12" s="9">
        <f>E250</f>
        <v>107000</v>
      </c>
      <c r="F12" s="9">
        <f>F250</f>
        <v>112350</v>
      </c>
      <c r="G12" s="9"/>
      <c r="H12" s="9">
        <f>H250</f>
        <v>112350</v>
      </c>
      <c r="I12" s="9">
        <f>I250</f>
        <v>117970</v>
      </c>
      <c r="J12" s="9"/>
      <c r="K12" s="9">
        <f>K250</f>
        <v>117970</v>
      </c>
    </row>
    <row r="13" spans="1:11" ht="57.75" customHeight="1">
      <c r="A13" s="124" t="s">
        <v>122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6"/>
    </row>
    <row r="14" spans="1:11" ht="22.5" customHeight="1">
      <c r="A14" s="119" t="s">
        <v>33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</row>
    <row r="15" spans="1:11" ht="22.5" customHeight="1">
      <c r="A15" s="129" t="s">
        <v>34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</row>
    <row r="16" spans="1:11" ht="36.75" customHeight="1">
      <c r="A16" s="65" t="s">
        <v>22</v>
      </c>
      <c r="B16" s="57"/>
      <c r="C16" s="9">
        <f>C19+C29+C42+C53</f>
        <v>1520000</v>
      </c>
      <c r="D16" s="9">
        <f>D19+D29+D42+D53</f>
        <v>1520000</v>
      </c>
      <c r="E16" s="9"/>
      <c r="F16" s="9">
        <f>F19+F29+F42+F53</f>
        <v>1621840</v>
      </c>
      <c r="G16" s="9">
        <f>G19+G29+G42+G53</f>
        <v>1621840</v>
      </c>
      <c r="H16" s="9"/>
      <c r="I16" s="9">
        <f>I19+I29+I42+I53</f>
        <v>1711042</v>
      </c>
      <c r="J16" s="9">
        <f>J19+J29+J42+J53</f>
        <v>1711042</v>
      </c>
      <c r="K16" s="9"/>
    </row>
    <row r="17" spans="1:23" ht="66.75" customHeight="1">
      <c r="A17" s="55" t="s">
        <v>31</v>
      </c>
      <c r="B17" s="50" t="s">
        <v>27</v>
      </c>
      <c r="C17" s="11"/>
      <c r="D17" s="11"/>
      <c r="E17" s="11"/>
      <c r="F17" s="11"/>
      <c r="G17" s="11"/>
      <c r="H17" s="11"/>
      <c r="I17" s="11"/>
      <c r="J17" s="11"/>
      <c r="K17" s="9"/>
      <c r="O17" s="93"/>
      <c r="P17" s="94"/>
      <c r="Q17" s="94"/>
      <c r="R17" s="94"/>
      <c r="S17" s="94"/>
      <c r="T17" s="94"/>
      <c r="U17" s="94"/>
      <c r="V17" s="94"/>
      <c r="W17" s="94"/>
    </row>
    <row r="18" spans="1:11" ht="69" customHeight="1">
      <c r="A18" s="60" t="s">
        <v>23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1" ht="102" customHeight="1">
      <c r="A19" s="61" t="s">
        <v>35</v>
      </c>
      <c r="B19" s="63"/>
      <c r="C19" s="11">
        <v>251964</v>
      </c>
      <c r="D19" s="11">
        <v>251964</v>
      </c>
      <c r="E19" s="11"/>
      <c r="F19" s="11">
        <v>268846</v>
      </c>
      <c r="G19" s="11">
        <v>268846</v>
      </c>
      <c r="H19" s="11"/>
      <c r="I19" s="11">
        <v>283633</v>
      </c>
      <c r="J19" s="11">
        <v>283633</v>
      </c>
      <c r="K19" s="62"/>
    </row>
    <row r="20" spans="1:11" ht="19.5" customHeight="1">
      <c r="A20" s="19" t="s">
        <v>40</v>
      </c>
      <c r="B20" s="25"/>
      <c r="C20" s="45"/>
      <c r="D20" s="45"/>
      <c r="E20" s="9"/>
      <c r="F20" s="46"/>
      <c r="G20" s="46"/>
      <c r="H20" s="46"/>
      <c r="I20" s="46"/>
      <c r="J20" s="46"/>
      <c r="K20" s="46"/>
    </row>
    <row r="21" spans="1:11" ht="20.25" customHeight="1">
      <c r="A21" s="17" t="s">
        <v>6</v>
      </c>
      <c r="B21" s="25"/>
      <c r="C21" s="11"/>
      <c r="D21" s="11"/>
      <c r="E21" s="11"/>
      <c r="F21" s="11"/>
      <c r="G21" s="11"/>
      <c r="H21" s="11"/>
      <c r="I21" s="11"/>
      <c r="J21" s="11"/>
      <c r="K21" s="47"/>
    </row>
    <row r="22" spans="1:13" ht="81.75" customHeight="1">
      <c r="A22" s="70" t="s">
        <v>36</v>
      </c>
      <c r="B22" s="25"/>
      <c r="C22" s="11">
        <v>2</v>
      </c>
      <c r="D22" s="11">
        <v>2</v>
      </c>
      <c r="E22" s="11"/>
      <c r="F22" s="11">
        <v>2</v>
      </c>
      <c r="G22" s="11">
        <v>2</v>
      </c>
      <c r="H22" s="11"/>
      <c r="I22" s="11">
        <v>2</v>
      </c>
      <c r="J22" s="11">
        <v>2</v>
      </c>
      <c r="K22" s="11"/>
      <c r="M22" s="59"/>
    </row>
    <row r="23" spans="1:13" ht="29.25" customHeight="1">
      <c r="A23" s="17" t="s">
        <v>3</v>
      </c>
      <c r="B23" s="25"/>
      <c r="C23" s="11"/>
      <c r="D23" s="11"/>
      <c r="E23" s="11"/>
      <c r="F23" s="11"/>
      <c r="G23" s="11"/>
      <c r="H23" s="11"/>
      <c r="I23" s="11"/>
      <c r="J23" s="11"/>
      <c r="K23" s="47"/>
      <c r="M23" s="59"/>
    </row>
    <row r="24" spans="1:13" ht="96.75" customHeight="1">
      <c r="A24" s="70" t="s">
        <v>37</v>
      </c>
      <c r="B24" s="25"/>
      <c r="C24" s="11">
        <v>975</v>
      </c>
      <c r="D24" s="11">
        <v>975</v>
      </c>
      <c r="E24" s="11"/>
      <c r="F24" s="11">
        <v>975</v>
      </c>
      <c r="G24" s="11">
        <v>975</v>
      </c>
      <c r="H24" s="11"/>
      <c r="I24" s="11">
        <v>975</v>
      </c>
      <c r="J24" s="11">
        <v>975</v>
      </c>
      <c r="K24" s="47"/>
      <c r="M24" s="59"/>
    </row>
    <row r="25" spans="1:11" ht="29.25" customHeight="1">
      <c r="A25" s="17" t="s">
        <v>4</v>
      </c>
      <c r="B25" s="25"/>
      <c r="C25" s="11"/>
      <c r="D25" s="11"/>
      <c r="E25" s="11"/>
      <c r="F25" s="11"/>
      <c r="G25" s="11"/>
      <c r="H25" s="11"/>
      <c r="I25" s="11"/>
      <c r="J25" s="11"/>
      <c r="K25" s="10"/>
    </row>
    <row r="26" spans="1:11" ht="108" customHeight="1">
      <c r="A26" s="70" t="s">
        <v>38</v>
      </c>
      <c r="B26" s="25"/>
      <c r="C26" s="23">
        <f>C19/C24</f>
        <v>258.4246153846154</v>
      </c>
      <c r="D26" s="23">
        <f aca="true" t="shared" si="2" ref="D26:J26">D19/D24</f>
        <v>258.4246153846154</v>
      </c>
      <c r="E26" s="23"/>
      <c r="F26" s="23">
        <f t="shared" si="2"/>
        <v>275.7394871794872</v>
      </c>
      <c r="G26" s="23">
        <f t="shared" si="2"/>
        <v>275.7394871794872</v>
      </c>
      <c r="H26" s="23"/>
      <c r="I26" s="23">
        <f t="shared" si="2"/>
        <v>290.90564102564105</v>
      </c>
      <c r="J26" s="23">
        <f t="shared" si="2"/>
        <v>290.90564102564105</v>
      </c>
      <c r="K26" s="10"/>
    </row>
    <row r="27" spans="1:11" ht="26.25" customHeight="1">
      <c r="A27" s="17" t="s">
        <v>5</v>
      </c>
      <c r="B27" s="25"/>
      <c r="C27" s="11"/>
      <c r="D27" s="11"/>
      <c r="E27" s="11"/>
      <c r="F27" s="11"/>
      <c r="G27" s="11"/>
      <c r="H27" s="11"/>
      <c r="I27" s="11"/>
      <c r="J27" s="11"/>
      <c r="K27" s="10"/>
    </row>
    <row r="28" spans="1:11" ht="119.25" customHeight="1">
      <c r="A28" s="70" t="s">
        <v>39</v>
      </c>
      <c r="B28" s="25"/>
      <c r="C28" s="11">
        <v>25</v>
      </c>
      <c r="D28" s="11">
        <v>25</v>
      </c>
      <c r="E28" s="11"/>
      <c r="F28" s="11">
        <v>10</v>
      </c>
      <c r="G28" s="11">
        <v>10</v>
      </c>
      <c r="H28" s="11"/>
      <c r="I28" s="11">
        <v>9.1</v>
      </c>
      <c r="J28" s="11">
        <v>9</v>
      </c>
      <c r="K28" s="47"/>
    </row>
    <row r="29" spans="1:11" ht="57.75" customHeight="1">
      <c r="A29" s="77" t="s">
        <v>48</v>
      </c>
      <c r="B29" s="25"/>
      <c r="C29" s="11">
        <v>740903</v>
      </c>
      <c r="D29" s="11">
        <v>740903</v>
      </c>
      <c r="E29" s="11"/>
      <c r="F29" s="11">
        <v>790544</v>
      </c>
      <c r="G29" s="11">
        <v>790544</v>
      </c>
      <c r="H29" s="11"/>
      <c r="I29" s="11">
        <v>834024</v>
      </c>
      <c r="J29" s="11">
        <v>834024</v>
      </c>
      <c r="K29" s="10"/>
    </row>
    <row r="30" spans="1:11" ht="24.75" customHeight="1">
      <c r="A30" s="19" t="s">
        <v>40</v>
      </c>
      <c r="B30" s="25"/>
      <c r="C30" s="11"/>
      <c r="D30" s="11"/>
      <c r="E30" s="11"/>
      <c r="F30" s="11"/>
      <c r="G30" s="11"/>
      <c r="H30" s="11"/>
      <c r="I30" s="11"/>
      <c r="J30" s="11"/>
      <c r="K30" s="10"/>
    </row>
    <row r="31" spans="1:11" ht="25.5" customHeight="1">
      <c r="A31" s="17" t="s">
        <v>6</v>
      </c>
      <c r="B31" s="25"/>
      <c r="C31" s="11"/>
      <c r="D31" s="11"/>
      <c r="E31" s="11"/>
      <c r="F31" s="11"/>
      <c r="G31" s="11"/>
      <c r="H31" s="11"/>
      <c r="I31" s="11"/>
      <c r="J31" s="11"/>
      <c r="K31" s="10"/>
    </row>
    <row r="32" spans="1:11" ht="38.25" customHeight="1">
      <c r="A32" s="70" t="s">
        <v>41</v>
      </c>
      <c r="B32" s="25"/>
      <c r="C32" s="11">
        <v>64</v>
      </c>
      <c r="D32" s="11">
        <v>64</v>
      </c>
      <c r="E32" s="11"/>
      <c r="F32" s="11">
        <v>65</v>
      </c>
      <c r="G32" s="11">
        <v>65</v>
      </c>
      <c r="H32" s="11"/>
      <c r="I32" s="11">
        <v>66</v>
      </c>
      <c r="J32" s="11">
        <v>66</v>
      </c>
      <c r="K32" s="10"/>
    </row>
    <row r="33" spans="1:11" ht="26.25" customHeight="1">
      <c r="A33" s="17" t="s">
        <v>3</v>
      </c>
      <c r="B33" s="25"/>
      <c r="C33" s="11"/>
      <c r="D33" s="11"/>
      <c r="E33" s="11"/>
      <c r="F33" s="11"/>
      <c r="G33" s="11"/>
      <c r="H33" s="11"/>
      <c r="I33" s="11"/>
      <c r="J33" s="11"/>
      <c r="K33" s="10"/>
    </row>
    <row r="34" spans="1:11" ht="53.25" customHeight="1">
      <c r="A34" s="70" t="s">
        <v>45</v>
      </c>
      <c r="B34" s="25"/>
      <c r="C34" s="11">
        <v>2160</v>
      </c>
      <c r="D34" s="11">
        <v>2160</v>
      </c>
      <c r="E34" s="11"/>
      <c r="F34" s="11">
        <v>2175</v>
      </c>
      <c r="G34" s="11">
        <v>2175</v>
      </c>
      <c r="H34" s="11"/>
      <c r="I34" s="11">
        <v>2190</v>
      </c>
      <c r="J34" s="11">
        <v>2190</v>
      </c>
      <c r="K34" s="10"/>
    </row>
    <row r="35" spans="1:11" ht="53.25" customHeight="1">
      <c r="A35" s="70" t="s">
        <v>46</v>
      </c>
      <c r="B35" s="25"/>
      <c r="C35" s="11">
        <v>3900</v>
      </c>
      <c r="D35" s="11">
        <v>3900</v>
      </c>
      <c r="E35" s="11"/>
      <c r="F35" s="11">
        <v>4010</v>
      </c>
      <c r="G35" s="11">
        <v>4010</v>
      </c>
      <c r="H35" s="11"/>
      <c r="I35" s="11">
        <v>4130</v>
      </c>
      <c r="J35" s="11">
        <v>4130</v>
      </c>
      <c r="K35" s="10"/>
    </row>
    <row r="36" spans="1:11" ht="53.25" customHeight="1">
      <c r="A36" s="70" t="s">
        <v>47</v>
      </c>
      <c r="B36" s="25"/>
      <c r="C36" s="11">
        <v>2450</v>
      </c>
      <c r="D36" s="11">
        <v>2450</v>
      </c>
      <c r="E36" s="11"/>
      <c r="F36" s="11">
        <v>2520</v>
      </c>
      <c r="G36" s="11">
        <v>2520</v>
      </c>
      <c r="H36" s="11"/>
      <c r="I36" s="11">
        <v>2600</v>
      </c>
      <c r="J36" s="11">
        <v>2600</v>
      </c>
      <c r="K36" s="10"/>
    </row>
    <row r="37" spans="1:11" ht="20.25" customHeight="1">
      <c r="A37" s="17" t="s">
        <v>4</v>
      </c>
      <c r="B37" s="25"/>
      <c r="C37" s="11"/>
      <c r="D37" s="11"/>
      <c r="E37" s="11"/>
      <c r="F37" s="11"/>
      <c r="G37" s="11"/>
      <c r="H37" s="11"/>
      <c r="I37" s="11"/>
      <c r="J37" s="11"/>
      <c r="K37" s="47"/>
    </row>
    <row r="38" spans="1:11" ht="49.5" customHeight="1">
      <c r="A38" s="16" t="s">
        <v>42</v>
      </c>
      <c r="B38" s="25"/>
      <c r="C38" s="23">
        <f>C29/C34</f>
        <v>343.01064814814816</v>
      </c>
      <c r="D38" s="23">
        <f>D29/D34</f>
        <v>343.01064814814816</v>
      </c>
      <c r="E38" s="23"/>
      <c r="F38" s="23">
        <f>F29/F34</f>
        <v>363.4685057471264</v>
      </c>
      <c r="G38" s="23">
        <f>G29/G34</f>
        <v>363.4685057471264</v>
      </c>
      <c r="H38" s="23"/>
      <c r="I38" s="23">
        <f>I29/I34</f>
        <v>380.83287671232875</v>
      </c>
      <c r="J38" s="23">
        <f>J29/J34</f>
        <v>380.83287671232875</v>
      </c>
      <c r="K38" s="23"/>
    </row>
    <row r="39" spans="1:11" ht="20.25" customHeight="1">
      <c r="A39" s="17" t="s">
        <v>5</v>
      </c>
      <c r="B39" s="25"/>
      <c r="C39" s="23"/>
      <c r="D39" s="23"/>
      <c r="E39" s="23"/>
      <c r="F39" s="23"/>
      <c r="G39" s="23"/>
      <c r="H39" s="23"/>
      <c r="I39" s="23"/>
      <c r="J39" s="23"/>
      <c r="K39" s="26"/>
    </row>
    <row r="40" spans="1:11" ht="58.5" customHeight="1">
      <c r="A40" s="16" t="s">
        <v>43</v>
      </c>
      <c r="B40" s="25"/>
      <c r="C40" s="48">
        <v>1.3</v>
      </c>
      <c r="D40" s="48">
        <v>1.3</v>
      </c>
      <c r="E40" s="23"/>
      <c r="F40" s="48">
        <v>2.8</v>
      </c>
      <c r="G40" s="48">
        <v>2.8</v>
      </c>
      <c r="H40" s="23"/>
      <c r="I40" s="48">
        <v>3</v>
      </c>
      <c r="J40" s="48">
        <v>3</v>
      </c>
      <c r="K40" s="26"/>
    </row>
    <row r="41" spans="1:11" ht="63" customHeight="1">
      <c r="A41" s="16" t="s">
        <v>44</v>
      </c>
      <c r="B41" s="25"/>
      <c r="C41" s="48">
        <v>1</v>
      </c>
      <c r="D41" s="48">
        <v>1</v>
      </c>
      <c r="E41" s="11"/>
      <c r="F41" s="48">
        <v>2.9</v>
      </c>
      <c r="G41" s="48">
        <v>2.9</v>
      </c>
      <c r="H41" s="11"/>
      <c r="I41" s="48">
        <v>3.2</v>
      </c>
      <c r="J41" s="48">
        <v>3.2</v>
      </c>
      <c r="K41" s="12"/>
    </row>
    <row r="42" spans="1:11" ht="87.75" customHeight="1">
      <c r="A42" s="78" t="s">
        <v>52</v>
      </c>
      <c r="B42" s="25"/>
      <c r="C42" s="11">
        <f>D42</f>
        <v>218067</v>
      </c>
      <c r="D42" s="11">
        <v>218067</v>
      </c>
      <c r="E42" s="11"/>
      <c r="F42" s="11">
        <f>G42</f>
        <v>232677</v>
      </c>
      <c r="G42" s="11">
        <v>232677</v>
      </c>
      <c r="H42" s="11"/>
      <c r="I42" s="11">
        <f>J42</f>
        <v>245474</v>
      </c>
      <c r="J42" s="11">
        <v>245474</v>
      </c>
      <c r="K42" s="11"/>
    </row>
    <row r="43" spans="1:11" ht="22.5" customHeight="1">
      <c r="A43" s="19" t="s">
        <v>40</v>
      </c>
      <c r="B43" s="25"/>
      <c r="C43" s="48"/>
      <c r="D43" s="48"/>
      <c r="E43" s="48"/>
      <c r="F43" s="48"/>
      <c r="G43" s="48"/>
      <c r="H43" s="48"/>
      <c r="I43" s="48"/>
      <c r="J43" s="48"/>
      <c r="K43" s="47"/>
    </row>
    <row r="44" spans="1:11" ht="24" customHeight="1">
      <c r="A44" s="17" t="s">
        <v>6</v>
      </c>
      <c r="B44" s="50"/>
      <c r="C44" s="9"/>
      <c r="D44" s="9"/>
      <c r="E44" s="9"/>
      <c r="F44" s="9"/>
      <c r="G44" s="9"/>
      <c r="H44" s="9"/>
      <c r="I44" s="9"/>
      <c r="J44" s="9"/>
      <c r="K44" s="9"/>
    </row>
    <row r="45" spans="1:11" ht="70.5" customHeight="1">
      <c r="A45" s="70" t="s">
        <v>49</v>
      </c>
      <c r="B45" s="50"/>
      <c r="C45" s="11">
        <v>9</v>
      </c>
      <c r="D45" s="11">
        <v>9</v>
      </c>
      <c r="E45" s="11"/>
      <c r="F45" s="11">
        <v>10</v>
      </c>
      <c r="G45" s="11">
        <v>10</v>
      </c>
      <c r="H45" s="11"/>
      <c r="I45" s="11">
        <v>11</v>
      </c>
      <c r="J45" s="11">
        <v>11</v>
      </c>
      <c r="K45" s="11"/>
    </row>
    <row r="46" spans="1:11" ht="21.75" customHeight="1">
      <c r="A46" s="17" t="s">
        <v>3</v>
      </c>
      <c r="B46" s="50"/>
      <c r="C46" s="11"/>
      <c r="D46" s="11"/>
      <c r="E46" s="11"/>
      <c r="F46" s="11"/>
      <c r="G46" s="11"/>
      <c r="H46" s="11"/>
      <c r="I46" s="11"/>
      <c r="J46" s="11"/>
      <c r="K46" s="9"/>
    </row>
    <row r="47" spans="1:11" s="36" customFormat="1" ht="67.5" customHeight="1">
      <c r="A47" s="70" t="s">
        <v>124</v>
      </c>
      <c r="B47" s="25"/>
      <c r="C47" s="11">
        <v>132</v>
      </c>
      <c r="D47" s="11">
        <v>132</v>
      </c>
      <c r="E47" s="11"/>
      <c r="F47" s="11">
        <v>140</v>
      </c>
      <c r="G47" s="11">
        <v>140</v>
      </c>
      <c r="H47" s="11"/>
      <c r="I47" s="11">
        <v>145</v>
      </c>
      <c r="J47" s="11">
        <v>145</v>
      </c>
      <c r="K47" s="35"/>
    </row>
    <row r="48" spans="1:15" s="36" customFormat="1" ht="27" customHeight="1">
      <c r="A48" s="17" t="s">
        <v>4</v>
      </c>
      <c r="B48" s="25"/>
      <c r="C48" s="11"/>
      <c r="D48" s="11"/>
      <c r="E48" s="11"/>
      <c r="F48" s="11"/>
      <c r="G48" s="11"/>
      <c r="H48" s="11"/>
      <c r="I48" s="11"/>
      <c r="J48" s="11"/>
      <c r="K48" s="10"/>
      <c r="M48" s="69"/>
      <c r="O48" s="69"/>
    </row>
    <row r="49" spans="1:15" s="36" customFormat="1" ht="70.5" customHeight="1">
      <c r="A49" s="70" t="s">
        <v>125</v>
      </c>
      <c r="B49" s="25"/>
      <c r="C49" s="23">
        <f>C42/C47</f>
        <v>1652.0227272727273</v>
      </c>
      <c r="D49" s="23">
        <f>D42/D47</f>
        <v>1652.0227272727273</v>
      </c>
      <c r="E49" s="23"/>
      <c r="F49" s="23">
        <f>F42/F47</f>
        <v>1661.9785714285715</v>
      </c>
      <c r="G49" s="23">
        <f>G42/G47</f>
        <v>1661.9785714285715</v>
      </c>
      <c r="H49" s="23"/>
      <c r="I49" s="23">
        <f>I42/I47</f>
        <v>1692.9241379310345</v>
      </c>
      <c r="J49" s="23">
        <f>J42/J47</f>
        <v>1692.9241379310345</v>
      </c>
      <c r="K49" s="10"/>
      <c r="O49" s="69"/>
    </row>
    <row r="50" spans="1:11" s="36" customFormat="1" ht="27.75" customHeight="1">
      <c r="A50" s="17" t="s">
        <v>5</v>
      </c>
      <c r="B50" s="25"/>
      <c r="C50" s="11"/>
      <c r="D50" s="11"/>
      <c r="E50" s="11"/>
      <c r="F50" s="11"/>
      <c r="G50" s="11"/>
      <c r="H50" s="11"/>
      <c r="I50" s="11"/>
      <c r="J50" s="11"/>
      <c r="K50" s="10"/>
    </row>
    <row r="51" spans="1:11" s="36" customFormat="1" ht="66" customHeight="1">
      <c r="A51" s="70" t="s">
        <v>220</v>
      </c>
      <c r="B51" s="25"/>
      <c r="C51" s="11">
        <v>45</v>
      </c>
      <c r="D51" s="11">
        <v>45</v>
      </c>
      <c r="E51" s="11"/>
      <c r="F51" s="11">
        <v>48</v>
      </c>
      <c r="G51" s="11">
        <v>48</v>
      </c>
      <c r="H51" s="11"/>
      <c r="I51" s="11">
        <v>50</v>
      </c>
      <c r="J51" s="11">
        <v>50</v>
      </c>
      <c r="K51" s="10"/>
    </row>
    <row r="52" spans="1:11" s="36" customFormat="1" ht="63" customHeight="1">
      <c r="A52" s="16" t="s">
        <v>50</v>
      </c>
      <c r="B52" s="25"/>
      <c r="C52" s="48">
        <v>104.6</v>
      </c>
      <c r="D52" s="48">
        <v>104.6</v>
      </c>
      <c r="E52" s="11"/>
      <c r="F52" s="48">
        <v>106.7</v>
      </c>
      <c r="G52" s="48">
        <v>106.7</v>
      </c>
      <c r="H52" s="11"/>
      <c r="I52" s="48">
        <v>104.2</v>
      </c>
      <c r="J52" s="48">
        <v>104.2</v>
      </c>
      <c r="K52" s="10"/>
    </row>
    <row r="53" spans="1:11" s="36" customFormat="1" ht="103.5" customHeight="1">
      <c r="A53" s="78" t="s">
        <v>51</v>
      </c>
      <c r="B53" s="25"/>
      <c r="C53" s="11">
        <f>D53</f>
        <v>309066</v>
      </c>
      <c r="D53" s="11">
        <v>309066</v>
      </c>
      <c r="E53" s="11"/>
      <c r="F53" s="11">
        <f>G53</f>
        <v>329773</v>
      </c>
      <c r="G53" s="11">
        <v>329773</v>
      </c>
      <c r="H53" s="11"/>
      <c r="I53" s="11">
        <f>J53</f>
        <v>347911</v>
      </c>
      <c r="J53" s="11">
        <v>347911</v>
      </c>
      <c r="K53" s="35"/>
    </row>
    <row r="54" spans="1:11" s="36" customFormat="1" ht="27" customHeight="1">
      <c r="A54" s="19" t="s">
        <v>40</v>
      </c>
      <c r="B54" s="25"/>
      <c r="C54" s="11"/>
      <c r="D54" s="11"/>
      <c r="E54" s="11"/>
      <c r="F54" s="11"/>
      <c r="G54" s="11"/>
      <c r="H54" s="11"/>
      <c r="I54" s="11"/>
      <c r="J54" s="11"/>
      <c r="K54" s="10"/>
    </row>
    <row r="55" spans="1:11" s="36" customFormat="1" ht="27.75" customHeight="1">
      <c r="A55" s="17" t="s">
        <v>6</v>
      </c>
      <c r="B55" s="25"/>
      <c r="C55" s="11"/>
      <c r="D55" s="11"/>
      <c r="E55" s="11"/>
      <c r="F55" s="11"/>
      <c r="G55" s="11"/>
      <c r="H55" s="11"/>
      <c r="I55" s="11"/>
      <c r="J55" s="11"/>
      <c r="K55" s="10"/>
    </row>
    <row r="56" spans="1:11" s="36" customFormat="1" ht="108" customHeight="1">
      <c r="A56" s="70" t="s">
        <v>53</v>
      </c>
      <c r="B56" s="25"/>
      <c r="C56" s="11">
        <v>2</v>
      </c>
      <c r="D56" s="11">
        <v>2</v>
      </c>
      <c r="E56" s="11"/>
      <c r="F56" s="11">
        <v>3</v>
      </c>
      <c r="G56" s="11">
        <v>3</v>
      </c>
      <c r="H56" s="11"/>
      <c r="I56" s="11">
        <v>4</v>
      </c>
      <c r="J56" s="11">
        <v>4</v>
      </c>
      <c r="K56" s="10"/>
    </row>
    <row r="57" spans="1:11" s="36" customFormat="1" ht="25.5" customHeight="1">
      <c r="A57" s="17" t="s">
        <v>3</v>
      </c>
      <c r="B57" s="25"/>
      <c r="C57" s="11"/>
      <c r="D57" s="11"/>
      <c r="E57" s="11"/>
      <c r="F57" s="11"/>
      <c r="G57" s="11"/>
      <c r="H57" s="11"/>
      <c r="I57" s="11"/>
      <c r="J57" s="11"/>
      <c r="K57" s="10"/>
    </row>
    <row r="58" spans="1:11" s="36" customFormat="1" ht="113.25" customHeight="1">
      <c r="A58" s="70" t="s">
        <v>126</v>
      </c>
      <c r="B58" s="25"/>
      <c r="C58" s="11">
        <v>18</v>
      </c>
      <c r="D58" s="11">
        <v>18</v>
      </c>
      <c r="E58" s="11"/>
      <c r="F58" s="11">
        <v>19</v>
      </c>
      <c r="G58" s="11">
        <v>19</v>
      </c>
      <c r="H58" s="11"/>
      <c r="I58" s="11">
        <v>20</v>
      </c>
      <c r="J58" s="11">
        <v>20</v>
      </c>
      <c r="K58" s="10"/>
    </row>
    <row r="59" spans="1:11" s="36" customFormat="1" ht="19.5" customHeight="1">
      <c r="A59" s="17" t="s">
        <v>4</v>
      </c>
      <c r="B59" s="25"/>
      <c r="C59" s="11"/>
      <c r="D59" s="11"/>
      <c r="E59" s="11"/>
      <c r="F59" s="11"/>
      <c r="G59" s="11"/>
      <c r="H59" s="11"/>
      <c r="I59" s="11"/>
      <c r="J59" s="11"/>
      <c r="K59" s="35"/>
    </row>
    <row r="60" spans="1:11" s="36" customFormat="1" ht="109.5" customHeight="1">
      <c r="A60" s="70" t="s">
        <v>128</v>
      </c>
      <c r="B60" s="25"/>
      <c r="C60" s="23">
        <f>C53/C58</f>
        <v>17170.333333333332</v>
      </c>
      <c r="D60" s="23">
        <f>D53/D58</f>
        <v>17170.333333333332</v>
      </c>
      <c r="E60" s="23"/>
      <c r="F60" s="23">
        <f>F53/F58</f>
        <v>17356.473684210527</v>
      </c>
      <c r="G60" s="23">
        <f>G53/G58</f>
        <v>17356.473684210527</v>
      </c>
      <c r="H60" s="23"/>
      <c r="I60" s="23">
        <f>I53/I58</f>
        <v>17395.55</v>
      </c>
      <c r="J60" s="23">
        <f>J53/J58</f>
        <v>17395.55</v>
      </c>
      <c r="K60" s="26"/>
    </row>
    <row r="61" spans="1:11" s="36" customFormat="1" ht="26.25" customHeight="1">
      <c r="A61" s="17" t="s">
        <v>5</v>
      </c>
      <c r="B61" s="25"/>
      <c r="C61" s="23"/>
      <c r="D61" s="23"/>
      <c r="E61" s="23"/>
      <c r="F61" s="23"/>
      <c r="G61" s="23"/>
      <c r="H61" s="23"/>
      <c r="I61" s="23"/>
      <c r="J61" s="23"/>
      <c r="K61" s="26"/>
    </row>
    <row r="62" spans="1:11" s="36" customFormat="1" ht="96" customHeight="1">
      <c r="A62" s="70" t="s">
        <v>127</v>
      </c>
      <c r="B62" s="25"/>
      <c r="C62" s="11">
        <v>4</v>
      </c>
      <c r="D62" s="11">
        <v>4</v>
      </c>
      <c r="E62" s="11"/>
      <c r="F62" s="11">
        <v>5</v>
      </c>
      <c r="G62" s="11">
        <v>5</v>
      </c>
      <c r="H62" s="11"/>
      <c r="I62" s="11">
        <v>6</v>
      </c>
      <c r="J62" s="11">
        <v>6</v>
      </c>
      <c r="K62" s="26"/>
    </row>
    <row r="63" spans="1:11" s="36" customFormat="1" ht="104.25" customHeight="1">
      <c r="A63" s="16" t="s">
        <v>54</v>
      </c>
      <c r="B63" s="25"/>
      <c r="C63" s="48">
        <v>101</v>
      </c>
      <c r="D63" s="48">
        <v>101</v>
      </c>
      <c r="E63" s="23"/>
      <c r="F63" s="48">
        <v>125</v>
      </c>
      <c r="G63" s="48">
        <v>125</v>
      </c>
      <c r="H63" s="23"/>
      <c r="I63" s="48">
        <v>120</v>
      </c>
      <c r="J63" s="48">
        <v>120</v>
      </c>
      <c r="K63" s="35"/>
    </row>
    <row r="64" spans="1:11" s="36" customFormat="1" ht="25.5" customHeight="1">
      <c r="A64" s="119" t="s">
        <v>55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</row>
    <row r="65" spans="1:11" s="36" customFormat="1" ht="27" customHeight="1">
      <c r="A65" s="129" t="s">
        <v>56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</row>
    <row r="66" spans="1:11" s="36" customFormat="1" ht="36" customHeight="1">
      <c r="A66" s="65" t="s">
        <v>21</v>
      </c>
      <c r="B66" s="57"/>
      <c r="C66" s="9">
        <f>C69+C79+C92+C103</f>
        <v>1680000</v>
      </c>
      <c r="D66" s="9">
        <f>D69+D79+D92+D103</f>
        <v>1680000</v>
      </c>
      <c r="E66" s="9"/>
      <c r="F66" s="9">
        <f>F69+F79+F92+F103</f>
        <v>1792560</v>
      </c>
      <c r="G66" s="9">
        <f>G69+G79+G92+G103</f>
        <v>1792560</v>
      </c>
      <c r="H66" s="9"/>
      <c r="I66" s="9">
        <f>I69+I79+I92+I103</f>
        <v>1891150</v>
      </c>
      <c r="J66" s="9">
        <f>J69+J79+J92+J103</f>
        <v>1891150</v>
      </c>
      <c r="K66" s="9"/>
    </row>
    <row r="67" spans="1:11" s="36" customFormat="1" ht="72" customHeight="1">
      <c r="A67" s="79" t="s">
        <v>57</v>
      </c>
      <c r="B67" s="50" t="s">
        <v>118</v>
      </c>
      <c r="C67" s="11"/>
      <c r="D67" s="11"/>
      <c r="E67" s="11"/>
      <c r="F67" s="11"/>
      <c r="G67" s="11"/>
      <c r="H67" s="11"/>
      <c r="I67" s="11"/>
      <c r="J67" s="11"/>
      <c r="K67" s="9"/>
    </row>
    <row r="68" spans="1:11" s="36" customFormat="1" ht="67.5" customHeight="1">
      <c r="A68" s="80" t="s">
        <v>23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1:11" s="36" customFormat="1" ht="102.75" customHeight="1">
      <c r="A69" s="81" t="s">
        <v>58</v>
      </c>
      <c r="B69" s="63"/>
      <c r="C69" s="11">
        <f>D69</f>
        <v>343686</v>
      </c>
      <c r="D69" s="11">
        <v>343686</v>
      </c>
      <c r="E69" s="11"/>
      <c r="F69" s="11">
        <f>G69</f>
        <v>366713</v>
      </c>
      <c r="G69" s="11">
        <v>366713</v>
      </c>
      <c r="H69" s="11"/>
      <c r="I69" s="11">
        <f>J69</f>
        <v>386882</v>
      </c>
      <c r="J69" s="11">
        <v>386882</v>
      </c>
      <c r="K69" s="62"/>
    </row>
    <row r="70" spans="1:11" s="36" customFormat="1" ht="21.75" customHeight="1">
      <c r="A70" s="19" t="s">
        <v>40</v>
      </c>
      <c r="B70" s="25"/>
      <c r="C70" s="45"/>
      <c r="D70" s="45"/>
      <c r="E70" s="9"/>
      <c r="F70" s="46"/>
      <c r="G70" s="46"/>
      <c r="H70" s="46"/>
      <c r="I70" s="46"/>
      <c r="J70" s="46"/>
      <c r="K70" s="46"/>
    </row>
    <row r="71" spans="1:11" s="36" customFormat="1" ht="21.75" customHeight="1">
      <c r="A71" s="17" t="s">
        <v>6</v>
      </c>
      <c r="B71" s="25"/>
      <c r="C71" s="11"/>
      <c r="D71" s="11"/>
      <c r="E71" s="11"/>
      <c r="F71" s="11"/>
      <c r="G71" s="11"/>
      <c r="H71" s="11"/>
      <c r="I71" s="11"/>
      <c r="J71" s="11"/>
      <c r="K71" s="47"/>
    </row>
    <row r="72" spans="1:11" s="36" customFormat="1" ht="82.5" customHeight="1">
      <c r="A72" s="70" t="s">
        <v>59</v>
      </c>
      <c r="B72" s="25"/>
      <c r="C72" s="11">
        <v>7</v>
      </c>
      <c r="D72" s="11">
        <v>7</v>
      </c>
      <c r="E72" s="11"/>
      <c r="F72" s="11">
        <v>7</v>
      </c>
      <c r="G72" s="11">
        <v>7</v>
      </c>
      <c r="H72" s="11"/>
      <c r="I72" s="11">
        <v>7</v>
      </c>
      <c r="J72" s="11">
        <v>7</v>
      </c>
      <c r="K72" s="11"/>
    </row>
    <row r="73" spans="1:11" s="36" customFormat="1" ht="25.5" customHeight="1">
      <c r="A73" s="17" t="s">
        <v>3</v>
      </c>
      <c r="B73" s="25"/>
      <c r="C73" s="11"/>
      <c r="D73" s="11"/>
      <c r="E73" s="11"/>
      <c r="F73" s="11"/>
      <c r="G73" s="11"/>
      <c r="H73" s="11"/>
      <c r="I73" s="11"/>
      <c r="J73" s="11"/>
      <c r="K73" s="47"/>
    </row>
    <row r="74" spans="1:11" s="36" customFormat="1" ht="94.5" customHeight="1">
      <c r="A74" s="70" t="s">
        <v>60</v>
      </c>
      <c r="B74" s="25"/>
      <c r="C74" s="11">
        <v>1404</v>
      </c>
      <c r="D74" s="11">
        <v>1404</v>
      </c>
      <c r="E74" s="11"/>
      <c r="F74" s="11">
        <v>1410</v>
      </c>
      <c r="G74" s="11">
        <v>1410</v>
      </c>
      <c r="H74" s="11"/>
      <c r="I74" s="11">
        <v>1415</v>
      </c>
      <c r="J74" s="11">
        <v>1415</v>
      </c>
      <c r="K74" s="47"/>
    </row>
    <row r="75" spans="1:11" s="36" customFormat="1" ht="27.75" customHeight="1">
      <c r="A75" s="17" t="s">
        <v>4</v>
      </c>
      <c r="B75" s="25"/>
      <c r="C75" s="11"/>
      <c r="D75" s="11"/>
      <c r="E75" s="11"/>
      <c r="F75" s="11"/>
      <c r="G75" s="11"/>
      <c r="H75" s="11"/>
      <c r="I75" s="11"/>
      <c r="J75" s="11"/>
      <c r="K75" s="10"/>
    </row>
    <row r="76" spans="1:11" s="36" customFormat="1" ht="117" customHeight="1">
      <c r="A76" s="70" t="s">
        <v>61</v>
      </c>
      <c r="B76" s="25"/>
      <c r="C76" s="23">
        <f>C69/C74</f>
        <v>244.7905982905983</v>
      </c>
      <c r="D76" s="23">
        <f>D69/D74</f>
        <v>244.7905982905983</v>
      </c>
      <c r="E76" s="23"/>
      <c r="F76" s="23">
        <f>F69/F74</f>
        <v>260.0801418439716</v>
      </c>
      <c r="G76" s="23">
        <f>G69/G74</f>
        <v>260.0801418439716</v>
      </c>
      <c r="H76" s="23"/>
      <c r="I76" s="23">
        <f>I69/I74</f>
        <v>273.4148409893993</v>
      </c>
      <c r="J76" s="23">
        <f>J69/J74</f>
        <v>273.4148409893993</v>
      </c>
      <c r="K76" s="10"/>
    </row>
    <row r="77" spans="1:11" s="36" customFormat="1" ht="23.25" customHeight="1">
      <c r="A77" s="17" t="s">
        <v>5</v>
      </c>
      <c r="B77" s="25"/>
      <c r="C77" s="11"/>
      <c r="D77" s="11"/>
      <c r="E77" s="11"/>
      <c r="F77" s="11"/>
      <c r="G77" s="11"/>
      <c r="H77" s="11"/>
      <c r="I77" s="11"/>
      <c r="J77" s="11"/>
      <c r="K77" s="10"/>
    </row>
    <row r="78" spans="1:11" s="36" customFormat="1" ht="117" customHeight="1">
      <c r="A78" s="70" t="s">
        <v>62</v>
      </c>
      <c r="B78" s="25"/>
      <c r="C78" s="11">
        <v>109</v>
      </c>
      <c r="D78" s="11">
        <v>109</v>
      </c>
      <c r="E78" s="11"/>
      <c r="F78" s="11">
        <v>110</v>
      </c>
      <c r="G78" s="11">
        <v>110</v>
      </c>
      <c r="H78" s="11"/>
      <c r="I78" s="11">
        <v>109</v>
      </c>
      <c r="J78" s="11">
        <v>109</v>
      </c>
      <c r="K78" s="47"/>
    </row>
    <row r="79" spans="1:11" s="36" customFormat="1" ht="57" customHeight="1">
      <c r="A79" s="77" t="s">
        <v>63</v>
      </c>
      <c r="B79" s="25"/>
      <c r="C79" s="11">
        <f>D79</f>
        <v>773505</v>
      </c>
      <c r="D79" s="11">
        <v>773505</v>
      </c>
      <c r="E79" s="11"/>
      <c r="F79" s="11">
        <f>G79</f>
        <v>825330</v>
      </c>
      <c r="G79" s="11">
        <v>825330</v>
      </c>
      <c r="H79" s="11"/>
      <c r="I79" s="11">
        <f>J79</f>
        <v>870723</v>
      </c>
      <c r="J79" s="11">
        <v>870723</v>
      </c>
      <c r="K79" s="10"/>
    </row>
    <row r="80" spans="1:11" s="36" customFormat="1" ht="28.5" customHeight="1">
      <c r="A80" s="19" t="s">
        <v>40</v>
      </c>
      <c r="B80" s="25"/>
      <c r="C80" s="11"/>
      <c r="D80" s="11"/>
      <c r="E80" s="11"/>
      <c r="F80" s="11"/>
      <c r="G80" s="11"/>
      <c r="H80" s="11"/>
      <c r="I80" s="11"/>
      <c r="J80" s="11"/>
      <c r="K80" s="10"/>
    </row>
    <row r="81" spans="1:11" s="36" customFormat="1" ht="26.25" customHeight="1">
      <c r="A81" s="17" t="s">
        <v>6</v>
      </c>
      <c r="B81" s="25"/>
      <c r="C81" s="11"/>
      <c r="D81" s="11"/>
      <c r="E81" s="11"/>
      <c r="F81" s="11"/>
      <c r="G81" s="11"/>
      <c r="H81" s="11"/>
      <c r="I81" s="11"/>
      <c r="J81" s="11"/>
      <c r="K81" s="10"/>
    </row>
    <row r="82" spans="1:11" s="36" customFormat="1" ht="38.25" customHeight="1">
      <c r="A82" s="70" t="s">
        <v>64</v>
      </c>
      <c r="B82" s="25"/>
      <c r="C82" s="11">
        <v>63</v>
      </c>
      <c r="D82" s="11">
        <v>63</v>
      </c>
      <c r="E82" s="11"/>
      <c r="F82" s="11">
        <v>64</v>
      </c>
      <c r="G82" s="11">
        <v>64</v>
      </c>
      <c r="H82" s="11"/>
      <c r="I82" s="11">
        <v>65</v>
      </c>
      <c r="J82" s="11">
        <v>65</v>
      </c>
      <c r="K82" s="10"/>
    </row>
    <row r="83" spans="1:11" s="36" customFormat="1" ht="29.25" customHeight="1">
      <c r="A83" s="17" t="s">
        <v>3</v>
      </c>
      <c r="B83" s="25"/>
      <c r="C83" s="11"/>
      <c r="D83" s="11"/>
      <c r="E83" s="11"/>
      <c r="F83" s="11"/>
      <c r="G83" s="11"/>
      <c r="H83" s="11"/>
      <c r="I83" s="11"/>
      <c r="J83" s="11"/>
      <c r="K83" s="10"/>
    </row>
    <row r="84" spans="1:11" s="36" customFormat="1" ht="60.75" customHeight="1">
      <c r="A84" s="70" t="s">
        <v>129</v>
      </c>
      <c r="B84" s="25"/>
      <c r="C84" s="11">
        <v>1827</v>
      </c>
      <c r="D84" s="11">
        <v>1827</v>
      </c>
      <c r="E84" s="11"/>
      <c r="F84" s="11">
        <v>1847</v>
      </c>
      <c r="G84" s="11">
        <v>1847</v>
      </c>
      <c r="H84" s="11"/>
      <c r="I84" s="11">
        <v>1867</v>
      </c>
      <c r="J84" s="11">
        <v>1867</v>
      </c>
      <c r="K84" s="10"/>
    </row>
    <row r="85" spans="1:11" s="36" customFormat="1" ht="49.5" customHeight="1">
      <c r="A85" s="70" t="s">
        <v>130</v>
      </c>
      <c r="B85" s="25"/>
      <c r="C85" s="11">
        <v>5300</v>
      </c>
      <c r="D85" s="11">
        <v>5300</v>
      </c>
      <c r="E85" s="11"/>
      <c r="F85" s="11">
        <v>5410</v>
      </c>
      <c r="G85" s="11">
        <v>5410</v>
      </c>
      <c r="H85" s="11"/>
      <c r="I85" s="11">
        <v>5500</v>
      </c>
      <c r="J85" s="11">
        <v>5500</v>
      </c>
      <c r="K85" s="10"/>
    </row>
    <row r="86" spans="1:11" s="36" customFormat="1" ht="49.5" customHeight="1">
      <c r="A86" s="70" t="s">
        <v>131</v>
      </c>
      <c r="B86" s="25"/>
      <c r="C86" s="11">
        <v>2780</v>
      </c>
      <c r="D86" s="11">
        <v>2780</v>
      </c>
      <c r="E86" s="11"/>
      <c r="F86" s="11">
        <v>2820</v>
      </c>
      <c r="G86" s="11">
        <v>2820</v>
      </c>
      <c r="H86" s="11"/>
      <c r="I86" s="11">
        <v>2900</v>
      </c>
      <c r="J86" s="11">
        <v>2900</v>
      </c>
      <c r="K86" s="10"/>
    </row>
    <row r="87" spans="1:11" s="36" customFormat="1" ht="19.5" customHeight="1">
      <c r="A87" s="17" t="s">
        <v>4</v>
      </c>
      <c r="B87" s="25"/>
      <c r="C87" s="11"/>
      <c r="D87" s="11"/>
      <c r="E87" s="11"/>
      <c r="F87" s="11"/>
      <c r="G87" s="11"/>
      <c r="H87" s="11"/>
      <c r="I87" s="11"/>
      <c r="J87" s="11"/>
      <c r="K87" s="47"/>
    </row>
    <row r="88" spans="1:11" s="36" customFormat="1" ht="51.75" customHeight="1">
      <c r="A88" s="70" t="s">
        <v>26</v>
      </c>
      <c r="B88" s="25"/>
      <c r="C88" s="23">
        <f>C79/C84</f>
        <v>423.3743842364532</v>
      </c>
      <c r="D88" s="23">
        <f>D79/D84</f>
        <v>423.3743842364532</v>
      </c>
      <c r="E88" s="23"/>
      <c r="F88" s="23">
        <f>F79/F84</f>
        <v>446.8489442338928</v>
      </c>
      <c r="G88" s="23">
        <f>G79/G84</f>
        <v>446.8489442338928</v>
      </c>
      <c r="H88" s="23"/>
      <c r="I88" s="23">
        <f>I79/I84</f>
        <v>466.3754686663096</v>
      </c>
      <c r="J88" s="23">
        <f>J79/J84</f>
        <v>466.3754686663096</v>
      </c>
      <c r="K88" s="23"/>
    </row>
    <row r="89" spans="1:11" s="36" customFormat="1" ht="20.25" customHeight="1">
      <c r="A89" s="17" t="s">
        <v>5</v>
      </c>
      <c r="B89" s="25"/>
      <c r="C89" s="23"/>
      <c r="D89" s="23"/>
      <c r="E89" s="23"/>
      <c r="F89" s="23"/>
      <c r="G89" s="23"/>
      <c r="H89" s="23"/>
      <c r="I89" s="23"/>
      <c r="J89" s="23"/>
      <c r="K89" s="26"/>
    </row>
    <row r="90" spans="1:11" s="36" customFormat="1" ht="53.25" customHeight="1">
      <c r="A90" s="16" t="s">
        <v>43</v>
      </c>
      <c r="B90" s="25"/>
      <c r="C90" s="48">
        <v>101.3</v>
      </c>
      <c r="D90" s="48">
        <v>101.3</v>
      </c>
      <c r="E90" s="23"/>
      <c r="F90" s="48">
        <v>102.8</v>
      </c>
      <c r="G90" s="48">
        <v>102.8</v>
      </c>
      <c r="H90" s="23"/>
      <c r="I90" s="48">
        <v>102</v>
      </c>
      <c r="J90" s="48">
        <v>102</v>
      </c>
      <c r="K90" s="26"/>
    </row>
    <row r="91" spans="1:11" s="36" customFormat="1" ht="65.25" customHeight="1">
      <c r="A91" s="16" t="s">
        <v>44</v>
      </c>
      <c r="B91" s="25"/>
      <c r="C91" s="48">
        <v>101</v>
      </c>
      <c r="D91" s="48">
        <v>101</v>
      </c>
      <c r="E91" s="11"/>
      <c r="F91" s="48">
        <v>101</v>
      </c>
      <c r="G91" s="48">
        <v>101</v>
      </c>
      <c r="H91" s="11"/>
      <c r="I91" s="48">
        <v>103</v>
      </c>
      <c r="J91" s="48">
        <v>103</v>
      </c>
      <c r="K91" s="12"/>
    </row>
    <row r="92" spans="1:11" s="36" customFormat="1" ht="71.25" customHeight="1">
      <c r="A92" s="78" t="s">
        <v>65</v>
      </c>
      <c r="B92" s="25"/>
      <c r="C92" s="11">
        <f>D92</f>
        <v>236721</v>
      </c>
      <c r="D92" s="11">
        <v>236721</v>
      </c>
      <c r="E92" s="11"/>
      <c r="F92" s="11">
        <f>G92</f>
        <v>252581</v>
      </c>
      <c r="G92" s="11">
        <v>252581</v>
      </c>
      <c r="H92" s="11"/>
      <c r="I92" s="11">
        <f>J92</f>
        <v>266473</v>
      </c>
      <c r="J92" s="11">
        <v>266473</v>
      </c>
      <c r="K92" s="11"/>
    </row>
    <row r="93" spans="1:11" s="36" customFormat="1" ht="20.25" customHeight="1">
      <c r="A93" s="19" t="s">
        <v>40</v>
      </c>
      <c r="B93" s="25"/>
      <c r="C93" s="48"/>
      <c r="D93" s="48"/>
      <c r="E93" s="48"/>
      <c r="F93" s="48"/>
      <c r="G93" s="48"/>
      <c r="H93" s="48"/>
      <c r="I93" s="48"/>
      <c r="J93" s="48"/>
      <c r="K93" s="47"/>
    </row>
    <row r="94" spans="1:11" s="36" customFormat="1" ht="21.75" customHeight="1">
      <c r="A94" s="17" t="s">
        <v>6</v>
      </c>
      <c r="B94" s="82"/>
      <c r="C94" s="83"/>
      <c r="D94" s="83"/>
      <c r="E94" s="83"/>
      <c r="F94" s="83"/>
      <c r="G94" s="83"/>
      <c r="H94" s="83"/>
      <c r="I94" s="83"/>
      <c r="J94" s="83"/>
      <c r="K94" s="83"/>
    </row>
    <row r="95" spans="1:11" s="36" customFormat="1" ht="66" customHeight="1">
      <c r="A95" s="70" t="s">
        <v>66</v>
      </c>
      <c r="B95" s="50"/>
      <c r="C95" s="11">
        <v>8</v>
      </c>
      <c r="D95" s="11">
        <v>8</v>
      </c>
      <c r="E95" s="11"/>
      <c r="F95" s="11">
        <v>9</v>
      </c>
      <c r="G95" s="11">
        <v>9</v>
      </c>
      <c r="H95" s="11"/>
      <c r="I95" s="11">
        <v>10</v>
      </c>
      <c r="J95" s="11">
        <v>10</v>
      </c>
      <c r="K95" s="74"/>
    </row>
    <row r="96" spans="1:11" s="36" customFormat="1" ht="20.25" customHeight="1">
      <c r="A96" s="17" t="s">
        <v>3</v>
      </c>
      <c r="B96" s="50"/>
      <c r="C96" s="11"/>
      <c r="D96" s="11"/>
      <c r="E96" s="11"/>
      <c r="F96" s="11"/>
      <c r="G96" s="11"/>
      <c r="H96" s="11"/>
      <c r="I96" s="11"/>
      <c r="J96" s="11"/>
      <c r="K96" s="9"/>
    </row>
    <row r="97" spans="1:11" s="36" customFormat="1" ht="63.75" customHeight="1">
      <c r="A97" s="70" t="s">
        <v>132</v>
      </c>
      <c r="B97" s="25"/>
      <c r="C97" s="11">
        <v>220</v>
      </c>
      <c r="D97" s="11">
        <v>220</v>
      </c>
      <c r="E97" s="11"/>
      <c r="F97" s="11">
        <v>230</v>
      </c>
      <c r="G97" s="11">
        <v>230</v>
      </c>
      <c r="H97" s="11"/>
      <c r="I97" s="11">
        <v>240</v>
      </c>
      <c r="J97" s="11">
        <v>240</v>
      </c>
      <c r="K97" s="35"/>
    </row>
    <row r="98" spans="1:11" s="36" customFormat="1" ht="18" customHeight="1">
      <c r="A98" s="17" t="s">
        <v>4</v>
      </c>
      <c r="B98" s="25"/>
      <c r="C98" s="11"/>
      <c r="D98" s="11"/>
      <c r="E98" s="11"/>
      <c r="F98" s="11"/>
      <c r="G98" s="11"/>
      <c r="H98" s="11"/>
      <c r="I98" s="11"/>
      <c r="J98" s="11"/>
      <c r="K98" s="10"/>
    </row>
    <row r="99" spans="1:11" s="36" customFormat="1" ht="76.5" customHeight="1">
      <c r="A99" s="70" t="s">
        <v>134</v>
      </c>
      <c r="B99" s="25"/>
      <c r="C99" s="23">
        <f>C92/C97</f>
        <v>1076.0045454545455</v>
      </c>
      <c r="D99" s="23">
        <f>D92/D97</f>
        <v>1076.0045454545455</v>
      </c>
      <c r="E99" s="23"/>
      <c r="F99" s="23">
        <f>F92/F97</f>
        <v>1098.1782608695653</v>
      </c>
      <c r="G99" s="23">
        <f>G92/G97</f>
        <v>1098.1782608695653</v>
      </c>
      <c r="H99" s="23"/>
      <c r="I99" s="23">
        <f>I92/I97</f>
        <v>1110.3041666666666</v>
      </c>
      <c r="J99" s="23">
        <f>J92/J97</f>
        <v>1110.3041666666666</v>
      </c>
      <c r="K99" s="10"/>
    </row>
    <row r="100" spans="1:11" s="36" customFormat="1" ht="27" customHeight="1">
      <c r="A100" s="17" t="s">
        <v>5</v>
      </c>
      <c r="B100" s="25"/>
      <c r="C100" s="11"/>
      <c r="D100" s="11"/>
      <c r="E100" s="11"/>
      <c r="F100" s="11"/>
      <c r="G100" s="11"/>
      <c r="H100" s="11"/>
      <c r="I100" s="11"/>
      <c r="J100" s="11"/>
      <c r="K100" s="10"/>
    </row>
    <row r="101" spans="1:11" s="36" customFormat="1" ht="52.5" customHeight="1">
      <c r="A101" s="70" t="s">
        <v>133</v>
      </c>
      <c r="B101" s="25"/>
      <c r="C101" s="11">
        <v>45</v>
      </c>
      <c r="D101" s="11">
        <v>45</v>
      </c>
      <c r="E101" s="11"/>
      <c r="F101" s="11">
        <v>48</v>
      </c>
      <c r="G101" s="11">
        <v>48</v>
      </c>
      <c r="H101" s="11"/>
      <c r="I101" s="11">
        <v>50</v>
      </c>
      <c r="J101" s="11">
        <v>50</v>
      </c>
      <c r="K101" s="10"/>
    </row>
    <row r="102" spans="1:11" s="36" customFormat="1" ht="87.75" customHeight="1">
      <c r="A102" s="70" t="s">
        <v>67</v>
      </c>
      <c r="B102" s="25"/>
      <c r="C102" s="48">
        <v>104.6</v>
      </c>
      <c r="D102" s="48">
        <v>104.6</v>
      </c>
      <c r="E102" s="11"/>
      <c r="F102" s="48">
        <v>106.7</v>
      </c>
      <c r="G102" s="48">
        <v>106.7</v>
      </c>
      <c r="H102" s="11"/>
      <c r="I102" s="48">
        <v>104.2</v>
      </c>
      <c r="J102" s="48">
        <v>104.2</v>
      </c>
      <c r="K102" s="10"/>
    </row>
    <row r="103" spans="1:11" s="36" customFormat="1" ht="108.75" customHeight="1">
      <c r="A103" s="78" t="s">
        <v>68</v>
      </c>
      <c r="B103" s="25"/>
      <c r="C103" s="11">
        <f>D103</f>
        <v>326088</v>
      </c>
      <c r="D103" s="11">
        <v>326088</v>
      </c>
      <c r="E103" s="11"/>
      <c r="F103" s="11">
        <f>G103</f>
        <v>347936</v>
      </c>
      <c r="G103" s="11">
        <v>347936</v>
      </c>
      <c r="H103" s="11"/>
      <c r="I103" s="11">
        <f>J103</f>
        <v>367072</v>
      </c>
      <c r="J103" s="11">
        <v>367072</v>
      </c>
      <c r="K103" s="35"/>
    </row>
    <row r="104" spans="1:11" s="36" customFormat="1" ht="21" customHeight="1">
      <c r="A104" s="19" t="s">
        <v>40</v>
      </c>
      <c r="B104" s="25"/>
      <c r="C104" s="11"/>
      <c r="D104" s="11"/>
      <c r="E104" s="11"/>
      <c r="F104" s="11"/>
      <c r="G104" s="11"/>
      <c r="H104" s="11"/>
      <c r="I104" s="11"/>
      <c r="J104" s="11"/>
      <c r="K104" s="10"/>
    </row>
    <row r="105" spans="1:11" s="36" customFormat="1" ht="19.5" customHeight="1">
      <c r="A105" s="17" t="s">
        <v>6</v>
      </c>
      <c r="B105" s="25"/>
      <c r="C105" s="11"/>
      <c r="D105" s="11"/>
      <c r="E105" s="11"/>
      <c r="F105" s="11"/>
      <c r="G105" s="11"/>
      <c r="H105" s="11"/>
      <c r="I105" s="11"/>
      <c r="J105" s="11"/>
      <c r="K105" s="10"/>
    </row>
    <row r="106" spans="1:11" s="36" customFormat="1" ht="110.25" customHeight="1">
      <c r="A106" s="70" t="s">
        <v>135</v>
      </c>
      <c r="B106" s="25"/>
      <c r="C106" s="11">
        <v>2</v>
      </c>
      <c r="D106" s="11">
        <v>2</v>
      </c>
      <c r="E106" s="11"/>
      <c r="F106" s="11">
        <v>3</v>
      </c>
      <c r="G106" s="11">
        <v>3</v>
      </c>
      <c r="H106" s="11"/>
      <c r="I106" s="11">
        <v>4</v>
      </c>
      <c r="J106" s="11">
        <v>4</v>
      </c>
      <c r="K106" s="10"/>
    </row>
    <row r="107" spans="1:11" s="36" customFormat="1" ht="26.25" customHeight="1">
      <c r="A107" s="17" t="s">
        <v>3</v>
      </c>
      <c r="B107" s="25"/>
      <c r="C107" s="11"/>
      <c r="D107" s="11"/>
      <c r="E107" s="11"/>
      <c r="F107" s="11"/>
      <c r="G107" s="11"/>
      <c r="H107" s="11"/>
      <c r="I107" s="11"/>
      <c r="J107" s="11"/>
      <c r="K107" s="10"/>
    </row>
    <row r="108" spans="1:11" s="36" customFormat="1" ht="105" customHeight="1">
      <c r="A108" s="70" t="s">
        <v>136</v>
      </c>
      <c r="B108" s="25"/>
      <c r="C108" s="11">
        <v>20</v>
      </c>
      <c r="D108" s="11">
        <v>20</v>
      </c>
      <c r="E108" s="11"/>
      <c r="F108" s="11">
        <v>21</v>
      </c>
      <c r="G108" s="11">
        <v>21</v>
      </c>
      <c r="H108" s="11"/>
      <c r="I108" s="11">
        <v>22</v>
      </c>
      <c r="J108" s="11">
        <v>22</v>
      </c>
      <c r="K108" s="10"/>
    </row>
    <row r="109" spans="1:11" s="36" customFormat="1" ht="23.25" customHeight="1">
      <c r="A109" s="17" t="s">
        <v>4</v>
      </c>
      <c r="B109" s="25"/>
      <c r="C109" s="11"/>
      <c r="D109" s="11"/>
      <c r="E109" s="11"/>
      <c r="F109" s="11"/>
      <c r="G109" s="11"/>
      <c r="H109" s="11"/>
      <c r="I109" s="11"/>
      <c r="J109" s="11"/>
      <c r="K109" s="35"/>
    </row>
    <row r="110" spans="1:11" s="36" customFormat="1" ht="114" customHeight="1">
      <c r="A110" s="70" t="s">
        <v>137</v>
      </c>
      <c r="B110" s="25"/>
      <c r="C110" s="23">
        <f>C103/C108</f>
        <v>16304.4</v>
      </c>
      <c r="D110" s="23">
        <f>D103/D108</f>
        <v>16304.4</v>
      </c>
      <c r="E110" s="23"/>
      <c r="F110" s="23">
        <f>F103/F108</f>
        <v>16568.380952380954</v>
      </c>
      <c r="G110" s="23">
        <f>G103/G108</f>
        <v>16568.380952380954</v>
      </c>
      <c r="H110" s="23"/>
      <c r="I110" s="23">
        <f>I103/I108</f>
        <v>16685.090909090908</v>
      </c>
      <c r="J110" s="23">
        <f>J103/J108</f>
        <v>16685.090909090908</v>
      </c>
      <c r="K110" s="26"/>
    </row>
    <row r="111" spans="1:11" s="36" customFormat="1" ht="23.25" customHeight="1">
      <c r="A111" s="17" t="s">
        <v>5</v>
      </c>
      <c r="B111" s="25"/>
      <c r="C111" s="23"/>
      <c r="D111" s="23"/>
      <c r="E111" s="23"/>
      <c r="F111" s="23"/>
      <c r="G111" s="23"/>
      <c r="H111" s="23"/>
      <c r="I111" s="23"/>
      <c r="J111" s="23"/>
      <c r="K111" s="26"/>
    </row>
    <row r="112" spans="1:11" s="36" customFormat="1" ht="86.25" customHeight="1">
      <c r="A112" s="70" t="s">
        <v>127</v>
      </c>
      <c r="B112" s="25"/>
      <c r="C112" s="11">
        <v>10</v>
      </c>
      <c r="D112" s="11">
        <v>10</v>
      </c>
      <c r="E112" s="11"/>
      <c r="F112" s="11">
        <v>12</v>
      </c>
      <c r="G112" s="11">
        <v>12</v>
      </c>
      <c r="H112" s="11"/>
      <c r="I112" s="11">
        <v>13</v>
      </c>
      <c r="J112" s="11">
        <v>13</v>
      </c>
      <c r="K112" s="96"/>
    </row>
    <row r="113" spans="1:11" s="36" customFormat="1" ht="101.25" customHeight="1">
      <c r="A113" s="70" t="s">
        <v>69</v>
      </c>
      <c r="B113" s="25"/>
      <c r="C113" s="48">
        <v>101</v>
      </c>
      <c r="D113" s="48">
        <v>101</v>
      </c>
      <c r="E113" s="23"/>
      <c r="F113" s="48">
        <v>120</v>
      </c>
      <c r="G113" s="48">
        <v>120</v>
      </c>
      <c r="H113" s="23"/>
      <c r="I113" s="48">
        <v>108.3</v>
      </c>
      <c r="J113" s="48">
        <v>108.3</v>
      </c>
      <c r="K113" s="35"/>
    </row>
    <row r="114" spans="1:11" s="36" customFormat="1" ht="31.5" customHeight="1">
      <c r="A114" s="119" t="s">
        <v>70</v>
      </c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</row>
    <row r="115" spans="1:11" s="36" customFormat="1" ht="42" customHeight="1">
      <c r="A115" s="108" t="s">
        <v>71</v>
      </c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</row>
    <row r="116" spans="1:14" s="36" customFormat="1" ht="37.5" customHeight="1">
      <c r="A116" s="84" t="s">
        <v>72</v>
      </c>
      <c r="B116" s="25"/>
      <c r="C116" s="9">
        <f>C119+C142+C165</f>
        <v>18261391</v>
      </c>
      <c r="D116" s="9">
        <f aca="true" t="shared" si="3" ref="D116:K116">D119+D142+D165</f>
        <v>17387915</v>
      </c>
      <c r="E116" s="9">
        <f t="shared" si="3"/>
        <v>873476</v>
      </c>
      <c r="F116" s="9">
        <f t="shared" si="3"/>
        <v>18882234</v>
      </c>
      <c r="G116" s="9">
        <f t="shared" si="3"/>
        <v>18281234</v>
      </c>
      <c r="H116" s="9">
        <f t="shared" si="3"/>
        <v>601000</v>
      </c>
      <c r="I116" s="9">
        <f t="shared" si="3"/>
        <v>20467707</v>
      </c>
      <c r="J116" s="9">
        <f t="shared" si="3"/>
        <v>19372707</v>
      </c>
      <c r="K116" s="9">
        <f t="shared" si="3"/>
        <v>1095000</v>
      </c>
      <c r="N116" s="69">
        <f>C116+F116+I116</f>
        <v>57611332</v>
      </c>
    </row>
    <row r="117" spans="1:11" s="36" customFormat="1" ht="66" customHeight="1">
      <c r="A117" s="85" t="s">
        <v>73</v>
      </c>
      <c r="B117" s="30" t="s">
        <v>117</v>
      </c>
      <c r="C117" s="23"/>
      <c r="D117" s="23"/>
      <c r="E117" s="23"/>
      <c r="F117" s="23"/>
      <c r="G117" s="23"/>
      <c r="H117" s="23"/>
      <c r="I117" s="23"/>
      <c r="J117" s="23"/>
      <c r="K117" s="24"/>
    </row>
    <row r="118" spans="1:11" s="36" customFormat="1" ht="66" customHeight="1">
      <c r="A118" s="80" t="s">
        <v>23</v>
      </c>
      <c r="B118" s="25"/>
      <c r="C118" s="11"/>
      <c r="D118" s="11"/>
      <c r="E118" s="11"/>
      <c r="F118" s="11"/>
      <c r="G118" s="11"/>
      <c r="H118" s="11"/>
      <c r="I118" s="11"/>
      <c r="J118" s="11"/>
      <c r="K118" s="12"/>
    </row>
    <row r="119" spans="1:11" s="36" customFormat="1" ht="66.75" customHeight="1">
      <c r="A119" s="85" t="s">
        <v>74</v>
      </c>
      <c r="B119" s="25"/>
      <c r="C119" s="9">
        <f>C123+C124+C125</f>
        <v>3104520</v>
      </c>
      <c r="D119" s="9">
        <f aca="true" t="shared" si="4" ref="D119:K119">D123+D124+D125</f>
        <v>3014520</v>
      </c>
      <c r="E119" s="9">
        <f t="shared" si="4"/>
        <v>90000</v>
      </c>
      <c r="F119" s="9">
        <f t="shared" si="4"/>
        <v>3276976</v>
      </c>
      <c r="G119" s="9">
        <f t="shared" si="4"/>
        <v>3276976</v>
      </c>
      <c r="H119" s="9">
        <f t="shared" si="4"/>
        <v>0</v>
      </c>
      <c r="I119" s="9">
        <f t="shared" si="4"/>
        <v>3511078</v>
      </c>
      <c r="J119" s="9">
        <f t="shared" si="4"/>
        <v>3511078</v>
      </c>
      <c r="K119" s="9">
        <f t="shared" si="4"/>
        <v>0</v>
      </c>
    </row>
    <row r="120" spans="1:11" s="36" customFormat="1" ht="30" customHeight="1">
      <c r="A120" s="19" t="s">
        <v>40</v>
      </c>
      <c r="B120" s="25"/>
      <c r="C120" s="11"/>
      <c r="D120" s="11"/>
      <c r="E120" s="11"/>
      <c r="F120" s="11"/>
      <c r="G120" s="11"/>
      <c r="H120" s="11"/>
      <c r="I120" s="11"/>
      <c r="J120" s="11"/>
      <c r="K120" s="12"/>
    </row>
    <row r="121" spans="1:11" s="36" customFormat="1" ht="23.25" customHeight="1">
      <c r="A121" s="17" t="s">
        <v>6</v>
      </c>
      <c r="B121" s="25"/>
      <c r="C121" s="11"/>
      <c r="D121" s="11"/>
      <c r="E121" s="11"/>
      <c r="F121" s="11"/>
      <c r="G121" s="11"/>
      <c r="H121" s="11"/>
      <c r="I121" s="11"/>
      <c r="J121" s="11"/>
      <c r="K121" s="12"/>
    </row>
    <row r="122" spans="1:11" s="36" customFormat="1" ht="71.25" customHeight="1">
      <c r="A122" s="16" t="s">
        <v>138</v>
      </c>
      <c r="B122" s="25"/>
      <c r="C122" s="11">
        <v>1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  <c r="J122" s="11">
        <v>1</v>
      </c>
      <c r="K122" s="11">
        <v>1</v>
      </c>
    </row>
    <row r="123" spans="1:11" s="36" customFormat="1" ht="86.25" customHeight="1">
      <c r="A123" s="16" t="s">
        <v>139</v>
      </c>
      <c r="B123" s="25"/>
      <c r="C123" s="11">
        <f>D123+E123</f>
        <v>2665175</v>
      </c>
      <c r="D123" s="11">
        <v>2575175</v>
      </c>
      <c r="E123" s="11">
        <v>90000</v>
      </c>
      <c r="F123" s="11">
        <f>G123+H123</f>
        <v>2808195</v>
      </c>
      <c r="G123" s="11">
        <v>2808195</v>
      </c>
      <c r="H123" s="11"/>
      <c r="I123" s="11">
        <f>J123+K123</f>
        <v>3016514</v>
      </c>
      <c r="J123" s="11">
        <v>3016514</v>
      </c>
      <c r="K123" s="11"/>
    </row>
    <row r="124" spans="1:11" s="36" customFormat="1" ht="84.75" customHeight="1">
      <c r="A124" s="70" t="s">
        <v>140</v>
      </c>
      <c r="B124" s="25"/>
      <c r="C124" s="11">
        <f>D124+E124</f>
        <v>164967</v>
      </c>
      <c r="D124" s="11">
        <v>164967</v>
      </c>
      <c r="E124" s="11"/>
      <c r="F124" s="11">
        <f>G124+H124</f>
        <v>176020</v>
      </c>
      <c r="G124" s="11">
        <v>176020</v>
      </c>
      <c r="H124" s="11"/>
      <c r="I124" s="11">
        <f>J124+K124</f>
        <v>185701</v>
      </c>
      <c r="J124" s="11">
        <v>185701</v>
      </c>
      <c r="K124" s="12"/>
    </row>
    <row r="125" spans="1:11" s="36" customFormat="1" ht="108" customHeight="1">
      <c r="A125" s="70" t="s">
        <v>236</v>
      </c>
      <c r="B125" s="25"/>
      <c r="C125" s="11">
        <f>D125+E125</f>
        <v>274378</v>
      </c>
      <c r="D125" s="11">
        <v>274378</v>
      </c>
      <c r="E125" s="11"/>
      <c r="F125" s="11">
        <f>G125+H125</f>
        <v>292761</v>
      </c>
      <c r="G125" s="11">
        <v>292761</v>
      </c>
      <c r="H125" s="11"/>
      <c r="I125" s="11">
        <f>J125+K125</f>
        <v>308863</v>
      </c>
      <c r="J125" s="11">
        <v>308863</v>
      </c>
      <c r="K125" s="12"/>
    </row>
    <row r="126" spans="1:11" s="36" customFormat="1" ht="82.5" customHeight="1">
      <c r="A126" s="16" t="s">
        <v>141</v>
      </c>
      <c r="B126" s="25"/>
      <c r="C126" s="48">
        <f>D126</f>
        <v>23</v>
      </c>
      <c r="D126" s="48">
        <v>23</v>
      </c>
      <c r="E126" s="48"/>
      <c r="F126" s="48">
        <f>G126</f>
        <v>23</v>
      </c>
      <c r="G126" s="48">
        <v>23</v>
      </c>
      <c r="H126" s="48"/>
      <c r="I126" s="48">
        <f>J126</f>
        <v>23</v>
      </c>
      <c r="J126" s="48">
        <v>23</v>
      </c>
      <c r="K126" s="86"/>
    </row>
    <row r="127" spans="1:11" s="36" customFormat="1" ht="30.75" customHeight="1">
      <c r="A127" s="16" t="s">
        <v>142</v>
      </c>
      <c r="B127" s="73"/>
      <c r="C127" s="48">
        <v>16</v>
      </c>
      <c r="D127" s="48">
        <v>16</v>
      </c>
      <c r="E127" s="74"/>
      <c r="F127" s="48">
        <v>16</v>
      </c>
      <c r="G127" s="48">
        <v>16</v>
      </c>
      <c r="H127" s="74"/>
      <c r="I127" s="48">
        <v>16</v>
      </c>
      <c r="J127" s="48">
        <v>16</v>
      </c>
      <c r="K127" s="75"/>
    </row>
    <row r="128" spans="1:11" s="36" customFormat="1" ht="19.5" customHeight="1">
      <c r="A128" s="17" t="s">
        <v>3</v>
      </c>
      <c r="B128" s="50"/>
      <c r="C128" s="9"/>
      <c r="D128" s="9"/>
      <c r="E128" s="9"/>
      <c r="F128" s="9"/>
      <c r="G128" s="9"/>
      <c r="H128" s="9"/>
      <c r="I128" s="9"/>
      <c r="J128" s="9"/>
      <c r="K128" s="9"/>
    </row>
    <row r="129" spans="1:11" s="36" customFormat="1" ht="94.5">
      <c r="A129" s="70" t="s">
        <v>143</v>
      </c>
      <c r="B129" s="64"/>
      <c r="C129" s="11">
        <v>260</v>
      </c>
      <c r="D129" s="11">
        <v>260</v>
      </c>
      <c r="E129" s="11"/>
      <c r="F129" s="11">
        <v>260</v>
      </c>
      <c r="G129" s="11">
        <v>260</v>
      </c>
      <c r="H129" s="11"/>
      <c r="I129" s="11">
        <v>260</v>
      </c>
      <c r="J129" s="11">
        <v>260</v>
      </c>
      <c r="K129" s="11"/>
    </row>
    <row r="130" spans="1:11" s="36" customFormat="1" ht="97.5" customHeight="1">
      <c r="A130" s="16" t="s">
        <v>233</v>
      </c>
      <c r="B130" s="50"/>
      <c r="C130" s="11">
        <f>D130</f>
        <v>139</v>
      </c>
      <c r="D130" s="11">
        <v>139</v>
      </c>
      <c r="E130" s="11"/>
      <c r="F130" s="11">
        <f>G130</f>
        <v>139</v>
      </c>
      <c r="G130" s="11">
        <v>139</v>
      </c>
      <c r="H130" s="11"/>
      <c r="I130" s="11">
        <f>J130</f>
        <v>139</v>
      </c>
      <c r="J130" s="11">
        <v>139</v>
      </c>
      <c r="K130" s="9"/>
    </row>
    <row r="131" spans="1:11" s="36" customFormat="1" ht="120.75" customHeight="1">
      <c r="A131" s="70" t="s">
        <v>234</v>
      </c>
      <c r="B131" s="25"/>
      <c r="C131" s="11">
        <f>E131</f>
        <v>2</v>
      </c>
      <c r="D131" s="11"/>
      <c r="E131" s="11">
        <v>2</v>
      </c>
      <c r="F131" s="11"/>
      <c r="G131" s="11"/>
      <c r="H131" s="11"/>
      <c r="I131" s="11"/>
      <c r="J131" s="11"/>
      <c r="K131" s="12"/>
    </row>
    <row r="132" spans="1:11" s="36" customFormat="1" ht="21.75" customHeight="1">
      <c r="A132" s="17" t="s">
        <v>4</v>
      </c>
      <c r="B132" s="25"/>
      <c r="C132" s="11"/>
      <c r="D132" s="11"/>
      <c r="E132" s="11"/>
      <c r="F132" s="11"/>
      <c r="G132" s="11"/>
      <c r="H132" s="11"/>
      <c r="I132" s="11"/>
      <c r="J132" s="11"/>
      <c r="K132" s="12"/>
    </row>
    <row r="133" spans="1:11" s="36" customFormat="1" ht="112.5" customHeight="1">
      <c r="A133" s="70" t="s">
        <v>144</v>
      </c>
      <c r="B133" s="25"/>
      <c r="C133" s="11">
        <f>C123/C126</f>
        <v>115877.17391304347</v>
      </c>
      <c r="D133" s="11">
        <f>D123/D126</f>
        <v>111964.13043478261</v>
      </c>
      <c r="E133" s="11">
        <f>E123/D126</f>
        <v>3913.0434782608695</v>
      </c>
      <c r="F133" s="11">
        <f>F123/F126</f>
        <v>122095.43478260869</v>
      </c>
      <c r="G133" s="11">
        <f>G123/G126</f>
        <v>122095.43478260869</v>
      </c>
      <c r="H133" s="11"/>
      <c r="I133" s="11">
        <f>I123/I126</f>
        <v>131152.78260869565</v>
      </c>
      <c r="J133" s="11">
        <f>J123/J126</f>
        <v>131152.78260869565</v>
      </c>
      <c r="K133" s="11"/>
    </row>
    <row r="134" spans="1:11" s="36" customFormat="1" ht="93.75" customHeight="1">
      <c r="A134" s="70" t="s">
        <v>145</v>
      </c>
      <c r="B134" s="25"/>
      <c r="C134" s="11">
        <f>D134</f>
        <v>6919.355072463768</v>
      </c>
      <c r="D134" s="11">
        <f>1909742/D126/12</f>
        <v>6919.355072463768</v>
      </c>
      <c r="E134" s="11"/>
      <c r="F134" s="11">
        <f>G134</f>
        <v>7569.528985507247</v>
      </c>
      <c r="G134" s="11">
        <f>2089190/G126/12</f>
        <v>7569.528985507247</v>
      </c>
      <c r="H134" s="11"/>
      <c r="I134" s="11">
        <f>J134</f>
        <v>8142.753623188405</v>
      </c>
      <c r="J134" s="11">
        <f>2247400/J126/12</f>
        <v>8142.753623188405</v>
      </c>
      <c r="K134" s="11"/>
    </row>
    <row r="135" spans="1:11" s="36" customFormat="1" ht="113.25" customHeight="1">
      <c r="A135" s="70" t="s">
        <v>146</v>
      </c>
      <c r="B135" s="25"/>
      <c r="C135" s="23">
        <f>D135</f>
        <v>634.4884615384616</v>
      </c>
      <c r="D135" s="23">
        <f>D124/D129</f>
        <v>634.4884615384616</v>
      </c>
      <c r="E135" s="23"/>
      <c r="F135" s="23">
        <f>G135</f>
        <v>677</v>
      </c>
      <c r="G135" s="23">
        <f>G124/G129</f>
        <v>677</v>
      </c>
      <c r="H135" s="23"/>
      <c r="I135" s="23">
        <f>J135</f>
        <v>714.2346153846154</v>
      </c>
      <c r="J135" s="23">
        <f>J124/J129</f>
        <v>714.2346153846154</v>
      </c>
      <c r="K135" s="12"/>
    </row>
    <row r="136" spans="1:11" s="36" customFormat="1" ht="114.75" customHeight="1">
      <c r="A136" s="70" t="s">
        <v>235</v>
      </c>
      <c r="B136" s="25"/>
      <c r="C136" s="23">
        <f>D136</f>
        <v>1973.9424460431655</v>
      </c>
      <c r="D136" s="23">
        <f>D125/D130</f>
        <v>1973.9424460431655</v>
      </c>
      <c r="E136" s="23"/>
      <c r="F136" s="23">
        <f>G136</f>
        <v>2106.1942446043167</v>
      </c>
      <c r="G136" s="23">
        <f>G125/G130</f>
        <v>2106.1942446043167</v>
      </c>
      <c r="H136" s="23"/>
      <c r="I136" s="23">
        <f>J136</f>
        <v>2222.0359712230215</v>
      </c>
      <c r="J136" s="23">
        <f>J125/J130</f>
        <v>2222.0359712230215</v>
      </c>
      <c r="K136" s="12"/>
    </row>
    <row r="137" spans="1:11" s="36" customFormat="1" ht="111.75" customHeight="1">
      <c r="A137" s="70" t="s">
        <v>147</v>
      </c>
      <c r="B137" s="25"/>
      <c r="C137" s="11">
        <f>E137</f>
        <v>20000</v>
      </c>
      <c r="D137" s="11"/>
      <c r="E137" s="11">
        <f>40000/E131</f>
        <v>20000</v>
      </c>
      <c r="F137" s="11"/>
      <c r="G137" s="11"/>
      <c r="H137" s="11"/>
      <c r="I137" s="11"/>
      <c r="J137" s="11"/>
      <c r="K137" s="11"/>
    </row>
    <row r="138" spans="1:11" s="36" customFormat="1" ht="21.75" customHeight="1">
      <c r="A138" s="17" t="s">
        <v>5</v>
      </c>
      <c r="B138" s="25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s="36" customFormat="1" ht="116.25" customHeight="1">
      <c r="A139" s="70" t="s">
        <v>148</v>
      </c>
      <c r="B139" s="25"/>
      <c r="C139" s="11">
        <v>2</v>
      </c>
      <c r="D139" s="11">
        <v>2</v>
      </c>
      <c r="E139" s="11"/>
      <c r="F139" s="11">
        <v>3</v>
      </c>
      <c r="G139" s="11">
        <v>3</v>
      </c>
      <c r="H139" s="11"/>
      <c r="I139" s="11">
        <v>4</v>
      </c>
      <c r="J139" s="11">
        <v>4</v>
      </c>
      <c r="K139" s="12"/>
    </row>
    <row r="140" spans="1:11" s="36" customFormat="1" ht="107.25" customHeight="1">
      <c r="A140" s="70" t="s">
        <v>149</v>
      </c>
      <c r="B140" s="25"/>
      <c r="C140" s="11">
        <v>60</v>
      </c>
      <c r="D140" s="11">
        <v>60</v>
      </c>
      <c r="E140" s="11"/>
      <c r="F140" s="11">
        <v>65</v>
      </c>
      <c r="G140" s="11">
        <v>65</v>
      </c>
      <c r="H140" s="11"/>
      <c r="I140" s="11">
        <v>68</v>
      </c>
      <c r="J140" s="11">
        <v>68</v>
      </c>
      <c r="K140" s="11"/>
    </row>
    <row r="141" spans="1:11" s="36" customFormat="1" ht="87" customHeight="1">
      <c r="A141" s="70" t="s">
        <v>150</v>
      </c>
      <c r="B141" s="25"/>
      <c r="C141" s="15">
        <v>109.1</v>
      </c>
      <c r="D141" s="15">
        <v>109.1</v>
      </c>
      <c r="E141" s="26"/>
      <c r="F141" s="15">
        <v>100</v>
      </c>
      <c r="G141" s="15">
        <v>100</v>
      </c>
      <c r="H141" s="26"/>
      <c r="I141" s="15">
        <v>100</v>
      </c>
      <c r="J141" s="15">
        <v>100</v>
      </c>
      <c r="K141" s="27"/>
    </row>
    <row r="142" spans="1:14" s="36" customFormat="1" ht="104.25" customHeight="1">
      <c r="A142" s="85" t="s">
        <v>75</v>
      </c>
      <c r="B142" s="25"/>
      <c r="C142" s="9">
        <f>C146+C147+C148</f>
        <v>9656871</v>
      </c>
      <c r="D142" s="9">
        <f aca="true" t="shared" si="5" ref="D142:K142">D146+D147+D148</f>
        <v>9073395</v>
      </c>
      <c r="E142" s="9">
        <f t="shared" si="5"/>
        <v>583476</v>
      </c>
      <c r="F142" s="9">
        <f t="shared" si="5"/>
        <v>9840258</v>
      </c>
      <c r="G142" s="9">
        <f t="shared" si="5"/>
        <v>9439258</v>
      </c>
      <c r="H142" s="9">
        <f t="shared" si="5"/>
        <v>401000</v>
      </c>
      <c r="I142" s="9">
        <f t="shared" si="5"/>
        <v>10913379</v>
      </c>
      <c r="J142" s="9">
        <f t="shared" si="5"/>
        <v>10018379</v>
      </c>
      <c r="K142" s="9">
        <f t="shared" si="5"/>
        <v>895000</v>
      </c>
      <c r="N142" s="69">
        <f>C142+F142+I142</f>
        <v>30410508</v>
      </c>
    </row>
    <row r="143" spans="1:11" s="36" customFormat="1" ht="24.75" customHeight="1">
      <c r="A143" s="19" t="s">
        <v>40</v>
      </c>
      <c r="B143" s="25"/>
      <c r="C143" s="11"/>
      <c r="D143" s="11"/>
      <c r="E143" s="11"/>
      <c r="F143" s="11"/>
      <c r="G143" s="11"/>
      <c r="H143" s="11"/>
      <c r="I143" s="11"/>
      <c r="J143" s="11"/>
      <c r="K143" s="12"/>
    </row>
    <row r="144" spans="1:11" s="36" customFormat="1" ht="21.75" customHeight="1">
      <c r="A144" s="17" t="s">
        <v>6</v>
      </c>
      <c r="B144" s="25"/>
      <c r="C144" s="11"/>
      <c r="D144" s="11"/>
      <c r="E144" s="11"/>
      <c r="F144" s="11"/>
      <c r="G144" s="11"/>
      <c r="H144" s="11"/>
      <c r="I144" s="11"/>
      <c r="J144" s="11"/>
      <c r="K144" s="12"/>
    </row>
    <row r="145" spans="1:11" s="36" customFormat="1" ht="78" customHeight="1">
      <c r="A145" s="70" t="s">
        <v>151</v>
      </c>
      <c r="B145" s="25"/>
      <c r="C145" s="11">
        <v>3</v>
      </c>
      <c r="D145" s="11">
        <v>3</v>
      </c>
      <c r="E145" s="11">
        <v>3</v>
      </c>
      <c r="F145" s="11">
        <v>3</v>
      </c>
      <c r="G145" s="11">
        <v>3</v>
      </c>
      <c r="H145" s="11">
        <v>3</v>
      </c>
      <c r="I145" s="11">
        <v>3</v>
      </c>
      <c r="J145" s="11">
        <v>3</v>
      </c>
      <c r="K145" s="11">
        <v>3</v>
      </c>
    </row>
    <row r="146" spans="1:11" s="36" customFormat="1" ht="85.5" customHeight="1">
      <c r="A146" s="70" t="s">
        <v>152</v>
      </c>
      <c r="B146" s="25"/>
      <c r="C146" s="11">
        <f>D146+E146</f>
        <v>9084641</v>
      </c>
      <c r="D146" s="11">
        <f>1987902+3895476+2617787</f>
        <v>8501165</v>
      </c>
      <c r="E146" s="11">
        <f>186410+292066+105000</f>
        <v>583476</v>
      </c>
      <c r="F146" s="11">
        <f>G146+H146</f>
        <v>9229689</v>
      </c>
      <c r="G146" s="11">
        <f>2005223+4062495+2760971</f>
        <v>8828689</v>
      </c>
      <c r="H146" s="11">
        <f>120000+156000+125000</f>
        <v>401000</v>
      </c>
      <c r="I146" s="11">
        <f>J146+K146</f>
        <v>10269229</v>
      </c>
      <c r="J146" s="11">
        <f>2127630+4347704+2898895</f>
        <v>9374229</v>
      </c>
      <c r="K146" s="11">
        <f>85000+600000+210000</f>
        <v>895000</v>
      </c>
    </row>
    <row r="147" spans="1:11" s="36" customFormat="1" ht="97.5" customHeight="1">
      <c r="A147" s="70" t="s">
        <v>76</v>
      </c>
      <c r="B147" s="25"/>
      <c r="C147" s="11">
        <f>D147+E147</f>
        <v>98940</v>
      </c>
      <c r="D147" s="11">
        <f>63324+23616+12000</f>
        <v>98940</v>
      </c>
      <c r="E147" s="11"/>
      <c r="F147" s="11">
        <f>G147+H147</f>
        <v>105569</v>
      </c>
      <c r="G147" s="11">
        <f>67567+25198+12804</f>
        <v>105569</v>
      </c>
      <c r="H147" s="11"/>
      <c r="I147" s="11">
        <f>J147+K147</f>
        <v>111375</v>
      </c>
      <c r="J147" s="11">
        <f>71283+26584+13508</f>
        <v>111375</v>
      </c>
      <c r="K147" s="12"/>
    </row>
    <row r="148" spans="1:11" s="36" customFormat="1" ht="110.25" customHeight="1">
      <c r="A148" s="70" t="s">
        <v>237</v>
      </c>
      <c r="B148" s="25"/>
      <c r="C148" s="11">
        <f>D148+E148</f>
        <v>473290</v>
      </c>
      <c r="D148" s="11">
        <f>119182+217058+137050</f>
        <v>473290</v>
      </c>
      <c r="E148" s="11"/>
      <c r="F148" s="11">
        <f>G148+H148</f>
        <v>505000</v>
      </c>
      <c r="G148" s="11">
        <f>127167+231601+146232</f>
        <v>505000</v>
      </c>
      <c r="H148" s="11"/>
      <c r="I148" s="11">
        <f>J148+K148</f>
        <v>532775</v>
      </c>
      <c r="J148" s="11">
        <f>134161+244339+154275</f>
        <v>532775</v>
      </c>
      <c r="K148" s="12"/>
    </row>
    <row r="149" spans="1:11" s="36" customFormat="1" ht="73.5" customHeight="1">
      <c r="A149" s="16" t="s">
        <v>153</v>
      </c>
      <c r="B149" s="25"/>
      <c r="C149" s="48">
        <f>D149</f>
        <v>74</v>
      </c>
      <c r="D149" s="48">
        <v>74</v>
      </c>
      <c r="E149" s="48"/>
      <c r="F149" s="48">
        <f>G149</f>
        <v>74</v>
      </c>
      <c r="G149" s="48">
        <v>74</v>
      </c>
      <c r="H149" s="48"/>
      <c r="I149" s="48">
        <f>J149</f>
        <v>74</v>
      </c>
      <c r="J149" s="48">
        <v>74</v>
      </c>
      <c r="K149" s="86"/>
    </row>
    <row r="150" spans="1:11" s="36" customFormat="1" ht="28.5" customHeight="1">
      <c r="A150" s="16" t="s">
        <v>142</v>
      </c>
      <c r="B150" s="73"/>
      <c r="C150" s="48">
        <v>52.5</v>
      </c>
      <c r="D150" s="48">
        <v>52.2</v>
      </c>
      <c r="E150" s="74"/>
      <c r="F150" s="48">
        <v>52.5</v>
      </c>
      <c r="G150" s="48">
        <v>52.5</v>
      </c>
      <c r="H150" s="74"/>
      <c r="I150" s="48">
        <v>52.5</v>
      </c>
      <c r="J150" s="48">
        <v>52.5</v>
      </c>
      <c r="K150" s="75"/>
    </row>
    <row r="151" spans="1:11" s="36" customFormat="1" ht="26.25" customHeight="1">
      <c r="A151" s="17" t="s">
        <v>3</v>
      </c>
      <c r="B151" s="50"/>
      <c r="C151" s="9"/>
      <c r="D151" s="9"/>
      <c r="E151" s="9"/>
      <c r="F151" s="9"/>
      <c r="G151" s="9"/>
      <c r="H151" s="9"/>
      <c r="I151" s="9"/>
      <c r="J151" s="9"/>
      <c r="K151" s="9"/>
    </row>
    <row r="152" spans="1:11" s="36" customFormat="1" ht="84" customHeight="1">
      <c r="A152" s="70" t="s">
        <v>154</v>
      </c>
      <c r="B152" s="64"/>
      <c r="C152" s="11">
        <v>1030</v>
      </c>
      <c r="D152" s="11">
        <v>1030</v>
      </c>
      <c r="E152" s="11"/>
      <c r="F152" s="11">
        <v>1030</v>
      </c>
      <c r="G152" s="11">
        <v>1030</v>
      </c>
      <c r="H152" s="11"/>
      <c r="I152" s="11">
        <v>1030</v>
      </c>
      <c r="J152" s="11">
        <v>1030</v>
      </c>
      <c r="K152" s="11"/>
    </row>
    <row r="153" spans="1:11" s="36" customFormat="1" ht="97.5" customHeight="1">
      <c r="A153" s="16" t="s">
        <v>238</v>
      </c>
      <c r="B153" s="50"/>
      <c r="C153" s="11">
        <f>D153</f>
        <v>946</v>
      </c>
      <c r="D153" s="11">
        <f>78+728+140</f>
        <v>946</v>
      </c>
      <c r="E153" s="11"/>
      <c r="F153" s="11">
        <f>G153</f>
        <v>946</v>
      </c>
      <c r="G153" s="11">
        <v>946</v>
      </c>
      <c r="H153" s="11"/>
      <c r="I153" s="11">
        <f>J153</f>
        <v>946</v>
      </c>
      <c r="J153" s="11">
        <v>946</v>
      </c>
      <c r="K153" s="9"/>
    </row>
    <row r="154" spans="1:11" s="36" customFormat="1" ht="116.25" customHeight="1">
      <c r="A154" s="70" t="s">
        <v>239</v>
      </c>
      <c r="B154" s="25"/>
      <c r="C154" s="11">
        <f>E154</f>
        <v>10</v>
      </c>
      <c r="D154" s="11"/>
      <c r="E154" s="11">
        <f>4+3+3</f>
        <v>10</v>
      </c>
      <c r="F154" s="11">
        <f>H154</f>
        <v>5</v>
      </c>
      <c r="G154" s="11"/>
      <c r="H154" s="11">
        <f>1+1+3</f>
        <v>5</v>
      </c>
      <c r="I154" s="11">
        <f>K154</f>
        <v>16</v>
      </c>
      <c r="J154" s="11"/>
      <c r="K154" s="11">
        <f>1+1+14</f>
        <v>16</v>
      </c>
    </row>
    <row r="155" spans="1:11" s="36" customFormat="1" ht="23.25" customHeight="1">
      <c r="A155" s="17" t="s">
        <v>4</v>
      </c>
      <c r="B155" s="25"/>
      <c r="C155" s="11"/>
      <c r="D155" s="11"/>
      <c r="E155" s="11"/>
      <c r="F155" s="11"/>
      <c r="G155" s="11"/>
      <c r="H155" s="11"/>
      <c r="I155" s="11"/>
      <c r="J155" s="11"/>
      <c r="K155" s="12"/>
    </row>
    <row r="156" spans="1:11" s="36" customFormat="1" ht="116.25" customHeight="1">
      <c r="A156" s="70" t="s">
        <v>155</v>
      </c>
      <c r="B156" s="25"/>
      <c r="C156" s="11">
        <f>D156</f>
        <v>114880.6081081081</v>
      </c>
      <c r="D156" s="11">
        <f>D146/D149</f>
        <v>114880.6081081081</v>
      </c>
      <c r="E156" s="11"/>
      <c r="F156" s="11">
        <f>G156</f>
        <v>119306.6081081081</v>
      </c>
      <c r="G156" s="11">
        <f>G146/G149</f>
        <v>119306.6081081081</v>
      </c>
      <c r="H156" s="11"/>
      <c r="I156" s="11">
        <f>J156</f>
        <v>126678.77027027027</v>
      </c>
      <c r="J156" s="11">
        <f>J146/J149</f>
        <v>126678.77027027027</v>
      </c>
      <c r="K156" s="11"/>
    </row>
    <row r="157" spans="1:11" s="36" customFormat="1" ht="81.75" customHeight="1">
      <c r="A157" s="70" t="s">
        <v>156</v>
      </c>
      <c r="B157" s="25"/>
      <c r="C157" s="11">
        <f>D157</f>
        <v>6213.8378378378375</v>
      </c>
      <c r="D157" s="11">
        <f>(1353523+2367217+1797148)/D149/12</f>
        <v>6213.8378378378375</v>
      </c>
      <c r="E157" s="11"/>
      <c r="F157" s="11">
        <f>G157</f>
        <v>6806.29954954955</v>
      </c>
      <c r="G157" s="11">
        <f>(1479874+2614337+1949783)/G149/12</f>
        <v>6806.29954954955</v>
      </c>
      <c r="H157" s="11"/>
      <c r="I157" s="11">
        <f>J157</f>
        <v>7327.443693693694</v>
      </c>
      <c r="J157" s="11">
        <f>(1591769+2811167+2103834)/J149/12</f>
        <v>7327.443693693694</v>
      </c>
      <c r="K157" s="11"/>
    </row>
    <row r="158" spans="1:11" s="36" customFormat="1" ht="112.5" customHeight="1">
      <c r="A158" s="70" t="s">
        <v>157</v>
      </c>
      <c r="B158" s="25"/>
      <c r="C158" s="23">
        <f>D158</f>
        <v>96.05825242718447</v>
      </c>
      <c r="D158" s="23">
        <f>D147/D152</f>
        <v>96.05825242718447</v>
      </c>
      <c r="E158" s="23"/>
      <c r="F158" s="23">
        <f>G158</f>
        <v>102.49417475728156</v>
      </c>
      <c r="G158" s="23">
        <f>G147/G152</f>
        <v>102.49417475728156</v>
      </c>
      <c r="H158" s="23"/>
      <c r="I158" s="23">
        <f>J158</f>
        <v>108.13106796116504</v>
      </c>
      <c r="J158" s="23">
        <f>J147/J152</f>
        <v>108.13106796116504</v>
      </c>
      <c r="K158" s="12"/>
    </row>
    <row r="159" spans="1:11" s="36" customFormat="1" ht="109.5" customHeight="1">
      <c r="A159" s="70" t="s">
        <v>240</v>
      </c>
      <c r="B159" s="25"/>
      <c r="C159" s="23">
        <f>D159</f>
        <v>500.30655391120507</v>
      </c>
      <c r="D159" s="23">
        <f>D148/D153</f>
        <v>500.30655391120507</v>
      </c>
      <c r="E159" s="23"/>
      <c r="F159" s="23">
        <f>G159</f>
        <v>533.8266384778012</v>
      </c>
      <c r="G159" s="23">
        <f>G148/G153</f>
        <v>533.8266384778012</v>
      </c>
      <c r="H159" s="23"/>
      <c r="I159" s="23">
        <f>J159</f>
        <v>563.1871035940803</v>
      </c>
      <c r="J159" s="23">
        <f>J148/J153</f>
        <v>563.1871035940803</v>
      </c>
      <c r="K159" s="12"/>
    </row>
    <row r="160" spans="1:11" s="36" customFormat="1" ht="104.25" customHeight="1">
      <c r="A160" s="70" t="s">
        <v>159</v>
      </c>
      <c r="B160" s="25"/>
      <c r="C160" s="11">
        <f>E160</f>
        <v>58347.6</v>
      </c>
      <c r="D160" s="11"/>
      <c r="E160" s="11">
        <f>E146/E154</f>
        <v>58347.6</v>
      </c>
      <c r="F160" s="11">
        <f>H160</f>
        <v>80200</v>
      </c>
      <c r="G160" s="11"/>
      <c r="H160" s="11">
        <f>H146/H154</f>
        <v>80200</v>
      </c>
      <c r="I160" s="11">
        <f>K160</f>
        <v>55937.5</v>
      </c>
      <c r="J160" s="11"/>
      <c r="K160" s="11">
        <f>K146/K154</f>
        <v>55937.5</v>
      </c>
    </row>
    <row r="161" spans="1:11" s="36" customFormat="1" ht="21" customHeight="1">
      <c r="A161" s="17" t="s">
        <v>5</v>
      </c>
      <c r="B161" s="25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s="36" customFormat="1" ht="116.25" customHeight="1">
      <c r="A162" s="70" t="s">
        <v>158</v>
      </c>
      <c r="B162" s="25"/>
      <c r="C162" s="11">
        <v>35</v>
      </c>
      <c r="D162" s="11">
        <v>35</v>
      </c>
      <c r="E162" s="11"/>
      <c r="F162" s="11">
        <v>40</v>
      </c>
      <c r="G162" s="11">
        <v>40</v>
      </c>
      <c r="H162" s="11"/>
      <c r="I162" s="11">
        <v>42</v>
      </c>
      <c r="J162" s="11">
        <v>42</v>
      </c>
      <c r="K162" s="12"/>
    </row>
    <row r="163" spans="1:11" s="36" customFormat="1" ht="99.75" customHeight="1">
      <c r="A163" s="70" t="s">
        <v>160</v>
      </c>
      <c r="B163" s="25"/>
      <c r="C163" s="11">
        <v>380</v>
      </c>
      <c r="D163" s="11">
        <v>380</v>
      </c>
      <c r="E163" s="11"/>
      <c r="F163" s="11">
        <v>390</v>
      </c>
      <c r="G163" s="11">
        <v>390</v>
      </c>
      <c r="H163" s="11"/>
      <c r="I163" s="11">
        <v>400</v>
      </c>
      <c r="J163" s="11">
        <v>400</v>
      </c>
      <c r="K163" s="11"/>
    </row>
    <row r="164" spans="1:11" s="36" customFormat="1" ht="99.75" customHeight="1">
      <c r="A164" s="70" t="s">
        <v>161</v>
      </c>
      <c r="B164" s="25"/>
      <c r="C164" s="15">
        <v>1.3</v>
      </c>
      <c r="D164" s="15">
        <v>1.3</v>
      </c>
      <c r="E164" s="26"/>
      <c r="F164" s="15">
        <v>2.6</v>
      </c>
      <c r="G164" s="15">
        <v>2.6</v>
      </c>
      <c r="H164" s="26"/>
      <c r="I164" s="15">
        <v>2.6</v>
      </c>
      <c r="J164" s="15">
        <v>2.6</v>
      </c>
      <c r="K164" s="27"/>
    </row>
    <row r="165" spans="1:11" s="36" customFormat="1" ht="57.75" customHeight="1">
      <c r="A165" s="43" t="s">
        <v>77</v>
      </c>
      <c r="B165" s="25"/>
      <c r="C165" s="9">
        <v>5500000</v>
      </c>
      <c r="D165" s="9">
        <v>5300000</v>
      </c>
      <c r="E165" s="9">
        <v>200000</v>
      </c>
      <c r="F165" s="9">
        <v>5765000</v>
      </c>
      <c r="G165" s="9">
        <v>5565000</v>
      </c>
      <c r="H165" s="9">
        <v>200000</v>
      </c>
      <c r="I165" s="9">
        <v>6043250</v>
      </c>
      <c r="J165" s="9">
        <v>5843250</v>
      </c>
      <c r="K165" s="9">
        <v>200000</v>
      </c>
    </row>
    <row r="166" spans="1:11" s="36" customFormat="1" ht="24.75" customHeight="1">
      <c r="A166" s="19" t="s">
        <v>40</v>
      </c>
      <c r="B166" s="25"/>
      <c r="C166" s="11"/>
      <c r="D166" s="11"/>
      <c r="E166" s="11"/>
      <c r="F166" s="11"/>
      <c r="G166" s="11"/>
      <c r="H166" s="11"/>
      <c r="I166" s="11"/>
      <c r="J166" s="11"/>
      <c r="K166" s="12"/>
    </row>
    <row r="167" spans="1:11" s="36" customFormat="1" ht="27.75" customHeight="1">
      <c r="A167" s="17" t="s">
        <v>6</v>
      </c>
      <c r="B167" s="25"/>
      <c r="C167" s="11"/>
      <c r="D167" s="11"/>
      <c r="E167" s="11"/>
      <c r="F167" s="11"/>
      <c r="G167" s="11"/>
      <c r="H167" s="11"/>
      <c r="I167" s="11"/>
      <c r="J167" s="11"/>
      <c r="K167" s="12"/>
    </row>
    <row r="168" spans="1:11" s="36" customFormat="1" ht="75" customHeight="1">
      <c r="A168" s="70" t="s">
        <v>162</v>
      </c>
      <c r="B168" s="25"/>
      <c r="C168" s="11">
        <v>2</v>
      </c>
      <c r="D168" s="11">
        <v>2</v>
      </c>
      <c r="E168" s="11"/>
      <c r="F168" s="11">
        <v>2</v>
      </c>
      <c r="G168" s="11">
        <v>2</v>
      </c>
      <c r="H168" s="11"/>
      <c r="I168" s="11">
        <v>2</v>
      </c>
      <c r="J168" s="11">
        <v>2</v>
      </c>
      <c r="K168" s="12"/>
    </row>
    <row r="169" spans="1:11" s="36" customFormat="1" ht="84.75" customHeight="1">
      <c r="A169" s="70" t="s">
        <v>163</v>
      </c>
      <c r="B169" s="25"/>
      <c r="C169" s="11">
        <f>C165-C170-C171</f>
        <v>5280000</v>
      </c>
      <c r="D169" s="11">
        <f>D165-D170-D171</f>
        <v>5080000</v>
      </c>
      <c r="E169" s="11">
        <v>100000</v>
      </c>
      <c r="F169" s="11">
        <f>F165-F170-F171</f>
        <v>5520000</v>
      </c>
      <c r="G169" s="11">
        <f>G165-G170-G171</f>
        <v>5320000</v>
      </c>
      <c r="H169" s="11">
        <v>100000</v>
      </c>
      <c r="I169" s="11">
        <f>I165-I170-I171</f>
        <v>5783250</v>
      </c>
      <c r="J169" s="11">
        <f>J165-J170-J171</f>
        <v>5583250</v>
      </c>
      <c r="K169" s="11">
        <v>100000</v>
      </c>
    </row>
    <row r="170" spans="1:11" s="36" customFormat="1" ht="95.25" customHeight="1">
      <c r="A170" s="70" t="s">
        <v>164</v>
      </c>
      <c r="B170" s="25"/>
      <c r="C170" s="11">
        <v>40000</v>
      </c>
      <c r="D170" s="11">
        <v>40000</v>
      </c>
      <c r="E170" s="11"/>
      <c r="F170" s="11">
        <v>45000</v>
      </c>
      <c r="G170" s="11">
        <v>45000</v>
      </c>
      <c r="H170" s="11"/>
      <c r="I170" s="11">
        <v>50000</v>
      </c>
      <c r="J170" s="11">
        <v>50000</v>
      </c>
      <c r="K170" s="12"/>
    </row>
    <row r="171" spans="1:11" s="36" customFormat="1" ht="102" customHeight="1">
      <c r="A171" s="70" t="s">
        <v>165</v>
      </c>
      <c r="B171" s="25"/>
      <c r="C171" s="11">
        <v>180000</v>
      </c>
      <c r="D171" s="11">
        <v>180000</v>
      </c>
      <c r="E171" s="11"/>
      <c r="F171" s="11">
        <v>200000</v>
      </c>
      <c r="G171" s="11">
        <v>200000</v>
      </c>
      <c r="H171" s="11"/>
      <c r="I171" s="11">
        <v>210000</v>
      </c>
      <c r="J171" s="11">
        <v>210000</v>
      </c>
      <c r="K171" s="12"/>
    </row>
    <row r="172" spans="1:11" s="36" customFormat="1" ht="72.75" customHeight="1">
      <c r="A172" s="70" t="s">
        <v>166</v>
      </c>
      <c r="B172" s="25"/>
      <c r="C172" s="23">
        <v>52.25</v>
      </c>
      <c r="D172" s="23">
        <v>52.25</v>
      </c>
      <c r="E172" s="23"/>
      <c r="F172" s="23">
        <v>52.25</v>
      </c>
      <c r="G172" s="23">
        <v>52.25</v>
      </c>
      <c r="H172" s="23"/>
      <c r="I172" s="23">
        <v>52.25</v>
      </c>
      <c r="J172" s="23">
        <v>52.25</v>
      </c>
      <c r="K172" s="86"/>
    </row>
    <row r="173" spans="1:13" s="36" customFormat="1" ht="27.75" customHeight="1">
      <c r="A173" s="16" t="s">
        <v>142</v>
      </c>
      <c r="B173" s="25"/>
      <c r="C173" s="23">
        <v>42.25</v>
      </c>
      <c r="D173" s="23">
        <v>42.25</v>
      </c>
      <c r="E173" s="23"/>
      <c r="F173" s="23">
        <v>42.25</v>
      </c>
      <c r="G173" s="23">
        <v>42.25</v>
      </c>
      <c r="H173" s="23"/>
      <c r="I173" s="23">
        <v>42.25</v>
      </c>
      <c r="J173" s="23">
        <v>42.25</v>
      </c>
      <c r="K173" s="12"/>
      <c r="M173" s="69"/>
    </row>
    <row r="174" spans="1:11" s="36" customFormat="1" ht="30.75" customHeight="1">
      <c r="A174" s="17" t="s">
        <v>3</v>
      </c>
      <c r="B174" s="50"/>
      <c r="C174" s="9"/>
      <c r="D174" s="9"/>
      <c r="E174" s="9"/>
      <c r="F174" s="9"/>
      <c r="G174" s="9"/>
      <c r="H174" s="9"/>
      <c r="I174" s="9"/>
      <c r="J174" s="9"/>
      <c r="K174" s="9"/>
    </row>
    <row r="175" spans="1:11" s="36" customFormat="1" ht="90" customHeight="1">
      <c r="A175" s="70" t="s">
        <v>167</v>
      </c>
      <c r="B175" s="64"/>
      <c r="C175" s="11">
        <v>930</v>
      </c>
      <c r="D175" s="11">
        <v>930</v>
      </c>
      <c r="E175" s="11"/>
      <c r="F175" s="11">
        <v>930</v>
      </c>
      <c r="G175" s="11">
        <v>930</v>
      </c>
      <c r="H175" s="11"/>
      <c r="I175" s="11">
        <v>930</v>
      </c>
      <c r="J175" s="11">
        <v>930</v>
      </c>
      <c r="K175" s="11"/>
    </row>
    <row r="176" spans="1:11" s="36" customFormat="1" ht="102" customHeight="1">
      <c r="A176" s="70" t="s">
        <v>168</v>
      </c>
      <c r="B176" s="50"/>
      <c r="C176" s="11">
        <v>780</v>
      </c>
      <c r="D176" s="11">
        <v>780</v>
      </c>
      <c r="E176" s="11"/>
      <c r="F176" s="11">
        <v>785</v>
      </c>
      <c r="G176" s="11">
        <v>785</v>
      </c>
      <c r="H176" s="11"/>
      <c r="I176" s="11">
        <v>790</v>
      </c>
      <c r="J176" s="11">
        <v>790</v>
      </c>
      <c r="K176" s="9"/>
    </row>
    <row r="177" spans="1:11" s="36" customFormat="1" ht="101.25" customHeight="1">
      <c r="A177" s="70" t="s">
        <v>169</v>
      </c>
      <c r="B177" s="25"/>
      <c r="C177" s="11">
        <v>2</v>
      </c>
      <c r="D177" s="11"/>
      <c r="E177" s="11">
        <v>2</v>
      </c>
      <c r="F177" s="11">
        <v>2</v>
      </c>
      <c r="G177" s="11"/>
      <c r="H177" s="11">
        <v>2</v>
      </c>
      <c r="I177" s="11">
        <v>3</v>
      </c>
      <c r="J177" s="11"/>
      <c r="K177" s="11">
        <v>3</v>
      </c>
    </row>
    <row r="178" spans="1:11" s="36" customFormat="1" ht="24.75" customHeight="1">
      <c r="A178" s="17" t="s">
        <v>4</v>
      </c>
      <c r="B178" s="25"/>
      <c r="C178" s="11"/>
      <c r="D178" s="11"/>
      <c r="E178" s="11"/>
      <c r="F178" s="11"/>
      <c r="G178" s="11"/>
      <c r="H178" s="11"/>
      <c r="I178" s="11"/>
      <c r="J178" s="11"/>
      <c r="K178" s="12"/>
    </row>
    <row r="179" spans="1:11" s="36" customFormat="1" ht="117.75" customHeight="1">
      <c r="A179" s="70" t="s">
        <v>170</v>
      </c>
      <c r="B179" s="25"/>
      <c r="C179" s="11">
        <f>C169/C172</f>
        <v>101052.63157894737</v>
      </c>
      <c r="D179" s="11">
        <f>D169/D172</f>
        <v>97224.88038277513</v>
      </c>
      <c r="E179" s="11"/>
      <c r="F179" s="11">
        <f>F169/F172</f>
        <v>105645.93301435407</v>
      </c>
      <c r="G179" s="11">
        <f>G169/G172</f>
        <v>101818.18181818182</v>
      </c>
      <c r="H179" s="11"/>
      <c r="I179" s="11">
        <f>I169/I172</f>
        <v>110684.21052631579</v>
      </c>
      <c r="J179" s="11">
        <f>J169/J172</f>
        <v>106856.45933014354</v>
      </c>
      <c r="K179" s="11"/>
    </row>
    <row r="180" spans="1:11" s="36" customFormat="1" ht="84" customHeight="1">
      <c r="A180" s="70" t="s">
        <v>171</v>
      </c>
      <c r="B180" s="25"/>
      <c r="C180" s="11">
        <v>6200</v>
      </c>
      <c r="D180" s="11">
        <v>6200</v>
      </c>
      <c r="E180" s="11"/>
      <c r="F180" s="11">
        <v>6800</v>
      </c>
      <c r="G180" s="11">
        <v>6800</v>
      </c>
      <c r="H180" s="11"/>
      <c r="I180" s="11">
        <v>7300</v>
      </c>
      <c r="J180" s="11">
        <v>7300</v>
      </c>
      <c r="K180" s="11"/>
    </row>
    <row r="181" spans="1:11" s="36" customFormat="1" ht="114" customHeight="1">
      <c r="A181" s="70" t="s">
        <v>172</v>
      </c>
      <c r="B181" s="25"/>
      <c r="C181" s="23">
        <f>C170/C175</f>
        <v>43.01075268817204</v>
      </c>
      <c r="D181" s="23">
        <f>D170/D175</f>
        <v>43.01075268817204</v>
      </c>
      <c r="E181" s="23"/>
      <c r="F181" s="23">
        <f>F170/F175</f>
        <v>48.38709677419355</v>
      </c>
      <c r="G181" s="23">
        <f>G170/G175</f>
        <v>48.38709677419355</v>
      </c>
      <c r="H181" s="23"/>
      <c r="I181" s="23">
        <f>I170/I175</f>
        <v>53.763440860215056</v>
      </c>
      <c r="J181" s="23">
        <f>J170/J175</f>
        <v>53.763440860215056</v>
      </c>
      <c r="K181" s="12"/>
    </row>
    <row r="182" spans="1:11" s="36" customFormat="1" ht="111" customHeight="1">
      <c r="A182" s="70" t="s">
        <v>173</v>
      </c>
      <c r="B182" s="25"/>
      <c r="C182" s="23">
        <f>C171/C176</f>
        <v>230.76923076923077</v>
      </c>
      <c r="D182" s="23">
        <f>D171/D176</f>
        <v>230.76923076923077</v>
      </c>
      <c r="E182" s="23"/>
      <c r="F182" s="23">
        <f>F171/F176</f>
        <v>254.77707006369425</v>
      </c>
      <c r="G182" s="23">
        <f>G171/G176</f>
        <v>254.77707006369425</v>
      </c>
      <c r="H182" s="23"/>
      <c r="I182" s="23">
        <f>I171/I176</f>
        <v>265.82278481012656</v>
      </c>
      <c r="J182" s="23">
        <f>J171/J176</f>
        <v>265.82278481012656</v>
      </c>
      <c r="K182" s="12"/>
    </row>
    <row r="183" spans="1:11" s="36" customFormat="1" ht="119.25" customHeight="1">
      <c r="A183" s="70" t="s">
        <v>174</v>
      </c>
      <c r="B183" s="25"/>
      <c r="C183" s="11">
        <f>E169/C177</f>
        <v>50000</v>
      </c>
      <c r="D183" s="11"/>
      <c r="E183" s="11">
        <v>50000</v>
      </c>
      <c r="F183" s="11">
        <v>50000</v>
      </c>
      <c r="G183" s="11"/>
      <c r="H183" s="11">
        <v>50000</v>
      </c>
      <c r="I183" s="11">
        <v>33333</v>
      </c>
      <c r="J183" s="11"/>
      <c r="K183" s="11">
        <v>33333</v>
      </c>
    </row>
    <row r="184" spans="1:11" s="36" customFormat="1" ht="30.75" customHeight="1">
      <c r="A184" s="17" t="s">
        <v>5</v>
      </c>
      <c r="B184" s="25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ht="108.75" customHeight="1">
      <c r="A185" s="70" t="s">
        <v>175</v>
      </c>
      <c r="B185" s="25"/>
      <c r="C185" s="11">
        <v>12</v>
      </c>
      <c r="D185" s="11">
        <v>12</v>
      </c>
      <c r="E185" s="11"/>
      <c r="F185" s="11">
        <v>15</v>
      </c>
      <c r="G185" s="11">
        <v>15</v>
      </c>
      <c r="H185" s="11"/>
      <c r="I185" s="11">
        <v>18</v>
      </c>
      <c r="J185" s="11">
        <v>18</v>
      </c>
      <c r="K185" s="12"/>
    </row>
    <row r="186" spans="1:11" ht="100.5" customHeight="1">
      <c r="A186" s="70" t="s">
        <v>176</v>
      </c>
      <c r="B186" s="25"/>
      <c r="C186" s="11">
        <v>240</v>
      </c>
      <c r="D186" s="11">
        <v>240</v>
      </c>
      <c r="E186" s="11"/>
      <c r="F186" s="11">
        <v>245</v>
      </c>
      <c r="G186" s="11">
        <v>245</v>
      </c>
      <c r="H186" s="11"/>
      <c r="I186" s="11">
        <v>250</v>
      </c>
      <c r="J186" s="11">
        <v>250</v>
      </c>
      <c r="K186" s="11"/>
    </row>
    <row r="187" spans="1:11" ht="87.75" customHeight="1">
      <c r="A187" s="70" t="s">
        <v>177</v>
      </c>
      <c r="B187" s="25"/>
      <c r="C187" s="15">
        <v>2.1</v>
      </c>
      <c r="D187" s="15">
        <v>2.1</v>
      </c>
      <c r="E187" s="26"/>
      <c r="F187" s="15">
        <v>2.1</v>
      </c>
      <c r="G187" s="15">
        <v>2.1</v>
      </c>
      <c r="H187" s="26"/>
      <c r="I187" s="15">
        <v>2</v>
      </c>
      <c r="J187" s="15">
        <v>2</v>
      </c>
      <c r="K187" s="27"/>
    </row>
    <row r="188" spans="1:11" ht="30.75" customHeight="1">
      <c r="A188" s="119" t="s">
        <v>78</v>
      </c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</row>
    <row r="189" spans="1:11" ht="30" customHeight="1">
      <c r="A189" s="108" t="s">
        <v>79</v>
      </c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</row>
    <row r="190" spans="1:11" ht="26.25" customHeight="1">
      <c r="A190" s="84" t="s">
        <v>80</v>
      </c>
      <c r="B190" s="51"/>
      <c r="C190" s="99">
        <f>C197+C198+C199</f>
        <v>11697394</v>
      </c>
      <c r="D190" s="99">
        <f aca="true" t="shared" si="6" ref="D190:K190">D197+D198+D199</f>
        <v>11002899</v>
      </c>
      <c r="E190" s="99">
        <f t="shared" si="6"/>
        <v>694495</v>
      </c>
      <c r="F190" s="99">
        <f t="shared" si="6"/>
        <v>12567518</v>
      </c>
      <c r="G190" s="99">
        <f t="shared" si="6"/>
        <v>11862601</v>
      </c>
      <c r="H190" s="99">
        <f t="shared" si="6"/>
        <v>704917</v>
      </c>
      <c r="I190" s="99">
        <f t="shared" si="6"/>
        <v>13282908</v>
      </c>
      <c r="J190" s="99">
        <f t="shared" si="6"/>
        <v>12541100</v>
      </c>
      <c r="K190" s="99">
        <f t="shared" si="6"/>
        <v>741808</v>
      </c>
    </row>
    <row r="191" spans="1:11" ht="54.75" customHeight="1">
      <c r="A191" s="70" t="s">
        <v>81</v>
      </c>
      <c r="B191" s="25"/>
      <c r="C191" s="11"/>
      <c r="D191" s="11"/>
      <c r="E191" s="11"/>
      <c r="F191" s="11"/>
      <c r="G191" s="11"/>
      <c r="H191" s="11"/>
      <c r="I191" s="11"/>
      <c r="J191" s="11"/>
      <c r="K191" s="12"/>
    </row>
    <row r="192" spans="1:11" ht="68.25" customHeight="1">
      <c r="A192" s="80" t="s">
        <v>23</v>
      </c>
      <c r="B192" s="25"/>
      <c r="C192" s="11"/>
      <c r="D192" s="11"/>
      <c r="E192" s="11"/>
      <c r="F192" s="11"/>
      <c r="G192" s="11"/>
      <c r="H192" s="11"/>
      <c r="I192" s="11"/>
      <c r="J192" s="11"/>
      <c r="K192" s="12"/>
    </row>
    <row r="193" spans="1:11" ht="132" customHeight="1">
      <c r="A193" s="85" t="s">
        <v>82</v>
      </c>
      <c r="B193" s="25"/>
      <c r="C193" s="11">
        <f>C197+C198+C199</f>
        <v>11697394</v>
      </c>
      <c r="D193" s="11">
        <f aca="true" t="shared" si="7" ref="D193:K193">D197+D198+D199</f>
        <v>11002899</v>
      </c>
      <c r="E193" s="11">
        <f t="shared" si="7"/>
        <v>694495</v>
      </c>
      <c r="F193" s="11">
        <f t="shared" si="7"/>
        <v>12567518</v>
      </c>
      <c r="G193" s="11">
        <f t="shared" si="7"/>
        <v>11862601</v>
      </c>
      <c r="H193" s="11">
        <f t="shared" si="7"/>
        <v>704917</v>
      </c>
      <c r="I193" s="11">
        <f t="shared" si="7"/>
        <v>13282908</v>
      </c>
      <c r="J193" s="11">
        <f t="shared" si="7"/>
        <v>12541100</v>
      </c>
      <c r="K193" s="11">
        <f t="shared" si="7"/>
        <v>741808</v>
      </c>
    </row>
    <row r="194" spans="1:11" ht="21" customHeight="1">
      <c r="A194" s="19" t="s">
        <v>40</v>
      </c>
      <c r="B194" s="25"/>
      <c r="C194" s="11"/>
      <c r="D194" s="11"/>
      <c r="E194" s="11"/>
      <c r="F194" s="11"/>
      <c r="G194" s="11"/>
      <c r="H194" s="11"/>
      <c r="I194" s="11"/>
      <c r="J194" s="11"/>
      <c r="K194" s="12"/>
    </row>
    <row r="195" spans="1:11" ht="27" customHeight="1">
      <c r="A195" s="17" t="s">
        <v>6</v>
      </c>
      <c r="B195" s="25"/>
      <c r="C195" s="11"/>
      <c r="D195" s="11"/>
      <c r="E195" s="11"/>
      <c r="F195" s="11"/>
      <c r="G195" s="11"/>
      <c r="H195" s="11"/>
      <c r="I195" s="11"/>
      <c r="J195" s="11"/>
      <c r="K195" s="12"/>
    </row>
    <row r="196" spans="1:11" ht="84.75" customHeight="1">
      <c r="A196" s="70" t="s">
        <v>178</v>
      </c>
      <c r="B196" s="25"/>
      <c r="C196" s="11">
        <v>5</v>
      </c>
      <c r="D196" s="11">
        <v>5</v>
      </c>
      <c r="E196" s="11">
        <v>5</v>
      </c>
      <c r="F196" s="11">
        <v>5</v>
      </c>
      <c r="G196" s="11">
        <v>5</v>
      </c>
      <c r="H196" s="11">
        <v>5</v>
      </c>
      <c r="I196" s="11">
        <v>5</v>
      </c>
      <c r="J196" s="11">
        <v>5</v>
      </c>
      <c r="K196" s="11">
        <v>5</v>
      </c>
    </row>
    <row r="197" spans="1:11" ht="73.5" customHeight="1">
      <c r="A197" s="70" t="s">
        <v>179</v>
      </c>
      <c r="B197" s="25"/>
      <c r="C197" s="11">
        <f>D197+E197</f>
        <v>10627088</v>
      </c>
      <c r="D197" s="11">
        <v>9932593</v>
      </c>
      <c r="E197" s="11">
        <v>694495</v>
      </c>
      <c r="F197" s="11">
        <f>G197+H197</f>
        <v>11497212</v>
      </c>
      <c r="G197" s="11">
        <v>10792295</v>
      </c>
      <c r="H197" s="11">
        <v>704917</v>
      </c>
      <c r="I197" s="11">
        <f>J197+K197</f>
        <v>12212602</v>
      </c>
      <c r="J197" s="11">
        <v>11470794</v>
      </c>
      <c r="K197" s="11">
        <v>741808</v>
      </c>
    </row>
    <row r="198" spans="1:14" ht="94.5" customHeight="1">
      <c r="A198" s="70" t="s">
        <v>180</v>
      </c>
      <c r="B198" s="25"/>
      <c r="C198" s="11">
        <f>D198+E198</f>
        <v>77982</v>
      </c>
      <c r="D198" s="11">
        <f>16800+13560+18000+14130+13500+1992</f>
        <v>77982</v>
      </c>
      <c r="E198" s="11"/>
      <c r="F198" s="11">
        <f>G198+H198</f>
        <v>77982</v>
      </c>
      <c r="G198" s="11">
        <v>77982</v>
      </c>
      <c r="H198" s="11"/>
      <c r="I198" s="11">
        <f>J198+K198</f>
        <v>77982</v>
      </c>
      <c r="J198" s="11">
        <v>77982</v>
      </c>
      <c r="K198" s="12"/>
      <c r="N198" s="59"/>
    </row>
    <row r="199" spans="1:14" ht="117" customHeight="1">
      <c r="A199" s="70" t="s">
        <v>181</v>
      </c>
      <c r="B199" s="25"/>
      <c r="C199" s="11">
        <f>D199+E199</f>
        <v>992324</v>
      </c>
      <c r="D199" s="11">
        <f>275872+299230+155420+81602+227822-18000-14130-13500-1992</f>
        <v>992324</v>
      </c>
      <c r="E199" s="11"/>
      <c r="F199" s="11">
        <f>G199+H199</f>
        <v>992324</v>
      </c>
      <c r="G199" s="11">
        <v>992324</v>
      </c>
      <c r="H199" s="11"/>
      <c r="I199" s="11">
        <f>J199+K199</f>
        <v>992324</v>
      </c>
      <c r="J199" s="11">
        <v>992324</v>
      </c>
      <c r="K199" s="12"/>
      <c r="N199" s="59"/>
    </row>
    <row r="200" spans="1:11" ht="85.5" customHeight="1">
      <c r="A200" s="70" t="s">
        <v>182</v>
      </c>
      <c r="B200" s="25"/>
      <c r="C200" s="23">
        <f>D200</f>
        <v>94.34</v>
      </c>
      <c r="D200" s="23">
        <v>94.34</v>
      </c>
      <c r="E200" s="48"/>
      <c r="F200" s="23">
        <f>G200</f>
        <v>94.34</v>
      </c>
      <c r="G200" s="23">
        <v>94.34</v>
      </c>
      <c r="H200" s="48"/>
      <c r="I200" s="23">
        <f>J200</f>
        <v>94.34</v>
      </c>
      <c r="J200" s="23">
        <v>94.34</v>
      </c>
      <c r="K200" s="86"/>
    </row>
    <row r="201" spans="1:11" ht="30" customHeight="1">
      <c r="A201" s="16" t="s">
        <v>142</v>
      </c>
      <c r="B201" s="25"/>
      <c r="C201" s="23">
        <v>64.34</v>
      </c>
      <c r="D201" s="23">
        <v>64.34</v>
      </c>
      <c r="E201" s="11"/>
      <c r="F201" s="23">
        <v>64.34</v>
      </c>
      <c r="G201" s="23">
        <v>64.34</v>
      </c>
      <c r="H201" s="11"/>
      <c r="I201" s="23">
        <v>64.34</v>
      </c>
      <c r="J201" s="23">
        <v>64.34</v>
      </c>
      <c r="K201" s="12"/>
    </row>
    <row r="202" spans="1:11" ht="17.25" customHeight="1">
      <c r="A202" s="17" t="s">
        <v>3</v>
      </c>
      <c r="B202" s="50"/>
      <c r="C202" s="9"/>
      <c r="D202" s="9"/>
      <c r="E202" s="9"/>
      <c r="F202" s="9"/>
      <c r="G202" s="9"/>
      <c r="H202" s="9"/>
      <c r="I202" s="9"/>
      <c r="J202" s="9"/>
      <c r="K202" s="9"/>
    </row>
    <row r="203" spans="1:11" ht="93" customHeight="1">
      <c r="A203" s="70" t="s">
        <v>183</v>
      </c>
      <c r="B203" s="64"/>
      <c r="C203" s="11">
        <v>1017</v>
      </c>
      <c r="D203" s="11">
        <v>1017</v>
      </c>
      <c r="E203" s="11"/>
      <c r="F203" s="11">
        <v>1017</v>
      </c>
      <c r="G203" s="11">
        <v>1017</v>
      </c>
      <c r="H203" s="11"/>
      <c r="I203" s="11">
        <v>1017</v>
      </c>
      <c r="J203" s="11">
        <v>1017</v>
      </c>
      <c r="K203" s="11"/>
    </row>
    <row r="204" spans="1:11" ht="96.75" customHeight="1">
      <c r="A204" s="70" t="s">
        <v>184</v>
      </c>
      <c r="B204" s="50"/>
      <c r="C204" s="11">
        <v>850</v>
      </c>
      <c r="D204" s="11">
        <v>850</v>
      </c>
      <c r="E204" s="11"/>
      <c r="F204" s="11">
        <v>850</v>
      </c>
      <c r="G204" s="11">
        <v>850</v>
      </c>
      <c r="H204" s="11"/>
      <c r="I204" s="11">
        <v>850</v>
      </c>
      <c r="J204" s="11">
        <v>850</v>
      </c>
      <c r="K204" s="9"/>
    </row>
    <row r="205" spans="1:11" ht="113.25" customHeight="1">
      <c r="A205" s="70" t="s">
        <v>228</v>
      </c>
      <c r="B205" s="25"/>
      <c r="C205" s="11">
        <f>E205</f>
        <v>43</v>
      </c>
      <c r="D205" s="11"/>
      <c r="E205" s="11">
        <f>3+1+2+7+30</f>
        <v>43</v>
      </c>
      <c r="F205" s="11">
        <f>H205</f>
        <v>41</v>
      </c>
      <c r="G205" s="11"/>
      <c r="H205" s="11">
        <f>6+1+2+8+24</f>
        <v>41</v>
      </c>
      <c r="I205" s="11">
        <f>K205</f>
        <v>39</v>
      </c>
      <c r="J205" s="11"/>
      <c r="K205" s="11">
        <f>6+1+2+6+24</f>
        <v>39</v>
      </c>
    </row>
    <row r="206" spans="1:11" ht="18" customHeight="1">
      <c r="A206" s="17" t="s">
        <v>4</v>
      </c>
      <c r="B206" s="25"/>
      <c r="C206" s="74"/>
      <c r="D206" s="74"/>
      <c r="E206" s="74"/>
      <c r="F206" s="74"/>
      <c r="G206" s="74"/>
      <c r="H206" s="74"/>
      <c r="I206" s="74"/>
      <c r="J206" s="74"/>
      <c r="K206" s="75"/>
    </row>
    <row r="207" spans="1:11" ht="116.25" customHeight="1">
      <c r="A207" s="70" t="s">
        <v>185</v>
      </c>
      <c r="B207" s="25"/>
      <c r="C207" s="11">
        <f>C197/C200</f>
        <v>112646.68221327114</v>
      </c>
      <c r="D207" s="11">
        <f>D197/D200</f>
        <v>105285.06465974136</v>
      </c>
      <c r="E207" s="11">
        <f>E197/D200</f>
        <v>7361.617553529785</v>
      </c>
      <c r="F207" s="11">
        <f>F197/F200</f>
        <v>121869.95972016112</v>
      </c>
      <c r="G207" s="11">
        <f>G197/G200</f>
        <v>114397.86940852237</v>
      </c>
      <c r="H207" s="11">
        <f>H197/G200</f>
        <v>7472.0903116387535</v>
      </c>
      <c r="I207" s="11">
        <f>I197/I200</f>
        <v>129453.06338774644</v>
      </c>
      <c r="J207" s="11">
        <f>J197/J200</f>
        <v>121589.93004027984</v>
      </c>
      <c r="K207" s="11">
        <f>K197/J200</f>
        <v>7863.13334746661</v>
      </c>
    </row>
    <row r="208" spans="1:11" ht="100.5" customHeight="1">
      <c r="A208" s="70" t="s">
        <v>186</v>
      </c>
      <c r="B208" s="25"/>
      <c r="C208" s="11">
        <f>D208</f>
        <v>6298.175923962971</v>
      </c>
      <c r="D208" s="11">
        <f>(1073013+1838424+1394016+1347241+1477345)/D200/12</f>
        <v>6298.175923962971</v>
      </c>
      <c r="E208" s="11"/>
      <c r="F208" s="11">
        <f>G208</f>
        <v>6874.460285492191</v>
      </c>
      <c r="G208" s="11">
        <f>(1171192+2000233+1522362+1473161+1615491)/G200/12</f>
        <v>6874.460285492191</v>
      </c>
      <c r="H208" s="11"/>
      <c r="I208" s="11">
        <f>J208</f>
        <v>7365.952052858454</v>
      </c>
      <c r="J208" s="11">
        <f>(1252181+2144096+1636097+1592058+1714415)/I200/12</f>
        <v>7365.952052858454</v>
      </c>
      <c r="K208" s="11"/>
    </row>
    <row r="209" spans="1:11" ht="111.75" customHeight="1">
      <c r="A209" s="70" t="s">
        <v>187</v>
      </c>
      <c r="B209" s="25"/>
      <c r="C209" s="23">
        <f>D209</f>
        <v>76.67846607669617</v>
      </c>
      <c r="D209" s="23">
        <f>D198/D203</f>
        <v>76.67846607669617</v>
      </c>
      <c r="E209" s="23"/>
      <c r="F209" s="23">
        <f>G209</f>
        <v>76.67846607669617</v>
      </c>
      <c r="G209" s="23">
        <f>G198/G203</f>
        <v>76.67846607669617</v>
      </c>
      <c r="H209" s="23"/>
      <c r="I209" s="23">
        <f>J209</f>
        <v>76.67846607669617</v>
      </c>
      <c r="J209" s="23">
        <f>J198/J203</f>
        <v>76.67846607669617</v>
      </c>
      <c r="K209" s="12"/>
    </row>
    <row r="210" spans="1:11" ht="111.75" customHeight="1">
      <c r="A210" s="70" t="s">
        <v>188</v>
      </c>
      <c r="B210" s="25"/>
      <c r="C210" s="23">
        <f>C199/C204</f>
        <v>1167.44</v>
      </c>
      <c r="D210" s="23">
        <f>D199/D204</f>
        <v>1167.44</v>
      </c>
      <c r="E210" s="23"/>
      <c r="F210" s="23">
        <f>F199/F204</f>
        <v>1167.44</v>
      </c>
      <c r="G210" s="23">
        <f>G199/G204</f>
        <v>1167.44</v>
      </c>
      <c r="H210" s="23"/>
      <c r="I210" s="23">
        <f>I199/I204</f>
        <v>1167.44</v>
      </c>
      <c r="J210" s="23">
        <f>J199/J204</f>
        <v>1167.44</v>
      </c>
      <c r="K210" s="12"/>
    </row>
    <row r="211" spans="1:11" ht="117" customHeight="1">
      <c r="A211" s="70" t="s">
        <v>229</v>
      </c>
      <c r="B211" s="25"/>
      <c r="C211" s="11">
        <f>E211</f>
        <v>16151.046511627907</v>
      </c>
      <c r="D211" s="11"/>
      <c r="E211" s="11">
        <f>E197/E205</f>
        <v>16151.046511627907</v>
      </c>
      <c r="F211" s="11">
        <f>H211</f>
        <v>17193.09756097561</v>
      </c>
      <c r="G211" s="11"/>
      <c r="H211" s="11">
        <f>H197/H205</f>
        <v>17193.09756097561</v>
      </c>
      <c r="I211" s="11">
        <f>K211</f>
        <v>19020.71794871795</v>
      </c>
      <c r="J211" s="11"/>
      <c r="K211" s="11">
        <f>K197/K205</f>
        <v>19020.71794871795</v>
      </c>
    </row>
    <row r="212" spans="1:11" ht="18" customHeight="1">
      <c r="A212" s="17" t="s">
        <v>5</v>
      </c>
      <c r="B212" s="25"/>
      <c r="C212" s="74"/>
      <c r="D212" s="74"/>
      <c r="E212" s="74"/>
      <c r="F212" s="74"/>
      <c r="G212" s="74"/>
      <c r="H212" s="74"/>
      <c r="I212" s="74"/>
      <c r="J212" s="74"/>
      <c r="K212" s="74"/>
    </row>
    <row r="213" spans="1:11" ht="117.75" customHeight="1">
      <c r="A213" s="70" t="s">
        <v>189</v>
      </c>
      <c r="B213" s="25"/>
      <c r="C213" s="11">
        <v>12</v>
      </c>
      <c r="D213" s="11">
        <v>12</v>
      </c>
      <c r="E213" s="11"/>
      <c r="F213" s="11">
        <v>14</v>
      </c>
      <c r="G213" s="11">
        <v>14</v>
      </c>
      <c r="H213" s="11"/>
      <c r="I213" s="11">
        <v>15</v>
      </c>
      <c r="J213" s="11">
        <v>15</v>
      </c>
      <c r="K213" s="12"/>
    </row>
    <row r="214" spans="1:11" ht="114.75" customHeight="1">
      <c r="A214" s="70" t="s">
        <v>190</v>
      </c>
      <c r="B214" s="25"/>
      <c r="C214" s="11">
        <v>250</v>
      </c>
      <c r="D214" s="11">
        <v>250</v>
      </c>
      <c r="E214" s="11"/>
      <c r="F214" s="11">
        <v>255</v>
      </c>
      <c r="G214" s="11">
        <v>255</v>
      </c>
      <c r="H214" s="11"/>
      <c r="I214" s="11">
        <v>260</v>
      </c>
      <c r="J214" s="11">
        <v>260</v>
      </c>
      <c r="K214" s="11"/>
    </row>
    <row r="215" spans="1:11" ht="98.25" customHeight="1">
      <c r="A215" s="70" t="s">
        <v>191</v>
      </c>
      <c r="B215" s="25"/>
      <c r="C215" s="15">
        <v>102</v>
      </c>
      <c r="D215" s="15">
        <v>102</v>
      </c>
      <c r="E215" s="26"/>
      <c r="F215" s="15">
        <v>102</v>
      </c>
      <c r="G215" s="15">
        <v>102</v>
      </c>
      <c r="H215" s="26"/>
      <c r="I215" s="15">
        <v>102</v>
      </c>
      <c r="J215" s="15">
        <v>102</v>
      </c>
      <c r="K215" s="27"/>
    </row>
    <row r="216" spans="1:11" ht="20.25" customHeight="1">
      <c r="A216" s="106" t="s">
        <v>83</v>
      </c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</row>
    <row r="217" spans="1:11" ht="32.25" customHeight="1">
      <c r="A217" s="108" t="s">
        <v>84</v>
      </c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</row>
    <row r="218" spans="1:18" ht="36.75" customHeight="1">
      <c r="A218" s="87" t="s">
        <v>85</v>
      </c>
      <c r="B218" s="30"/>
      <c r="C218" s="9">
        <f>C221</f>
        <v>3912515</v>
      </c>
      <c r="D218" s="9">
        <f aca="true" t="shared" si="8" ref="D218:K218">D221</f>
        <v>3491125</v>
      </c>
      <c r="E218" s="9">
        <f t="shared" si="8"/>
        <v>421390</v>
      </c>
      <c r="F218" s="9">
        <f t="shared" si="8"/>
        <v>3695636</v>
      </c>
      <c r="G218" s="9">
        <f t="shared" si="8"/>
        <v>3429363</v>
      </c>
      <c r="H218" s="9">
        <f t="shared" si="8"/>
        <v>266273</v>
      </c>
      <c r="I218" s="9">
        <f t="shared" si="8"/>
        <v>3931027</v>
      </c>
      <c r="J218" s="9">
        <f t="shared" si="8"/>
        <v>3650714</v>
      </c>
      <c r="K218" s="9">
        <f t="shared" si="8"/>
        <v>280313</v>
      </c>
      <c r="R218" s="52" t="s">
        <v>15</v>
      </c>
    </row>
    <row r="219" spans="1:11" ht="81" customHeight="1">
      <c r="A219" s="53" t="s">
        <v>86</v>
      </c>
      <c r="B219" s="50" t="s">
        <v>114</v>
      </c>
      <c r="C219" s="74"/>
      <c r="D219" s="74"/>
      <c r="E219" s="74"/>
      <c r="F219" s="74"/>
      <c r="G219" s="74"/>
      <c r="H219" s="74"/>
      <c r="I219" s="74"/>
      <c r="J219" s="74"/>
      <c r="K219" s="74"/>
    </row>
    <row r="220" spans="1:11" ht="69" customHeight="1">
      <c r="A220" s="43" t="s">
        <v>24</v>
      </c>
      <c r="B220" s="25"/>
      <c r="C220" s="74"/>
      <c r="D220" s="74"/>
      <c r="E220" s="74"/>
      <c r="F220" s="74"/>
      <c r="G220" s="74"/>
      <c r="H220" s="74"/>
      <c r="I220" s="74"/>
      <c r="J220" s="74"/>
      <c r="K220" s="75"/>
    </row>
    <row r="221" spans="1:11" ht="69" customHeight="1">
      <c r="A221" s="49" t="s">
        <v>225</v>
      </c>
      <c r="B221" s="25"/>
      <c r="C221" s="11">
        <f>C222+C223+C224+C225</f>
        <v>3912515</v>
      </c>
      <c r="D221" s="11">
        <f aca="true" t="shared" si="9" ref="D221:K221">D222+D223+D224+D225</f>
        <v>3491125</v>
      </c>
      <c r="E221" s="11">
        <f t="shared" si="9"/>
        <v>421390</v>
      </c>
      <c r="F221" s="11">
        <f t="shared" si="9"/>
        <v>3695636</v>
      </c>
      <c r="G221" s="11">
        <f t="shared" si="9"/>
        <v>3429363</v>
      </c>
      <c r="H221" s="11">
        <f t="shared" si="9"/>
        <v>266273</v>
      </c>
      <c r="I221" s="11">
        <f t="shared" si="9"/>
        <v>3931027</v>
      </c>
      <c r="J221" s="11">
        <f t="shared" si="9"/>
        <v>3650714</v>
      </c>
      <c r="K221" s="11">
        <f t="shared" si="9"/>
        <v>280313</v>
      </c>
    </row>
    <row r="222" spans="1:11" ht="86.25" customHeight="1">
      <c r="A222" s="85" t="s">
        <v>224</v>
      </c>
      <c r="B222" s="25"/>
      <c r="C222" s="11">
        <f>D222+E222</f>
        <v>3300434</v>
      </c>
      <c r="D222" s="11">
        <v>2879044</v>
      </c>
      <c r="E222" s="11">
        <v>421390</v>
      </c>
      <c r="F222" s="11">
        <f>G222+H222</f>
        <v>3370875</v>
      </c>
      <c r="G222" s="11">
        <v>3104602</v>
      </c>
      <c r="H222" s="11">
        <v>266273</v>
      </c>
      <c r="I222" s="11">
        <f>J222+K222</f>
        <v>3589139</v>
      </c>
      <c r="J222" s="11">
        <f>3308826</f>
        <v>3308826</v>
      </c>
      <c r="K222" s="100">
        <v>280313</v>
      </c>
    </row>
    <row r="223" spans="1:11" ht="59.25" customHeight="1">
      <c r="A223" s="70" t="s">
        <v>192</v>
      </c>
      <c r="B223" s="25"/>
      <c r="C223" s="11">
        <v>93230</v>
      </c>
      <c r="D223" s="11">
        <f>C223-E223</f>
        <v>93230</v>
      </c>
      <c r="E223" s="11"/>
      <c r="F223" s="11">
        <v>99477</v>
      </c>
      <c r="G223" s="11">
        <f>F223-H223</f>
        <v>99477</v>
      </c>
      <c r="H223" s="11"/>
      <c r="I223" s="11">
        <v>104948</v>
      </c>
      <c r="J223" s="11">
        <f>I223-K223</f>
        <v>104948</v>
      </c>
      <c r="K223" s="74"/>
    </row>
    <row r="224" spans="1:11" ht="47.25" customHeight="1">
      <c r="A224" s="85" t="s">
        <v>193</v>
      </c>
      <c r="B224" s="25"/>
      <c r="C224" s="11">
        <v>208851</v>
      </c>
      <c r="D224" s="11">
        <f>C224-E224</f>
        <v>208851</v>
      </c>
      <c r="E224" s="11"/>
      <c r="F224" s="11">
        <v>225284</v>
      </c>
      <c r="G224" s="11">
        <f>F224-H224</f>
        <v>225284</v>
      </c>
      <c r="H224" s="11"/>
      <c r="I224" s="11">
        <v>236940</v>
      </c>
      <c r="J224" s="11">
        <f>I224-K224</f>
        <v>236940</v>
      </c>
      <c r="K224" s="74"/>
    </row>
    <row r="225" spans="1:11" ht="51" customHeight="1">
      <c r="A225" s="85" t="s">
        <v>194</v>
      </c>
      <c r="B225" s="25"/>
      <c r="C225" s="11">
        <v>310000</v>
      </c>
      <c r="D225" s="11">
        <f>C225-E225</f>
        <v>310000</v>
      </c>
      <c r="E225" s="11"/>
      <c r="F225" s="11">
        <v>0</v>
      </c>
      <c r="G225" s="11">
        <v>0</v>
      </c>
      <c r="H225" s="11"/>
      <c r="I225" s="11">
        <v>0</v>
      </c>
      <c r="J225" s="11">
        <v>0</v>
      </c>
      <c r="K225" s="74"/>
    </row>
    <row r="226" spans="1:11" ht="23.25" customHeight="1">
      <c r="A226" s="19" t="s">
        <v>40</v>
      </c>
      <c r="B226" s="25"/>
      <c r="C226" s="74"/>
      <c r="D226" s="74"/>
      <c r="E226" s="74"/>
      <c r="F226" s="74"/>
      <c r="G226" s="74"/>
      <c r="H226" s="74"/>
      <c r="I226" s="74"/>
      <c r="J226" s="74"/>
      <c r="K226" s="74"/>
    </row>
    <row r="227" spans="1:11" ht="21" customHeight="1">
      <c r="A227" s="17" t="s">
        <v>6</v>
      </c>
      <c r="B227" s="25"/>
      <c r="C227" s="74"/>
      <c r="D227" s="74"/>
      <c r="E227" s="74"/>
      <c r="F227" s="74"/>
      <c r="G227" s="74"/>
      <c r="H227" s="74"/>
      <c r="I227" s="74"/>
      <c r="J227" s="74"/>
      <c r="K227" s="74"/>
    </row>
    <row r="228" spans="1:11" ht="31.5" customHeight="1">
      <c r="A228" s="43" t="s">
        <v>87</v>
      </c>
      <c r="B228" s="25"/>
      <c r="C228" s="11">
        <v>1</v>
      </c>
      <c r="D228" s="11">
        <v>1</v>
      </c>
      <c r="E228" s="11">
        <v>1</v>
      </c>
      <c r="F228" s="11">
        <v>1</v>
      </c>
      <c r="G228" s="11">
        <v>1</v>
      </c>
      <c r="H228" s="11">
        <v>1</v>
      </c>
      <c r="I228" s="11">
        <v>1</v>
      </c>
      <c r="J228" s="11">
        <v>1</v>
      </c>
      <c r="K228" s="11">
        <v>1</v>
      </c>
    </row>
    <row r="229" spans="1:11" ht="39.75" customHeight="1">
      <c r="A229" s="43" t="s">
        <v>195</v>
      </c>
      <c r="B229" s="25"/>
      <c r="C229" s="11">
        <v>10</v>
      </c>
      <c r="D229" s="11">
        <v>10</v>
      </c>
      <c r="E229" s="11"/>
      <c r="F229" s="11">
        <v>10</v>
      </c>
      <c r="G229" s="11">
        <v>10</v>
      </c>
      <c r="H229" s="11"/>
      <c r="I229" s="11">
        <v>10</v>
      </c>
      <c r="J229" s="11">
        <v>10</v>
      </c>
      <c r="K229" s="24"/>
    </row>
    <row r="230" spans="1:11" ht="51" customHeight="1">
      <c r="A230" s="43" t="s">
        <v>196</v>
      </c>
      <c r="B230" s="25"/>
      <c r="C230" s="11">
        <v>39</v>
      </c>
      <c r="D230" s="11">
        <v>39</v>
      </c>
      <c r="E230" s="11"/>
      <c r="F230" s="11">
        <v>39</v>
      </c>
      <c r="G230" s="11">
        <v>39</v>
      </c>
      <c r="H230" s="11"/>
      <c r="I230" s="11">
        <v>39</v>
      </c>
      <c r="J230" s="11">
        <v>39</v>
      </c>
      <c r="K230" s="12"/>
    </row>
    <row r="231" spans="1:11" ht="38.25" customHeight="1">
      <c r="A231" s="43" t="s">
        <v>89</v>
      </c>
      <c r="B231" s="25"/>
      <c r="C231" s="15">
        <f>D231+E231</f>
        <v>35</v>
      </c>
      <c r="D231" s="15">
        <v>32</v>
      </c>
      <c r="E231" s="15">
        <v>3</v>
      </c>
      <c r="F231" s="15">
        <f>G231+H231</f>
        <v>35</v>
      </c>
      <c r="G231" s="15">
        <v>32</v>
      </c>
      <c r="H231" s="15">
        <v>3</v>
      </c>
      <c r="I231" s="15">
        <f>J231+K231</f>
        <v>35</v>
      </c>
      <c r="J231" s="15">
        <v>32</v>
      </c>
      <c r="K231" s="15">
        <v>3</v>
      </c>
    </row>
    <row r="232" spans="1:11" ht="28.5" customHeight="1">
      <c r="A232" s="17" t="s">
        <v>88</v>
      </c>
      <c r="B232" s="25"/>
      <c r="C232" s="11"/>
      <c r="D232" s="11"/>
      <c r="E232" s="11"/>
      <c r="F232" s="11"/>
      <c r="G232" s="11"/>
      <c r="H232" s="11"/>
      <c r="I232" s="11"/>
      <c r="J232" s="11"/>
      <c r="K232" s="12"/>
    </row>
    <row r="233" spans="1:13" ht="54" customHeight="1">
      <c r="A233" s="70" t="s">
        <v>197</v>
      </c>
      <c r="B233" s="25"/>
      <c r="C233" s="11">
        <f>D233</f>
        <v>113</v>
      </c>
      <c r="D233" s="11">
        <v>113</v>
      </c>
      <c r="E233" s="11"/>
      <c r="F233" s="11">
        <f>G233</f>
        <v>120</v>
      </c>
      <c r="G233" s="11">
        <v>120</v>
      </c>
      <c r="H233" s="11"/>
      <c r="I233" s="11">
        <f>J233</f>
        <v>127</v>
      </c>
      <c r="J233" s="11">
        <v>127</v>
      </c>
      <c r="K233" s="12"/>
      <c r="M233" s="34">
        <f>7+8+9+16+14+9+10+9+17+14</f>
        <v>113</v>
      </c>
    </row>
    <row r="234" spans="1:11" ht="70.5" customHeight="1">
      <c r="A234" s="70" t="s">
        <v>198</v>
      </c>
      <c r="B234" s="25"/>
      <c r="C234" s="11">
        <f>D234</f>
        <v>396</v>
      </c>
      <c r="D234" s="11">
        <v>396</v>
      </c>
      <c r="E234" s="11"/>
      <c r="F234" s="11">
        <f>G234</f>
        <v>403</v>
      </c>
      <c r="G234" s="11">
        <v>403</v>
      </c>
      <c r="H234" s="11"/>
      <c r="I234" s="11">
        <f>J234</f>
        <v>410</v>
      </c>
      <c r="J234" s="11">
        <v>410</v>
      </c>
      <c r="K234" s="12"/>
    </row>
    <row r="235" spans="1:11" ht="21" customHeight="1">
      <c r="A235" s="17" t="s">
        <v>4</v>
      </c>
      <c r="B235" s="25"/>
      <c r="C235" s="23"/>
      <c r="D235" s="23"/>
      <c r="E235" s="23"/>
      <c r="F235" s="23"/>
      <c r="G235" s="23"/>
      <c r="H235" s="23"/>
      <c r="I235" s="23"/>
      <c r="J235" s="23"/>
      <c r="K235" s="24"/>
    </row>
    <row r="236" spans="1:11" ht="69.75" customHeight="1">
      <c r="A236" s="70" t="s">
        <v>199</v>
      </c>
      <c r="B236" s="25"/>
      <c r="C236" s="23">
        <f>D236</f>
        <v>1344</v>
      </c>
      <c r="D236" s="23">
        <f>13440/D229</f>
        <v>1344</v>
      </c>
      <c r="E236" s="23"/>
      <c r="F236" s="23">
        <f>G236</f>
        <v>1434.1</v>
      </c>
      <c r="G236" s="23">
        <f>14341/G229</f>
        <v>1434.1</v>
      </c>
      <c r="H236" s="23"/>
      <c r="I236" s="23">
        <f>J236</f>
        <v>1512.9</v>
      </c>
      <c r="J236" s="23">
        <f>15129/J229</f>
        <v>1512.9</v>
      </c>
      <c r="K236" s="12"/>
    </row>
    <row r="237" spans="1:11" ht="66.75" customHeight="1">
      <c r="A237" s="70" t="s">
        <v>200</v>
      </c>
      <c r="B237" s="25"/>
      <c r="C237" s="23">
        <f>D237</f>
        <v>1556.923076923077</v>
      </c>
      <c r="D237" s="23">
        <f>60720/D230</f>
        <v>1556.923076923077</v>
      </c>
      <c r="E237" s="23"/>
      <c r="F237" s="23">
        <f>G237</f>
        <v>1661.2307692307693</v>
      </c>
      <c r="G237" s="23">
        <f>64788/G230</f>
        <v>1661.2307692307693</v>
      </c>
      <c r="H237" s="23"/>
      <c r="I237" s="23">
        <f>J237</f>
        <v>1752.6153846153845</v>
      </c>
      <c r="J237" s="23">
        <f>68352/J230</f>
        <v>1752.6153846153845</v>
      </c>
      <c r="K237" s="12"/>
    </row>
    <row r="238" spans="1:11" ht="69" customHeight="1">
      <c r="A238" s="70" t="s">
        <v>201</v>
      </c>
      <c r="B238" s="25"/>
      <c r="C238" s="23">
        <f>D238</f>
        <v>118.93805309734513</v>
      </c>
      <c r="D238" s="23">
        <f>13440/D233</f>
        <v>118.93805309734513</v>
      </c>
      <c r="E238" s="23"/>
      <c r="F238" s="23">
        <f>G238</f>
        <v>119.50833333333334</v>
      </c>
      <c r="G238" s="23">
        <f>14341/G233</f>
        <v>119.50833333333334</v>
      </c>
      <c r="H238" s="23"/>
      <c r="I238" s="23">
        <f>J238</f>
        <v>119.1259842519685</v>
      </c>
      <c r="J238" s="23">
        <f>15129/J233</f>
        <v>119.1259842519685</v>
      </c>
      <c r="K238" s="12"/>
    </row>
    <row r="239" spans="1:11" ht="70.5" customHeight="1">
      <c r="A239" s="70" t="s">
        <v>202</v>
      </c>
      <c r="B239" s="58"/>
      <c r="C239" s="23">
        <f>D239</f>
        <v>153.33333333333334</v>
      </c>
      <c r="D239" s="23">
        <f>60720/D234</f>
        <v>153.33333333333334</v>
      </c>
      <c r="E239" s="23"/>
      <c r="F239" s="23">
        <f>G239</f>
        <v>160.76426799007444</v>
      </c>
      <c r="G239" s="23">
        <f>64788/G234</f>
        <v>160.76426799007444</v>
      </c>
      <c r="H239" s="23"/>
      <c r="I239" s="23">
        <f>J239</f>
        <v>166.71219512195123</v>
      </c>
      <c r="J239" s="23">
        <f>68352/J234</f>
        <v>166.71219512195123</v>
      </c>
      <c r="K239" s="9"/>
    </row>
    <row r="240" spans="1:11" ht="48.75" customHeight="1">
      <c r="A240" s="70" t="s">
        <v>90</v>
      </c>
      <c r="B240" s="72"/>
      <c r="C240" s="11">
        <f>(2066490+158895)/C231/12</f>
        <v>5298.535714285715</v>
      </c>
      <c r="D240" s="11">
        <f>2066490/D231/12</f>
        <v>5381.484375</v>
      </c>
      <c r="E240" s="11">
        <f>158895/E231/12</f>
        <v>4413.75</v>
      </c>
      <c r="F240" s="11">
        <f>(2234434+168133)/F231/12</f>
        <v>5720.39761904762</v>
      </c>
      <c r="G240" s="11">
        <f>2234434/G231/12</f>
        <v>5818.838541666667</v>
      </c>
      <c r="H240" s="11">
        <f>168133/H231/12</f>
        <v>4670.361111111111</v>
      </c>
      <c r="I240" s="11">
        <f>(2383957+176688)/I231/12</f>
        <v>6096.773809523809</v>
      </c>
      <c r="J240" s="11">
        <f>2383957/J231/12</f>
        <v>6208.221354166667</v>
      </c>
      <c r="K240" s="11">
        <f>176688/K231/12</f>
        <v>4908</v>
      </c>
    </row>
    <row r="241" spans="1:11" ht="21.75" customHeight="1">
      <c r="A241" s="17" t="s">
        <v>5</v>
      </c>
      <c r="B241" s="25"/>
      <c r="C241" s="74"/>
      <c r="D241" s="74"/>
      <c r="E241" s="74"/>
      <c r="F241" s="74"/>
      <c r="G241" s="74"/>
      <c r="H241" s="74"/>
      <c r="I241" s="74"/>
      <c r="J241" s="74"/>
      <c r="K241" s="74"/>
    </row>
    <row r="242" spans="1:11" ht="63.75" customHeight="1">
      <c r="A242" s="70" t="s">
        <v>203</v>
      </c>
      <c r="B242" s="25"/>
      <c r="C242" s="48">
        <v>102.9</v>
      </c>
      <c r="D242" s="48">
        <v>102.9</v>
      </c>
      <c r="E242" s="48"/>
      <c r="F242" s="48">
        <v>103</v>
      </c>
      <c r="G242" s="48">
        <v>103</v>
      </c>
      <c r="H242" s="48"/>
      <c r="I242" s="48">
        <v>103.1</v>
      </c>
      <c r="J242" s="48">
        <v>103.1</v>
      </c>
      <c r="K242" s="74"/>
    </row>
    <row r="243" spans="1:11" ht="68.25" customHeight="1">
      <c r="A243" s="70" t="s">
        <v>204</v>
      </c>
      <c r="B243" s="25"/>
      <c r="C243" s="48">
        <v>101</v>
      </c>
      <c r="D243" s="48">
        <v>101</v>
      </c>
      <c r="E243" s="63"/>
      <c r="F243" s="48">
        <v>101.1</v>
      </c>
      <c r="G243" s="48">
        <v>101.1</v>
      </c>
      <c r="H243" s="63"/>
      <c r="I243" s="48">
        <v>102</v>
      </c>
      <c r="J243" s="48">
        <v>102</v>
      </c>
      <c r="K243" s="74"/>
    </row>
    <row r="244" spans="1:11" ht="57.75" customHeight="1">
      <c r="A244" s="70" t="s">
        <v>205</v>
      </c>
      <c r="B244" s="25"/>
      <c r="C244" s="48">
        <v>108.2</v>
      </c>
      <c r="D244" s="48">
        <v>108.2</v>
      </c>
      <c r="E244" s="48"/>
      <c r="F244" s="48">
        <v>110</v>
      </c>
      <c r="G244" s="48">
        <v>110</v>
      </c>
      <c r="H244" s="48"/>
      <c r="I244" s="48">
        <v>109</v>
      </c>
      <c r="J244" s="48">
        <v>109</v>
      </c>
      <c r="K244" s="74"/>
    </row>
    <row r="245" spans="1:11" ht="54" customHeight="1">
      <c r="A245" s="70" t="s">
        <v>206</v>
      </c>
      <c r="B245" s="25"/>
      <c r="C245" s="48">
        <v>102.7</v>
      </c>
      <c r="D245" s="48">
        <v>102.7</v>
      </c>
      <c r="E245" s="48"/>
      <c r="F245" s="48">
        <v>102.6</v>
      </c>
      <c r="G245" s="48">
        <v>102.6</v>
      </c>
      <c r="H245" s="48"/>
      <c r="I245" s="48">
        <v>102.5</v>
      </c>
      <c r="J245" s="48">
        <v>102.5</v>
      </c>
      <c r="K245" s="98"/>
    </row>
    <row r="246" spans="1:11" ht="20.25" customHeight="1">
      <c r="A246" s="113" t="s">
        <v>91</v>
      </c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</row>
    <row r="247" spans="1:11" ht="36" customHeight="1">
      <c r="A247" s="108" t="s">
        <v>92</v>
      </c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</row>
    <row r="248" spans="1:11" ht="30.75" customHeight="1">
      <c r="A248" s="127" t="s">
        <v>93</v>
      </c>
      <c r="B248" s="88" t="s">
        <v>94</v>
      </c>
      <c r="C248" s="89">
        <f>C253+C271+C291+C302+C313</f>
        <v>6950948</v>
      </c>
      <c r="D248" s="89">
        <f>D253+D271+D291+D302+D313</f>
        <v>6843948</v>
      </c>
      <c r="E248" s="89">
        <f>E253+E271+E291+E302</f>
        <v>107000</v>
      </c>
      <c r="F248" s="89">
        <f>F253+F271+F291+F302+F313</f>
        <v>7488894</v>
      </c>
      <c r="G248" s="89">
        <f>G253+G271+G291+G302+G313</f>
        <v>7376544</v>
      </c>
      <c r="H248" s="89">
        <f>H253+H271+H291+H302+H313</f>
        <v>112350</v>
      </c>
      <c r="I248" s="89">
        <f>I253+I271+I291+I302+I313</f>
        <v>8339208</v>
      </c>
      <c r="J248" s="89">
        <f>J253+J271+J291+J302+J313</f>
        <v>8221238</v>
      </c>
      <c r="K248" s="89">
        <f>K253+K271+K291+K302</f>
        <v>117970</v>
      </c>
    </row>
    <row r="249" spans="1:11" ht="45.75" customHeight="1">
      <c r="A249" s="127"/>
      <c r="B249" s="56" t="s">
        <v>18</v>
      </c>
      <c r="C249" s="9">
        <f>C253+C272+C291+C302+C313</f>
        <v>6843948</v>
      </c>
      <c r="D249" s="9">
        <f>D253+D272+D291+D302+D313</f>
        <v>6843948</v>
      </c>
      <c r="E249" s="9">
        <f aca="true" t="shared" si="10" ref="E249:K249">E253+E272+E291+E302</f>
        <v>0</v>
      </c>
      <c r="F249" s="9">
        <f>F253+F272+F291+F302+F313</f>
        <v>7376544</v>
      </c>
      <c r="G249" s="9">
        <f>G253+G272+G291+G302+G313</f>
        <v>7376544</v>
      </c>
      <c r="H249" s="9">
        <f t="shared" si="10"/>
        <v>0</v>
      </c>
      <c r="I249" s="9">
        <f>I253+I272+I291+I302+I313</f>
        <v>8221238</v>
      </c>
      <c r="J249" s="9">
        <f>J253+J272+J291+J302+J313</f>
        <v>8221238</v>
      </c>
      <c r="K249" s="9">
        <f t="shared" si="10"/>
        <v>0</v>
      </c>
    </row>
    <row r="250" spans="1:11" ht="52.5" customHeight="1">
      <c r="A250" s="128"/>
      <c r="B250" s="56" t="s">
        <v>19</v>
      </c>
      <c r="C250" s="9">
        <f>C273</f>
        <v>107000</v>
      </c>
      <c r="D250" s="9"/>
      <c r="E250" s="9">
        <f aca="true" t="shared" si="11" ref="E250:K250">E273</f>
        <v>107000</v>
      </c>
      <c r="F250" s="9">
        <f t="shared" si="11"/>
        <v>112350</v>
      </c>
      <c r="G250" s="9"/>
      <c r="H250" s="9">
        <f t="shared" si="11"/>
        <v>112350</v>
      </c>
      <c r="I250" s="9">
        <f t="shared" si="11"/>
        <v>117970</v>
      </c>
      <c r="J250" s="9"/>
      <c r="K250" s="9">
        <f t="shared" si="11"/>
        <v>117970</v>
      </c>
    </row>
    <row r="251" spans="1:11" ht="73.5" customHeight="1">
      <c r="A251" s="90" t="s">
        <v>207</v>
      </c>
      <c r="B251" s="29" t="s">
        <v>115</v>
      </c>
      <c r="C251" s="9"/>
      <c r="D251" s="9"/>
      <c r="E251" s="9"/>
      <c r="F251" s="9"/>
      <c r="G251" s="9"/>
      <c r="H251" s="9"/>
      <c r="I251" s="9"/>
      <c r="J251" s="9"/>
      <c r="K251" s="9"/>
    </row>
    <row r="252" spans="1:11" ht="119.25" customHeight="1">
      <c r="A252" s="70" t="s">
        <v>95</v>
      </c>
      <c r="B252" s="25"/>
      <c r="C252" s="11"/>
      <c r="D252" s="11"/>
      <c r="E252" s="11"/>
      <c r="F252" s="11"/>
      <c r="G252" s="11"/>
      <c r="H252" s="11"/>
      <c r="I252" s="11"/>
      <c r="J252" s="11"/>
      <c r="K252" s="10"/>
    </row>
    <row r="253" spans="1:12" ht="89.25" customHeight="1">
      <c r="A253" s="85" t="s">
        <v>96</v>
      </c>
      <c r="B253" s="25"/>
      <c r="C253" s="9">
        <f>C254+C255</f>
        <v>3864480</v>
      </c>
      <c r="D253" s="9">
        <f aca="true" t="shared" si="12" ref="D253:L253">D254+D255</f>
        <v>3864480</v>
      </c>
      <c r="E253" s="9"/>
      <c r="F253" s="9">
        <f t="shared" si="12"/>
        <v>4172851</v>
      </c>
      <c r="G253" s="9">
        <f t="shared" si="12"/>
        <v>4172851</v>
      </c>
      <c r="H253" s="9"/>
      <c r="I253" s="9">
        <f t="shared" si="12"/>
        <v>4445714</v>
      </c>
      <c r="J253" s="9">
        <f t="shared" si="12"/>
        <v>4445714</v>
      </c>
      <c r="K253" s="9"/>
      <c r="L253" s="9">
        <f t="shared" si="12"/>
        <v>0</v>
      </c>
    </row>
    <row r="254" spans="1:11" ht="49.5" customHeight="1">
      <c r="A254" s="95" t="s">
        <v>227</v>
      </c>
      <c r="B254" s="25"/>
      <c r="C254" s="97">
        <f>D254</f>
        <v>2441604</v>
      </c>
      <c r="D254" s="97">
        <v>2441604</v>
      </c>
      <c r="E254" s="97"/>
      <c r="F254" s="97">
        <f>G254</f>
        <v>2654642</v>
      </c>
      <c r="G254" s="97">
        <v>2654642</v>
      </c>
      <c r="H254" s="97"/>
      <c r="I254" s="97">
        <f>J254</f>
        <v>2844004</v>
      </c>
      <c r="J254" s="97">
        <v>2844004</v>
      </c>
      <c r="K254" s="97"/>
    </row>
    <row r="255" spans="1:11" ht="64.5" customHeight="1">
      <c r="A255" s="95" t="s">
        <v>208</v>
      </c>
      <c r="B255" s="25"/>
      <c r="C255" s="97">
        <f>D255</f>
        <v>1422876</v>
      </c>
      <c r="D255" s="97">
        <v>1422876</v>
      </c>
      <c r="E255" s="97"/>
      <c r="F255" s="97">
        <f>G255</f>
        <v>1518209</v>
      </c>
      <c r="G255" s="97">
        <v>1518209</v>
      </c>
      <c r="H255" s="97"/>
      <c r="I255" s="97">
        <f>J255</f>
        <v>1601710</v>
      </c>
      <c r="J255" s="97">
        <v>1601710</v>
      </c>
      <c r="K255" s="97"/>
    </row>
    <row r="256" spans="1:11" ht="22.5" customHeight="1">
      <c r="A256" s="19" t="s">
        <v>40</v>
      </c>
      <c r="B256" s="25"/>
      <c r="C256" s="11"/>
      <c r="D256" s="11"/>
      <c r="E256" s="11"/>
      <c r="F256" s="11"/>
      <c r="G256" s="11"/>
      <c r="H256" s="11"/>
      <c r="I256" s="11"/>
      <c r="J256" s="11"/>
      <c r="K256" s="11"/>
    </row>
    <row r="257" spans="1:11" ht="21" customHeight="1">
      <c r="A257" s="17" t="s">
        <v>6</v>
      </c>
      <c r="B257" s="25"/>
      <c r="C257" s="11"/>
      <c r="D257" s="11"/>
      <c r="E257" s="11"/>
      <c r="F257" s="11"/>
      <c r="G257" s="11"/>
      <c r="H257" s="11"/>
      <c r="I257" s="11"/>
      <c r="J257" s="11"/>
      <c r="K257" s="11"/>
    </row>
    <row r="258" spans="1:11" ht="32.25" customHeight="1">
      <c r="A258" s="43" t="s">
        <v>8</v>
      </c>
      <c r="B258" s="25"/>
      <c r="C258" s="11">
        <v>1</v>
      </c>
      <c r="D258" s="11">
        <v>1</v>
      </c>
      <c r="E258" s="11"/>
      <c r="F258" s="11">
        <v>1</v>
      </c>
      <c r="G258" s="11">
        <v>1</v>
      </c>
      <c r="H258" s="11"/>
      <c r="I258" s="11">
        <v>1</v>
      </c>
      <c r="J258" s="11">
        <v>1</v>
      </c>
      <c r="K258" s="12"/>
    </row>
    <row r="259" spans="1:11" ht="54" customHeight="1">
      <c r="A259" s="43" t="s">
        <v>226</v>
      </c>
      <c r="B259" s="25"/>
      <c r="C259" s="97">
        <f>D259</f>
        <v>2441604</v>
      </c>
      <c r="D259" s="97">
        <v>2441604</v>
      </c>
      <c r="E259" s="97"/>
      <c r="F259" s="97">
        <f>G259</f>
        <v>2654642</v>
      </c>
      <c r="G259" s="97">
        <v>2654642</v>
      </c>
      <c r="H259" s="97"/>
      <c r="I259" s="97">
        <f>J259</f>
        <v>2844004</v>
      </c>
      <c r="J259" s="97">
        <v>2844004</v>
      </c>
      <c r="K259" s="11"/>
    </row>
    <row r="260" spans="1:11" ht="42" customHeight="1">
      <c r="A260" s="43" t="s">
        <v>98</v>
      </c>
      <c r="B260" s="25"/>
      <c r="C260" s="97">
        <f>D260</f>
        <v>1422876</v>
      </c>
      <c r="D260" s="97">
        <v>1422876</v>
      </c>
      <c r="E260" s="97"/>
      <c r="F260" s="97">
        <f>G260</f>
        <v>1518209</v>
      </c>
      <c r="G260" s="97">
        <v>1518209</v>
      </c>
      <c r="H260" s="97"/>
      <c r="I260" s="97">
        <f>J260</f>
        <v>1601710</v>
      </c>
      <c r="J260" s="97">
        <v>1601710</v>
      </c>
      <c r="K260" s="11"/>
    </row>
    <row r="261" spans="1:11" ht="19.5" customHeight="1">
      <c r="A261" s="43" t="s">
        <v>209</v>
      </c>
      <c r="B261" s="25"/>
      <c r="C261" s="15">
        <v>25.5</v>
      </c>
      <c r="D261" s="15">
        <v>25.5</v>
      </c>
      <c r="E261" s="26"/>
      <c r="F261" s="15">
        <v>25.5</v>
      </c>
      <c r="G261" s="15">
        <v>25.5</v>
      </c>
      <c r="H261" s="26"/>
      <c r="I261" s="15">
        <v>25.5</v>
      </c>
      <c r="J261" s="15">
        <v>25.5</v>
      </c>
      <c r="K261" s="27"/>
    </row>
    <row r="262" spans="1:11" ht="23.25" customHeight="1">
      <c r="A262" s="43" t="s">
        <v>210</v>
      </c>
      <c r="B262" s="25"/>
      <c r="C262" s="15">
        <v>14.5</v>
      </c>
      <c r="D262" s="15">
        <v>14.5</v>
      </c>
      <c r="E262" s="26"/>
      <c r="F262" s="15">
        <v>14.5</v>
      </c>
      <c r="G262" s="15">
        <v>14.5</v>
      </c>
      <c r="H262" s="26"/>
      <c r="I262" s="15">
        <v>14.5</v>
      </c>
      <c r="J262" s="15">
        <v>14.5</v>
      </c>
      <c r="K262" s="27"/>
    </row>
    <row r="263" spans="1:11" ht="23.25" customHeight="1">
      <c r="A263" s="17" t="s">
        <v>3</v>
      </c>
      <c r="B263" s="25"/>
      <c r="C263" s="11"/>
      <c r="D263" s="11"/>
      <c r="E263" s="11"/>
      <c r="F263" s="11"/>
      <c r="G263" s="11"/>
      <c r="H263" s="11"/>
      <c r="I263" s="11"/>
      <c r="J263" s="11"/>
      <c r="K263" s="11"/>
    </row>
    <row r="264" spans="1:11" ht="32.25" customHeight="1">
      <c r="A264" s="43" t="s">
        <v>97</v>
      </c>
      <c r="B264" s="25"/>
      <c r="C264" s="11">
        <v>5</v>
      </c>
      <c r="D264" s="11">
        <v>5</v>
      </c>
      <c r="E264" s="11"/>
      <c r="F264" s="11">
        <v>5</v>
      </c>
      <c r="G264" s="11">
        <v>5</v>
      </c>
      <c r="H264" s="11"/>
      <c r="I264" s="11">
        <v>5</v>
      </c>
      <c r="J264" s="11">
        <v>5</v>
      </c>
      <c r="K264" s="11"/>
    </row>
    <row r="265" spans="1:11" ht="23.25" customHeight="1">
      <c r="A265" s="17" t="s">
        <v>4</v>
      </c>
      <c r="B265" s="25"/>
      <c r="C265" s="11"/>
      <c r="D265" s="11"/>
      <c r="E265" s="11"/>
      <c r="F265" s="11"/>
      <c r="G265" s="11"/>
      <c r="H265" s="11"/>
      <c r="I265" s="11"/>
      <c r="J265" s="11"/>
      <c r="K265" s="11"/>
    </row>
    <row r="266" spans="1:11" ht="53.25" customHeight="1">
      <c r="A266" s="70" t="s">
        <v>16</v>
      </c>
      <c r="B266" s="25"/>
      <c r="C266" s="11">
        <f>C260/C264</f>
        <v>284575.2</v>
      </c>
      <c r="D266" s="11">
        <f>D260/D264</f>
        <v>284575.2</v>
      </c>
      <c r="E266" s="11"/>
      <c r="F266" s="11">
        <f>F260/F264</f>
        <v>303641.8</v>
      </c>
      <c r="G266" s="11">
        <f>G260/G264</f>
        <v>303641.8</v>
      </c>
      <c r="H266" s="11"/>
      <c r="I266" s="11">
        <f>I260/I264</f>
        <v>320342</v>
      </c>
      <c r="J266" s="11">
        <f>J260/J264</f>
        <v>320342</v>
      </c>
      <c r="K266" s="11"/>
    </row>
    <row r="267" spans="1:11" ht="26.25" customHeight="1">
      <c r="A267" s="17" t="s">
        <v>5</v>
      </c>
      <c r="B267" s="25"/>
      <c r="C267" s="11"/>
      <c r="D267" s="11"/>
      <c r="E267" s="11"/>
      <c r="F267" s="11"/>
      <c r="G267" s="11"/>
      <c r="H267" s="11"/>
      <c r="I267" s="11"/>
      <c r="J267" s="11"/>
      <c r="K267" s="11"/>
    </row>
    <row r="268" spans="1:11" ht="73.5" customHeight="1">
      <c r="A268" s="70" t="s">
        <v>211</v>
      </c>
      <c r="B268" s="25"/>
      <c r="C268" s="48">
        <v>114.5</v>
      </c>
      <c r="D268" s="48">
        <v>114.5</v>
      </c>
      <c r="E268" s="48"/>
      <c r="F268" s="48">
        <v>100</v>
      </c>
      <c r="G268" s="48">
        <v>100</v>
      </c>
      <c r="H268" s="48"/>
      <c r="I268" s="48">
        <v>100</v>
      </c>
      <c r="J268" s="48">
        <v>100</v>
      </c>
      <c r="K268" s="11"/>
    </row>
    <row r="269" spans="1:11" ht="51.75" customHeight="1">
      <c r="A269" s="70" t="s">
        <v>212</v>
      </c>
      <c r="B269" s="25"/>
      <c r="C269" s="11">
        <v>11</v>
      </c>
      <c r="D269" s="11">
        <v>11</v>
      </c>
      <c r="E269" s="11"/>
      <c r="F269" s="11">
        <v>12</v>
      </c>
      <c r="G269" s="11">
        <v>12</v>
      </c>
      <c r="H269" s="11"/>
      <c r="I269" s="11">
        <v>14</v>
      </c>
      <c r="J269" s="11">
        <v>14</v>
      </c>
      <c r="K269" s="11"/>
    </row>
    <row r="270" spans="1:11" ht="59.25" customHeight="1">
      <c r="A270" s="70" t="s">
        <v>213</v>
      </c>
      <c r="B270" s="25"/>
      <c r="C270" s="48">
        <v>110</v>
      </c>
      <c r="D270" s="48">
        <v>110</v>
      </c>
      <c r="E270" s="11"/>
      <c r="F270" s="48">
        <v>109.1</v>
      </c>
      <c r="G270" s="48">
        <v>109.1</v>
      </c>
      <c r="H270" s="11"/>
      <c r="I270" s="48">
        <v>116.7</v>
      </c>
      <c r="J270" s="48">
        <v>116.7</v>
      </c>
      <c r="K270" s="11"/>
    </row>
    <row r="271" spans="1:11" ht="32.25" customHeight="1">
      <c r="A271" s="103" t="s">
        <v>216</v>
      </c>
      <c r="B271" s="29" t="s">
        <v>219</v>
      </c>
      <c r="C271" s="92">
        <f>C272+C273</f>
        <v>2333220</v>
      </c>
      <c r="D271" s="92">
        <f>D272+D273</f>
        <v>2226220</v>
      </c>
      <c r="E271" s="92">
        <f>E272+E273</f>
        <v>107000</v>
      </c>
      <c r="F271" s="92">
        <f aca="true" t="shared" si="13" ref="F271:K271">F272+F273</f>
        <v>2510667</v>
      </c>
      <c r="G271" s="92">
        <f t="shared" si="13"/>
        <v>2398317</v>
      </c>
      <c r="H271" s="92">
        <f t="shared" si="13"/>
        <v>112350</v>
      </c>
      <c r="I271" s="92">
        <f t="shared" si="13"/>
        <v>3042038</v>
      </c>
      <c r="J271" s="92">
        <f t="shared" si="13"/>
        <v>2924068</v>
      </c>
      <c r="K271" s="92">
        <f t="shared" si="13"/>
        <v>117970</v>
      </c>
    </row>
    <row r="272" spans="1:11" ht="48" customHeight="1">
      <c r="A272" s="104"/>
      <c r="B272" s="56" t="s">
        <v>18</v>
      </c>
      <c r="C272" s="9">
        <f>D272</f>
        <v>2226220</v>
      </c>
      <c r="D272" s="9">
        <f>D274+D275</f>
        <v>2226220</v>
      </c>
      <c r="E272" s="9"/>
      <c r="F272" s="9">
        <f>G272</f>
        <v>2398317</v>
      </c>
      <c r="G272" s="9">
        <f>G274+G275</f>
        <v>2398317</v>
      </c>
      <c r="H272" s="9"/>
      <c r="I272" s="9">
        <f>J272</f>
        <v>2924068</v>
      </c>
      <c r="J272" s="9">
        <f>J274+J275</f>
        <v>2924068</v>
      </c>
      <c r="K272" s="9"/>
    </row>
    <row r="273" spans="1:11" ht="53.25" customHeight="1">
      <c r="A273" s="105"/>
      <c r="B273" s="56" t="s">
        <v>19</v>
      </c>
      <c r="C273" s="9">
        <f>E273</f>
        <v>107000</v>
      </c>
      <c r="D273" s="9"/>
      <c r="E273" s="9">
        <f>E274</f>
        <v>107000</v>
      </c>
      <c r="F273" s="9">
        <f>H273</f>
        <v>112350</v>
      </c>
      <c r="G273" s="9"/>
      <c r="H273" s="9">
        <f>H274</f>
        <v>112350</v>
      </c>
      <c r="I273" s="9">
        <f>K273</f>
        <v>117970</v>
      </c>
      <c r="J273" s="9"/>
      <c r="K273" s="9">
        <f>K274</f>
        <v>117970</v>
      </c>
    </row>
    <row r="274" spans="1:11" ht="53.25" customHeight="1">
      <c r="A274" s="85" t="s">
        <v>214</v>
      </c>
      <c r="B274" s="56"/>
      <c r="C274" s="11">
        <f>D274+E274</f>
        <v>2019740</v>
      </c>
      <c r="D274" s="11">
        <v>1912740</v>
      </c>
      <c r="E274" s="11">
        <v>107000</v>
      </c>
      <c r="F274" s="11">
        <f>G274+H274</f>
        <v>2176184</v>
      </c>
      <c r="G274" s="11">
        <v>2063834</v>
      </c>
      <c r="H274" s="11">
        <v>112350</v>
      </c>
      <c r="I274" s="11">
        <f>J274+K274</f>
        <v>2684577</v>
      </c>
      <c r="J274" s="11">
        <v>2566607</v>
      </c>
      <c r="K274" s="11">
        <v>117970</v>
      </c>
    </row>
    <row r="275" spans="1:11" ht="53.25" customHeight="1">
      <c r="A275" s="85" t="s">
        <v>215</v>
      </c>
      <c r="B275" s="56"/>
      <c r="C275" s="11">
        <f>D275</f>
        <v>313480</v>
      </c>
      <c r="D275" s="11">
        <v>313480</v>
      </c>
      <c r="E275" s="11"/>
      <c r="F275" s="11">
        <f>G275</f>
        <v>334483</v>
      </c>
      <c r="G275" s="11">
        <v>334483</v>
      </c>
      <c r="H275" s="11"/>
      <c r="I275" s="11">
        <f>J275</f>
        <v>357461</v>
      </c>
      <c r="J275" s="11">
        <v>357461</v>
      </c>
      <c r="K275" s="11"/>
    </row>
    <row r="276" spans="1:11" ht="23.25" customHeight="1">
      <c r="A276" s="19" t="s">
        <v>40</v>
      </c>
      <c r="B276" s="25"/>
      <c r="C276" s="11"/>
      <c r="D276" s="11"/>
      <c r="E276" s="11"/>
      <c r="F276" s="11"/>
      <c r="G276" s="11"/>
      <c r="H276" s="11"/>
      <c r="I276" s="11"/>
      <c r="J276" s="11"/>
      <c r="K276" s="11"/>
    </row>
    <row r="277" spans="1:11" ht="22.5" customHeight="1">
      <c r="A277" s="17" t="s">
        <v>6</v>
      </c>
      <c r="B277" s="25"/>
      <c r="C277" s="11"/>
      <c r="D277" s="11"/>
      <c r="E277" s="11"/>
      <c r="F277" s="11"/>
      <c r="G277" s="11"/>
      <c r="H277" s="11"/>
      <c r="I277" s="11"/>
      <c r="J277" s="11"/>
      <c r="K277" s="11"/>
    </row>
    <row r="278" spans="1:11" ht="32.25" customHeight="1">
      <c r="A278" s="43" t="s">
        <v>99</v>
      </c>
      <c r="B278" s="25"/>
      <c r="C278" s="11">
        <v>1</v>
      </c>
      <c r="D278" s="11">
        <v>1</v>
      </c>
      <c r="E278" s="11"/>
      <c r="F278" s="11">
        <v>1</v>
      </c>
      <c r="G278" s="11">
        <v>1</v>
      </c>
      <c r="H278" s="11"/>
      <c r="I278" s="11">
        <v>1</v>
      </c>
      <c r="J278" s="11">
        <v>1</v>
      </c>
      <c r="K278" s="12"/>
    </row>
    <row r="279" spans="1:11" ht="57" customHeight="1">
      <c r="A279" s="43" t="s">
        <v>230</v>
      </c>
      <c r="B279" s="25"/>
      <c r="C279" s="11">
        <f>D279+E279</f>
        <v>2019740</v>
      </c>
      <c r="D279" s="11">
        <v>1912740</v>
      </c>
      <c r="E279" s="11">
        <v>107000</v>
      </c>
      <c r="F279" s="11">
        <f>G279+H279</f>
        <v>2176184</v>
      </c>
      <c r="G279" s="11">
        <v>2063834</v>
      </c>
      <c r="H279" s="11">
        <v>112350</v>
      </c>
      <c r="I279" s="11">
        <f>J279+K279</f>
        <v>2684577</v>
      </c>
      <c r="J279" s="11">
        <v>2566607</v>
      </c>
      <c r="K279" s="11">
        <v>117970</v>
      </c>
    </row>
    <row r="280" spans="1:11" ht="32.25" customHeight="1">
      <c r="A280" s="43" t="s">
        <v>98</v>
      </c>
      <c r="B280" s="25"/>
      <c r="C280" s="11">
        <f>D280</f>
        <v>313480</v>
      </c>
      <c r="D280" s="11">
        <v>313480</v>
      </c>
      <c r="E280" s="11"/>
      <c r="F280" s="11">
        <f>G280</f>
        <v>334483</v>
      </c>
      <c r="G280" s="11">
        <v>334483</v>
      </c>
      <c r="H280" s="11"/>
      <c r="I280" s="11">
        <f>J280</f>
        <v>357461</v>
      </c>
      <c r="J280" s="11">
        <v>357461</v>
      </c>
      <c r="K280" s="11"/>
    </row>
    <row r="281" spans="1:11" ht="32.25" customHeight="1">
      <c r="A281" s="43" t="s">
        <v>231</v>
      </c>
      <c r="B281" s="25"/>
      <c r="C281" s="48">
        <v>19.5</v>
      </c>
      <c r="D281" s="48">
        <v>19.5</v>
      </c>
      <c r="E281" s="48"/>
      <c r="F281" s="48">
        <v>19.5</v>
      </c>
      <c r="G281" s="48">
        <v>19.5</v>
      </c>
      <c r="H281" s="48"/>
      <c r="I281" s="48">
        <v>19.5</v>
      </c>
      <c r="J281" s="48">
        <v>19.5</v>
      </c>
      <c r="K281" s="27"/>
    </row>
    <row r="282" spans="1:11" ht="26.25" customHeight="1">
      <c r="A282" s="43" t="s">
        <v>232</v>
      </c>
      <c r="B282" s="25"/>
      <c r="C282" s="15">
        <v>4</v>
      </c>
      <c r="D282" s="15">
        <v>4</v>
      </c>
      <c r="E282" s="26"/>
      <c r="F282" s="15">
        <v>4</v>
      </c>
      <c r="G282" s="15">
        <v>4</v>
      </c>
      <c r="H282" s="26"/>
      <c r="I282" s="15">
        <v>4</v>
      </c>
      <c r="J282" s="15">
        <v>4</v>
      </c>
      <c r="K282" s="27"/>
    </row>
    <row r="283" spans="1:11" ht="25.5" customHeight="1">
      <c r="A283" s="17" t="s">
        <v>3</v>
      </c>
      <c r="B283" s="25"/>
      <c r="C283" s="11"/>
      <c r="D283" s="11"/>
      <c r="E283" s="11"/>
      <c r="F283" s="11"/>
      <c r="G283" s="11"/>
      <c r="H283" s="11"/>
      <c r="I283" s="11"/>
      <c r="J283" s="11"/>
      <c r="K283" s="11"/>
    </row>
    <row r="284" spans="1:11" ht="32.25" customHeight="1">
      <c r="A284" s="43" t="s">
        <v>97</v>
      </c>
      <c r="B284" s="25"/>
      <c r="C284" s="11">
        <v>12</v>
      </c>
      <c r="D284" s="11">
        <v>12</v>
      </c>
      <c r="E284" s="11"/>
      <c r="F284" s="11">
        <v>12</v>
      </c>
      <c r="G284" s="11">
        <v>12</v>
      </c>
      <c r="H284" s="11"/>
      <c r="I284" s="11">
        <v>12</v>
      </c>
      <c r="J284" s="11">
        <v>12</v>
      </c>
      <c r="K284" s="11"/>
    </row>
    <row r="285" spans="1:11" ht="26.25" customHeight="1">
      <c r="A285" s="17" t="s">
        <v>4</v>
      </c>
      <c r="B285" s="25"/>
      <c r="C285" s="11"/>
      <c r="D285" s="11"/>
      <c r="E285" s="11"/>
      <c r="F285" s="11"/>
      <c r="G285" s="11"/>
      <c r="H285" s="11"/>
      <c r="I285" s="11"/>
      <c r="J285" s="11"/>
      <c r="K285" s="11"/>
    </row>
    <row r="286" spans="1:11" ht="32.25" customHeight="1">
      <c r="A286" s="70" t="s">
        <v>16</v>
      </c>
      <c r="B286" s="25"/>
      <c r="C286" s="11">
        <f>C280/C284</f>
        <v>26123.333333333332</v>
      </c>
      <c r="D286" s="11">
        <f>D280/D284</f>
        <v>26123.333333333332</v>
      </c>
      <c r="E286" s="11"/>
      <c r="F286" s="11">
        <f>F280/F284</f>
        <v>27873.583333333332</v>
      </c>
      <c r="G286" s="11">
        <f>G280/G284</f>
        <v>27873.583333333332</v>
      </c>
      <c r="H286" s="11"/>
      <c r="I286" s="11">
        <f>I280/I284</f>
        <v>29788.416666666668</v>
      </c>
      <c r="J286" s="11">
        <f>J280/J284</f>
        <v>29788.416666666668</v>
      </c>
      <c r="K286" s="11"/>
    </row>
    <row r="287" spans="1:11" ht="23.25" customHeight="1">
      <c r="A287" s="17" t="s">
        <v>5</v>
      </c>
      <c r="B287" s="25"/>
      <c r="C287" s="11"/>
      <c r="D287" s="11"/>
      <c r="E287" s="11"/>
      <c r="F287" s="11"/>
      <c r="G287" s="11"/>
      <c r="H287" s="11"/>
      <c r="I287" s="11"/>
      <c r="J287" s="11"/>
      <c r="K287" s="11"/>
    </row>
    <row r="288" spans="1:11" ht="62.25" customHeight="1">
      <c r="A288" s="70" t="s">
        <v>211</v>
      </c>
      <c r="B288" s="25"/>
      <c r="C288" s="48">
        <v>100</v>
      </c>
      <c r="D288" s="48">
        <v>100</v>
      </c>
      <c r="E288" s="48"/>
      <c r="F288" s="48">
        <v>100</v>
      </c>
      <c r="G288" s="48">
        <v>100</v>
      </c>
      <c r="H288" s="48"/>
      <c r="I288" s="48">
        <v>100</v>
      </c>
      <c r="J288" s="48">
        <v>100</v>
      </c>
      <c r="K288" s="11"/>
    </row>
    <row r="289" spans="1:11" ht="51" customHeight="1">
      <c r="A289" s="70" t="s">
        <v>212</v>
      </c>
      <c r="B289" s="25"/>
      <c r="C289" s="11">
        <v>4</v>
      </c>
      <c r="D289" s="11">
        <v>4</v>
      </c>
      <c r="E289" s="11"/>
      <c r="F289" s="11">
        <v>4</v>
      </c>
      <c r="G289" s="11">
        <v>4</v>
      </c>
      <c r="H289" s="11"/>
      <c r="I289" s="11">
        <v>4</v>
      </c>
      <c r="J289" s="11">
        <v>4</v>
      </c>
      <c r="K289" s="11"/>
    </row>
    <row r="290" spans="1:11" ht="50.25" customHeight="1">
      <c r="A290" s="70" t="s">
        <v>213</v>
      </c>
      <c r="B290" s="25"/>
      <c r="C290" s="48">
        <v>100</v>
      </c>
      <c r="D290" s="48">
        <v>100</v>
      </c>
      <c r="E290" s="11"/>
      <c r="F290" s="48">
        <v>100</v>
      </c>
      <c r="G290" s="48">
        <v>100</v>
      </c>
      <c r="H290" s="11"/>
      <c r="I290" s="48">
        <v>100</v>
      </c>
      <c r="J290" s="48">
        <v>100</v>
      </c>
      <c r="K290" s="11"/>
    </row>
    <row r="291" spans="1:11" ht="97.5" customHeight="1">
      <c r="A291" s="85" t="s">
        <v>217</v>
      </c>
      <c r="B291" s="25"/>
      <c r="C291" s="9">
        <v>553248</v>
      </c>
      <c r="D291" s="9">
        <v>553248</v>
      </c>
      <c r="E291" s="9"/>
      <c r="F291" s="9">
        <f>G291</f>
        <v>605376</v>
      </c>
      <c r="G291" s="9">
        <v>605376</v>
      </c>
      <c r="H291" s="9"/>
      <c r="I291" s="9">
        <f>J291</f>
        <v>651456</v>
      </c>
      <c r="J291" s="9">
        <v>651456</v>
      </c>
      <c r="K291" s="11"/>
    </row>
    <row r="292" spans="1:11" ht="74.25" customHeight="1">
      <c r="A292" s="60" t="s">
        <v>23</v>
      </c>
      <c r="B292" s="25"/>
      <c r="C292" s="11"/>
      <c r="D292" s="11"/>
      <c r="E292" s="11"/>
      <c r="F292" s="11"/>
      <c r="G292" s="11"/>
      <c r="H292" s="11"/>
      <c r="I292" s="11"/>
      <c r="J292" s="11"/>
      <c r="K292" s="11"/>
    </row>
    <row r="293" spans="1:11" ht="27" customHeight="1">
      <c r="A293" s="19" t="s">
        <v>40</v>
      </c>
      <c r="B293" s="25"/>
      <c r="C293" s="11"/>
      <c r="D293" s="11"/>
      <c r="E293" s="11"/>
      <c r="F293" s="11"/>
      <c r="G293" s="11"/>
      <c r="H293" s="11"/>
      <c r="I293" s="11"/>
      <c r="J293" s="11"/>
      <c r="K293" s="11"/>
    </row>
    <row r="294" spans="1:11" ht="19.5" customHeight="1">
      <c r="A294" s="17" t="s">
        <v>6</v>
      </c>
      <c r="B294" s="25"/>
      <c r="C294" s="11"/>
      <c r="D294" s="11"/>
      <c r="E294" s="11"/>
      <c r="F294" s="11"/>
      <c r="G294" s="11"/>
      <c r="H294" s="11"/>
      <c r="I294" s="11"/>
      <c r="J294" s="11"/>
      <c r="K294" s="11"/>
    </row>
    <row r="295" spans="1:11" ht="32.25" customHeight="1">
      <c r="A295" s="16" t="s">
        <v>241</v>
      </c>
      <c r="B295" s="25"/>
      <c r="C295" s="11">
        <v>1</v>
      </c>
      <c r="D295" s="11">
        <v>1</v>
      </c>
      <c r="E295" s="11"/>
      <c r="F295" s="11">
        <v>1</v>
      </c>
      <c r="G295" s="11">
        <v>1</v>
      </c>
      <c r="H295" s="11"/>
      <c r="I295" s="11">
        <v>1</v>
      </c>
      <c r="J295" s="11">
        <v>1</v>
      </c>
      <c r="K295" s="11"/>
    </row>
    <row r="296" spans="1:11" ht="32.25" customHeight="1">
      <c r="A296" s="17" t="s">
        <v>3</v>
      </c>
      <c r="B296" s="25"/>
      <c r="C296" s="11"/>
      <c r="D296" s="11"/>
      <c r="E296" s="11"/>
      <c r="F296" s="11"/>
      <c r="G296" s="11"/>
      <c r="H296" s="11"/>
      <c r="I296" s="11"/>
      <c r="J296" s="11"/>
      <c r="K296" s="11"/>
    </row>
    <row r="297" spans="1:11" ht="32.25" customHeight="1">
      <c r="A297" s="43" t="s">
        <v>100</v>
      </c>
      <c r="B297" s="25"/>
      <c r="C297" s="11">
        <v>30</v>
      </c>
      <c r="D297" s="11">
        <v>30</v>
      </c>
      <c r="E297" s="11"/>
      <c r="F297" s="11">
        <v>30</v>
      </c>
      <c r="G297" s="11">
        <v>30</v>
      </c>
      <c r="H297" s="11"/>
      <c r="I297" s="11">
        <v>30</v>
      </c>
      <c r="J297" s="11">
        <v>30</v>
      </c>
      <c r="K297" s="11"/>
    </row>
    <row r="298" spans="1:11" ht="32.25" customHeight="1">
      <c r="A298" s="17" t="s">
        <v>4</v>
      </c>
      <c r="B298" s="25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1:11" ht="61.5" customHeight="1">
      <c r="A299" s="70" t="s">
        <v>120</v>
      </c>
      <c r="B299" s="25"/>
      <c r="C299" s="11">
        <f>C291/C297/12</f>
        <v>1536.8</v>
      </c>
      <c r="D299" s="11">
        <f aca="true" t="shared" si="14" ref="D299:J299">D291/D297/12</f>
        <v>1536.8</v>
      </c>
      <c r="E299" s="11"/>
      <c r="F299" s="11">
        <f t="shared" si="14"/>
        <v>1681.6000000000001</v>
      </c>
      <c r="G299" s="11">
        <f t="shared" si="14"/>
        <v>1681.6000000000001</v>
      </c>
      <c r="H299" s="11"/>
      <c r="I299" s="11">
        <f t="shared" si="14"/>
        <v>1809.6000000000001</v>
      </c>
      <c r="J299" s="11">
        <f t="shared" si="14"/>
        <v>1809.6000000000001</v>
      </c>
      <c r="K299" s="11"/>
    </row>
    <row r="300" spans="1:11" ht="21" customHeight="1">
      <c r="A300" s="17" t="s">
        <v>5</v>
      </c>
      <c r="B300" s="25"/>
      <c r="C300" s="11"/>
      <c r="D300" s="11"/>
      <c r="E300" s="11"/>
      <c r="F300" s="11"/>
      <c r="G300" s="11"/>
      <c r="H300" s="11"/>
      <c r="I300" s="11"/>
      <c r="J300" s="11"/>
      <c r="K300" s="11"/>
    </row>
    <row r="301" spans="1:11" ht="32.25" customHeight="1">
      <c r="A301" s="70" t="s">
        <v>101</v>
      </c>
      <c r="B301" s="25"/>
      <c r="C301" s="11">
        <v>50</v>
      </c>
      <c r="D301" s="11">
        <v>50</v>
      </c>
      <c r="E301" s="11"/>
      <c r="F301" s="11">
        <v>1</v>
      </c>
      <c r="G301" s="11">
        <v>1</v>
      </c>
      <c r="H301" s="11"/>
      <c r="I301" s="11">
        <v>1</v>
      </c>
      <c r="J301" s="11">
        <v>1</v>
      </c>
      <c r="K301" s="11"/>
    </row>
    <row r="302" spans="1:11" ht="69" customHeight="1">
      <c r="A302" s="85" t="s">
        <v>102</v>
      </c>
      <c r="B302" s="25"/>
      <c r="C302" s="9">
        <v>50000</v>
      </c>
      <c r="D302" s="9">
        <v>50000</v>
      </c>
      <c r="E302" s="9"/>
      <c r="F302" s="9">
        <v>50000</v>
      </c>
      <c r="G302" s="9">
        <v>50000</v>
      </c>
      <c r="H302" s="9"/>
      <c r="I302" s="9">
        <v>50000</v>
      </c>
      <c r="J302" s="9">
        <v>50000</v>
      </c>
      <c r="K302" s="9"/>
    </row>
    <row r="303" spans="1:11" ht="71.25" customHeight="1">
      <c r="A303" s="60" t="s">
        <v>23</v>
      </c>
      <c r="B303" s="25"/>
      <c r="C303" s="11"/>
      <c r="D303" s="11"/>
      <c r="E303" s="11"/>
      <c r="F303" s="11"/>
      <c r="G303" s="11"/>
      <c r="H303" s="11"/>
      <c r="I303" s="11"/>
      <c r="J303" s="11"/>
      <c r="K303" s="11"/>
    </row>
    <row r="304" spans="1:11" ht="25.5" customHeight="1">
      <c r="A304" s="19" t="s">
        <v>40</v>
      </c>
      <c r="B304" s="25"/>
      <c r="C304" s="11"/>
      <c r="D304" s="11"/>
      <c r="E304" s="11"/>
      <c r="F304" s="11"/>
      <c r="G304" s="11"/>
      <c r="H304" s="11"/>
      <c r="I304" s="11"/>
      <c r="J304" s="11"/>
      <c r="K304" s="11"/>
    </row>
    <row r="305" spans="1:11" ht="24" customHeight="1">
      <c r="A305" s="17" t="s">
        <v>6</v>
      </c>
      <c r="B305" s="25"/>
      <c r="C305" s="11"/>
      <c r="D305" s="11"/>
      <c r="E305" s="11"/>
      <c r="F305" s="11"/>
      <c r="G305" s="11"/>
      <c r="H305" s="11"/>
      <c r="I305" s="11"/>
      <c r="J305" s="11"/>
      <c r="K305" s="11"/>
    </row>
    <row r="306" spans="1:11" ht="32.25" customHeight="1">
      <c r="A306" s="16" t="s">
        <v>241</v>
      </c>
      <c r="B306" s="25"/>
      <c r="C306" s="11">
        <v>1</v>
      </c>
      <c r="D306" s="11">
        <v>1</v>
      </c>
      <c r="E306" s="11"/>
      <c r="F306" s="11">
        <v>1</v>
      </c>
      <c r="G306" s="11">
        <v>1</v>
      </c>
      <c r="H306" s="11"/>
      <c r="I306" s="11">
        <v>1</v>
      </c>
      <c r="J306" s="11">
        <v>1</v>
      </c>
      <c r="K306" s="11"/>
    </row>
    <row r="307" spans="1:11" ht="32.25" customHeight="1">
      <c r="A307" s="17" t="s">
        <v>3</v>
      </c>
      <c r="B307" s="25"/>
      <c r="C307" s="11"/>
      <c r="D307" s="11"/>
      <c r="E307" s="11"/>
      <c r="F307" s="11"/>
      <c r="G307" s="11"/>
      <c r="H307" s="11"/>
      <c r="I307" s="11"/>
      <c r="J307" s="11"/>
      <c r="K307" s="11"/>
    </row>
    <row r="308" spans="1:11" ht="32.25" customHeight="1">
      <c r="A308" s="43" t="s">
        <v>119</v>
      </c>
      <c r="B308" s="25"/>
      <c r="C308" s="11">
        <v>5</v>
      </c>
      <c r="D308" s="11">
        <v>5</v>
      </c>
      <c r="E308" s="11"/>
      <c r="F308" s="11">
        <v>5</v>
      </c>
      <c r="G308" s="11">
        <v>5</v>
      </c>
      <c r="H308" s="11"/>
      <c r="I308" s="11">
        <v>5</v>
      </c>
      <c r="J308" s="11">
        <v>5</v>
      </c>
      <c r="K308" s="11"/>
    </row>
    <row r="309" spans="1:11" ht="32.25" customHeight="1">
      <c r="A309" s="17" t="s">
        <v>4</v>
      </c>
      <c r="B309" s="25"/>
      <c r="C309" s="11"/>
      <c r="D309" s="11"/>
      <c r="E309" s="11"/>
      <c r="F309" s="11"/>
      <c r="G309" s="11"/>
      <c r="H309" s="11"/>
      <c r="I309" s="11"/>
      <c r="J309" s="11"/>
      <c r="K309" s="11"/>
    </row>
    <row r="310" spans="1:11" ht="53.25" customHeight="1">
      <c r="A310" s="70" t="s">
        <v>218</v>
      </c>
      <c r="B310" s="25"/>
      <c r="C310" s="11">
        <f>C302/C308</f>
        <v>10000</v>
      </c>
      <c r="D310" s="11">
        <f aca="true" t="shared" si="15" ref="D310:J310">D302/D308</f>
        <v>10000</v>
      </c>
      <c r="E310" s="11"/>
      <c r="F310" s="11">
        <f t="shared" si="15"/>
        <v>10000</v>
      </c>
      <c r="G310" s="11">
        <f t="shared" si="15"/>
        <v>10000</v>
      </c>
      <c r="H310" s="11"/>
      <c r="I310" s="11">
        <f t="shared" si="15"/>
        <v>10000</v>
      </c>
      <c r="J310" s="11">
        <f t="shared" si="15"/>
        <v>10000</v>
      </c>
      <c r="K310" s="11"/>
    </row>
    <row r="311" spans="1:11" ht="32.25" customHeight="1">
      <c r="A311" s="17" t="s">
        <v>5</v>
      </c>
      <c r="B311" s="25"/>
      <c r="C311" s="11"/>
      <c r="D311" s="11"/>
      <c r="E311" s="11"/>
      <c r="F311" s="11"/>
      <c r="G311" s="11"/>
      <c r="H311" s="11"/>
      <c r="I311" s="11"/>
      <c r="J311" s="11"/>
      <c r="K311" s="11"/>
    </row>
    <row r="312" spans="1:11" ht="32.25" customHeight="1">
      <c r="A312" s="70" t="s">
        <v>101</v>
      </c>
      <c r="B312" s="25"/>
      <c r="C312" s="11">
        <v>100</v>
      </c>
      <c r="D312" s="11">
        <v>100</v>
      </c>
      <c r="E312" s="11"/>
      <c r="F312" s="11">
        <v>100</v>
      </c>
      <c r="G312" s="11">
        <v>100</v>
      </c>
      <c r="H312" s="11"/>
      <c r="I312" s="11">
        <v>100</v>
      </c>
      <c r="J312" s="11">
        <v>100</v>
      </c>
      <c r="K312" s="11"/>
    </row>
    <row r="313" spans="1:11" ht="47.25">
      <c r="A313" s="85" t="s">
        <v>242</v>
      </c>
      <c r="B313" s="25"/>
      <c r="C313" s="9">
        <f>D313</f>
        <v>150000</v>
      </c>
      <c r="D313" s="9">
        <v>150000</v>
      </c>
      <c r="E313" s="9"/>
      <c r="F313" s="9">
        <f>G313</f>
        <v>150000</v>
      </c>
      <c r="G313" s="9">
        <v>150000</v>
      </c>
      <c r="H313" s="9"/>
      <c r="I313" s="9">
        <f>J313</f>
        <v>150000</v>
      </c>
      <c r="J313" s="9">
        <v>150000</v>
      </c>
      <c r="K313" s="9"/>
    </row>
    <row r="314" spans="1:11" ht="71.25" customHeight="1">
      <c r="A314" s="60" t="s">
        <v>23</v>
      </c>
      <c r="B314" s="25"/>
      <c r="C314" s="11"/>
      <c r="D314" s="11"/>
      <c r="E314" s="11"/>
      <c r="F314" s="11"/>
      <c r="G314" s="11"/>
      <c r="H314" s="11"/>
      <c r="I314" s="11"/>
      <c r="J314" s="11"/>
      <c r="K314" s="11"/>
    </row>
    <row r="315" spans="1:11" ht="25.5" customHeight="1">
      <c r="A315" s="19" t="s">
        <v>40</v>
      </c>
      <c r="B315" s="25"/>
      <c r="C315" s="11"/>
      <c r="D315" s="11"/>
      <c r="E315" s="11"/>
      <c r="F315" s="11"/>
      <c r="G315" s="11"/>
      <c r="H315" s="11"/>
      <c r="I315" s="11"/>
      <c r="J315" s="11"/>
      <c r="K315" s="11"/>
    </row>
    <row r="316" spans="1:11" ht="24" customHeight="1">
      <c r="A316" s="17" t="s">
        <v>6</v>
      </c>
      <c r="B316" s="25"/>
      <c r="C316" s="11"/>
      <c r="D316" s="11"/>
      <c r="E316" s="11"/>
      <c r="F316" s="11"/>
      <c r="G316" s="11"/>
      <c r="H316" s="11"/>
      <c r="I316" s="11"/>
      <c r="J316" s="11"/>
      <c r="K316" s="11"/>
    </row>
    <row r="317" spans="1:11" ht="31.5">
      <c r="A317" s="16" t="s">
        <v>245</v>
      </c>
      <c r="B317" s="25"/>
      <c r="C317" s="11">
        <f>D317</f>
        <v>150000</v>
      </c>
      <c r="D317" s="11">
        <v>150000</v>
      </c>
      <c r="E317" s="11"/>
      <c r="F317" s="11">
        <f>G317</f>
        <v>150000</v>
      </c>
      <c r="G317" s="11">
        <v>150000</v>
      </c>
      <c r="H317" s="11"/>
      <c r="I317" s="11">
        <f>J317</f>
        <v>150000</v>
      </c>
      <c r="J317" s="11">
        <v>150000</v>
      </c>
      <c r="K317" s="11"/>
    </row>
    <row r="318" spans="1:11" ht="32.25" customHeight="1">
      <c r="A318" s="17" t="s">
        <v>3</v>
      </c>
      <c r="B318" s="25"/>
      <c r="C318" s="11"/>
      <c r="D318" s="11"/>
      <c r="E318" s="11"/>
      <c r="F318" s="11"/>
      <c r="G318" s="11"/>
      <c r="H318" s="11"/>
      <c r="I318" s="11"/>
      <c r="J318" s="11"/>
      <c r="K318" s="11"/>
    </row>
    <row r="319" spans="1:11" ht="32.25" customHeight="1">
      <c r="A319" s="43" t="s">
        <v>244</v>
      </c>
      <c r="B319" s="25"/>
      <c r="C319" s="11">
        <f>D319</f>
        <v>50</v>
      </c>
      <c r="D319" s="11">
        <v>50</v>
      </c>
      <c r="E319" s="11"/>
      <c r="F319" s="11">
        <f>G319</f>
        <v>50</v>
      </c>
      <c r="G319" s="11">
        <v>50</v>
      </c>
      <c r="H319" s="11"/>
      <c r="I319" s="11">
        <f>J319</f>
        <v>50</v>
      </c>
      <c r="J319" s="11">
        <v>50</v>
      </c>
      <c r="K319" s="11"/>
    </row>
    <row r="320" spans="1:11" ht="32.25" customHeight="1">
      <c r="A320" s="17" t="s">
        <v>4</v>
      </c>
      <c r="B320" s="25"/>
      <c r="C320" s="11"/>
      <c r="D320" s="11"/>
      <c r="E320" s="11"/>
      <c r="F320" s="11"/>
      <c r="G320" s="11"/>
      <c r="H320" s="11"/>
      <c r="I320" s="11"/>
      <c r="J320" s="11"/>
      <c r="K320" s="11"/>
    </row>
    <row r="321" spans="1:11" ht="47.25">
      <c r="A321" s="16" t="s">
        <v>243</v>
      </c>
      <c r="B321" s="25"/>
      <c r="C321" s="11">
        <f>C313/C319</f>
        <v>3000</v>
      </c>
      <c r="D321" s="11">
        <f>D313/D319</f>
        <v>3000</v>
      </c>
      <c r="E321" s="11"/>
      <c r="F321" s="11">
        <f>F313/F319</f>
        <v>3000</v>
      </c>
      <c r="G321" s="11">
        <f>G313/G319</f>
        <v>3000</v>
      </c>
      <c r="H321" s="11"/>
      <c r="I321" s="11">
        <f>I313/I319</f>
        <v>3000</v>
      </c>
      <c r="J321" s="11">
        <f>J313/J319</f>
        <v>3000</v>
      </c>
      <c r="K321" s="11"/>
    </row>
    <row r="322" spans="1:11" ht="32.25" customHeight="1">
      <c r="A322" s="17" t="s">
        <v>5</v>
      </c>
      <c r="B322" s="25"/>
      <c r="C322" s="11"/>
      <c r="D322" s="11"/>
      <c r="E322" s="11"/>
      <c r="F322" s="11"/>
      <c r="G322" s="11"/>
      <c r="H322" s="11"/>
      <c r="I322" s="11"/>
      <c r="J322" s="11"/>
      <c r="K322" s="11"/>
    </row>
    <row r="323" spans="1:11" ht="32.25" customHeight="1">
      <c r="A323" s="70" t="s">
        <v>101</v>
      </c>
      <c r="B323" s="25"/>
      <c r="C323" s="11">
        <v>100</v>
      </c>
      <c r="D323" s="11">
        <v>100</v>
      </c>
      <c r="E323" s="11"/>
      <c r="F323" s="11">
        <v>100</v>
      </c>
      <c r="G323" s="11">
        <v>100</v>
      </c>
      <c r="H323" s="11"/>
      <c r="I323" s="11">
        <v>100</v>
      </c>
      <c r="J323" s="11">
        <v>100</v>
      </c>
      <c r="K323" s="11"/>
    </row>
    <row r="324" spans="1:11" ht="32.25" customHeight="1">
      <c r="A324" s="106" t="s">
        <v>103</v>
      </c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</row>
    <row r="325" spans="1:11" ht="32.25" customHeight="1">
      <c r="A325" s="108" t="s">
        <v>104</v>
      </c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</row>
    <row r="326" spans="1:11" ht="32.25" customHeight="1">
      <c r="A326" s="49" t="s">
        <v>105</v>
      </c>
      <c r="B326" s="25"/>
      <c r="C326" s="9">
        <v>14000000</v>
      </c>
      <c r="D326" s="9"/>
      <c r="E326" s="9">
        <v>14000000</v>
      </c>
      <c r="F326" s="9">
        <v>12000000</v>
      </c>
      <c r="G326" s="9"/>
      <c r="H326" s="9">
        <v>12000000</v>
      </c>
      <c r="I326" s="9">
        <v>7000000</v>
      </c>
      <c r="J326" s="9"/>
      <c r="K326" s="9">
        <v>7000000</v>
      </c>
    </row>
    <row r="327" spans="1:11" ht="54.75" customHeight="1">
      <c r="A327" s="16" t="s">
        <v>106</v>
      </c>
      <c r="B327" s="30" t="s">
        <v>116</v>
      </c>
      <c r="C327" s="11"/>
      <c r="D327" s="11"/>
      <c r="E327" s="11"/>
      <c r="F327" s="11"/>
      <c r="G327" s="11"/>
      <c r="H327" s="11"/>
      <c r="I327" s="11"/>
      <c r="J327" s="11"/>
      <c r="K327" s="11"/>
    </row>
    <row r="328" spans="1:11" ht="86.25" customHeight="1">
      <c r="A328" s="43" t="s">
        <v>20</v>
      </c>
      <c r="B328" s="25"/>
      <c r="C328" s="11"/>
      <c r="D328" s="11"/>
      <c r="E328" s="11"/>
      <c r="F328" s="11"/>
      <c r="G328" s="11"/>
      <c r="H328" s="11"/>
      <c r="I328" s="11"/>
      <c r="J328" s="11"/>
      <c r="K328" s="11"/>
    </row>
    <row r="329" spans="1:11" ht="72" customHeight="1">
      <c r="A329" s="85" t="s">
        <v>109</v>
      </c>
      <c r="B329" s="56"/>
      <c r="C329" s="62">
        <f>C326</f>
        <v>14000000</v>
      </c>
      <c r="D329" s="62"/>
      <c r="E329" s="62">
        <f aca="true" t="shared" si="16" ref="E329:K329">E326</f>
        <v>14000000</v>
      </c>
      <c r="F329" s="62">
        <f t="shared" si="16"/>
        <v>12000000</v>
      </c>
      <c r="G329" s="62"/>
      <c r="H329" s="62">
        <f t="shared" si="16"/>
        <v>12000000</v>
      </c>
      <c r="I329" s="62">
        <f t="shared" si="16"/>
        <v>7000000</v>
      </c>
      <c r="J329" s="62"/>
      <c r="K329" s="62">
        <f t="shared" si="16"/>
        <v>7000000</v>
      </c>
    </row>
    <row r="330" spans="1:11" ht="32.25" customHeight="1">
      <c r="A330" s="17" t="s">
        <v>107</v>
      </c>
      <c r="B330" s="56"/>
      <c r="C330" s="11">
        <v>10000000</v>
      </c>
      <c r="D330" s="11"/>
      <c r="E330" s="11">
        <v>10000000</v>
      </c>
      <c r="F330" s="11">
        <v>10000000</v>
      </c>
      <c r="G330" s="11"/>
      <c r="H330" s="11">
        <v>10000000</v>
      </c>
      <c r="I330" s="11">
        <v>5000000</v>
      </c>
      <c r="J330" s="11"/>
      <c r="K330" s="11">
        <v>5000000</v>
      </c>
    </row>
    <row r="331" spans="1:11" ht="32.25" customHeight="1">
      <c r="A331" s="17" t="s">
        <v>108</v>
      </c>
      <c r="B331" s="91"/>
      <c r="C331" s="62">
        <v>4000000</v>
      </c>
      <c r="D331" s="62"/>
      <c r="E331" s="62">
        <v>4000000</v>
      </c>
      <c r="F331" s="62">
        <v>2000000</v>
      </c>
      <c r="G331" s="62"/>
      <c r="H331" s="62">
        <v>2000000</v>
      </c>
      <c r="I331" s="62">
        <v>2000000</v>
      </c>
      <c r="J331" s="62"/>
      <c r="K331" s="62">
        <v>2000000</v>
      </c>
    </row>
    <row r="332" spans="1:11" ht="32.25" customHeight="1">
      <c r="A332" s="19" t="s">
        <v>2</v>
      </c>
      <c r="B332" s="25"/>
      <c r="C332" s="11"/>
      <c r="D332" s="11"/>
      <c r="E332" s="11"/>
      <c r="F332" s="11"/>
      <c r="G332" s="11"/>
      <c r="H332" s="11"/>
      <c r="I332" s="11"/>
      <c r="J332" s="11"/>
      <c r="K332" s="11"/>
    </row>
    <row r="333" spans="1:11" ht="32.25" customHeight="1">
      <c r="A333" s="17" t="s">
        <v>6</v>
      </c>
      <c r="B333" s="25"/>
      <c r="C333" s="11"/>
      <c r="D333" s="11"/>
      <c r="E333" s="11"/>
      <c r="F333" s="11"/>
      <c r="G333" s="11"/>
      <c r="H333" s="11"/>
      <c r="I333" s="11"/>
      <c r="J333" s="11"/>
      <c r="K333" s="11"/>
    </row>
    <row r="334" spans="1:11" ht="32.25" customHeight="1">
      <c r="A334" s="16" t="s">
        <v>110</v>
      </c>
      <c r="B334" s="25"/>
      <c r="C334" s="23">
        <v>4.03</v>
      </c>
      <c r="D334" s="23"/>
      <c r="E334" s="23">
        <v>4.03</v>
      </c>
      <c r="F334" s="23">
        <v>3.03</v>
      </c>
      <c r="G334" s="23"/>
      <c r="H334" s="23">
        <v>3.03</v>
      </c>
      <c r="I334" s="23">
        <v>1</v>
      </c>
      <c r="J334" s="23"/>
      <c r="K334" s="23">
        <v>1</v>
      </c>
    </row>
    <row r="335" spans="1:11" ht="32.25" customHeight="1">
      <c r="A335" s="16" t="s">
        <v>111</v>
      </c>
      <c r="B335" s="25"/>
      <c r="C335" s="23">
        <v>2.21</v>
      </c>
      <c r="D335" s="11"/>
      <c r="E335" s="23">
        <v>2.21</v>
      </c>
      <c r="F335" s="23">
        <v>1.03</v>
      </c>
      <c r="G335" s="23"/>
      <c r="H335" s="23">
        <v>1.03</v>
      </c>
      <c r="I335" s="23">
        <v>1</v>
      </c>
      <c r="J335" s="23"/>
      <c r="K335" s="23">
        <v>1</v>
      </c>
    </row>
    <row r="336" spans="1:11" ht="32.25" customHeight="1">
      <c r="A336" s="17" t="s">
        <v>11</v>
      </c>
      <c r="B336" s="25"/>
      <c r="C336" s="11"/>
      <c r="D336" s="11"/>
      <c r="E336" s="11"/>
      <c r="F336" s="11"/>
      <c r="G336" s="11"/>
      <c r="H336" s="11"/>
      <c r="I336" s="11"/>
      <c r="J336" s="11"/>
      <c r="K336" s="11"/>
    </row>
    <row r="337" spans="1:11" ht="32.25" customHeight="1">
      <c r="A337" s="16" t="s">
        <v>14</v>
      </c>
      <c r="B337" s="25"/>
      <c r="C337" s="11">
        <v>2</v>
      </c>
      <c r="D337" s="11"/>
      <c r="E337" s="11">
        <v>2</v>
      </c>
      <c r="F337" s="11">
        <v>2</v>
      </c>
      <c r="G337" s="11"/>
      <c r="H337" s="11">
        <v>2</v>
      </c>
      <c r="I337" s="11">
        <v>2</v>
      </c>
      <c r="J337" s="11"/>
      <c r="K337" s="11">
        <v>2</v>
      </c>
    </row>
    <row r="338" spans="1:11" ht="32.25" customHeight="1">
      <c r="A338" s="17" t="s">
        <v>12</v>
      </c>
      <c r="B338" s="25"/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1:11" ht="32.25" customHeight="1">
      <c r="A339" s="16" t="s">
        <v>112</v>
      </c>
      <c r="B339" s="25"/>
      <c r="C339" s="11">
        <f>C329/C334</f>
        <v>3473945.40942928</v>
      </c>
      <c r="D339" s="11"/>
      <c r="E339" s="11">
        <f aca="true" t="shared" si="17" ref="E339:K339">E329/E334</f>
        <v>3473945.40942928</v>
      </c>
      <c r="F339" s="11">
        <f t="shared" si="17"/>
        <v>3960396.0396039607</v>
      </c>
      <c r="G339" s="11"/>
      <c r="H339" s="11">
        <f t="shared" si="17"/>
        <v>3960396.0396039607</v>
      </c>
      <c r="I339" s="11">
        <f t="shared" si="17"/>
        <v>7000000</v>
      </c>
      <c r="J339" s="11"/>
      <c r="K339" s="11">
        <f t="shared" si="17"/>
        <v>7000000</v>
      </c>
    </row>
    <row r="340" spans="1:11" ht="32.25" customHeight="1">
      <c r="A340" s="17" t="s">
        <v>13</v>
      </c>
      <c r="B340" s="25"/>
      <c r="C340" s="11"/>
      <c r="D340" s="11"/>
      <c r="E340" s="11"/>
      <c r="F340" s="11"/>
      <c r="G340" s="11"/>
      <c r="H340" s="11"/>
      <c r="I340" s="11"/>
      <c r="J340" s="11"/>
      <c r="K340" s="11"/>
    </row>
    <row r="341" spans="1:11" ht="32.25" customHeight="1">
      <c r="A341" s="16" t="s">
        <v>113</v>
      </c>
      <c r="B341" s="25"/>
      <c r="C341" s="48">
        <v>54.8</v>
      </c>
      <c r="D341" s="48"/>
      <c r="E341" s="48">
        <v>54.8</v>
      </c>
      <c r="F341" s="48">
        <v>67</v>
      </c>
      <c r="G341" s="48"/>
      <c r="H341" s="48">
        <v>67</v>
      </c>
      <c r="I341" s="48">
        <v>100</v>
      </c>
      <c r="J341" s="48"/>
      <c r="K341" s="48">
        <v>100</v>
      </c>
    </row>
    <row r="342" spans="1:11" ht="63" customHeight="1">
      <c r="A342" s="102" t="s">
        <v>246</v>
      </c>
      <c r="B342" s="102"/>
      <c r="C342" s="102"/>
      <c r="D342" s="102"/>
      <c r="E342" s="101"/>
      <c r="F342" s="101"/>
      <c r="G342" s="101" t="s">
        <v>247</v>
      </c>
      <c r="H342" s="1"/>
      <c r="I342" s="5"/>
      <c r="J342" s="1"/>
      <c r="K342" s="13"/>
    </row>
    <row r="343" spans="1:11" ht="21" customHeight="1">
      <c r="A343" s="44"/>
      <c r="B343" s="37"/>
      <c r="C343" s="5"/>
      <c r="D343" s="5"/>
      <c r="E343" s="5"/>
      <c r="F343" s="5"/>
      <c r="G343" s="5"/>
      <c r="H343" s="1"/>
      <c r="I343" s="5"/>
      <c r="J343" s="1"/>
      <c r="K343" s="13"/>
    </row>
    <row r="344" spans="1:11" ht="18.75">
      <c r="A344" s="134"/>
      <c r="B344" s="134"/>
      <c r="C344" s="134"/>
      <c r="D344" s="134"/>
      <c r="E344" s="134"/>
      <c r="F344" s="1"/>
      <c r="G344" s="2"/>
      <c r="H344" s="1"/>
      <c r="I344" s="1"/>
      <c r="J344" s="14"/>
      <c r="K344" s="6"/>
    </row>
    <row r="345" spans="1:11" ht="18.75">
      <c r="A345" s="20"/>
      <c r="B345" s="31"/>
      <c r="C345" s="4"/>
      <c r="D345" s="3"/>
      <c r="E345" s="1"/>
      <c r="F345" s="3"/>
      <c r="G345" s="2"/>
      <c r="H345" s="1"/>
      <c r="I345" s="3"/>
      <c r="J345" s="14"/>
      <c r="K345" s="6"/>
    </row>
    <row r="346" spans="1:5" ht="18">
      <c r="A346" s="21"/>
      <c r="B346" s="32"/>
      <c r="E346" s="14"/>
    </row>
    <row r="347" spans="1:2" ht="18.75">
      <c r="A347" s="22"/>
      <c r="B347" s="33"/>
    </row>
  </sheetData>
  <sheetProtection/>
  <mergeCells count="36">
    <mergeCell ref="C7:C8"/>
    <mergeCell ref="A344:E344"/>
    <mergeCell ref="J7:K7"/>
    <mergeCell ref="A6:A8"/>
    <mergeCell ref="A15:K15"/>
    <mergeCell ref="A189:K189"/>
    <mergeCell ref="A115:K115"/>
    <mergeCell ref="A217:K217"/>
    <mergeCell ref="A14:K14"/>
    <mergeCell ref="A10:A12"/>
    <mergeCell ref="A13:K13"/>
    <mergeCell ref="A188:K188"/>
    <mergeCell ref="A248:A250"/>
    <mergeCell ref="A64:K64"/>
    <mergeCell ref="A65:K65"/>
    <mergeCell ref="A114:K114"/>
    <mergeCell ref="A216:K216"/>
    <mergeCell ref="F1:K1"/>
    <mergeCell ref="F6:H6"/>
    <mergeCell ref="F7:F8"/>
    <mergeCell ref="G7:H7"/>
    <mergeCell ref="I6:K6"/>
    <mergeCell ref="I2:K2"/>
    <mergeCell ref="D7:E7"/>
    <mergeCell ref="G4:K4"/>
    <mergeCell ref="B6:B8"/>
    <mergeCell ref="A342:D342"/>
    <mergeCell ref="A271:A273"/>
    <mergeCell ref="A324:K324"/>
    <mergeCell ref="A325:K325"/>
    <mergeCell ref="C6:E6"/>
    <mergeCell ref="A2:E2"/>
    <mergeCell ref="A5:K5"/>
    <mergeCell ref="I7:I8"/>
    <mergeCell ref="A246:K246"/>
    <mergeCell ref="A247:K247"/>
  </mergeCells>
  <printOptions/>
  <pageMargins left="0.7874015748031497" right="0.3937007874015748" top="0.8661417322834646" bottom="0.4724409448818898" header="0.31496062992125984" footer="0.31496062992125984"/>
  <pageSetup fitToHeight="0" fitToWidth="1" horizontalDpi="600" verticalDpi="600" orientation="landscape" paperSize="9" scale="76" r:id="rId1"/>
  <rowBreaks count="29" manualBreakCount="29">
    <brk id="18" max="10" man="1"/>
    <brk id="28" max="10" man="1"/>
    <brk id="42" max="10" man="1"/>
    <brk id="55" max="10" man="1"/>
    <brk id="63" max="10" man="1"/>
    <brk id="75" max="10" man="1"/>
    <brk id="86" max="10" man="1"/>
    <brk id="101" max="10" man="1"/>
    <brk id="110" max="10" man="1"/>
    <brk id="130" max="10" man="1"/>
    <brk id="136" max="10" man="1"/>
    <brk id="142" max="10" man="1"/>
    <brk id="152" max="10" man="1"/>
    <brk id="159" max="10" man="1"/>
    <brk id="168" max="10" man="1"/>
    <brk id="176" max="10" man="1"/>
    <brk id="192" max="10" man="1"/>
    <brk id="200" max="10" man="1"/>
    <brk id="208" max="10" man="1"/>
    <brk id="214" max="10" man="1"/>
    <brk id="225" max="10" man="1"/>
    <brk id="239" max="10" man="1"/>
    <brk id="251" max="10" man="1"/>
    <brk id="264" max="10" man="1"/>
    <brk id="278" max="10" man="1"/>
    <brk id="292" max="10" man="1"/>
    <brk id="308" max="10" man="1"/>
    <brk id="323" max="10" man="1"/>
    <brk id="3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2018-08-30T05:43:08Z</cp:lastPrinted>
  <dcterms:created xsi:type="dcterms:W3CDTF">1996-10-08T23:32:33Z</dcterms:created>
  <dcterms:modified xsi:type="dcterms:W3CDTF">2018-09-13T10:40:37Z</dcterms:modified>
  <cp:category/>
  <cp:version/>
  <cp:contentType/>
  <cp:contentStatus/>
</cp:coreProperties>
</file>